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960241870\"/>
    </mc:Choice>
  </mc:AlternateContent>
  <xr:revisionPtr revIDLastSave="0" documentId="13_ncr:1_{84ADA0D9-1227-465D-A1C0-9D08997D59A1}" xr6:coauthVersionLast="47" xr6:coauthVersionMax="47" xr10:uidLastSave="{00000000-0000-0000-0000-000000000000}"/>
  <workbookProtection workbookAlgorithmName="SHA-512" workbookHashValue="y/WHwEqSxTIijJJVlOT0VenfNtyYUBBYFrYc6yKbBCp5hH1LCN+KhZg3kmMRv68qSdTSEkZn77+SWjIeaQAaDg==" workbookSaltValue="mDwWEPOj/6s25D6HvV1New==" workbookSpinCount="100000" lockStructure="1"/>
  <bookViews>
    <workbookView xWindow="-120" yWindow="-120" windowWidth="29040" windowHeight="15720" tabRatio="435" xr2:uid="{00000000-000D-0000-FFFF-FFFF00000000}"/>
  </bookViews>
  <sheets>
    <sheet name="Version" sheetId="5" r:id="rId1"/>
    <sheet name="A" sheetId="6" r:id="rId2"/>
    <sheet name="B" sheetId="11" r:id="rId3"/>
    <sheet name="Y" sheetId="4" state="hidden" r:id="rId4"/>
    <sheet name="Z" sheetId="3" state="hidden" r:id="rId5"/>
  </sheets>
  <definedNames>
    <definedName name="Appliances">Y!$C$63:$L$67</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Y!$C$55:$H$58</definedName>
    <definedName name="Use">Y!$F$55:$H$58</definedName>
    <definedName name="ZIP">Z!$G$2:$G$3182</definedName>
    <definedName name="_xlnm.Print_Area" localSheetId="1">A!$B$4:$L$93</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3" i="4" l="1"/>
  <c r="G63" i="4"/>
  <c r="H81" i="6" l="1"/>
  <c r="H77" i="6"/>
  <c r="I77" i="6"/>
  <c r="J77" i="6"/>
  <c r="K77" i="6"/>
  <c r="L77" i="6"/>
  <c r="H78" i="6"/>
  <c r="I78" i="6"/>
  <c r="J78" i="6"/>
  <c r="K78" i="6"/>
  <c r="L78" i="6"/>
  <c r="H79" i="6"/>
  <c r="I79" i="6"/>
  <c r="J79" i="6"/>
  <c r="K79" i="6"/>
  <c r="L79" i="6"/>
  <c r="I76" i="6"/>
  <c r="J76" i="6"/>
  <c r="K76" i="6"/>
  <c r="L76" i="6"/>
  <c r="H76" i="6"/>
  <c r="L67" i="4"/>
  <c r="K66" i="4"/>
  <c r="J66" i="4"/>
  <c r="J64" i="4"/>
  <c r="I66" i="4"/>
  <c r="I65" i="4"/>
  <c r="I64" i="4"/>
  <c r="H66" i="4"/>
  <c r="H65" i="4"/>
  <c r="H64" i="4"/>
  <c r="G66" i="4"/>
  <c r="G65" i="4"/>
  <c r="G64" i="4"/>
  <c r="K63" i="4"/>
  <c r="J63" i="4"/>
  <c r="I63" i="4"/>
  <c r="H63" i="4"/>
  <c r="P65" i="4"/>
  <c r="P64" i="4"/>
  <c r="O24" i="11"/>
  <c r="P24" i="11" s="1"/>
  <c r="O25" i="11"/>
  <c r="P25" i="11" s="1"/>
  <c r="O26" i="11"/>
  <c r="P26" i="11" s="1"/>
  <c r="O27" i="11"/>
  <c r="P27" i="11" s="1"/>
  <c r="O28" i="11"/>
  <c r="P28" i="11" s="1"/>
  <c r="O29" i="11"/>
  <c r="P29" i="11" s="1"/>
  <c r="O30" i="11"/>
  <c r="P30" i="11" s="1"/>
  <c r="O31" i="11"/>
  <c r="P31" i="11" s="1"/>
  <c r="O32" i="11"/>
  <c r="P32" i="11" s="1"/>
  <c r="O33" i="11"/>
  <c r="P33" i="11" s="1"/>
  <c r="O34" i="11"/>
  <c r="P34" i="11" s="1"/>
  <c r="O35" i="11"/>
  <c r="P35" i="11" s="1"/>
  <c r="O36" i="11"/>
  <c r="P36" i="11" s="1"/>
  <c r="O37" i="11"/>
  <c r="P37" i="11" s="1"/>
  <c r="O38" i="11"/>
  <c r="P38" i="11" s="1"/>
  <c r="O39" i="11"/>
  <c r="P39" i="11" s="1"/>
  <c r="O40" i="11"/>
  <c r="P40" i="11" s="1"/>
  <c r="O41" i="11"/>
  <c r="P41" i="11" s="1"/>
  <c r="O42" i="11"/>
  <c r="P42" i="11" s="1"/>
  <c r="O43" i="11"/>
  <c r="P43" i="11" s="1"/>
  <c r="O44" i="11"/>
  <c r="P44" i="11" s="1"/>
  <c r="O45" i="11"/>
  <c r="P45" i="11" s="1"/>
  <c r="O46" i="11"/>
  <c r="P46" i="11" s="1"/>
  <c r="O47" i="11"/>
  <c r="P47" i="11" s="1"/>
  <c r="O48" i="11"/>
  <c r="P48" i="11" s="1"/>
  <c r="O49" i="11"/>
  <c r="P49" i="11" s="1"/>
  <c r="O50" i="11"/>
  <c r="P50" i="11" s="1"/>
  <c r="O51" i="11"/>
  <c r="P51" i="11" s="1"/>
  <c r="O52" i="11"/>
  <c r="P52" i="11" s="1"/>
  <c r="O53" i="11"/>
  <c r="P53" i="11" s="1"/>
  <c r="O54" i="11"/>
  <c r="P54" i="11" s="1"/>
  <c r="O55" i="11"/>
  <c r="P55" i="11" s="1"/>
  <c r="O56" i="11"/>
  <c r="P56" i="11" s="1"/>
  <c r="O57" i="11"/>
  <c r="P57" i="11" s="1"/>
  <c r="O58" i="11"/>
  <c r="P58" i="11" s="1"/>
  <c r="O59" i="11"/>
  <c r="P59" i="11" s="1"/>
  <c r="O60" i="11"/>
  <c r="P60" i="11" s="1"/>
  <c r="O61" i="11"/>
  <c r="P61" i="11" s="1"/>
  <c r="O62" i="11"/>
  <c r="P62" i="11" s="1"/>
  <c r="O63" i="11"/>
  <c r="P63" i="11" s="1"/>
  <c r="O64" i="11"/>
  <c r="P64" i="11" s="1"/>
  <c r="O65" i="11"/>
  <c r="P65" i="11" s="1"/>
  <c r="O66" i="11"/>
  <c r="P66" i="11" s="1"/>
  <c r="O67" i="11"/>
  <c r="P67" i="11" s="1"/>
  <c r="O68" i="11"/>
  <c r="P68" i="11" s="1"/>
  <c r="O69" i="11"/>
  <c r="P69" i="11" s="1"/>
  <c r="O70" i="11"/>
  <c r="P70" i="11" s="1"/>
  <c r="O71" i="11"/>
  <c r="P71" i="11" s="1"/>
  <c r="O72" i="11"/>
  <c r="P72" i="11" s="1"/>
  <c r="O73" i="11"/>
  <c r="P73" i="11" s="1"/>
  <c r="O74" i="11"/>
  <c r="P74" i="11" s="1"/>
  <c r="O75" i="11"/>
  <c r="P75" i="11" s="1"/>
  <c r="O76" i="11"/>
  <c r="P76" i="11" s="1"/>
  <c r="O77" i="11"/>
  <c r="P77" i="11" s="1"/>
  <c r="O78" i="11"/>
  <c r="P78" i="11" s="1"/>
  <c r="O79" i="11"/>
  <c r="P79" i="11" s="1"/>
  <c r="O80" i="11"/>
  <c r="P80" i="11" s="1"/>
  <c r="O81" i="11"/>
  <c r="P81" i="11" s="1"/>
  <c r="O82" i="11"/>
  <c r="P82" i="11" s="1"/>
  <c r="O83" i="11"/>
  <c r="P83" i="11" s="1"/>
  <c r="O84" i="11"/>
  <c r="P84" i="11" s="1"/>
  <c r="O85" i="11"/>
  <c r="P85" i="11" s="1"/>
  <c r="O86" i="11"/>
  <c r="P86" i="11" s="1"/>
  <c r="O87" i="11"/>
  <c r="P87" i="11" s="1"/>
  <c r="O88" i="11"/>
  <c r="P88" i="11" s="1"/>
  <c r="O89" i="11"/>
  <c r="P89" i="11" s="1"/>
  <c r="O90" i="11"/>
  <c r="P90" i="11" s="1"/>
  <c r="O91" i="11"/>
  <c r="P91" i="11" s="1"/>
  <c r="O92" i="11"/>
  <c r="P92" i="11" s="1"/>
  <c r="O93" i="11"/>
  <c r="P93" i="11" s="1"/>
  <c r="O94" i="11"/>
  <c r="P94" i="11" s="1"/>
  <c r="O95" i="11"/>
  <c r="P95" i="11" s="1"/>
  <c r="O96" i="11"/>
  <c r="P96" i="11" s="1"/>
  <c r="O97" i="11"/>
  <c r="P97" i="11" s="1"/>
  <c r="O98" i="11"/>
  <c r="P98" i="11" s="1"/>
  <c r="O99" i="11"/>
  <c r="P99" i="11" s="1"/>
  <c r="O100" i="11"/>
  <c r="P100" i="11" s="1"/>
  <c r="O101" i="11"/>
  <c r="P101" i="11" s="1"/>
  <c r="O102" i="11"/>
  <c r="P102" i="11" s="1"/>
  <c r="O103" i="11"/>
  <c r="P103" i="11" s="1"/>
  <c r="O104" i="11"/>
  <c r="P104" i="11" s="1"/>
  <c r="O105" i="11"/>
  <c r="P105" i="11" s="1"/>
  <c r="O106" i="11"/>
  <c r="P106" i="11" s="1"/>
  <c r="O107" i="11"/>
  <c r="P107" i="11" s="1"/>
  <c r="O108" i="11"/>
  <c r="P108" i="11" s="1"/>
  <c r="O109" i="11"/>
  <c r="P109" i="11" s="1"/>
  <c r="O110" i="11"/>
  <c r="P110" i="11" s="1"/>
  <c r="O111" i="11"/>
  <c r="P111" i="11" s="1"/>
  <c r="O112" i="11"/>
  <c r="P112" i="11" s="1"/>
  <c r="O113" i="11"/>
  <c r="P113" i="11" s="1"/>
  <c r="O114" i="11"/>
  <c r="P114" i="11" s="1"/>
  <c r="O115" i="11"/>
  <c r="P115" i="11" s="1"/>
  <c r="O116" i="11"/>
  <c r="P116" i="11" s="1"/>
  <c r="O117" i="11"/>
  <c r="P117" i="11" s="1"/>
  <c r="O118" i="11"/>
  <c r="P118" i="11" s="1"/>
  <c r="O119" i="11"/>
  <c r="P119" i="11" s="1"/>
  <c r="O120" i="11"/>
  <c r="P120" i="11" s="1"/>
  <c r="O121" i="11"/>
  <c r="P121" i="11" s="1"/>
  <c r="O122" i="11"/>
  <c r="P122" i="11" s="1"/>
  <c r="O123" i="11"/>
  <c r="P123" i="11" s="1"/>
  <c r="O124" i="11"/>
  <c r="P124" i="11" s="1"/>
  <c r="O125" i="11"/>
  <c r="P125" i="11" s="1"/>
  <c r="O126" i="11"/>
  <c r="P126" i="11" s="1"/>
  <c r="O127" i="11"/>
  <c r="P127" i="11" s="1"/>
  <c r="O128" i="11"/>
  <c r="P128" i="11" s="1"/>
  <c r="O129" i="11"/>
  <c r="P129" i="11" s="1"/>
  <c r="O130" i="11"/>
  <c r="P130" i="11" s="1"/>
  <c r="O131" i="11"/>
  <c r="P131" i="11" s="1"/>
  <c r="O132" i="11"/>
  <c r="P132" i="11" s="1"/>
  <c r="O133" i="11"/>
  <c r="P133" i="11" s="1"/>
  <c r="O134" i="11"/>
  <c r="P134" i="11" s="1"/>
  <c r="O135" i="11"/>
  <c r="P135" i="11" s="1"/>
  <c r="O136" i="11"/>
  <c r="P136" i="11" s="1"/>
  <c r="O137" i="11"/>
  <c r="P137" i="11" s="1"/>
  <c r="O138" i="11"/>
  <c r="P138" i="11" s="1"/>
  <c r="O139" i="11"/>
  <c r="P139" i="11" s="1"/>
  <c r="O140" i="11"/>
  <c r="P140" i="11" s="1"/>
  <c r="O141" i="11"/>
  <c r="P141" i="11" s="1"/>
  <c r="O142" i="11"/>
  <c r="P142" i="11" s="1"/>
  <c r="O143" i="11"/>
  <c r="P143" i="11" s="1"/>
  <c r="O144" i="11"/>
  <c r="P144" i="11" s="1"/>
  <c r="O145" i="11"/>
  <c r="P145" i="11" s="1"/>
  <c r="O146" i="11"/>
  <c r="P146" i="11" s="1"/>
  <c r="O147" i="11"/>
  <c r="P147" i="11" s="1"/>
  <c r="O148" i="11"/>
  <c r="P148" i="11" s="1"/>
  <c r="O149" i="11"/>
  <c r="P149" i="11" s="1"/>
  <c r="O150" i="11"/>
  <c r="P150" i="11" s="1"/>
  <c r="O151" i="11"/>
  <c r="P151" i="11" s="1"/>
  <c r="O152" i="11"/>
  <c r="P152" i="11" s="1"/>
  <c r="O153" i="11"/>
  <c r="P153" i="11" s="1"/>
  <c r="O154" i="11"/>
  <c r="P154" i="11" s="1"/>
  <c r="O155" i="11"/>
  <c r="P155" i="11" s="1"/>
  <c r="O156" i="11"/>
  <c r="P156" i="11" s="1"/>
  <c r="O157" i="11"/>
  <c r="P157" i="11" s="1"/>
  <c r="O158" i="11"/>
  <c r="P158" i="11" s="1"/>
  <c r="O159" i="11"/>
  <c r="P159" i="11" s="1"/>
  <c r="O160" i="11"/>
  <c r="P160" i="11" s="1"/>
  <c r="O161" i="11"/>
  <c r="P161" i="11" s="1"/>
  <c r="O162" i="11"/>
  <c r="P162" i="11" s="1"/>
  <c r="O163" i="11"/>
  <c r="P163" i="11" s="1"/>
  <c r="O164" i="11"/>
  <c r="P164" i="11" s="1"/>
  <c r="O165" i="11"/>
  <c r="P165" i="11" s="1"/>
  <c r="O166" i="11"/>
  <c r="P166" i="11" s="1"/>
  <c r="O167" i="11"/>
  <c r="P167" i="11" s="1"/>
  <c r="O168" i="11"/>
  <c r="P168" i="11" s="1"/>
  <c r="O169" i="11"/>
  <c r="P169" i="11" s="1"/>
  <c r="O170" i="11"/>
  <c r="P170" i="11" s="1"/>
  <c r="O171" i="11"/>
  <c r="P171" i="11" s="1"/>
  <c r="O172" i="11"/>
  <c r="P172" i="11" s="1"/>
  <c r="O173" i="11"/>
  <c r="P173" i="11" s="1"/>
  <c r="O174" i="11"/>
  <c r="P174" i="11" s="1"/>
  <c r="O175" i="11"/>
  <c r="P175" i="11" s="1"/>
  <c r="O176" i="11"/>
  <c r="P176" i="11" s="1"/>
  <c r="O177" i="11"/>
  <c r="P177" i="11" s="1"/>
  <c r="O178" i="11"/>
  <c r="P178" i="11" s="1"/>
  <c r="O179" i="11"/>
  <c r="P179" i="11" s="1"/>
  <c r="O180" i="11"/>
  <c r="P180" i="11" s="1"/>
  <c r="O181" i="11"/>
  <c r="P181" i="11" s="1"/>
  <c r="O182" i="11"/>
  <c r="P182" i="11" s="1"/>
  <c r="O183" i="11"/>
  <c r="P183" i="11" s="1"/>
  <c r="O184" i="11"/>
  <c r="P184" i="11" s="1"/>
  <c r="O185" i="11"/>
  <c r="P185" i="11" s="1"/>
  <c r="O186" i="11"/>
  <c r="P186" i="11" s="1"/>
  <c r="O187" i="11"/>
  <c r="P187" i="11" s="1"/>
  <c r="O188" i="11"/>
  <c r="P188" i="11" s="1"/>
  <c r="O189" i="11"/>
  <c r="P189" i="11" s="1"/>
  <c r="O190" i="11"/>
  <c r="P190" i="11" s="1"/>
  <c r="O191" i="11"/>
  <c r="P191" i="11" s="1"/>
  <c r="O192" i="11"/>
  <c r="P192" i="11" s="1"/>
  <c r="O193" i="11"/>
  <c r="P193" i="11" s="1"/>
  <c r="O194" i="11"/>
  <c r="P194" i="11" s="1"/>
  <c r="O195" i="11"/>
  <c r="P195" i="11" s="1"/>
  <c r="O196" i="11"/>
  <c r="P196" i="11" s="1"/>
  <c r="O197" i="11"/>
  <c r="P197" i="11" s="1"/>
  <c r="O198" i="11"/>
  <c r="P198" i="11" s="1"/>
  <c r="O199" i="11"/>
  <c r="P199" i="11" s="1"/>
  <c r="O200" i="11"/>
  <c r="P200" i="11" s="1"/>
  <c r="O201" i="11"/>
  <c r="P201" i="11" s="1"/>
  <c r="O202" i="11"/>
  <c r="P202" i="11" s="1"/>
  <c r="O203" i="11"/>
  <c r="P203" i="11" s="1"/>
  <c r="O204" i="11"/>
  <c r="P204" i="11" s="1"/>
  <c r="O205" i="11"/>
  <c r="P205" i="11" s="1"/>
  <c r="O206" i="11"/>
  <c r="P206" i="11" s="1"/>
  <c r="O207" i="11"/>
  <c r="P207" i="11" s="1"/>
  <c r="O208" i="11"/>
  <c r="P208" i="11" s="1"/>
  <c r="O209" i="11"/>
  <c r="P209" i="11" s="1"/>
  <c r="O210" i="11"/>
  <c r="P210" i="11" s="1"/>
  <c r="O211" i="11"/>
  <c r="P211" i="11" s="1"/>
  <c r="O212" i="11"/>
  <c r="P212" i="11" s="1"/>
  <c r="O213" i="11"/>
  <c r="P213" i="11" s="1"/>
  <c r="O214" i="11"/>
  <c r="P214" i="11" s="1"/>
  <c r="O215" i="11"/>
  <c r="P215" i="11" s="1"/>
  <c r="O216" i="11"/>
  <c r="P216" i="11" s="1"/>
  <c r="O217" i="11"/>
  <c r="P217" i="11" s="1"/>
  <c r="O218" i="11"/>
  <c r="P218" i="11" s="1"/>
  <c r="O219" i="11"/>
  <c r="P219" i="11" s="1"/>
  <c r="O220" i="11"/>
  <c r="P220" i="11" s="1"/>
  <c r="O221" i="11"/>
  <c r="P221" i="11" s="1"/>
  <c r="O222" i="11"/>
  <c r="P222" i="11" s="1"/>
  <c r="O223" i="11"/>
  <c r="P223" i="11" s="1"/>
  <c r="O224" i="11"/>
  <c r="P224" i="11" s="1"/>
  <c r="O225" i="11"/>
  <c r="P225" i="11" s="1"/>
  <c r="O226" i="11"/>
  <c r="P226" i="11" s="1"/>
  <c r="O227" i="11"/>
  <c r="P227" i="11" s="1"/>
  <c r="O228" i="11"/>
  <c r="P228" i="11" s="1"/>
  <c r="O229" i="11"/>
  <c r="P229" i="11" s="1"/>
  <c r="O230" i="11"/>
  <c r="P230" i="11" s="1"/>
  <c r="O231" i="11"/>
  <c r="P231" i="11" s="1"/>
  <c r="O232" i="11"/>
  <c r="P232" i="11" s="1"/>
  <c r="O233" i="11"/>
  <c r="P233" i="11" s="1"/>
  <c r="O234" i="11"/>
  <c r="P234" i="11" s="1"/>
  <c r="O235" i="11"/>
  <c r="P235" i="11" s="1"/>
  <c r="O236" i="11"/>
  <c r="P236" i="11" s="1"/>
  <c r="O237" i="11"/>
  <c r="P237" i="11" s="1"/>
  <c r="O238" i="11"/>
  <c r="P238" i="11" s="1"/>
  <c r="O239" i="11"/>
  <c r="P239" i="11" s="1"/>
  <c r="O240" i="11"/>
  <c r="P240" i="11" s="1"/>
  <c r="O241" i="11"/>
  <c r="P241" i="11" s="1"/>
  <c r="O242" i="11"/>
  <c r="P242" i="11" s="1"/>
  <c r="O243" i="11"/>
  <c r="P243" i="11" s="1"/>
  <c r="O244" i="11"/>
  <c r="P244" i="11" s="1"/>
  <c r="O245" i="11"/>
  <c r="P245" i="11" s="1"/>
  <c r="O246" i="11"/>
  <c r="P246" i="11" s="1"/>
  <c r="O247" i="11"/>
  <c r="P247" i="11" s="1"/>
  <c r="O248" i="11"/>
  <c r="P248" i="11" s="1"/>
  <c r="O249" i="11"/>
  <c r="P249" i="11" s="1"/>
  <c r="O250" i="11"/>
  <c r="P250" i="11" s="1"/>
  <c r="O251" i="11"/>
  <c r="P251" i="11" s="1"/>
  <c r="O252" i="11"/>
  <c r="P252" i="11" s="1"/>
  <c r="O253" i="11"/>
  <c r="P253" i="11" s="1"/>
  <c r="O254" i="11"/>
  <c r="P254" i="11" s="1"/>
  <c r="O255" i="11"/>
  <c r="P255" i="11" s="1"/>
  <c r="O256" i="11"/>
  <c r="P256" i="11" s="1"/>
  <c r="O257" i="11"/>
  <c r="P257" i="11" s="1"/>
  <c r="O258" i="11"/>
  <c r="P258" i="11" s="1"/>
  <c r="O259" i="11"/>
  <c r="P259" i="11" s="1"/>
  <c r="O260" i="11"/>
  <c r="P260" i="11" s="1"/>
  <c r="O261" i="11"/>
  <c r="P261" i="11" s="1"/>
  <c r="O262" i="11"/>
  <c r="P262" i="11" s="1"/>
  <c r="O263" i="11"/>
  <c r="P263" i="11" s="1"/>
  <c r="O264" i="11"/>
  <c r="P264" i="11" s="1"/>
  <c r="O265" i="11"/>
  <c r="P265" i="11" s="1"/>
  <c r="O266" i="11"/>
  <c r="P266" i="11" s="1"/>
  <c r="O267" i="11"/>
  <c r="P267" i="11" s="1"/>
  <c r="O268" i="11"/>
  <c r="P268" i="11" s="1"/>
  <c r="O269" i="11"/>
  <c r="P269" i="11" s="1"/>
  <c r="O270" i="11"/>
  <c r="P270" i="11" s="1"/>
  <c r="O271" i="11"/>
  <c r="P271" i="11" s="1"/>
  <c r="O272" i="11"/>
  <c r="P272" i="11" s="1"/>
  <c r="O273" i="11"/>
  <c r="P273" i="11" s="1"/>
  <c r="O274" i="11"/>
  <c r="P274" i="11" s="1"/>
  <c r="O275" i="11"/>
  <c r="P275" i="11" s="1"/>
  <c r="O276" i="11"/>
  <c r="P276" i="11" s="1"/>
  <c r="O277" i="11"/>
  <c r="P277" i="11" s="1"/>
  <c r="O278" i="11"/>
  <c r="P278" i="11" s="1"/>
  <c r="O279" i="11"/>
  <c r="P279" i="11" s="1"/>
  <c r="O280" i="11"/>
  <c r="P280" i="11" s="1"/>
  <c r="O281" i="11"/>
  <c r="P281" i="11" s="1"/>
  <c r="O282" i="11"/>
  <c r="P282" i="11" s="1"/>
  <c r="O283" i="11"/>
  <c r="P283" i="11" s="1"/>
  <c r="O284" i="11"/>
  <c r="P284" i="11" s="1"/>
  <c r="O285" i="11"/>
  <c r="P285" i="11" s="1"/>
  <c r="O286" i="11"/>
  <c r="P286" i="11" s="1"/>
  <c r="O287" i="11"/>
  <c r="P287" i="11" s="1"/>
  <c r="O288" i="11"/>
  <c r="P288" i="11" s="1"/>
  <c r="O289" i="11"/>
  <c r="P289" i="11" s="1"/>
  <c r="O290" i="11"/>
  <c r="P290" i="11" s="1"/>
  <c r="O291" i="11"/>
  <c r="P291" i="11" s="1"/>
  <c r="O292" i="11"/>
  <c r="P292" i="11" s="1"/>
  <c r="O293" i="11"/>
  <c r="P293" i="11" s="1"/>
  <c r="O294" i="11"/>
  <c r="P294" i="11" s="1"/>
  <c r="O295" i="11"/>
  <c r="P295" i="11" s="1"/>
  <c r="O296" i="11"/>
  <c r="P296" i="11" s="1"/>
  <c r="O297" i="11"/>
  <c r="P297" i="11" s="1"/>
  <c r="O298" i="11"/>
  <c r="P298" i="11" s="1"/>
  <c r="O299" i="11"/>
  <c r="P299" i="11" s="1"/>
  <c r="O300" i="11"/>
  <c r="P300" i="11" s="1"/>
  <c r="O301" i="11"/>
  <c r="P301" i="11" s="1"/>
  <c r="O302" i="11"/>
  <c r="P302" i="11" s="1"/>
  <c r="O303" i="11"/>
  <c r="P303" i="11" s="1"/>
  <c r="O304" i="11"/>
  <c r="P304" i="11" s="1"/>
  <c r="O305" i="11"/>
  <c r="P305" i="11" s="1"/>
  <c r="O306" i="11"/>
  <c r="P306" i="11" s="1"/>
  <c r="O307" i="11"/>
  <c r="P307" i="11" s="1"/>
  <c r="O308" i="11"/>
  <c r="P308" i="11" s="1"/>
  <c r="O309" i="11"/>
  <c r="P309" i="11" s="1"/>
  <c r="O310" i="11"/>
  <c r="P310" i="11" s="1"/>
  <c r="O311" i="11"/>
  <c r="P311" i="11" s="1"/>
  <c r="O312" i="11"/>
  <c r="P312" i="11" s="1"/>
  <c r="O313" i="11"/>
  <c r="P313" i="11" s="1"/>
  <c r="O314" i="11"/>
  <c r="P314" i="11" s="1"/>
  <c r="O315" i="11"/>
  <c r="P315" i="11" s="1"/>
  <c r="O316" i="11"/>
  <c r="P316" i="11" s="1"/>
  <c r="O317" i="11"/>
  <c r="P317" i="11" s="1"/>
  <c r="O318" i="11"/>
  <c r="P318" i="11" s="1"/>
  <c r="O319" i="11"/>
  <c r="P319" i="11" s="1"/>
  <c r="O320" i="11"/>
  <c r="P320" i="11" s="1"/>
  <c r="O321" i="11"/>
  <c r="P321" i="11" s="1"/>
  <c r="O322" i="11"/>
  <c r="P322" i="11" s="1"/>
  <c r="O323" i="11"/>
  <c r="P323" i="11" s="1"/>
  <c r="O324" i="11"/>
  <c r="P324" i="11" s="1"/>
  <c r="O325" i="11"/>
  <c r="P325" i="11" s="1"/>
  <c r="O326" i="11"/>
  <c r="P326" i="11" s="1"/>
  <c r="O327" i="11"/>
  <c r="P327" i="11" s="1"/>
  <c r="O328" i="11"/>
  <c r="P328" i="11" s="1"/>
  <c r="O329" i="11"/>
  <c r="P329" i="11" s="1"/>
  <c r="O330" i="11"/>
  <c r="P330" i="11" s="1"/>
  <c r="O331" i="11"/>
  <c r="P331" i="11" s="1"/>
  <c r="O332" i="11"/>
  <c r="P332" i="11" s="1"/>
  <c r="O333" i="11"/>
  <c r="P333" i="11" s="1"/>
  <c r="O334" i="11"/>
  <c r="P334" i="11" s="1"/>
  <c r="O335" i="11"/>
  <c r="P335" i="11" s="1"/>
  <c r="O336" i="11"/>
  <c r="P336" i="11" s="1"/>
  <c r="O337" i="11"/>
  <c r="P337" i="11" s="1"/>
  <c r="O338" i="11"/>
  <c r="P338" i="11" s="1"/>
  <c r="O339" i="11"/>
  <c r="P339" i="11" s="1"/>
  <c r="O340" i="11"/>
  <c r="P340" i="11" s="1"/>
  <c r="O341" i="11"/>
  <c r="P341" i="11" s="1"/>
  <c r="O342" i="11"/>
  <c r="P342" i="11" s="1"/>
  <c r="O343" i="11"/>
  <c r="P343" i="11" s="1"/>
  <c r="O344" i="11"/>
  <c r="P344" i="11" s="1"/>
  <c r="O345" i="11"/>
  <c r="P345" i="11" s="1"/>
  <c r="O346" i="11"/>
  <c r="P346" i="11" s="1"/>
  <c r="O347" i="11"/>
  <c r="P347" i="11" s="1"/>
  <c r="O348" i="11"/>
  <c r="P348" i="11" s="1"/>
  <c r="O349" i="11"/>
  <c r="P349" i="11" s="1"/>
  <c r="O350" i="11"/>
  <c r="P350" i="11" s="1"/>
  <c r="O351" i="11"/>
  <c r="P351" i="11" s="1"/>
  <c r="O352" i="11"/>
  <c r="P352" i="11" s="1"/>
  <c r="O353" i="11"/>
  <c r="P353" i="11" s="1"/>
  <c r="O354" i="11"/>
  <c r="P354" i="11" s="1"/>
  <c r="O355" i="11"/>
  <c r="P355" i="11" s="1"/>
  <c r="O356" i="11"/>
  <c r="P356" i="11" s="1"/>
  <c r="O357" i="11"/>
  <c r="P357" i="11" s="1"/>
  <c r="O358" i="11"/>
  <c r="P358" i="11" s="1"/>
  <c r="O359" i="11"/>
  <c r="P359" i="11" s="1"/>
  <c r="O360" i="11"/>
  <c r="P360" i="11" s="1"/>
  <c r="O361" i="11"/>
  <c r="P361" i="11" s="1"/>
  <c r="O362" i="11"/>
  <c r="P362" i="11" s="1"/>
  <c r="O363" i="11"/>
  <c r="P363" i="11" s="1"/>
  <c r="O364" i="11"/>
  <c r="P364" i="11" s="1"/>
  <c r="O365" i="11"/>
  <c r="P365" i="11" s="1"/>
  <c r="O366" i="11"/>
  <c r="P366" i="11" s="1"/>
  <c r="O367" i="11"/>
  <c r="P367" i="11" s="1"/>
  <c r="O368" i="11"/>
  <c r="P368" i="11" s="1"/>
  <c r="O369" i="11"/>
  <c r="P369" i="11" s="1"/>
  <c r="O370" i="11"/>
  <c r="P370" i="11" s="1"/>
  <c r="O371" i="11"/>
  <c r="P371" i="11" s="1"/>
  <c r="O372" i="11"/>
  <c r="P372" i="11" s="1"/>
  <c r="O373" i="11"/>
  <c r="P373" i="11" s="1"/>
  <c r="O374" i="11"/>
  <c r="P374" i="11" s="1"/>
  <c r="O375" i="11"/>
  <c r="P375" i="11" s="1"/>
  <c r="O376" i="11"/>
  <c r="P376" i="11" s="1"/>
  <c r="O377" i="11"/>
  <c r="P377" i="11" s="1"/>
  <c r="O378" i="11"/>
  <c r="P378" i="11" s="1"/>
  <c r="O379" i="11"/>
  <c r="P379" i="11" s="1"/>
  <c r="O380" i="11"/>
  <c r="P380" i="11" s="1"/>
  <c r="O381" i="11"/>
  <c r="P381" i="11" s="1"/>
  <c r="O382" i="11"/>
  <c r="P382" i="11" s="1"/>
  <c r="O383" i="11"/>
  <c r="P383" i="11" s="1"/>
  <c r="O384" i="11"/>
  <c r="P384" i="11" s="1"/>
  <c r="O385" i="11"/>
  <c r="P385" i="11" s="1"/>
  <c r="O386" i="11"/>
  <c r="P386" i="11" s="1"/>
  <c r="O387" i="11"/>
  <c r="P387" i="11" s="1"/>
  <c r="O388" i="11"/>
  <c r="P388" i="11" s="1"/>
  <c r="O389" i="11"/>
  <c r="P389" i="11" s="1"/>
  <c r="O390" i="11"/>
  <c r="P390" i="11" s="1"/>
  <c r="O391" i="11"/>
  <c r="P391" i="11" s="1"/>
  <c r="O392" i="11"/>
  <c r="P392" i="11" s="1"/>
  <c r="O393" i="11"/>
  <c r="P393" i="11" s="1"/>
  <c r="O394" i="11"/>
  <c r="P394" i="11" s="1"/>
  <c r="O395" i="11"/>
  <c r="P395" i="11" s="1"/>
  <c r="O396" i="11"/>
  <c r="P396" i="11" s="1"/>
  <c r="O397" i="11"/>
  <c r="P397" i="11" s="1"/>
  <c r="O398" i="11"/>
  <c r="P398" i="11" s="1"/>
  <c r="O399" i="11"/>
  <c r="P399" i="11" s="1"/>
  <c r="O400" i="11"/>
  <c r="P400" i="11" s="1"/>
  <c r="O401" i="11"/>
  <c r="P401" i="11" s="1"/>
  <c r="O402" i="11"/>
  <c r="P402" i="11" s="1"/>
  <c r="O403" i="11"/>
  <c r="P403" i="11" s="1"/>
  <c r="O404" i="11"/>
  <c r="P404" i="11" s="1"/>
  <c r="O405" i="11"/>
  <c r="P405" i="11" s="1"/>
  <c r="O406" i="11"/>
  <c r="P406" i="11" s="1"/>
  <c r="O407" i="11"/>
  <c r="P407" i="11" s="1"/>
  <c r="O408" i="11"/>
  <c r="P408" i="11" s="1"/>
  <c r="O409" i="11"/>
  <c r="P409" i="11" s="1"/>
  <c r="O410" i="11"/>
  <c r="P410" i="11" s="1"/>
  <c r="O411" i="11"/>
  <c r="P411" i="11" s="1"/>
  <c r="O412" i="11"/>
  <c r="P412" i="11" s="1"/>
  <c r="O413" i="11"/>
  <c r="P413" i="11" s="1"/>
  <c r="O414" i="11"/>
  <c r="P414" i="11" s="1"/>
  <c r="O415" i="11"/>
  <c r="P415" i="11" s="1"/>
  <c r="O416" i="11"/>
  <c r="P416" i="11" s="1"/>
  <c r="O417" i="11"/>
  <c r="P417" i="11" s="1"/>
  <c r="O418" i="11"/>
  <c r="P418" i="11" s="1"/>
  <c r="O419" i="11"/>
  <c r="P419" i="11" s="1"/>
  <c r="O420" i="11"/>
  <c r="P420" i="11" s="1"/>
  <c r="O421" i="11"/>
  <c r="P421" i="11" s="1"/>
  <c r="O422" i="11"/>
  <c r="P422" i="11" s="1"/>
  <c r="O423" i="11"/>
  <c r="P423" i="11" s="1"/>
  <c r="O424" i="11"/>
  <c r="P424" i="11" s="1"/>
  <c r="O425" i="11"/>
  <c r="P425" i="11" s="1"/>
  <c r="O426" i="11"/>
  <c r="P426" i="11" s="1"/>
  <c r="O427" i="11"/>
  <c r="P427" i="11" s="1"/>
  <c r="O428" i="11"/>
  <c r="P428" i="11" s="1"/>
  <c r="O429" i="11"/>
  <c r="P429" i="11" s="1"/>
  <c r="O430" i="11"/>
  <c r="P430" i="11" s="1"/>
  <c r="O431" i="11"/>
  <c r="P431" i="11" s="1"/>
  <c r="O432" i="11"/>
  <c r="P432" i="11" s="1"/>
  <c r="O433" i="11"/>
  <c r="P433" i="11" s="1"/>
  <c r="O434" i="11"/>
  <c r="P434" i="11" s="1"/>
  <c r="O435" i="11"/>
  <c r="P435" i="11" s="1"/>
  <c r="O436" i="11"/>
  <c r="P436" i="11" s="1"/>
  <c r="O437" i="11"/>
  <c r="P437" i="11" s="1"/>
  <c r="O438" i="11"/>
  <c r="P438" i="11" s="1"/>
  <c r="O439" i="11"/>
  <c r="P439" i="11" s="1"/>
  <c r="O440" i="11"/>
  <c r="P440" i="11" s="1"/>
  <c r="O441" i="11"/>
  <c r="P441" i="11" s="1"/>
  <c r="O442" i="11"/>
  <c r="P442" i="11" s="1"/>
  <c r="O443" i="11"/>
  <c r="P443" i="11" s="1"/>
  <c r="O444" i="11"/>
  <c r="P444" i="11" s="1"/>
  <c r="O445" i="11"/>
  <c r="P445" i="11" s="1"/>
  <c r="O446" i="11"/>
  <c r="P446" i="11" s="1"/>
  <c r="O447" i="11"/>
  <c r="P447" i="11" s="1"/>
  <c r="O448" i="11"/>
  <c r="P448" i="11" s="1"/>
  <c r="O449" i="11"/>
  <c r="P449" i="11" s="1"/>
  <c r="O450" i="11"/>
  <c r="P450" i="11" s="1"/>
  <c r="O451" i="11"/>
  <c r="P451" i="11" s="1"/>
  <c r="O452" i="11"/>
  <c r="P452" i="11" s="1"/>
  <c r="O453" i="11"/>
  <c r="P453" i="11" s="1"/>
  <c r="O454" i="11"/>
  <c r="P454" i="11" s="1"/>
  <c r="O455" i="11"/>
  <c r="P455" i="11" s="1"/>
  <c r="O456" i="11"/>
  <c r="P456" i="11" s="1"/>
  <c r="O457" i="11"/>
  <c r="P457" i="11" s="1"/>
  <c r="O458" i="11"/>
  <c r="P458" i="11" s="1"/>
  <c r="O459" i="11"/>
  <c r="P459" i="11" s="1"/>
  <c r="O460" i="11"/>
  <c r="P460" i="11" s="1"/>
  <c r="O461" i="11"/>
  <c r="P461" i="11" s="1"/>
  <c r="O462" i="11"/>
  <c r="P462" i="11" s="1"/>
  <c r="O463" i="11"/>
  <c r="P463" i="11" s="1"/>
  <c r="O464" i="11"/>
  <c r="P464" i="11" s="1"/>
  <c r="O465" i="11"/>
  <c r="P465" i="11" s="1"/>
  <c r="O466" i="11"/>
  <c r="P466" i="11" s="1"/>
  <c r="O467" i="11"/>
  <c r="P467" i="11" s="1"/>
  <c r="O468" i="11"/>
  <c r="P468" i="11" s="1"/>
  <c r="O469" i="11"/>
  <c r="P469" i="11" s="1"/>
  <c r="O470" i="11"/>
  <c r="P470" i="11" s="1"/>
  <c r="O471" i="11"/>
  <c r="P471" i="11" s="1"/>
  <c r="O472" i="11"/>
  <c r="P472" i="11" s="1"/>
  <c r="O473" i="11"/>
  <c r="P473" i="11" s="1"/>
  <c r="O474" i="11"/>
  <c r="P474" i="11" s="1"/>
  <c r="O475" i="11"/>
  <c r="P475" i="11" s="1"/>
  <c r="O476" i="11"/>
  <c r="P476" i="11" s="1"/>
  <c r="O477" i="11"/>
  <c r="P477" i="11" s="1"/>
  <c r="O478" i="11"/>
  <c r="P478" i="11" s="1"/>
  <c r="O479" i="11"/>
  <c r="P479" i="11" s="1"/>
  <c r="O480" i="11"/>
  <c r="P480" i="11" s="1"/>
  <c r="O481" i="11"/>
  <c r="P481" i="11" s="1"/>
  <c r="O482" i="11"/>
  <c r="P482" i="11" s="1"/>
  <c r="O483" i="11"/>
  <c r="P483" i="11" s="1"/>
  <c r="O484" i="11"/>
  <c r="P484" i="11" s="1"/>
  <c r="O485" i="11"/>
  <c r="P485" i="11" s="1"/>
  <c r="O486" i="11"/>
  <c r="P486" i="11" s="1"/>
  <c r="O487" i="11"/>
  <c r="P487" i="11" s="1"/>
  <c r="O488" i="11"/>
  <c r="P488" i="11" s="1"/>
  <c r="O489" i="11"/>
  <c r="P489" i="11" s="1"/>
  <c r="O490" i="11"/>
  <c r="P490" i="11" s="1"/>
  <c r="O491" i="11"/>
  <c r="P491" i="11" s="1"/>
  <c r="O492" i="11"/>
  <c r="P492" i="11" s="1"/>
  <c r="O493" i="11"/>
  <c r="P493" i="11" s="1"/>
  <c r="O494" i="11"/>
  <c r="P494" i="11" s="1"/>
  <c r="O495" i="11"/>
  <c r="P495" i="11" s="1"/>
  <c r="O496" i="11"/>
  <c r="P496" i="11" s="1"/>
  <c r="O497" i="11"/>
  <c r="P497" i="11" s="1"/>
  <c r="O498" i="11"/>
  <c r="P498" i="11" s="1"/>
  <c r="O499" i="11"/>
  <c r="P499" i="11" s="1"/>
  <c r="O500" i="11"/>
  <c r="P500" i="11" s="1"/>
  <c r="O501" i="11"/>
  <c r="P501" i="11" s="1"/>
  <c r="O502" i="11"/>
  <c r="P502" i="11" s="1"/>
  <c r="O503" i="11"/>
  <c r="P503" i="11" s="1"/>
  <c r="O504" i="11"/>
  <c r="P504" i="11" s="1"/>
  <c r="O505" i="11"/>
  <c r="P505" i="11" s="1"/>
  <c r="O506" i="11"/>
  <c r="P506" i="11" s="1"/>
  <c r="O507" i="11"/>
  <c r="P507" i="11" s="1"/>
  <c r="O508" i="11"/>
  <c r="P508" i="11" s="1"/>
  <c r="O509" i="11"/>
  <c r="P509" i="11" s="1"/>
  <c r="O510" i="11"/>
  <c r="P510" i="11" s="1"/>
  <c r="O511" i="11"/>
  <c r="P511" i="11" s="1"/>
  <c r="O512" i="11"/>
  <c r="P512" i="11" s="1"/>
  <c r="O513" i="11"/>
  <c r="P513" i="11" s="1"/>
  <c r="O514" i="11"/>
  <c r="P514" i="11" s="1"/>
  <c r="O515" i="11"/>
  <c r="P515" i="11" s="1"/>
  <c r="O516" i="11"/>
  <c r="P516" i="11" s="1"/>
  <c r="O517" i="11"/>
  <c r="P517" i="11" s="1"/>
  <c r="O518" i="11"/>
  <c r="P518" i="11" s="1"/>
  <c r="O519" i="11"/>
  <c r="P519" i="11" s="1"/>
  <c r="O520" i="11"/>
  <c r="P520" i="11" s="1"/>
  <c r="O521" i="11"/>
  <c r="P521" i="11" s="1"/>
  <c r="O522" i="11"/>
  <c r="P522" i="11" s="1"/>
  <c r="O523" i="11"/>
  <c r="P523" i="11" s="1"/>
  <c r="O524" i="11"/>
  <c r="P524" i="11" s="1"/>
  <c r="O525" i="11"/>
  <c r="P525" i="11" s="1"/>
  <c r="O526" i="11"/>
  <c r="P526" i="11" s="1"/>
  <c r="O527" i="11"/>
  <c r="P527" i="11" s="1"/>
  <c r="O528" i="11"/>
  <c r="P528" i="11" s="1"/>
  <c r="O529" i="11"/>
  <c r="P529" i="11" s="1"/>
  <c r="O530" i="11"/>
  <c r="P530" i="11" s="1"/>
  <c r="O531" i="11"/>
  <c r="P531" i="11" s="1"/>
  <c r="O532" i="11"/>
  <c r="P532" i="11" s="1"/>
  <c r="O533" i="11"/>
  <c r="P533" i="11" s="1"/>
  <c r="O534" i="11"/>
  <c r="P534" i="11" s="1"/>
  <c r="O535" i="11"/>
  <c r="P535" i="11" s="1"/>
  <c r="O536" i="11"/>
  <c r="P536" i="11" s="1"/>
  <c r="O537" i="11"/>
  <c r="P537" i="11" s="1"/>
  <c r="O538" i="11"/>
  <c r="P538" i="11" s="1"/>
  <c r="O539" i="11"/>
  <c r="P539" i="11" s="1"/>
  <c r="O540" i="11"/>
  <c r="P540" i="11" s="1"/>
  <c r="O541" i="11"/>
  <c r="P541" i="11" s="1"/>
  <c r="O542" i="11"/>
  <c r="P542" i="11" s="1"/>
  <c r="O543" i="11"/>
  <c r="P543" i="11" s="1"/>
  <c r="O544" i="11"/>
  <c r="P544" i="11" s="1"/>
  <c r="O545" i="11"/>
  <c r="P545" i="11" s="1"/>
  <c r="O546" i="11"/>
  <c r="P546" i="11" s="1"/>
  <c r="O547" i="11"/>
  <c r="P547" i="11" s="1"/>
  <c r="O548" i="11"/>
  <c r="P548" i="11" s="1"/>
  <c r="O549" i="11"/>
  <c r="P549" i="11" s="1"/>
  <c r="O550" i="11"/>
  <c r="P550" i="11" s="1"/>
  <c r="O551" i="11"/>
  <c r="P551" i="11" s="1"/>
  <c r="O552" i="11"/>
  <c r="P552" i="11" s="1"/>
  <c r="O553" i="11"/>
  <c r="P553" i="11" s="1"/>
  <c r="O554" i="11"/>
  <c r="P554" i="11" s="1"/>
  <c r="O555" i="11"/>
  <c r="P555" i="11" s="1"/>
  <c r="O556" i="11"/>
  <c r="P556" i="11" s="1"/>
  <c r="O557" i="11"/>
  <c r="P557" i="11" s="1"/>
  <c r="O558" i="11"/>
  <c r="P558" i="11" s="1"/>
  <c r="O559" i="11"/>
  <c r="P559" i="11" s="1"/>
  <c r="O560" i="11"/>
  <c r="P560" i="11" s="1"/>
  <c r="O561" i="11"/>
  <c r="P561" i="11" s="1"/>
  <c r="O562" i="11"/>
  <c r="P562" i="11" s="1"/>
  <c r="O563" i="11"/>
  <c r="P563" i="11" s="1"/>
  <c r="O564" i="11"/>
  <c r="P564" i="11" s="1"/>
  <c r="O565" i="11"/>
  <c r="P565" i="11" s="1"/>
  <c r="O566" i="11"/>
  <c r="P566" i="11" s="1"/>
  <c r="O567" i="11"/>
  <c r="P567" i="11" s="1"/>
  <c r="O568" i="11"/>
  <c r="P568" i="11" s="1"/>
  <c r="O569" i="11"/>
  <c r="P569" i="11" s="1"/>
  <c r="O570" i="11"/>
  <c r="P570" i="11" s="1"/>
  <c r="O571" i="11"/>
  <c r="P571" i="11" s="1"/>
  <c r="O572" i="11"/>
  <c r="P572" i="11" s="1"/>
  <c r="O573" i="11"/>
  <c r="P573" i="11" s="1"/>
  <c r="O574" i="11"/>
  <c r="P574" i="11" s="1"/>
  <c r="O575" i="11"/>
  <c r="P575" i="11" s="1"/>
  <c r="O576" i="11"/>
  <c r="P576" i="11" s="1"/>
  <c r="O577" i="11"/>
  <c r="P577" i="11" s="1"/>
  <c r="O578" i="11"/>
  <c r="P578" i="11" s="1"/>
  <c r="O579" i="11"/>
  <c r="P579" i="11" s="1"/>
  <c r="O580" i="11"/>
  <c r="P580" i="11" s="1"/>
  <c r="O581" i="11"/>
  <c r="P581" i="11" s="1"/>
  <c r="O582" i="11"/>
  <c r="P582" i="11" s="1"/>
  <c r="O583" i="11"/>
  <c r="P583" i="11" s="1"/>
  <c r="O584" i="11"/>
  <c r="P584" i="11" s="1"/>
  <c r="O585" i="11"/>
  <c r="P585" i="11" s="1"/>
  <c r="O586" i="11"/>
  <c r="P586" i="11" s="1"/>
  <c r="O587" i="11"/>
  <c r="P587" i="11" s="1"/>
  <c r="O588" i="11"/>
  <c r="P588" i="11" s="1"/>
  <c r="O589" i="11"/>
  <c r="P589" i="11" s="1"/>
  <c r="O590" i="11"/>
  <c r="P590" i="11" s="1"/>
  <c r="O591" i="11"/>
  <c r="P591" i="11" s="1"/>
  <c r="O592" i="11"/>
  <c r="P592" i="11" s="1"/>
  <c r="O593" i="11"/>
  <c r="P593" i="11" s="1"/>
  <c r="O594" i="11"/>
  <c r="P594" i="11" s="1"/>
  <c r="O595" i="11"/>
  <c r="P595" i="11" s="1"/>
  <c r="O596" i="11"/>
  <c r="P596" i="11" s="1"/>
  <c r="O597" i="11"/>
  <c r="P597" i="11" s="1"/>
  <c r="O598" i="11"/>
  <c r="P598" i="11" s="1"/>
  <c r="O599" i="11"/>
  <c r="P599" i="11" s="1"/>
  <c r="O600" i="11"/>
  <c r="P600" i="11" s="1"/>
  <c r="O601" i="11"/>
  <c r="P601" i="11" s="1"/>
  <c r="O602" i="11"/>
  <c r="P602" i="11" s="1"/>
  <c r="O603" i="11"/>
  <c r="P603" i="11" s="1"/>
  <c r="O604" i="11"/>
  <c r="P604" i="11" s="1"/>
  <c r="O605" i="11"/>
  <c r="P605" i="11" s="1"/>
  <c r="O606" i="11"/>
  <c r="P606" i="11" s="1"/>
  <c r="O607" i="11"/>
  <c r="P607" i="11" s="1"/>
  <c r="O608" i="11"/>
  <c r="P608" i="11" s="1"/>
  <c r="O609" i="11"/>
  <c r="P609" i="11" s="1"/>
  <c r="O610" i="11"/>
  <c r="P610" i="11" s="1"/>
  <c r="O611" i="11"/>
  <c r="P611" i="11" s="1"/>
  <c r="O612" i="11"/>
  <c r="P612" i="11" s="1"/>
  <c r="O613" i="11"/>
  <c r="P613" i="11" s="1"/>
  <c r="O614" i="11"/>
  <c r="P614" i="11" s="1"/>
  <c r="O615" i="11"/>
  <c r="P615" i="11" s="1"/>
  <c r="O616" i="11"/>
  <c r="P616" i="11" s="1"/>
  <c r="O617" i="11"/>
  <c r="P617" i="11" s="1"/>
  <c r="O618" i="11"/>
  <c r="P618" i="11" s="1"/>
  <c r="O619" i="11"/>
  <c r="P619" i="11" s="1"/>
  <c r="O620" i="11"/>
  <c r="P620" i="11" s="1"/>
  <c r="O621" i="11"/>
  <c r="P621" i="11" s="1"/>
  <c r="O622" i="11"/>
  <c r="P622" i="11" s="1"/>
  <c r="O623" i="11"/>
  <c r="P623" i="11" s="1"/>
  <c r="O624" i="11"/>
  <c r="P624" i="11" s="1"/>
  <c r="O625" i="11"/>
  <c r="P625" i="11" s="1"/>
  <c r="O626" i="11"/>
  <c r="P626" i="11" s="1"/>
  <c r="O627" i="11"/>
  <c r="P627" i="11" s="1"/>
  <c r="O628" i="11"/>
  <c r="P628" i="11" s="1"/>
  <c r="O629" i="11"/>
  <c r="P629" i="11" s="1"/>
  <c r="O630" i="11"/>
  <c r="P630" i="11" s="1"/>
  <c r="O631" i="11"/>
  <c r="P631" i="11" s="1"/>
  <c r="O632" i="11"/>
  <c r="P632" i="11" s="1"/>
  <c r="O633" i="11"/>
  <c r="P633" i="11" s="1"/>
  <c r="O634" i="11"/>
  <c r="P634" i="11" s="1"/>
  <c r="O635" i="11"/>
  <c r="P635" i="11" s="1"/>
  <c r="O636" i="11"/>
  <c r="P636" i="11" s="1"/>
  <c r="O637" i="11"/>
  <c r="P637" i="11" s="1"/>
  <c r="O638" i="11"/>
  <c r="P638" i="11" s="1"/>
  <c r="O639" i="11"/>
  <c r="P639" i="11" s="1"/>
  <c r="O640" i="11"/>
  <c r="P640" i="11" s="1"/>
  <c r="O641" i="11"/>
  <c r="P641" i="11" s="1"/>
  <c r="O642" i="11"/>
  <c r="P642" i="11" s="1"/>
  <c r="O643" i="11"/>
  <c r="P643" i="11" s="1"/>
  <c r="O644" i="11"/>
  <c r="P644" i="11" s="1"/>
  <c r="O645" i="11"/>
  <c r="P645" i="11" s="1"/>
  <c r="O646" i="11"/>
  <c r="P646" i="11" s="1"/>
  <c r="O647" i="11"/>
  <c r="P647" i="11" s="1"/>
  <c r="O648" i="11"/>
  <c r="P648" i="11" s="1"/>
  <c r="O649" i="11"/>
  <c r="P649" i="11" s="1"/>
  <c r="O650" i="11"/>
  <c r="P650" i="11" s="1"/>
  <c r="O651" i="11"/>
  <c r="P651" i="11" s="1"/>
  <c r="O652" i="11"/>
  <c r="P652" i="11" s="1"/>
  <c r="O653" i="11"/>
  <c r="P653" i="11" s="1"/>
  <c r="O654" i="11"/>
  <c r="P654" i="11" s="1"/>
  <c r="O655" i="11"/>
  <c r="P655" i="11" s="1"/>
  <c r="O656" i="11"/>
  <c r="P656" i="11" s="1"/>
  <c r="O657" i="11"/>
  <c r="P657" i="11" s="1"/>
  <c r="O658" i="11"/>
  <c r="P658" i="11" s="1"/>
  <c r="O659" i="11"/>
  <c r="P659" i="11" s="1"/>
  <c r="O660" i="11"/>
  <c r="P660" i="11" s="1"/>
  <c r="O661" i="11"/>
  <c r="P661" i="11" s="1"/>
  <c r="O662" i="11"/>
  <c r="P662" i="11" s="1"/>
  <c r="O663" i="11"/>
  <c r="P663" i="11" s="1"/>
  <c r="O664" i="11"/>
  <c r="P664" i="11" s="1"/>
  <c r="O665" i="11"/>
  <c r="P665" i="11" s="1"/>
  <c r="O666" i="11"/>
  <c r="P666" i="11" s="1"/>
  <c r="O667" i="11"/>
  <c r="P667" i="11" s="1"/>
  <c r="O668" i="11"/>
  <c r="P668" i="11" s="1"/>
  <c r="O669" i="11"/>
  <c r="P669" i="11" s="1"/>
  <c r="O670" i="11"/>
  <c r="P670" i="11" s="1"/>
  <c r="O671" i="11"/>
  <c r="P671" i="11" s="1"/>
  <c r="O672" i="11"/>
  <c r="P672" i="11" s="1"/>
  <c r="O673" i="11"/>
  <c r="P673" i="11" s="1"/>
  <c r="O674" i="11"/>
  <c r="P674" i="11" s="1"/>
  <c r="O675" i="11"/>
  <c r="P675" i="11" s="1"/>
  <c r="O676" i="11"/>
  <c r="P676" i="11" s="1"/>
  <c r="O677" i="11"/>
  <c r="P677" i="11" s="1"/>
  <c r="O678" i="11"/>
  <c r="P678" i="11" s="1"/>
  <c r="O679" i="11"/>
  <c r="P679" i="11" s="1"/>
  <c r="O680" i="11"/>
  <c r="P680" i="11" s="1"/>
  <c r="O681" i="11"/>
  <c r="P681" i="11" s="1"/>
  <c r="O682" i="11"/>
  <c r="P682" i="11" s="1"/>
  <c r="O683" i="11"/>
  <c r="P683" i="11" s="1"/>
  <c r="O684" i="11"/>
  <c r="P684" i="11" s="1"/>
  <c r="O685" i="11"/>
  <c r="P685" i="11" s="1"/>
  <c r="O686" i="11"/>
  <c r="P686" i="11" s="1"/>
  <c r="O687" i="11"/>
  <c r="P687" i="11" s="1"/>
  <c r="O688" i="11"/>
  <c r="P688" i="11" s="1"/>
  <c r="O689" i="11"/>
  <c r="P689" i="11" s="1"/>
  <c r="O690" i="11"/>
  <c r="P690" i="11" s="1"/>
  <c r="O691" i="11"/>
  <c r="P691" i="11" s="1"/>
  <c r="O692" i="11"/>
  <c r="P692" i="11" s="1"/>
  <c r="O693" i="11"/>
  <c r="P693" i="11" s="1"/>
  <c r="O694" i="11"/>
  <c r="P694" i="11" s="1"/>
  <c r="O695" i="11"/>
  <c r="P695" i="11" s="1"/>
  <c r="O696" i="11"/>
  <c r="P696" i="11" s="1"/>
  <c r="O697" i="11"/>
  <c r="P697" i="11" s="1"/>
  <c r="O698" i="11"/>
  <c r="P698" i="11" s="1"/>
  <c r="O699" i="11"/>
  <c r="P699" i="11" s="1"/>
  <c r="O700" i="11"/>
  <c r="P700" i="11" s="1"/>
  <c r="O701" i="11"/>
  <c r="P701" i="11" s="1"/>
  <c r="O702" i="11"/>
  <c r="P702" i="11" s="1"/>
  <c r="O703" i="11"/>
  <c r="P703" i="11" s="1"/>
  <c r="O704" i="11"/>
  <c r="P704" i="11" s="1"/>
  <c r="O705" i="11"/>
  <c r="P705" i="11" s="1"/>
  <c r="O706" i="11"/>
  <c r="P706" i="11" s="1"/>
  <c r="O707" i="11"/>
  <c r="P707" i="11" s="1"/>
  <c r="O708" i="11"/>
  <c r="P708" i="11" s="1"/>
  <c r="O709" i="11"/>
  <c r="P709" i="11" s="1"/>
  <c r="O710" i="11"/>
  <c r="P710" i="11" s="1"/>
  <c r="O711" i="11"/>
  <c r="P711" i="11" s="1"/>
  <c r="O712" i="11"/>
  <c r="P712" i="11" s="1"/>
  <c r="O713" i="11"/>
  <c r="P713" i="11" s="1"/>
  <c r="O714" i="11"/>
  <c r="P714" i="11" s="1"/>
  <c r="O715" i="11"/>
  <c r="P715" i="11" s="1"/>
  <c r="O716" i="11"/>
  <c r="P716" i="11" s="1"/>
  <c r="O717" i="11"/>
  <c r="P717" i="11" s="1"/>
  <c r="O718" i="11"/>
  <c r="P718" i="11" s="1"/>
  <c r="O719" i="11"/>
  <c r="P719" i="11" s="1"/>
  <c r="O720" i="11"/>
  <c r="P720" i="11" s="1"/>
  <c r="O721" i="11"/>
  <c r="P721" i="11" s="1"/>
  <c r="O722" i="11"/>
  <c r="P722" i="11" s="1"/>
  <c r="O723" i="11"/>
  <c r="P723" i="11" s="1"/>
  <c r="O724" i="11"/>
  <c r="P724" i="11" s="1"/>
  <c r="O725" i="11"/>
  <c r="P725" i="11" s="1"/>
  <c r="O726" i="11"/>
  <c r="P726" i="11" s="1"/>
  <c r="O727" i="11"/>
  <c r="P727" i="11" s="1"/>
  <c r="O728" i="11"/>
  <c r="P728" i="11" s="1"/>
  <c r="O729" i="11"/>
  <c r="P729" i="11" s="1"/>
  <c r="O730" i="11"/>
  <c r="P730" i="11" s="1"/>
  <c r="O731" i="11"/>
  <c r="P731" i="11" s="1"/>
  <c r="O732" i="11"/>
  <c r="P732" i="11" s="1"/>
  <c r="O733" i="11"/>
  <c r="P733" i="11" s="1"/>
  <c r="O734" i="11"/>
  <c r="P734" i="11" s="1"/>
  <c r="O735" i="11"/>
  <c r="P735" i="11" s="1"/>
  <c r="O736" i="11"/>
  <c r="P736" i="11" s="1"/>
  <c r="O737" i="11"/>
  <c r="P737" i="11" s="1"/>
  <c r="O738" i="11"/>
  <c r="P738" i="11" s="1"/>
  <c r="O739" i="11"/>
  <c r="P739" i="11" s="1"/>
  <c r="O740" i="11"/>
  <c r="P740" i="11" s="1"/>
  <c r="O741" i="11"/>
  <c r="P741" i="11" s="1"/>
  <c r="O742" i="11"/>
  <c r="P742" i="11" s="1"/>
  <c r="O743" i="11"/>
  <c r="P743" i="11" s="1"/>
  <c r="O744" i="11"/>
  <c r="P744" i="11" s="1"/>
  <c r="O745" i="11"/>
  <c r="P745" i="11" s="1"/>
  <c r="O746" i="11"/>
  <c r="P746" i="11" s="1"/>
  <c r="O747" i="11"/>
  <c r="P747" i="11" s="1"/>
  <c r="O748" i="11"/>
  <c r="P748" i="11" s="1"/>
  <c r="O749" i="11"/>
  <c r="P749" i="11" s="1"/>
  <c r="O750" i="11"/>
  <c r="P750" i="11" s="1"/>
  <c r="O751" i="11"/>
  <c r="P751" i="11" s="1"/>
  <c r="O752" i="11"/>
  <c r="P752" i="11" s="1"/>
  <c r="O753" i="11"/>
  <c r="P753" i="11" s="1"/>
  <c r="O754" i="11"/>
  <c r="P754" i="11" s="1"/>
  <c r="O755" i="11"/>
  <c r="P755" i="11" s="1"/>
  <c r="O756" i="11"/>
  <c r="P756" i="11" s="1"/>
  <c r="O757" i="11"/>
  <c r="P757" i="11" s="1"/>
  <c r="O758" i="11"/>
  <c r="P758" i="11" s="1"/>
  <c r="O759" i="11"/>
  <c r="P759" i="11" s="1"/>
  <c r="O760" i="11"/>
  <c r="P760" i="11" s="1"/>
  <c r="O761" i="11"/>
  <c r="P761" i="11" s="1"/>
  <c r="O762" i="11"/>
  <c r="P762" i="11" s="1"/>
  <c r="O763" i="11"/>
  <c r="P763" i="11" s="1"/>
  <c r="O764" i="11"/>
  <c r="P764" i="11" s="1"/>
  <c r="O765" i="11"/>
  <c r="P765" i="11" s="1"/>
  <c r="O766" i="11"/>
  <c r="P766" i="11" s="1"/>
  <c r="O767" i="11"/>
  <c r="P767" i="11" s="1"/>
  <c r="O768" i="11"/>
  <c r="P768" i="11" s="1"/>
  <c r="O769" i="11"/>
  <c r="P769" i="11" s="1"/>
  <c r="O770" i="11"/>
  <c r="P770" i="11" s="1"/>
  <c r="O771" i="11"/>
  <c r="P771" i="11" s="1"/>
  <c r="O772" i="11"/>
  <c r="P772" i="11" s="1"/>
  <c r="O773" i="11"/>
  <c r="P773" i="11" s="1"/>
  <c r="O774" i="11"/>
  <c r="P774" i="11" s="1"/>
  <c r="O775" i="11"/>
  <c r="P775" i="11" s="1"/>
  <c r="O776" i="11"/>
  <c r="P776" i="11" s="1"/>
  <c r="O777" i="11"/>
  <c r="P777" i="11" s="1"/>
  <c r="O778" i="11"/>
  <c r="P778" i="11" s="1"/>
  <c r="O779" i="11"/>
  <c r="P779" i="11" s="1"/>
  <c r="O780" i="11"/>
  <c r="P780" i="11" s="1"/>
  <c r="O781" i="11"/>
  <c r="P781" i="11" s="1"/>
  <c r="O782" i="11"/>
  <c r="P782" i="11" s="1"/>
  <c r="O783" i="11"/>
  <c r="P783" i="11" s="1"/>
  <c r="O784" i="11"/>
  <c r="P784" i="11" s="1"/>
  <c r="O785" i="11"/>
  <c r="P785" i="11" s="1"/>
  <c r="O786" i="11"/>
  <c r="P786" i="11" s="1"/>
  <c r="O787" i="11"/>
  <c r="P787" i="11" s="1"/>
  <c r="O788" i="11"/>
  <c r="P788" i="11" s="1"/>
  <c r="O789" i="11"/>
  <c r="P789" i="11" s="1"/>
  <c r="O790" i="11"/>
  <c r="P790" i="11" s="1"/>
  <c r="O791" i="11"/>
  <c r="P791" i="11" s="1"/>
  <c r="O792" i="11"/>
  <c r="P792" i="11" s="1"/>
  <c r="O793" i="11"/>
  <c r="P793" i="11" s="1"/>
  <c r="O794" i="11"/>
  <c r="P794" i="11" s="1"/>
  <c r="O795" i="11"/>
  <c r="P795" i="11" s="1"/>
  <c r="O796" i="11"/>
  <c r="P796" i="11" s="1"/>
  <c r="O797" i="11"/>
  <c r="P797" i="11" s="1"/>
  <c r="O798" i="11"/>
  <c r="P798" i="11" s="1"/>
  <c r="O799" i="11"/>
  <c r="P799" i="11" s="1"/>
  <c r="O800" i="11"/>
  <c r="P800" i="11" s="1"/>
  <c r="O801" i="11"/>
  <c r="P801" i="11" s="1"/>
  <c r="O802" i="11"/>
  <c r="P802" i="11" s="1"/>
  <c r="O803" i="11"/>
  <c r="P803" i="11" s="1"/>
  <c r="O804" i="11"/>
  <c r="P804" i="11" s="1"/>
  <c r="O805" i="11"/>
  <c r="P805" i="11" s="1"/>
  <c r="O806" i="11"/>
  <c r="P806" i="11" s="1"/>
  <c r="O807" i="11"/>
  <c r="P807" i="11" s="1"/>
  <c r="O808" i="11"/>
  <c r="P808" i="11" s="1"/>
  <c r="O809" i="11"/>
  <c r="P809" i="11" s="1"/>
  <c r="O810" i="11"/>
  <c r="P810" i="11" s="1"/>
  <c r="O811" i="11"/>
  <c r="P811" i="11" s="1"/>
  <c r="O812" i="11"/>
  <c r="P812" i="11" s="1"/>
  <c r="O813" i="11"/>
  <c r="P813" i="11" s="1"/>
  <c r="O814" i="11"/>
  <c r="P814" i="11" s="1"/>
  <c r="O815" i="11"/>
  <c r="P815" i="11" s="1"/>
  <c r="O816" i="11"/>
  <c r="P816" i="11" s="1"/>
  <c r="O817" i="11"/>
  <c r="P817" i="11" s="1"/>
  <c r="O818" i="11"/>
  <c r="P818" i="11" s="1"/>
  <c r="O819" i="11"/>
  <c r="P819" i="11" s="1"/>
  <c r="O820" i="11"/>
  <c r="P820" i="11" s="1"/>
  <c r="O821" i="11"/>
  <c r="P821" i="11" s="1"/>
  <c r="O822" i="11"/>
  <c r="P822" i="11" s="1"/>
  <c r="O823" i="11"/>
  <c r="P823" i="11" s="1"/>
  <c r="O824" i="11"/>
  <c r="P824" i="11" s="1"/>
  <c r="O825" i="11"/>
  <c r="P825" i="11" s="1"/>
  <c r="O826" i="11"/>
  <c r="P826" i="11" s="1"/>
  <c r="O827" i="11"/>
  <c r="P827" i="11" s="1"/>
  <c r="O828" i="11"/>
  <c r="P828" i="11" s="1"/>
  <c r="O829" i="11"/>
  <c r="P829" i="11" s="1"/>
  <c r="O830" i="11"/>
  <c r="P830" i="11" s="1"/>
  <c r="O831" i="11"/>
  <c r="P831" i="11" s="1"/>
  <c r="O832" i="11"/>
  <c r="P832" i="11" s="1"/>
  <c r="O833" i="11"/>
  <c r="P833" i="11" s="1"/>
  <c r="O834" i="11"/>
  <c r="P834" i="11" s="1"/>
  <c r="O835" i="11"/>
  <c r="P835" i="11" s="1"/>
  <c r="O836" i="11"/>
  <c r="P836" i="11" s="1"/>
  <c r="O837" i="11"/>
  <c r="P837" i="11" s="1"/>
  <c r="O838" i="11"/>
  <c r="P838" i="11" s="1"/>
  <c r="O839" i="11"/>
  <c r="P839" i="11" s="1"/>
  <c r="O840" i="11"/>
  <c r="P840" i="11" s="1"/>
  <c r="O841" i="11"/>
  <c r="P841" i="11" s="1"/>
  <c r="O842" i="11"/>
  <c r="P842" i="11" s="1"/>
  <c r="O843" i="11"/>
  <c r="P843" i="11" s="1"/>
  <c r="O844" i="11"/>
  <c r="P844" i="11" s="1"/>
  <c r="O845" i="11"/>
  <c r="P845" i="11" s="1"/>
  <c r="O846" i="11"/>
  <c r="P846" i="11" s="1"/>
  <c r="O847" i="11"/>
  <c r="P847" i="11" s="1"/>
  <c r="O848" i="11"/>
  <c r="P848" i="11" s="1"/>
  <c r="O849" i="11"/>
  <c r="P849" i="11" s="1"/>
  <c r="O850" i="11"/>
  <c r="P850" i="11" s="1"/>
  <c r="O851" i="11"/>
  <c r="P851" i="11" s="1"/>
  <c r="O852" i="11"/>
  <c r="P852" i="11" s="1"/>
  <c r="O853" i="11"/>
  <c r="P853" i="11" s="1"/>
  <c r="O854" i="11"/>
  <c r="P854" i="11" s="1"/>
  <c r="O855" i="11"/>
  <c r="P855" i="11" s="1"/>
  <c r="O856" i="11"/>
  <c r="P856" i="11" s="1"/>
  <c r="O857" i="11"/>
  <c r="P857" i="11" s="1"/>
  <c r="O858" i="11"/>
  <c r="P858" i="11" s="1"/>
  <c r="O859" i="11"/>
  <c r="P859" i="11" s="1"/>
  <c r="O860" i="11"/>
  <c r="P860" i="11" s="1"/>
  <c r="O861" i="11"/>
  <c r="P861" i="11" s="1"/>
  <c r="O862" i="11"/>
  <c r="P862" i="11" s="1"/>
  <c r="O863" i="11"/>
  <c r="P863" i="11" s="1"/>
  <c r="O864" i="11"/>
  <c r="P864" i="11" s="1"/>
  <c r="O865" i="11"/>
  <c r="P865" i="11" s="1"/>
  <c r="O866" i="11"/>
  <c r="P866" i="11" s="1"/>
  <c r="O867" i="11"/>
  <c r="P867" i="11" s="1"/>
  <c r="O868" i="11"/>
  <c r="P868" i="11" s="1"/>
  <c r="O869" i="11"/>
  <c r="P869" i="11" s="1"/>
  <c r="O870" i="11"/>
  <c r="P870" i="11" s="1"/>
  <c r="O871" i="11"/>
  <c r="P871" i="11" s="1"/>
  <c r="O872" i="11"/>
  <c r="P872" i="11" s="1"/>
  <c r="O873" i="11"/>
  <c r="P873" i="11" s="1"/>
  <c r="O874" i="11"/>
  <c r="P874" i="11" s="1"/>
  <c r="O875" i="11"/>
  <c r="P875" i="11" s="1"/>
  <c r="O876" i="11"/>
  <c r="P876" i="11" s="1"/>
  <c r="O877" i="11"/>
  <c r="P877" i="11" s="1"/>
  <c r="O878" i="11"/>
  <c r="P878" i="11" s="1"/>
  <c r="O879" i="11"/>
  <c r="P879" i="11" s="1"/>
  <c r="O880" i="11"/>
  <c r="P880" i="11" s="1"/>
  <c r="O881" i="11"/>
  <c r="P881" i="11" s="1"/>
  <c r="O882" i="11"/>
  <c r="P882" i="11" s="1"/>
  <c r="O883" i="11"/>
  <c r="P883" i="11" s="1"/>
  <c r="O884" i="11"/>
  <c r="P884" i="11" s="1"/>
  <c r="O885" i="11"/>
  <c r="P885" i="11" s="1"/>
  <c r="O886" i="11"/>
  <c r="P886" i="11" s="1"/>
  <c r="O887" i="11"/>
  <c r="P887" i="11" s="1"/>
  <c r="O888" i="11"/>
  <c r="P888" i="11" s="1"/>
  <c r="O889" i="11"/>
  <c r="P889" i="11" s="1"/>
  <c r="O890" i="11"/>
  <c r="P890" i="11" s="1"/>
  <c r="O891" i="11"/>
  <c r="P891" i="11" s="1"/>
  <c r="O892" i="11"/>
  <c r="P892" i="11" s="1"/>
  <c r="O893" i="11"/>
  <c r="P893" i="11" s="1"/>
  <c r="O894" i="11"/>
  <c r="P894" i="11" s="1"/>
  <c r="O895" i="11"/>
  <c r="P895" i="11" s="1"/>
  <c r="O896" i="11"/>
  <c r="P896" i="11" s="1"/>
  <c r="O897" i="11"/>
  <c r="P897" i="11" s="1"/>
  <c r="O898" i="11"/>
  <c r="P898" i="11" s="1"/>
  <c r="O899" i="11"/>
  <c r="P899" i="11" s="1"/>
  <c r="O900" i="11"/>
  <c r="P900" i="11" s="1"/>
  <c r="O901" i="11"/>
  <c r="P901" i="11" s="1"/>
  <c r="O902" i="11"/>
  <c r="P902" i="11" s="1"/>
  <c r="O903" i="11"/>
  <c r="P903" i="11" s="1"/>
  <c r="O904" i="11"/>
  <c r="P904" i="11" s="1"/>
  <c r="O905" i="11"/>
  <c r="P905" i="11" s="1"/>
  <c r="O906" i="11"/>
  <c r="P906" i="11" s="1"/>
  <c r="O907" i="11"/>
  <c r="P907" i="11" s="1"/>
  <c r="O908" i="11"/>
  <c r="P908" i="11" s="1"/>
  <c r="O909" i="11"/>
  <c r="P909" i="11" s="1"/>
  <c r="O910" i="11"/>
  <c r="P910" i="11" s="1"/>
  <c r="O911" i="11"/>
  <c r="P911" i="11" s="1"/>
  <c r="O912" i="11"/>
  <c r="P912" i="11" s="1"/>
  <c r="O913" i="11"/>
  <c r="P913" i="11" s="1"/>
  <c r="O914" i="11"/>
  <c r="P914" i="11" s="1"/>
  <c r="O915" i="11"/>
  <c r="P915" i="11" s="1"/>
  <c r="O916" i="11"/>
  <c r="P916" i="11" s="1"/>
  <c r="O917" i="11"/>
  <c r="P917" i="11" s="1"/>
  <c r="O918" i="11"/>
  <c r="P918" i="11" s="1"/>
  <c r="O919" i="11"/>
  <c r="P919" i="11" s="1"/>
  <c r="O920" i="11"/>
  <c r="P920" i="11" s="1"/>
  <c r="O921" i="11"/>
  <c r="P921" i="11" s="1"/>
  <c r="O922" i="11"/>
  <c r="P922" i="11" s="1"/>
  <c r="O923" i="11"/>
  <c r="P923" i="11" s="1"/>
  <c r="O924" i="11"/>
  <c r="P924" i="11" s="1"/>
  <c r="O925" i="11"/>
  <c r="P925" i="11" s="1"/>
  <c r="O926" i="11"/>
  <c r="P926" i="11" s="1"/>
  <c r="O927" i="11"/>
  <c r="P927" i="11" s="1"/>
  <c r="O928" i="11"/>
  <c r="P928" i="11" s="1"/>
  <c r="O929" i="11"/>
  <c r="P929" i="11" s="1"/>
  <c r="O930" i="11"/>
  <c r="P930" i="11" s="1"/>
  <c r="O931" i="11"/>
  <c r="P931" i="11" s="1"/>
  <c r="O932" i="11"/>
  <c r="P932" i="11" s="1"/>
  <c r="O933" i="11"/>
  <c r="P933" i="11" s="1"/>
  <c r="O934" i="11"/>
  <c r="P934" i="11" s="1"/>
  <c r="O935" i="11"/>
  <c r="P935" i="11" s="1"/>
  <c r="O936" i="11"/>
  <c r="P936" i="11" s="1"/>
  <c r="O937" i="11"/>
  <c r="P937" i="11" s="1"/>
  <c r="O938" i="11"/>
  <c r="P938" i="11" s="1"/>
  <c r="O939" i="11"/>
  <c r="P939" i="11" s="1"/>
  <c r="O940" i="11"/>
  <c r="P940" i="11" s="1"/>
  <c r="O941" i="11"/>
  <c r="P941" i="11" s="1"/>
  <c r="O942" i="11"/>
  <c r="P942" i="11" s="1"/>
  <c r="O943" i="11"/>
  <c r="P943" i="11" s="1"/>
  <c r="O944" i="11"/>
  <c r="P944" i="11" s="1"/>
  <c r="O945" i="11"/>
  <c r="P945" i="11" s="1"/>
  <c r="O946" i="11"/>
  <c r="P946" i="11" s="1"/>
  <c r="O947" i="11"/>
  <c r="P947" i="11" s="1"/>
  <c r="O948" i="11"/>
  <c r="P948" i="11" s="1"/>
  <c r="O949" i="11"/>
  <c r="P949" i="11" s="1"/>
  <c r="O950" i="11"/>
  <c r="P950" i="11" s="1"/>
  <c r="O951" i="11"/>
  <c r="P951" i="11" s="1"/>
  <c r="O952" i="11"/>
  <c r="P952" i="11" s="1"/>
  <c r="O953" i="11"/>
  <c r="P953" i="11" s="1"/>
  <c r="O954" i="11"/>
  <c r="P954" i="11" s="1"/>
  <c r="O955" i="11"/>
  <c r="P955" i="11" s="1"/>
  <c r="O956" i="11"/>
  <c r="P956" i="11" s="1"/>
  <c r="O957" i="11"/>
  <c r="P957" i="11" s="1"/>
  <c r="O958" i="11"/>
  <c r="P958" i="11" s="1"/>
  <c r="O959" i="11"/>
  <c r="P959" i="11" s="1"/>
  <c r="O960" i="11"/>
  <c r="P960" i="11" s="1"/>
  <c r="O961" i="11"/>
  <c r="P961" i="11" s="1"/>
  <c r="O962" i="11"/>
  <c r="P962" i="11" s="1"/>
  <c r="O963" i="11"/>
  <c r="P963" i="11" s="1"/>
  <c r="O964" i="11"/>
  <c r="P964" i="11" s="1"/>
  <c r="O965" i="11"/>
  <c r="P965" i="11" s="1"/>
  <c r="O966" i="11"/>
  <c r="P966" i="11" s="1"/>
  <c r="O967" i="11"/>
  <c r="P967" i="11" s="1"/>
  <c r="O968" i="11"/>
  <c r="P968" i="11" s="1"/>
  <c r="O969" i="11"/>
  <c r="P969" i="11" s="1"/>
  <c r="O970" i="11"/>
  <c r="P970" i="11" s="1"/>
  <c r="O971" i="11"/>
  <c r="P971" i="11" s="1"/>
  <c r="O972" i="11"/>
  <c r="P972" i="11" s="1"/>
  <c r="O973" i="11"/>
  <c r="P973" i="11" s="1"/>
  <c r="O974" i="11"/>
  <c r="P974" i="11" s="1"/>
  <c r="O975" i="11"/>
  <c r="P975" i="11" s="1"/>
  <c r="O976" i="11"/>
  <c r="P976" i="11" s="1"/>
  <c r="O977" i="11"/>
  <c r="P977" i="11" s="1"/>
  <c r="O978" i="11"/>
  <c r="P978" i="11" s="1"/>
  <c r="O979" i="11"/>
  <c r="P979" i="11" s="1"/>
  <c r="O980" i="11"/>
  <c r="P980" i="11" s="1"/>
  <c r="O981" i="11"/>
  <c r="P981" i="11" s="1"/>
  <c r="O982" i="11"/>
  <c r="P982" i="11" s="1"/>
  <c r="O983" i="11"/>
  <c r="P983" i="11" s="1"/>
  <c r="O984" i="11"/>
  <c r="P984" i="11" s="1"/>
  <c r="O985" i="11"/>
  <c r="P985" i="11" s="1"/>
  <c r="O986" i="11"/>
  <c r="P986" i="11" s="1"/>
  <c r="O987" i="11"/>
  <c r="P987" i="11" s="1"/>
  <c r="O988" i="11"/>
  <c r="P988" i="11" s="1"/>
  <c r="O989" i="11"/>
  <c r="P989" i="11" s="1"/>
  <c r="O990" i="11"/>
  <c r="P990" i="11" s="1"/>
  <c r="O991" i="11"/>
  <c r="P991" i="11" s="1"/>
  <c r="O992" i="11"/>
  <c r="P992" i="11" s="1"/>
  <c r="O993" i="11"/>
  <c r="P993" i="11" s="1"/>
  <c r="O994" i="11"/>
  <c r="P994" i="11" s="1"/>
  <c r="O995" i="11"/>
  <c r="P995" i="11" s="1"/>
  <c r="O996" i="11"/>
  <c r="P996" i="11" s="1"/>
  <c r="O997" i="11"/>
  <c r="P997" i="11" s="1"/>
  <c r="O998" i="11"/>
  <c r="P998" i="11" s="1"/>
  <c r="O999" i="11"/>
  <c r="P999" i="11" s="1"/>
  <c r="O1000" i="11"/>
  <c r="P1000" i="11" s="1"/>
  <c r="O1001" i="11"/>
  <c r="P1001" i="11" s="1"/>
  <c r="O1002" i="11"/>
  <c r="P1002" i="11" s="1"/>
  <c r="O1003" i="11"/>
  <c r="P1003" i="11" s="1"/>
  <c r="O1004" i="11"/>
  <c r="P1004" i="11" s="1"/>
  <c r="O1005" i="11"/>
  <c r="P1005" i="11" s="1"/>
  <c r="O1006" i="11"/>
  <c r="P1006" i="11" s="1"/>
  <c r="O1007" i="11"/>
  <c r="P1007" i="11" s="1"/>
  <c r="O1008" i="11"/>
  <c r="P1008" i="11" s="1"/>
  <c r="O1009" i="11"/>
  <c r="P1009" i="11" s="1"/>
  <c r="O1010" i="11"/>
  <c r="P1010" i="11" s="1"/>
  <c r="O1011" i="11"/>
  <c r="P1011" i="11" s="1"/>
  <c r="O1012" i="11"/>
  <c r="P1012" i="11" s="1"/>
  <c r="O1013" i="11"/>
  <c r="P1013" i="11" s="1"/>
  <c r="O1014" i="11"/>
  <c r="P1014" i="11" s="1"/>
  <c r="O1015" i="11"/>
  <c r="P1015" i="11" s="1"/>
  <c r="O1016" i="11"/>
  <c r="P1016" i="11" s="1"/>
  <c r="O1017" i="11"/>
  <c r="P1017" i="11" s="1"/>
  <c r="O1018" i="11"/>
  <c r="P1018" i="11" s="1"/>
  <c r="O1019" i="11"/>
  <c r="P1019" i="11" s="1"/>
  <c r="O1020" i="11"/>
  <c r="P1020" i="11" s="1"/>
  <c r="O1021" i="11"/>
  <c r="P1021" i="11" s="1"/>
  <c r="O1022" i="11"/>
  <c r="P1022" i="11" s="1"/>
  <c r="F27" i="11"/>
  <c r="M173" i="11" l="1"/>
  <c r="M779" i="11"/>
  <c r="M461" i="11"/>
  <c r="M301" i="11"/>
  <c r="M45" i="11"/>
  <c r="M939" i="11"/>
  <c r="M628" i="11"/>
  <c r="M372" i="11"/>
  <c r="M244" i="11"/>
  <c r="M116" i="11"/>
  <c r="M907" i="11"/>
  <c r="M557" i="11"/>
  <c r="M365" i="11"/>
  <c r="M237" i="11"/>
  <c r="M109" i="11"/>
  <c r="M875" i="11"/>
  <c r="M525" i="11"/>
  <c r="M340" i="11"/>
  <c r="M212" i="11"/>
  <c r="M84" i="11"/>
  <c r="M843" i="11"/>
  <c r="M500" i="11"/>
  <c r="M333" i="11"/>
  <c r="M205" i="11"/>
  <c r="M77" i="11"/>
  <c r="M811" i="11"/>
  <c r="M493" i="11"/>
  <c r="M308" i="11"/>
  <c r="M180" i="11"/>
  <c r="M52" i="11"/>
  <c r="M1003" i="11"/>
  <c r="M747" i="11"/>
  <c r="M429" i="11"/>
  <c r="M276" i="11"/>
  <c r="M148" i="11"/>
  <c r="M971" i="11"/>
  <c r="M715" i="11"/>
  <c r="M397" i="11"/>
  <c r="M269" i="11"/>
  <c r="M141" i="11"/>
  <c r="M616" i="11"/>
  <c r="M608" i="11"/>
  <c r="M600" i="11"/>
  <c r="M592" i="11"/>
  <c r="M584" i="11"/>
  <c r="M576" i="11"/>
  <c r="M568" i="11"/>
  <c r="M560" i="11"/>
  <c r="M552" i="11"/>
  <c r="M544" i="11"/>
  <c r="M536" i="11"/>
  <c r="M528" i="11"/>
  <c r="M520" i="11"/>
  <c r="M512" i="11"/>
  <c r="M504" i="11"/>
  <c r="M496" i="11"/>
  <c r="M488" i="11"/>
  <c r="M480" i="11"/>
  <c r="M472" i="11"/>
  <c r="M464" i="11"/>
  <c r="M456" i="11"/>
  <c r="M448" i="11"/>
  <c r="M440" i="11"/>
  <c r="M432" i="11"/>
  <c r="M424" i="11"/>
  <c r="M416" i="11"/>
  <c r="M408" i="11"/>
  <c r="M400" i="11"/>
  <c r="M392" i="11"/>
  <c r="M384" i="11"/>
  <c r="M376" i="11"/>
  <c r="M368" i="11"/>
  <c r="M360" i="11"/>
  <c r="M352" i="11"/>
  <c r="M344" i="11"/>
  <c r="M336" i="11"/>
  <c r="M328" i="11"/>
  <c r="M320" i="11"/>
  <c r="M312" i="11"/>
  <c r="M304" i="11"/>
  <c r="M296" i="11"/>
  <c r="M288" i="11"/>
  <c r="M280" i="11"/>
  <c r="M272" i="11"/>
  <c r="M264" i="11"/>
  <c r="M256" i="11"/>
  <c r="M248" i="11"/>
  <c r="M240" i="11"/>
  <c r="M232" i="11"/>
  <c r="M224" i="11"/>
  <c r="M216" i="11"/>
  <c r="M208" i="11"/>
  <c r="M200" i="11"/>
  <c r="M192" i="11"/>
  <c r="M184" i="11"/>
  <c r="M176" i="11"/>
  <c r="M168" i="11"/>
  <c r="M160" i="11"/>
  <c r="M152" i="11"/>
  <c r="M144" i="11"/>
  <c r="M136" i="11"/>
  <c r="M128" i="11"/>
  <c r="M120" i="11"/>
  <c r="M112" i="11"/>
  <c r="M104" i="11"/>
  <c r="M96" i="11"/>
  <c r="M88" i="11"/>
  <c r="M80" i="11"/>
  <c r="M72" i="11"/>
  <c r="M64" i="11"/>
  <c r="M56" i="11"/>
  <c r="M48" i="11"/>
  <c r="M40" i="11"/>
  <c r="M32" i="11"/>
  <c r="M24" i="11"/>
  <c r="M1010" i="11"/>
  <c r="M978" i="11"/>
  <c r="M946" i="11"/>
  <c r="M914" i="11"/>
  <c r="M882" i="11"/>
  <c r="M850" i="11"/>
  <c r="M818" i="11"/>
  <c r="M786" i="11"/>
  <c r="M754" i="11"/>
  <c r="M722" i="11"/>
  <c r="M653" i="11"/>
  <c r="M1016" i="11"/>
  <c r="M968" i="11"/>
  <c r="M928" i="11"/>
  <c r="M888" i="11"/>
  <c r="M856" i="11"/>
  <c r="M808" i="11"/>
  <c r="M760" i="11"/>
  <c r="M720" i="11"/>
  <c r="M688" i="11"/>
  <c r="M648" i="11"/>
  <c r="M1015" i="11"/>
  <c r="M983" i="11"/>
  <c r="M951" i="11"/>
  <c r="M903" i="11"/>
  <c r="M598" i="11"/>
  <c r="M1002" i="11"/>
  <c r="M970" i="11"/>
  <c r="M938" i="11"/>
  <c r="M906" i="11"/>
  <c r="M874" i="11"/>
  <c r="M842" i="11"/>
  <c r="M810" i="11"/>
  <c r="M778" i="11"/>
  <c r="M746" i="11"/>
  <c r="M714" i="11"/>
  <c r="M621" i="11"/>
  <c r="M1000" i="11"/>
  <c r="M960" i="11"/>
  <c r="M920" i="11"/>
  <c r="M880" i="11"/>
  <c r="M840" i="11"/>
  <c r="M800" i="11"/>
  <c r="M776" i="11"/>
  <c r="M736" i="11"/>
  <c r="M696" i="11"/>
  <c r="M672" i="11"/>
  <c r="M640" i="11"/>
  <c r="M1007" i="11"/>
  <c r="M975" i="11"/>
  <c r="M943" i="11"/>
  <c r="M919" i="11"/>
  <c r="M895" i="11"/>
  <c r="M871" i="11"/>
  <c r="M847" i="11"/>
  <c r="M815" i="11"/>
  <c r="M783" i="11"/>
  <c r="M751" i="11"/>
  <c r="M719" i="11"/>
  <c r="M687" i="11"/>
  <c r="M655" i="11"/>
  <c r="M639" i="11"/>
  <c r="M607" i="11"/>
  <c r="M575" i="11"/>
  <c r="M543" i="11"/>
  <c r="M511" i="11"/>
  <c r="M479" i="11"/>
  <c r="M447" i="11"/>
  <c r="M423" i="11"/>
  <c r="M399" i="11"/>
  <c r="M359" i="11"/>
  <c r="M327" i="11"/>
  <c r="M303" i="11"/>
  <c r="M271" i="11"/>
  <c r="M239" i="11"/>
  <c r="M207" i="11"/>
  <c r="M175" i="11"/>
  <c r="M143" i="11"/>
  <c r="M111" i="11"/>
  <c r="M71" i="11"/>
  <c r="M31" i="11"/>
  <c r="M982" i="11"/>
  <c r="M942" i="11"/>
  <c r="M894" i="11"/>
  <c r="M854" i="11"/>
  <c r="M814" i="11"/>
  <c r="M774" i="11"/>
  <c r="M734" i="11"/>
  <c r="M694" i="11"/>
  <c r="M654" i="11"/>
  <c r="M606" i="11"/>
  <c r="M1013" i="11"/>
  <c r="M1005" i="11"/>
  <c r="M997" i="11"/>
  <c r="M989" i="11"/>
  <c r="M981" i="11"/>
  <c r="M973" i="11"/>
  <c r="M965" i="11"/>
  <c r="M957" i="11"/>
  <c r="M949" i="11"/>
  <c r="M941" i="11"/>
  <c r="M933" i="11"/>
  <c r="M925" i="11"/>
  <c r="M917" i="11"/>
  <c r="M909" i="11"/>
  <c r="M901" i="11"/>
  <c r="M893" i="11"/>
  <c r="M885" i="11"/>
  <c r="M877" i="11"/>
  <c r="M869" i="11"/>
  <c r="M861" i="11"/>
  <c r="M853" i="11"/>
  <c r="M845" i="11"/>
  <c r="M837" i="11"/>
  <c r="M829" i="11"/>
  <c r="M821" i="11"/>
  <c r="M813" i="11"/>
  <c r="M805" i="11"/>
  <c r="M797" i="11"/>
  <c r="M789" i="11"/>
  <c r="M781" i="11"/>
  <c r="M773" i="11"/>
  <c r="M765" i="11"/>
  <c r="M757" i="11"/>
  <c r="M749" i="11"/>
  <c r="M741" i="11"/>
  <c r="M733" i="11"/>
  <c r="M725" i="11"/>
  <c r="M717" i="11"/>
  <c r="M709" i="11"/>
  <c r="M701" i="11"/>
  <c r="M693" i="11"/>
  <c r="M677" i="11"/>
  <c r="M669" i="11"/>
  <c r="M661" i="11"/>
  <c r="M645" i="11"/>
  <c r="M637" i="11"/>
  <c r="M629" i="11"/>
  <c r="M613" i="11"/>
  <c r="M605" i="11"/>
  <c r="M597" i="11"/>
  <c r="M581" i="11"/>
  <c r="M995" i="11"/>
  <c r="M963" i="11"/>
  <c r="M931" i="11"/>
  <c r="M899" i="11"/>
  <c r="M867" i="11"/>
  <c r="M835" i="11"/>
  <c r="M803" i="11"/>
  <c r="M771" i="11"/>
  <c r="M739" i="11"/>
  <c r="M707" i="11"/>
  <c r="M596" i="11"/>
  <c r="M468" i="11"/>
  <c r="M711" i="11"/>
  <c r="M95" i="11"/>
  <c r="M55" i="11"/>
  <c r="M1022" i="11"/>
  <c r="M990" i="11"/>
  <c r="M950" i="11"/>
  <c r="M902" i="11"/>
  <c r="M862" i="11"/>
  <c r="M822" i="11"/>
  <c r="M782" i="11"/>
  <c r="M742" i="11"/>
  <c r="M702" i="11"/>
  <c r="M662" i="11"/>
  <c r="M622" i="11"/>
  <c r="M1012" i="11"/>
  <c r="M980" i="11"/>
  <c r="M940" i="11"/>
  <c r="M908" i="11"/>
  <c r="M876" i="11"/>
  <c r="M868" i="11"/>
  <c r="M836" i="11"/>
  <c r="M828" i="11"/>
  <c r="M820" i="11"/>
  <c r="M812" i="11"/>
  <c r="M804" i="11"/>
  <c r="M796" i="11"/>
  <c r="M788" i="11"/>
  <c r="M780" i="11"/>
  <c r="M772" i="11"/>
  <c r="M764" i="11"/>
  <c r="M756" i="11"/>
  <c r="M748" i="11"/>
  <c r="M740" i="11"/>
  <c r="M732" i="11"/>
  <c r="M724" i="11"/>
  <c r="M716" i="11"/>
  <c r="M708" i="11"/>
  <c r="M700" i="11"/>
  <c r="M684" i="11"/>
  <c r="M676" i="11"/>
  <c r="M668" i="11"/>
  <c r="M652" i="11"/>
  <c r="M644" i="11"/>
  <c r="M636" i="11"/>
  <c r="M620" i="11"/>
  <c r="M612" i="11"/>
  <c r="M604" i="11"/>
  <c r="M588" i="11"/>
  <c r="M580" i="11"/>
  <c r="M572" i="11"/>
  <c r="M556" i="11"/>
  <c r="M548" i="11"/>
  <c r="M540" i="11"/>
  <c r="M524" i="11"/>
  <c r="M516" i="11"/>
  <c r="M508" i="11"/>
  <c r="M492" i="11"/>
  <c r="M484" i="11"/>
  <c r="M476" i="11"/>
  <c r="M460" i="11"/>
  <c r="M452" i="11"/>
  <c r="M444" i="11"/>
  <c r="M428" i="11"/>
  <c r="M420" i="11"/>
  <c r="M412" i="11"/>
  <c r="M396" i="11"/>
  <c r="M388" i="11"/>
  <c r="M380" i="11"/>
  <c r="M994" i="11"/>
  <c r="M962" i="11"/>
  <c r="M930" i="11"/>
  <c r="M898" i="11"/>
  <c r="M866" i="11"/>
  <c r="M834" i="11"/>
  <c r="M802" i="11"/>
  <c r="M770" i="11"/>
  <c r="M738" i="11"/>
  <c r="M706" i="11"/>
  <c r="M589" i="11"/>
  <c r="M984" i="11"/>
  <c r="M944" i="11"/>
  <c r="M904" i="11"/>
  <c r="M864" i="11"/>
  <c r="M824" i="11"/>
  <c r="M784" i="11"/>
  <c r="M744" i="11"/>
  <c r="M712" i="11"/>
  <c r="M664" i="11"/>
  <c r="M624" i="11"/>
  <c r="M991" i="11"/>
  <c r="M959" i="11"/>
  <c r="M927" i="11"/>
  <c r="M887" i="11"/>
  <c r="M863" i="11"/>
  <c r="M831" i="11"/>
  <c r="M799" i="11"/>
  <c r="M767" i="11"/>
  <c r="M735" i="11"/>
  <c r="M695" i="11"/>
  <c r="M671" i="11"/>
  <c r="M615" i="11"/>
  <c r="M583" i="11"/>
  <c r="M551" i="11"/>
  <c r="M519" i="11"/>
  <c r="M487" i="11"/>
  <c r="M455" i="11"/>
  <c r="M415" i="11"/>
  <c r="M383" i="11"/>
  <c r="M351" i="11"/>
  <c r="M319" i="11"/>
  <c r="M287" i="11"/>
  <c r="M255" i="11"/>
  <c r="M223" i="11"/>
  <c r="M191" i="11"/>
  <c r="M151" i="11"/>
  <c r="M119" i="11"/>
  <c r="M87" i="11"/>
  <c r="M39" i="11"/>
  <c r="M1014" i="11"/>
  <c r="M974" i="11"/>
  <c r="M926" i="11"/>
  <c r="M886" i="11"/>
  <c r="M846" i="11"/>
  <c r="M806" i="11"/>
  <c r="M766" i="11"/>
  <c r="M710" i="11"/>
  <c r="M678" i="11"/>
  <c r="M630" i="11"/>
  <c r="M1020" i="11"/>
  <c r="M988" i="11"/>
  <c r="M964" i="11"/>
  <c r="M924" i="11"/>
  <c r="M884" i="11"/>
  <c r="M860" i="11"/>
  <c r="M699" i="11"/>
  <c r="M691" i="11"/>
  <c r="M683" i="11"/>
  <c r="M675" i="11"/>
  <c r="M667" i="11"/>
  <c r="M659" i="11"/>
  <c r="M651" i="11"/>
  <c r="M643" i="11"/>
  <c r="M635" i="11"/>
  <c r="M627" i="11"/>
  <c r="M619" i="11"/>
  <c r="M611" i="11"/>
  <c r="M603" i="11"/>
  <c r="M595" i="11"/>
  <c r="M587" i="11"/>
  <c r="M579" i="11"/>
  <c r="M571" i="11"/>
  <c r="M563" i="11"/>
  <c r="M555" i="11"/>
  <c r="M547" i="11"/>
  <c r="M539" i="11"/>
  <c r="M531" i="11"/>
  <c r="M523" i="11"/>
  <c r="M1019" i="11"/>
  <c r="M987" i="11"/>
  <c r="M955" i="11"/>
  <c r="M923" i="11"/>
  <c r="M891" i="11"/>
  <c r="M859" i="11"/>
  <c r="M827" i="11"/>
  <c r="M795" i="11"/>
  <c r="M763" i="11"/>
  <c r="M731" i="11"/>
  <c r="M692" i="11"/>
  <c r="M564" i="11"/>
  <c r="M436" i="11"/>
  <c r="M992" i="11"/>
  <c r="M952" i="11"/>
  <c r="M912" i="11"/>
  <c r="M872" i="11"/>
  <c r="M832" i="11"/>
  <c r="M792" i="11"/>
  <c r="M752" i="11"/>
  <c r="M704" i="11"/>
  <c r="M656" i="11"/>
  <c r="M632" i="11"/>
  <c r="M999" i="11"/>
  <c r="M967" i="11"/>
  <c r="M935" i="11"/>
  <c r="M911" i="11"/>
  <c r="M879" i="11"/>
  <c r="M839" i="11"/>
  <c r="M807" i="11"/>
  <c r="M775" i="11"/>
  <c r="M743" i="11"/>
  <c r="M703" i="11"/>
  <c r="M663" i="11"/>
  <c r="M623" i="11"/>
  <c r="M591" i="11"/>
  <c r="M559" i="11"/>
  <c r="M527" i="11"/>
  <c r="M495" i="11"/>
  <c r="M463" i="11"/>
  <c r="M431" i="11"/>
  <c r="M391" i="11"/>
  <c r="M367" i="11"/>
  <c r="M335" i="11"/>
  <c r="M295" i="11"/>
  <c r="M263" i="11"/>
  <c r="M231" i="11"/>
  <c r="M199" i="11"/>
  <c r="M159" i="11"/>
  <c r="M127" i="11"/>
  <c r="M79" i="11"/>
  <c r="M47" i="11"/>
  <c r="M1006" i="11"/>
  <c r="M958" i="11"/>
  <c r="M918" i="11"/>
  <c r="M878" i="11"/>
  <c r="M838" i="11"/>
  <c r="M798" i="11"/>
  <c r="M750" i="11"/>
  <c r="M718" i="11"/>
  <c r="M670" i="11"/>
  <c r="M638" i="11"/>
  <c r="M1021" i="11"/>
  <c r="M996" i="11"/>
  <c r="M956" i="11"/>
  <c r="M932" i="11"/>
  <c r="M900" i="11"/>
  <c r="M844" i="11"/>
  <c r="M698" i="11"/>
  <c r="M690" i="11"/>
  <c r="M682" i="11"/>
  <c r="M674" i="11"/>
  <c r="M666" i="11"/>
  <c r="M658" i="11"/>
  <c r="M650" i="11"/>
  <c r="M642" i="11"/>
  <c r="M634" i="11"/>
  <c r="M626" i="11"/>
  <c r="M618" i="11"/>
  <c r="M610" i="11"/>
  <c r="M602" i="11"/>
  <c r="M594" i="11"/>
  <c r="M1018" i="11"/>
  <c r="M986" i="11"/>
  <c r="M954" i="11"/>
  <c r="M922" i="11"/>
  <c r="M890" i="11"/>
  <c r="M858" i="11"/>
  <c r="M826" i="11"/>
  <c r="M794" i="11"/>
  <c r="M762" i="11"/>
  <c r="M730" i="11"/>
  <c r="M685" i="11"/>
  <c r="M1008" i="11"/>
  <c r="M976" i="11"/>
  <c r="M936" i="11"/>
  <c r="M896" i="11"/>
  <c r="M848" i="11"/>
  <c r="M816" i="11"/>
  <c r="M768" i="11"/>
  <c r="M728" i="11"/>
  <c r="M680" i="11"/>
  <c r="M855" i="11"/>
  <c r="M823" i="11"/>
  <c r="M791" i="11"/>
  <c r="M759" i="11"/>
  <c r="M727" i="11"/>
  <c r="M679" i="11"/>
  <c r="M647" i="11"/>
  <c r="M631" i="11"/>
  <c r="M599" i="11"/>
  <c r="M567" i="11"/>
  <c r="M535" i="11"/>
  <c r="M503" i="11"/>
  <c r="M471" i="11"/>
  <c r="M439" i="11"/>
  <c r="M407" i="11"/>
  <c r="M375" i="11"/>
  <c r="M343" i="11"/>
  <c r="M311" i="11"/>
  <c r="M279" i="11"/>
  <c r="M247" i="11"/>
  <c r="M215" i="11"/>
  <c r="M183" i="11"/>
  <c r="M167" i="11"/>
  <c r="M135" i="11"/>
  <c r="M103" i="11"/>
  <c r="M63" i="11"/>
  <c r="M998" i="11"/>
  <c r="M966" i="11"/>
  <c r="M934" i="11"/>
  <c r="M910" i="11"/>
  <c r="M870" i="11"/>
  <c r="M830" i="11"/>
  <c r="M790" i="11"/>
  <c r="M758" i="11"/>
  <c r="M726" i="11"/>
  <c r="M686" i="11"/>
  <c r="M646" i="11"/>
  <c r="M614" i="11"/>
  <c r="M1004" i="11"/>
  <c r="M972" i="11"/>
  <c r="M948" i="11"/>
  <c r="M916" i="11"/>
  <c r="M892" i="11"/>
  <c r="M852" i="11"/>
  <c r="M1017" i="11"/>
  <c r="M1009" i="11"/>
  <c r="M1001" i="11"/>
  <c r="M993" i="11"/>
  <c r="M985" i="11"/>
  <c r="M977" i="11"/>
  <c r="M969" i="11"/>
  <c r="M961" i="11"/>
  <c r="M953" i="11"/>
  <c r="M945" i="11"/>
  <c r="M937" i="11"/>
  <c r="M929" i="11"/>
  <c r="M921" i="11"/>
  <c r="M913" i="11"/>
  <c r="M905" i="11"/>
  <c r="M897" i="11"/>
  <c r="M889" i="11"/>
  <c r="M881" i="11"/>
  <c r="M873" i="11"/>
  <c r="M865" i="11"/>
  <c r="M857" i="11"/>
  <c r="M849" i="11"/>
  <c r="M841" i="11"/>
  <c r="M833" i="11"/>
  <c r="M825" i="11"/>
  <c r="M817" i="11"/>
  <c r="M809" i="11"/>
  <c r="M801" i="11"/>
  <c r="M793" i="11"/>
  <c r="M785" i="11"/>
  <c r="M777" i="11"/>
  <c r="M769" i="11"/>
  <c r="M761" i="11"/>
  <c r="M753" i="11"/>
  <c r="M745" i="11"/>
  <c r="M737" i="11"/>
  <c r="M729" i="11"/>
  <c r="M721" i="11"/>
  <c r="M713" i="11"/>
  <c r="M705" i="11"/>
  <c r="M697" i="11"/>
  <c r="M689" i="11"/>
  <c r="M681" i="11"/>
  <c r="M673" i="11"/>
  <c r="M665" i="11"/>
  <c r="M657" i="11"/>
  <c r="M649" i="11"/>
  <c r="M641" i="11"/>
  <c r="M633" i="11"/>
  <c r="M625" i="11"/>
  <c r="M617" i="11"/>
  <c r="M609" i="11"/>
  <c r="M601" i="11"/>
  <c r="M593" i="11"/>
  <c r="M585" i="11"/>
  <c r="M577" i="11"/>
  <c r="M569" i="11"/>
  <c r="M561" i="11"/>
  <c r="M553" i="11"/>
  <c r="M545" i="11"/>
  <c r="M537" i="11"/>
  <c r="M1011" i="11"/>
  <c r="M979" i="11"/>
  <c r="M947" i="11"/>
  <c r="M915" i="11"/>
  <c r="M883" i="11"/>
  <c r="M851" i="11"/>
  <c r="M819" i="11"/>
  <c r="M787" i="11"/>
  <c r="M755" i="11"/>
  <c r="M723" i="11"/>
  <c r="M660" i="11"/>
  <c r="M532" i="11"/>
  <c r="M404" i="11"/>
  <c r="M590" i="11"/>
  <c r="M582" i="11"/>
  <c r="M574" i="11"/>
  <c r="M566" i="11"/>
  <c r="M558" i="11"/>
  <c r="M550" i="11"/>
  <c r="M542" i="11"/>
  <c r="M534" i="11"/>
  <c r="M526" i="11"/>
  <c r="M518" i="11"/>
  <c r="M510" i="11"/>
  <c r="M502" i="11"/>
  <c r="M494" i="11"/>
  <c r="M486" i="11"/>
  <c r="M478" i="11"/>
  <c r="M470" i="11"/>
  <c r="M462" i="11"/>
  <c r="M454" i="11"/>
  <c r="M446" i="11"/>
  <c r="M438" i="11"/>
  <c r="M430" i="11"/>
  <c r="M422" i="11"/>
  <c r="M414" i="11"/>
  <c r="M406" i="11"/>
  <c r="M398" i="11"/>
  <c r="M390" i="11"/>
  <c r="M382" i="11"/>
  <c r="M374" i="11"/>
  <c r="M366" i="11"/>
  <c r="M358" i="11"/>
  <c r="M350" i="11"/>
  <c r="M342" i="11"/>
  <c r="M334" i="11"/>
  <c r="M326" i="11"/>
  <c r="M318" i="11"/>
  <c r="M310" i="11"/>
  <c r="M302" i="11"/>
  <c r="M294" i="11"/>
  <c r="M286" i="11"/>
  <c r="M278" i="11"/>
  <c r="M270" i="11"/>
  <c r="M262" i="11"/>
  <c r="M254" i="11"/>
  <c r="M246" i="11"/>
  <c r="M238" i="11"/>
  <c r="M230" i="11"/>
  <c r="M222" i="11"/>
  <c r="M214" i="11"/>
  <c r="M206" i="11"/>
  <c r="M198" i="11"/>
  <c r="M190" i="11"/>
  <c r="M182" i="11"/>
  <c r="M174" i="11"/>
  <c r="M166" i="11"/>
  <c r="M158" i="11"/>
  <c r="M150" i="11"/>
  <c r="M142" i="11"/>
  <c r="M134" i="11"/>
  <c r="M126" i="11"/>
  <c r="M118" i="11"/>
  <c r="M110" i="11"/>
  <c r="M102" i="11"/>
  <c r="M94" i="11"/>
  <c r="M86" i="11"/>
  <c r="M78" i="11"/>
  <c r="M70" i="11"/>
  <c r="M62" i="11"/>
  <c r="M54" i="11"/>
  <c r="M46" i="11"/>
  <c r="M38" i="11"/>
  <c r="M30" i="11"/>
  <c r="M364" i="11"/>
  <c r="M332" i="11"/>
  <c r="M300" i="11"/>
  <c r="M268" i="11"/>
  <c r="M236" i="11"/>
  <c r="M204" i="11"/>
  <c r="M172" i="11"/>
  <c r="M140" i="11"/>
  <c r="M108" i="11"/>
  <c r="M76" i="11"/>
  <c r="M44" i="11"/>
  <c r="M549" i="11"/>
  <c r="M517" i="11"/>
  <c r="M485" i="11"/>
  <c r="M453" i="11"/>
  <c r="M421" i="11"/>
  <c r="M389" i="11"/>
  <c r="M357" i="11"/>
  <c r="M325" i="11"/>
  <c r="M293" i="11"/>
  <c r="M261" i="11"/>
  <c r="M229" i="11"/>
  <c r="M197" i="11"/>
  <c r="M165" i="11"/>
  <c r="M133" i="11"/>
  <c r="M101" i="11"/>
  <c r="M69" i="11"/>
  <c r="M37" i="11"/>
  <c r="M356" i="11"/>
  <c r="M324" i="11"/>
  <c r="M292" i="11"/>
  <c r="M260" i="11"/>
  <c r="M228" i="11"/>
  <c r="M196" i="11"/>
  <c r="M164" i="11"/>
  <c r="M132" i="11"/>
  <c r="M100" i="11"/>
  <c r="M68" i="11"/>
  <c r="M36" i="11"/>
  <c r="M515" i="11"/>
  <c r="M507" i="11"/>
  <c r="M499" i="11"/>
  <c r="M491" i="11"/>
  <c r="M483" i="11"/>
  <c r="M475" i="11"/>
  <c r="M467" i="11"/>
  <c r="M459" i="11"/>
  <c r="M451" i="11"/>
  <c r="M443" i="11"/>
  <c r="M435" i="11"/>
  <c r="M427" i="11"/>
  <c r="M419" i="11"/>
  <c r="M411" i="11"/>
  <c r="M403" i="11"/>
  <c r="M395" i="11"/>
  <c r="M387" i="11"/>
  <c r="M379" i="11"/>
  <c r="M371" i="11"/>
  <c r="M363" i="11"/>
  <c r="M355" i="11"/>
  <c r="M347" i="11"/>
  <c r="M339" i="11"/>
  <c r="M331" i="11"/>
  <c r="M323" i="11"/>
  <c r="M315" i="11"/>
  <c r="M307" i="11"/>
  <c r="M299" i="11"/>
  <c r="M291" i="11"/>
  <c r="M283" i="11"/>
  <c r="M275" i="11"/>
  <c r="M267" i="11"/>
  <c r="M259" i="11"/>
  <c r="M251" i="11"/>
  <c r="M243" i="11"/>
  <c r="M235" i="11"/>
  <c r="M227" i="11"/>
  <c r="M219" i="11"/>
  <c r="M211" i="11"/>
  <c r="M203" i="11"/>
  <c r="M195" i="11"/>
  <c r="M187" i="11"/>
  <c r="M179" i="11"/>
  <c r="M171" i="11"/>
  <c r="M163" i="11"/>
  <c r="M155" i="11"/>
  <c r="M147" i="11"/>
  <c r="M139" i="11"/>
  <c r="M131" i="11"/>
  <c r="M123" i="11"/>
  <c r="M115" i="11"/>
  <c r="M107" i="11"/>
  <c r="M99" i="11"/>
  <c r="M91" i="11"/>
  <c r="M83" i="11"/>
  <c r="M75" i="11"/>
  <c r="M67" i="11"/>
  <c r="M59" i="11"/>
  <c r="M51" i="11"/>
  <c r="M43" i="11"/>
  <c r="M35" i="11"/>
  <c r="M27" i="11"/>
  <c r="M573" i="11"/>
  <c r="M541" i="11"/>
  <c r="M509" i="11"/>
  <c r="M477" i="11"/>
  <c r="M445" i="11"/>
  <c r="M413" i="11"/>
  <c r="M381" i="11"/>
  <c r="M349" i="11"/>
  <c r="M317" i="11"/>
  <c r="M285" i="11"/>
  <c r="M253" i="11"/>
  <c r="M221" i="11"/>
  <c r="M189" i="11"/>
  <c r="M157" i="11"/>
  <c r="M125" i="11"/>
  <c r="M93" i="11"/>
  <c r="M61" i="11"/>
  <c r="M29" i="11"/>
  <c r="M586" i="11"/>
  <c r="M578" i="11"/>
  <c r="M570" i="11"/>
  <c r="M562" i="11"/>
  <c r="M554" i="11"/>
  <c r="M546" i="11"/>
  <c r="M538" i="11"/>
  <c r="M530" i="11"/>
  <c r="M522" i="11"/>
  <c r="M514" i="11"/>
  <c r="M506" i="11"/>
  <c r="M498" i="11"/>
  <c r="M490" i="11"/>
  <c r="M482" i="11"/>
  <c r="M474" i="11"/>
  <c r="M466" i="11"/>
  <c r="M458" i="11"/>
  <c r="M450" i="11"/>
  <c r="M442" i="11"/>
  <c r="M434" i="11"/>
  <c r="M426" i="11"/>
  <c r="M418" i="11"/>
  <c r="M410" i="11"/>
  <c r="M402" i="11"/>
  <c r="M394" i="11"/>
  <c r="M386" i="11"/>
  <c r="M378" i="11"/>
  <c r="M370" i="11"/>
  <c r="M362" i="11"/>
  <c r="M354" i="11"/>
  <c r="M346" i="11"/>
  <c r="M338" i="11"/>
  <c r="M330" i="11"/>
  <c r="M322" i="11"/>
  <c r="M314" i="11"/>
  <c r="M306" i="11"/>
  <c r="M298" i="11"/>
  <c r="M290" i="11"/>
  <c r="M282" i="11"/>
  <c r="M274" i="11"/>
  <c r="M266" i="11"/>
  <c r="M258" i="11"/>
  <c r="M250" i="11"/>
  <c r="M242" i="11"/>
  <c r="M234" i="11"/>
  <c r="M226" i="11"/>
  <c r="M218" i="11"/>
  <c r="M210" i="11"/>
  <c r="M202" i="11"/>
  <c r="M194" i="11"/>
  <c r="M186" i="11"/>
  <c r="M178" i="11"/>
  <c r="M170" i="11"/>
  <c r="M162" i="11"/>
  <c r="M154" i="11"/>
  <c r="M146" i="11"/>
  <c r="M138" i="11"/>
  <c r="M130" i="11"/>
  <c r="M122" i="11"/>
  <c r="M114" i="11"/>
  <c r="M106" i="11"/>
  <c r="M98" i="11"/>
  <c r="M90" i="11"/>
  <c r="M82" i="11"/>
  <c r="M74" i="11"/>
  <c r="M66" i="11"/>
  <c r="M58" i="11"/>
  <c r="M50" i="11"/>
  <c r="M42" i="11"/>
  <c r="M34" i="11"/>
  <c r="M26" i="11"/>
  <c r="M348" i="11"/>
  <c r="M316" i="11"/>
  <c r="M284" i="11"/>
  <c r="M252" i="11"/>
  <c r="M220" i="11"/>
  <c r="M188" i="11"/>
  <c r="M156" i="11"/>
  <c r="M124" i="11"/>
  <c r="M92" i="11"/>
  <c r="M60" i="11"/>
  <c r="M28" i="11"/>
  <c r="M529" i="11"/>
  <c r="M521" i="11"/>
  <c r="M513" i="11"/>
  <c r="M505" i="11"/>
  <c r="M497" i="11"/>
  <c r="M489" i="11"/>
  <c r="M481" i="11"/>
  <c r="M473" i="11"/>
  <c r="M465" i="11"/>
  <c r="M457" i="11"/>
  <c r="M449" i="11"/>
  <c r="M441" i="11"/>
  <c r="M433" i="11"/>
  <c r="M425" i="11"/>
  <c r="M417" i="11"/>
  <c r="M409" i="11"/>
  <c r="M401" i="11"/>
  <c r="M393" i="11"/>
  <c r="M385" i="11"/>
  <c r="M377" i="11"/>
  <c r="M369" i="11"/>
  <c r="M361" i="11"/>
  <c r="M353" i="11"/>
  <c r="M345" i="11"/>
  <c r="M337" i="11"/>
  <c r="M329" i="11"/>
  <c r="M321" i="11"/>
  <c r="M313" i="11"/>
  <c r="M305" i="11"/>
  <c r="M297" i="11"/>
  <c r="M289" i="11"/>
  <c r="M281" i="11"/>
  <c r="M273" i="11"/>
  <c r="M265" i="11"/>
  <c r="M257" i="11"/>
  <c r="M249" i="11"/>
  <c r="M241" i="11"/>
  <c r="M233" i="11"/>
  <c r="M225" i="11"/>
  <c r="M217" i="11"/>
  <c r="M209" i="11"/>
  <c r="M201" i="11"/>
  <c r="M193" i="11"/>
  <c r="M185" i="11"/>
  <c r="M177" i="11"/>
  <c r="M169" i="11"/>
  <c r="M161" i="11"/>
  <c r="M153" i="11"/>
  <c r="M145" i="11"/>
  <c r="M137" i="11"/>
  <c r="M129" i="11"/>
  <c r="M121" i="11"/>
  <c r="M113" i="11"/>
  <c r="M105" i="11"/>
  <c r="M97" i="11"/>
  <c r="M89" i="11"/>
  <c r="M81" i="11"/>
  <c r="M73" i="11"/>
  <c r="M65" i="11"/>
  <c r="M57" i="11"/>
  <c r="M49" i="11"/>
  <c r="M41" i="11"/>
  <c r="M33" i="11"/>
  <c r="M25" i="11"/>
  <c r="M565" i="11"/>
  <c r="M533" i="11"/>
  <c r="M501" i="11"/>
  <c r="M469" i="11"/>
  <c r="M437" i="11"/>
  <c r="M405" i="11"/>
  <c r="M373" i="11"/>
  <c r="M341" i="11"/>
  <c r="M309" i="11"/>
  <c r="M277" i="11"/>
  <c r="M245" i="11"/>
  <c r="M213" i="11"/>
  <c r="M181" i="11"/>
  <c r="M149" i="11"/>
  <c r="M117" i="11"/>
  <c r="M85" i="11"/>
  <c r="M53" i="11"/>
  <c r="X40" i="6" l="1"/>
  <c r="H92" i="6" l="1"/>
  <c r="H91" i="6"/>
  <c r="F123" i="11"/>
  <c r="F124" i="11"/>
  <c r="F125" i="11"/>
  <c r="F126" i="11"/>
  <c r="F127" i="11"/>
  <c r="F128" i="11"/>
  <c r="F129" i="11"/>
  <c r="F130" i="11"/>
  <c r="F131" i="11"/>
  <c r="F132" i="11"/>
  <c r="F133" i="11"/>
  <c r="F134" i="11"/>
  <c r="F135" i="11"/>
  <c r="F136" i="11"/>
  <c r="F137" i="11"/>
  <c r="F138" i="11"/>
  <c r="F139" i="11"/>
  <c r="F140" i="11"/>
  <c r="F141" i="11"/>
  <c r="F142" i="11"/>
  <c r="F143" i="11"/>
  <c r="F144" i="11"/>
  <c r="F145" i="11"/>
  <c r="F146" i="11"/>
  <c r="F147" i="11"/>
  <c r="F148" i="11"/>
  <c r="F149" i="11"/>
  <c r="F150" i="11"/>
  <c r="F151" i="11"/>
  <c r="F152" i="11"/>
  <c r="F153" i="11"/>
  <c r="F154" i="11"/>
  <c r="F155" i="11"/>
  <c r="F156" i="11"/>
  <c r="F157" i="11"/>
  <c r="F158" i="11"/>
  <c r="F159" i="11"/>
  <c r="F160" i="11"/>
  <c r="F161" i="11"/>
  <c r="F162" i="11"/>
  <c r="F163" i="11"/>
  <c r="F164" i="11"/>
  <c r="F165" i="11"/>
  <c r="F166" i="11"/>
  <c r="F167" i="11"/>
  <c r="F168" i="11"/>
  <c r="F169" i="11"/>
  <c r="F170" i="11"/>
  <c r="F171" i="11"/>
  <c r="F172" i="11"/>
  <c r="F173" i="11"/>
  <c r="F174" i="11"/>
  <c r="F175" i="11"/>
  <c r="F176" i="11"/>
  <c r="F177" i="11"/>
  <c r="F178" i="11"/>
  <c r="F179" i="11"/>
  <c r="F180" i="11"/>
  <c r="F181" i="11"/>
  <c r="F182" i="11"/>
  <c r="F183" i="11"/>
  <c r="F184" i="11"/>
  <c r="F185" i="11"/>
  <c r="F186" i="11"/>
  <c r="F187" i="11"/>
  <c r="F188" i="11"/>
  <c r="F189" i="11"/>
  <c r="F190" i="11"/>
  <c r="F191" i="11"/>
  <c r="F192" i="11"/>
  <c r="F193" i="11"/>
  <c r="F194" i="11"/>
  <c r="F195" i="11"/>
  <c r="F196" i="11"/>
  <c r="F197" i="11"/>
  <c r="F198" i="11"/>
  <c r="F199" i="11"/>
  <c r="F200" i="11"/>
  <c r="F201" i="11"/>
  <c r="F202" i="11"/>
  <c r="F203" i="11"/>
  <c r="F204" i="11"/>
  <c r="F205" i="11"/>
  <c r="F206" i="11"/>
  <c r="F207" i="11"/>
  <c r="F208" i="11"/>
  <c r="F209" i="11"/>
  <c r="F210" i="11"/>
  <c r="F211" i="11"/>
  <c r="F212" i="11"/>
  <c r="F213" i="11"/>
  <c r="F214" i="11"/>
  <c r="F215" i="11"/>
  <c r="F216" i="11"/>
  <c r="F217" i="11"/>
  <c r="F218" i="11"/>
  <c r="F219" i="11"/>
  <c r="F220" i="11"/>
  <c r="F221" i="11"/>
  <c r="F222" i="11"/>
  <c r="F223" i="11"/>
  <c r="F224" i="11"/>
  <c r="F225" i="11"/>
  <c r="F226" i="11"/>
  <c r="F227" i="11"/>
  <c r="F228" i="11"/>
  <c r="F229" i="11"/>
  <c r="F230" i="11"/>
  <c r="F231" i="11"/>
  <c r="F232" i="11"/>
  <c r="F233" i="11"/>
  <c r="F234" i="11"/>
  <c r="F235" i="11"/>
  <c r="F236" i="11"/>
  <c r="F237" i="11"/>
  <c r="F238" i="11"/>
  <c r="F239" i="11"/>
  <c r="F240" i="11"/>
  <c r="F241" i="11"/>
  <c r="F242" i="11"/>
  <c r="F243" i="11"/>
  <c r="F244" i="11"/>
  <c r="F245" i="11"/>
  <c r="F246" i="11"/>
  <c r="F247" i="11"/>
  <c r="F248" i="11"/>
  <c r="F249" i="11"/>
  <c r="F250" i="11"/>
  <c r="F251" i="11"/>
  <c r="F252" i="11"/>
  <c r="F253" i="11"/>
  <c r="F254" i="11"/>
  <c r="F255" i="11"/>
  <c r="F256" i="11"/>
  <c r="F257" i="11"/>
  <c r="F258" i="11"/>
  <c r="F259" i="11"/>
  <c r="F260" i="11"/>
  <c r="F261" i="11"/>
  <c r="F262" i="11"/>
  <c r="F263" i="11"/>
  <c r="F264" i="11"/>
  <c r="F265" i="11"/>
  <c r="F266" i="11"/>
  <c r="F267" i="11"/>
  <c r="F268" i="11"/>
  <c r="F269" i="11"/>
  <c r="F270" i="11"/>
  <c r="F271" i="11"/>
  <c r="F272" i="11"/>
  <c r="F273" i="11"/>
  <c r="F274" i="11"/>
  <c r="F275" i="11"/>
  <c r="F276" i="11"/>
  <c r="F277" i="11"/>
  <c r="F278" i="11"/>
  <c r="F279" i="11"/>
  <c r="F280" i="11"/>
  <c r="F281" i="11"/>
  <c r="F282" i="11"/>
  <c r="F283" i="11"/>
  <c r="F284" i="11"/>
  <c r="F285" i="11"/>
  <c r="F286" i="11"/>
  <c r="F287" i="11"/>
  <c r="F288" i="11"/>
  <c r="F289" i="11"/>
  <c r="F290" i="11"/>
  <c r="F291" i="11"/>
  <c r="F292" i="11"/>
  <c r="F293" i="11"/>
  <c r="F294" i="11"/>
  <c r="F295" i="11"/>
  <c r="F296" i="11"/>
  <c r="F297" i="11"/>
  <c r="F298" i="11"/>
  <c r="F299" i="11"/>
  <c r="F300" i="11"/>
  <c r="F301" i="11"/>
  <c r="F302" i="11"/>
  <c r="F303" i="11"/>
  <c r="F304" i="11"/>
  <c r="F305" i="11"/>
  <c r="F306" i="11"/>
  <c r="F307" i="11"/>
  <c r="F308" i="11"/>
  <c r="F309" i="11"/>
  <c r="F310" i="11"/>
  <c r="F311" i="11"/>
  <c r="F312" i="11"/>
  <c r="F313" i="11"/>
  <c r="F314" i="11"/>
  <c r="F315" i="11"/>
  <c r="F316" i="11"/>
  <c r="F317" i="11"/>
  <c r="F318" i="11"/>
  <c r="F319" i="11"/>
  <c r="F320" i="11"/>
  <c r="F321" i="11"/>
  <c r="F322" i="11"/>
  <c r="F323" i="11"/>
  <c r="F324" i="11"/>
  <c r="F325" i="11"/>
  <c r="F326" i="11"/>
  <c r="F327" i="11"/>
  <c r="F328" i="11"/>
  <c r="F329" i="11"/>
  <c r="F330" i="11"/>
  <c r="F331" i="11"/>
  <c r="F332" i="11"/>
  <c r="F333" i="11"/>
  <c r="F334" i="11"/>
  <c r="F335" i="11"/>
  <c r="F336" i="11"/>
  <c r="F337" i="11"/>
  <c r="F338" i="11"/>
  <c r="F339" i="11"/>
  <c r="F340" i="11"/>
  <c r="F341" i="11"/>
  <c r="F342" i="11"/>
  <c r="F343" i="11"/>
  <c r="F344" i="11"/>
  <c r="F345" i="11"/>
  <c r="F346" i="11"/>
  <c r="F347" i="11"/>
  <c r="F348" i="11"/>
  <c r="F349" i="11"/>
  <c r="F350" i="11"/>
  <c r="F351" i="11"/>
  <c r="F352" i="11"/>
  <c r="F353" i="11"/>
  <c r="F354" i="11"/>
  <c r="F355" i="11"/>
  <c r="F356" i="11"/>
  <c r="F357" i="11"/>
  <c r="F358" i="11"/>
  <c r="F359" i="11"/>
  <c r="F360" i="11"/>
  <c r="F361" i="11"/>
  <c r="F362" i="11"/>
  <c r="F363" i="11"/>
  <c r="F364" i="11"/>
  <c r="F365" i="11"/>
  <c r="F366" i="11"/>
  <c r="F367" i="11"/>
  <c r="F368" i="11"/>
  <c r="F369" i="11"/>
  <c r="F370" i="11"/>
  <c r="F371" i="11"/>
  <c r="F372" i="11"/>
  <c r="F373" i="11"/>
  <c r="F374" i="11"/>
  <c r="F375" i="11"/>
  <c r="F376" i="11"/>
  <c r="F377" i="11"/>
  <c r="F378" i="11"/>
  <c r="F379" i="11"/>
  <c r="F380" i="11"/>
  <c r="F381" i="11"/>
  <c r="F382" i="11"/>
  <c r="F383" i="11"/>
  <c r="F384" i="11"/>
  <c r="F385" i="11"/>
  <c r="F386" i="11"/>
  <c r="F387" i="11"/>
  <c r="F388" i="11"/>
  <c r="F389" i="11"/>
  <c r="F390" i="11"/>
  <c r="F391" i="11"/>
  <c r="F392" i="11"/>
  <c r="F393" i="11"/>
  <c r="F394" i="11"/>
  <c r="F395" i="11"/>
  <c r="F396" i="11"/>
  <c r="F397" i="11"/>
  <c r="F398" i="11"/>
  <c r="F399" i="11"/>
  <c r="F400" i="11"/>
  <c r="F401" i="11"/>
  <c r="F402" i="11"/>
  <c r="F403" i="11"/>
  <c r="F404" i="11"/>
  <c r="F405" i="11"/>
  <c r="F406" i="11"/>
  <c r="F407" i="11"/>
  <c r="F408" i="11"/>
  <c r="F409" i="11"/>
  <c r="F410" i="11"/>
  <c r="F411" i="11"/>
  <c r="F412" i="11"/>
  <c r="F413" i="11"/>
  <c r="F414" i="11"/>
  <c r="F415" i="11"/>
  <c r="F416" i="11"/>
  <c r="F417" i="11"/>
  <c r="F418" i="11"/>
  <c r="F419" i="11"/>
  <c r="F420" i="11"/>
  <c r="F421" i="11"/>
  <c r="F422" i="11"/>
  <c r="F423" i="11"/>
  <c r="F424" i="11"/>
  <c r="F425" i="11"/>
  <c r="F426" i="11"/>
  <c r="F427" i="11"/>
  <c r="F428" i="11"/>
  <c r="F429" i="11"/>
  <c r="F430" i="11"/>
  <c r="F431" i="11"/>
  <c r="F432" i="11"/>
  <c r="F433" i="11"/>
  <c r="F434" i="11"/>
  <c r="F435" i="11"/>
  <c r="F436" i="11"/>
  <c r="F437" i="11"/>
  <c r="F438" i="11"/>
  <c r="F439" i="11"/>
  <c r="F440" i="11"/>
  <c r="F441" i="11"/>
  <c r="F442" i="11"/>
  <c r="F443" i="11"/>
  <c r="F444" i="11"/>
  <c r="F445" i="11"/>
  <c r="F446" i="11"/>
  <c r="F447" i="11"/>
  <c r="F448" i="11"/>
  <c r="F449" i="11"/>
  <c r="F450" i="11"/>
  <c r="F451" i="11"/>
  <c r="F452" i="11"/>
  <c r="F453" i="11"/>
  <c r="F454" i="11"/>
  <c r="F455" i="11"/>
  <c r="F456" i="11"/>
  <c r="F457" i="11"/>
  <c r="F458" i="11"/>
  <c r="F459" i="11"/>
  <c r="F460" i="11"/>
  <c r="F461" i="11"/>
  <c r="F462" i="11"/>
  <c r="F463" i="11"/>
  <c r="F464" i="11"/>
  <c r="F465" i="11"/>
  <c r="F466" i="11"/>
  <c r="F467" i="11"/>
  <c r="F468" i="11"/>
  <c r="F469" i="11"/>
  <c r="F470" i="11"/>
  <c r="F471" i="11"/>
  <c r="F472" i="11"/>
  <c r="F473" i="11"/>
  <c r="F474" i="11"/>
  <c r="F475" i="11"/>
  <c r="F476" i="11"/>
  <c r="F477" i="11"/>
  <c r="F478" i="11"/>
  <c r="F479" i="11"/>
  <c r="F480" i="11"/>
  <c r="F481" i="11"/>
  <c r="F482" i="11"/>
  <c r="F483" i="11"/>
  <c r="F484" i="11"/>
  <c r="F485" i="11"/>
  <c r="F486" i="11"/>
  <c r="F487" i="11"/>
  <c r="F488" i="11"/>
  <c r="F489" i="11"/>
  <c r="F490" i="11"/>
  <c r="F491" i="11"/>
  <c r="F492" i="11"/>
  <c r="F493" i="11"/>
  <c r="F494" i="11"/>
  <c r="F495" i="11"/>
  <c r="F496" i="11"/>
  <c r="F497" i="11"/>
  <c r="F498" i="11"/>
  <c r="F499" i="11"/>
  <c r="F500" i="11"/>
  <c r="F501" i="11"/>
  <c r="F502" i="11"/>
  <c r="F503" i="11"/>
  <c r="F504" i="11"/>
  <c r="F505" i="11"/>
  <c r="F506" i="11"/>
  <c r="F507" i="11"/>
  <c r="F508" i="11"/>
  <c r="F509" i="11"/>
  <c r="F510" i="11"/>
  <c r="F511" i="11"/>
  <c r="F512" i="11"/>
  <c r="F513" i="11"/>
  <c r="F514" i="11"/>
  <c r="F515" i="11"/>
  <c r="F516" i="11"/>
  <c r="F517" i="11"/>
  <c r="F518" i="11"/>
  <c r="F519" i="11"/>
  <c r="F520" i="11"/>
  <c r="F521" i="11"/>
  <c r="F522" i="11"/>
  <c r="F523" i="11"/>
  <c r="F524" i="11"/>
  <c r="F525" i="11"/>
  <c r="F526" i="11"/>
  <c r="F527" i="11"/>
  <c r="F528" i="11"/>
  <c r="F529" i="11"/>
  <c r="F530" i="11"/>
  <c r="F531" i="11"/>
  <c r="F532" i="11"/>
  <c r="F533" i="11"/>
  <c r="F534" i="11"/>
  <c r="F535" i="11"/>
  <c r="F536" i="11"/>
  <c r="F537" i="11"/>
  <c r="F538" i="11"/>
  <c r="F539" i="11"/>
  <c r="F540" i="11"/>
  <c r="F541" i="11"/>
  <c r="F542" i="11"/>
  <c r="F543" i="11"/>
  <c r="F544" i="11"/>
  <c r="F545" i="11"/>
  <c r="F546" i="11"/>
  <c r="F547" i="11"/>
  <c r="F548" i="11"/>
  <c r="F549" i="11"/>
  <c r="F550" i="11"/>
  <c r="F551" i="11"/>
  <c r="F552" i="11"/>
  <c r="F553" i="11"/>
  <c r="F554" i="11"/>
  <c r="F555" i="11"/>
  <c r="F556" i="11"/>
  <c r="F557" i="11"/>
  <c r="F558" i="11"/>
  <c r="F559" i="11"/>
  <c r="F560" i="11"/>
  <c r="F561" i="11"/>
  <c r="F562" i="11"/>
  <c r="F563" i="11"/>
  <c r="F564" i="11"/>
  <c r="F565" i="11"/>
  <c r="F566" i="11"/>
  <c r="F567" i="11"/>
  <c r="F568" i="11"/>
  <c r="F569" i="11"/>
  <c r="F570" i="11"/>
  <c r="F571" i="11"/>
  <c r="F572" i="11"/>
  <c r="F573" i="11"/>
  <c r="F574" i="11"/>
  <c r="F575" i="11"/>
  <c r="F576" i="11"/>
  <c r="F577" i="11"/>
  <c r="F578" i="11"/>
  <c r="F579" i="11"/>
  <c r="F580" i="11"/>
  <c r="F581" i="11"/>
  <c r="F582" i="11"/>
  <c r="F583" i="11"/>
  <c r="F584" i="11"/>
  <c r="F585" i="11"/>
  <c r="F586" i="11"/>
  <c r="F587" i="11"/>
  <c r="F588" i="11"/>
  <c r="F589" i="11"/>
  <c r="F590" i="11"/>
  <c r="F591" i="11"/>
  <c r="F592" i="11"/>
  <c r="F593" i="11"/>
  <c r="F594" i="11"/>
  <c r="F595" i="11"/>
  <c r="F596" i="11"/>
  <c r="F597" i="11"/>
  <c r="F598" i="11"/>
  <c r="F599" i="11"/>
  <c r="F600" i="11"/>
  <c r="F601" i="11"/>
  <c r="F602" i="11"/>
  <c r="F603" i="11"/>
  <c r="F604" i="11"/>
  <c r="F605" i="11"/>
  <c r="F606" i="11"/>
  <c r="F607" i="11"/>
  <c r="F608" i="11"/>
  <c r="F609" i="11"/>
  <c r="F610" i="11"/>
  <c r="F611" i="11"/>
  <c r="F612" i="11"/>
  <c r="F613" i="11"/>
  <c r="F614" i="11"/>
  <c r="F615" i="11"/>
  <c r="F616" i="11"/>
  <c r="F617" i="11"/>
  <c r="F618" i="11"/>
  <c r="F619" i="11"/>
  <c r="F620" i="11"/>
  <c r="F621" i="11"/>
  <c r="F622" i="11"/>
  <c r="F623" i="11"/>
  <c r="F624" i="11"/>
  <c r="F625" i="11"/>
  <c r="F626" i="11"/>
  <c r="F627" i="11"/>
  <c r="F628" i="11"/>
  <c r="F629" i="11"/>
  <c r="F630" i="11"/>
  <c r="F631" i="11"/>
  <c r="F632" i="11"/>
  <c r="F633" i="11"/>
  <c r="F634" i="11"/>
  <c r="F635" i="11"/>
  <c r="F636" i="11"/>
  <c r="F637" i="11"/>
  <c r="F638" i="11"/>
  <c r="F639" i="11"/>
  <c r="F640" i="11"/>
  <c r="F641" i="11"/>
  <c r="F642" i="11"/>
  <c r="F643" i="11"/>
  <c r="F644" i="11"/>
  <c r="F645" i="11"/>
  <c r="F646" i="11"/>
  <c r="F647" i="11"/>
  <c r="F648" i="11"/>
  <c r="F649" i="11"/>
  <c r="F650" i="11"/>
  <c r="F651" i="11"/>
  <c r="F652" i="11"/>
  <c r="F653" i="11"/>
  <c r="F654" i="11"/>
  <c r="F655" i="11"/>
  <c r="F656" i="11"/>
  <c r="F657" i="11"/>
  <c r="F658" i="11"/>
  <c r="F659" i="11"/>
  <c r="F660" i="11"/>
  <c r="F661" i="11"/>
  <c r="F662" i="11"/>
  <c r="F663" i="11"/>
  <c r="F664" i="11"/>
  <c r="F665" i="11"/>
  <c r="F666" i="11"/>
  <c r="F667" i="11"/>
  <c r="F668" i="11"/>
  <c r="F669" i="11"/>
  <c r="F670" i="11"/>
  <c r="F671" i="11"/>
  <c r="F672" i="11"/>
  <c r="F673" i="11"/>
  <c r="F674" i="11"/>
  <c r="F675" i="11"/>
  <c r="F676" i="11"/>
  <c r="F677" i="11"/>
  <c r="F678" i="11"/>
  <c r="F679" i="11"/>
  <c r="F680" i="11"/>
  <c r="F681" i="11"/>
  <c r="F682" i="11"/>
  <c r="F683" i="11"/>
  <c r="F684" i="11"/>
  <c r="F685" i="11"/>
  <c r="F686" i="11"/>
  <c r="F687" i="11"/>
  <c r="F688" i="11"/>
  <c r="F689" i="11"/>
  <c r="F690" i="11"/>
  <c r="F691" i="11"/>
  <c r="F692" i="11"/>
  <c r="F693" i="11"/>
  <c r="F694" i="11"/>
  <c r="F695" i="11"/>
  <c r="F696" i="11"/>
  <c r="F697" i="11"/>
  <c r="F698" i="11"/>
  <c r="F699" i="11"/>
  <c r="F700" i="11"/>
  <c r="F701" i="11"/>
  <c r="F702" i="11"/>
  <c r="F703" i="11"/>
  <c r="F704" i="11"/>
  <c r="F705" i="11"/>
  <c r="F706" i="11"/>
  <c r="F707" i="11"/>
  <c r="F708" i="11"/>
  <c r="F709" i="11"/>
  <c r="F710" i="11"/>
  <c r="F711" i="11"/>
  <c r="F712" i="11"/>
  <c r="F713" i="11"/>
  <c r="F714" i="11"/>
  <c r="F715" i="11"/>
  <c r="F716" i="11"/>
  <c r="F717" i="11"/>
  <c r="F718" i="11"/>
  <c r="F719" i="11"/>
  <c r="F720" i="11"/>
  <c r="F721" i="11"/>
  <c r="F722" i="11"/>
  <c r="F723" i="11"/>
  <c r="F724" i="11"/>
  <c r="F725" i="11"/>
  <c r="F726" i="11"/>
  <c r="F727" i="11"/>
  <c r="F728" i="11"/>
  <c r="F729" i="11"/>
  <c r="F730" i="11"/>
  <c r="F731" i="11"/>
  <c r="F732" i="11"/>
  <c r="F733" i="11"/>
  <c r="F734" i="11"/>
  <c r="F735" i="11"/>
  <c r="F736" i="11"/>
  <c r="F737" i="11"/>
  <c r="F738" i="11"/>
  <c r="F739" i="11"/>
  <c r="F740" i="11"/>
  <c r="F741" i="11"/>
  <c r="F742" i="11"/>
  <c r="F743" i="11"/>
  <c r="F744" i="11"/>
  <c r="F745" i="11"/>
  <c r="F746" i="11"/>
  <c r="F747" i="11"/>
  <c r="F748" i="11"/>
  <c r="F749" i="11"/>
  <c r="F750" i="11"/>
  <c r="F751" i="11"/>
  <c r="F752" i="11"/>
  <c r="F753" i="11"/>
  <c r="F754" i="11"/>
  <c r="F755" i="11"/>
  <c r="F756" i="11"/>
  <c r="F757" i="11"/>
  <c r="F758" i="11"/>
  <c r="F759" i="11"/>
  <c r="F760" i="11"/>
  <c r="F761" i="11"/>
  <c r="F762" i="11"/>
  <c r="F763" i="11"/>
  <c r="F764" i="11"/>
  <c r="F765" i="11"/>
  <c r="F766" i="11"/>
  <c r="F767" i="11"/>
  <c r="F768" i="11"/>
  <c r="F769" i="11"/>
  <c r="F770" i="11"/>
  <c r="F771" i="11"/>
  <c r="F772" i="11"/>
  <c r="F773" i="11"/>
  <c r="F774" i="11"/>
  <c r="F775" i="11"/>
  <c r="F776" i="11"/>
  <c r="F777" i="11"/>
  <c r="F778" i="11"/>
  <c r="F779" i="11"/>
  <c r="F780" i="11"/>
  <c r="F781" i="11"/>
  <c r="F782" i="11"/>
  <c r="F783" i="11"/>
  <c r="F784" i="11"/>
  <c r="F785" i="11"/>
  <c r="F786" i="11"/>
  <c r="F787" i="11"/>
  <c r="F788" i="11"/>
  <c r="F789" i="11"/>
  <c r="F790" i="11"/>
  <c r="F791" i="11"/>
  <c r="F792" i="11"/>
  <c r="F793" i="11"/>
  <c r="F794" i="11"/>
  <c r="F795" i="11"/>
  <c r="F796" i="11"/>
  <c r="F797" i="11"/>
  <c r="F798" i="11"/>
  <c r="F799" i="11"/>
  <c r="F800" i="11"/>
  <c r="F801" i="11"/>
  <c r="F802" i="11"/>
  <c r="F803" i="11"/>
  <c r="F804" i="11"/>
  <c r="F805" i="11"/>
  <c r="F806" i="11"/>
  <c r="F807" i="11"/>
  <c r="F808" i="11"/>
  <c r="F809" i="11"/>
  <c r="F810" i="11"/>
  <c r="F811" i="11"/>
  <c r="F812" i="11"/>
  <c r="F813" i="11"/>
  <c r="F814" i="11"/>
  <c r="F815" i="11"/>
  <c r="F816" i="11"/>
  <c r="F817" i="11"/>
  <c r="F818" i="11"/>
  <c r="F819" i="11"/>
  <c r="F820" i="11"/>
  <c r="F821" i="11"/>
  <c r="F822" i="11"/>
  <c r="F823" i="11"/>
  <c r="F824" i="11"/>
  <c r="F825" i="11"/>
  <c r="F826" i="11"/>
  <c r="F827" i="11"/>
  <c r="F828" i="11"/>
  <c r="F829" i="11"/>
  <c r="F830" i="11"/>
  <c r="F831" i="11"/>
  <c r="F832" i="11"/>
  <c r="F833" i="11"/>
  <c r="F834" i="11"/>
  <c r="F835" i="11"/>
  <c r="F836" i="11"/>
  <c r="F837" i="11"/>
  <c r="F838" i="11"/>
  <c r="F839" i="11"/>
  <c r="F840" i="11"/>
  <c r="F841" i="11"/>
  <c r="F842" i="11"/>
  <c r="F843" i="11"/>
  <c r="F844" i="11"/>
  <c r="F845" i="11"/>
  <c r="F846" i="11"/>
  <c r="F847" i="11"/>
  <c r="F848" i="11"/>
  <c r="F849" i="11"/>
  <c r="F850" i="11"/>
  <c r="F851" i="11"/>
  <c r="F852" i="11"/>
  <c r="F853" i="11"/>
  <c r="F854" i="11"/>
  <c r="F855" i="11"/>
  <c r="F856" i="11"/>
  <c r="F857" i="11"/>
  <c r="F858" i="11"/>
  <c r="F859" i="11"/>
  <c r="F860" i="11"/>
  <c r="F861" i="11"/>
  <c r="F862" i="11"/>
  <c r="F863" i="11"/>
  <c r="F864" i="11"/>
  <c r="F865" i="11"/>
  <c r="F866" i="11"/>
  <c r="F867" i="11"/>
  <c r="F868" i="11"/>
  <c r="F869" i="11"/>
  <c r="F870" i="11"/>
  <c r="F871" i="11"/>
  <c r="F872" i="11"/>
  <c r="F873" i="11"/>
  <c r="F874" i="11"/>
  <c r="F875" i="11"/>
  <c r="F876" i="11"/>
  <c r="F877" i="11"/>
  <c r="F878" i="11"/>
  <c r="F879" i="11"/>
  <c r="F880" i="11"/>
  <c r="F881" i="11"/>
  <c r="F882" i="11"/>
  <c r="F883" i="11"/>
  <c r="F884" i="11"/>
  <c r="F885" i="11"/>
  <c r="F886" i="11"/>
  <c r="F887" i="11"/>
  <c r="F888" i="11"/>
  <c r="F889" i="11"/>
  <c r="F890" i="11"/>
  <c r="F891" i="11"/>
  <c r="F892" i="11"/>
  <c r="F893" i="11"/>
  <c r="F894" i="11"/>
  <c r="F895" i="11"/>
  <c r="F896" i="11"/>
  <c r="F897" i="11"/>
  <c r="F898" i="11"/>
  <c r="F899" i="11"/>
  <c r="F900" i="11"/>
  <c r="F901" i="11"/>
  <c r="F902" i="11"/>
  <c r="F903" i="11"/>
  <c r="F904" i="11"/>
  <c r="F905" i="11"/>
  <c r="F906" i="11"/>
  <c r="F907" i="11"/>
  <c r="F908" i="11"/>
  <c r="F909" i="11"/>
  <c r="F910" i="11"/>
  <c r="F911" i="11"/>
  <c r="F912" i="11"/>
  <c r="F913" i="11"/>
  <c r="F914" i="11"/>
  <c r="F915" i="11"/>
  <c r="F916" i="11"/>
  <c r="F917" i="11"/>
  <c r="F918" i="11"/>
  <c r="F919" i="11"/>
  <c r="F920" i="11"/>
  <c r="F921" i="11"/>
  <c r="F922" i="11"/>
  <c r="F923" i="11"/>
  <c r="F924" i="11"/>
  <c r="F925" i="11"/>
  <c r="F926" i="11"/>
  <c r="F927" i="11"/>
  <c r="F928" i="11"/>
  <c r="F929" i="11"/>
  <c r="F930" i="11"/>
  <c r="F931" i="11"/>
  <c r="F932" i="11"/>
  <c r="F933" i="11"/>
  <c r="F934" i="11"/>
  <c r="F935" i="11"/>
  <c r="F936" i="11"/>
  <c r="F937" i="11"/>
  <c r="F938" i="11"/>
  <c r="F939" i="11"/>
  <c r="F940" i="11"/>
  <c r="F941" i="11"/>
  <c r="F942" i="11"/>
  <c r="F943" i="11"/>
  <c r="F944" i="11"/>
  <c r="F945" i="11"/>
  <c r="F946" i="11"/>
  <c r="F947" i="11"/>
  <c r="F948" i="11"/>
  <c r="F949" i="11"/>
  <c r="F950" i="11"/>
  <c r="F951" i="11"/>
  <c r="F952" i="11"/>
  <c r="F953" i="11"/>
  <c r="F954" i="11"/>
  <c r="F955" i="11"/>
  <c r="F956" i="11"/>
  <c r="F957" i="11"/>
  <c r="F958" i="11"/>
  <c r="F959" i="11"/>
  <c r="F960" i="11"/>
  <c r="F961" i="11"/>
  <c r="F962" i="11"/>
  <c r="F963" i="11"/>
  <c r="F964" i="11"/>
  <c r="F965" i="11"/>
  <c r="F966" i="11"/>
  <c r="F967" i="11"/>
  <c r="F968" i="11"/>
  <c r="F969" i="11"/>
  <c r="F970" i="11"/>
  <c r="F971" i="11"/>
  <c r="F972" i="11"/>
  <c r="F973" i="11"/>
  <c r="F974" i="11"/>
  <c r="F975" i="11"/>
  <c r="F976" i="11"/>
  <c r="F977" i="11"/>
  <c r="F978" i="11"/>
  <c r="F979" i="11"/>
  <c r="F980" i="11"/>
  <c r="F981" i="11"/>
  <c r="F982" i="11"/>
  <c r="F983" i="11"/>
  <c r="F984" i="11"/>
  <c r="F985" i="11"/>
  <c r="F986" i="11"/>
  <c r="F987" i="11"/>
  <c r="F988" i="11"/>
  <c r="F989" i="11"/>
  <c r="F990" i="11"/>
  <c r="F991" i="11"/>
  <c r="F992" i="11"/>
  <c r="F993" i="11"/>
  <c r="F994" i="11"/>
  <c r="F995" i="11"/>
  <c r="F996" i="11"/>
  <c r="F997" i="11"/>
  <c r="F998" i="11"/>
  <c r="F999" i="11"/>
  <c r="F1000" i="11"/>
  <c r="F1001" i="11"/>
  <c r="F1002" i="11"/>
  <c r="F1003" i="11"/>
  <c r="F1004" i="11"/>
  <c r="F1005" i="11"/>
  <c r="F1006" i="11"/>
  <c r="F1007" i="11"/>
  <c r="F1008" i="11"/>
  <c r="F1009" i="11"/>
  <c r="F1010" i="11"/>
  <c r="F1011" i="11"/>
  <c r="F1012" i="11"/>
  <c r="F1013" i="11"/>
  <c r="F1014" i="11"/>
  <c r="F1015" i="11"/>
  <c r="F1016" i="11"/>
  <c r="F1017" i="11"/>
  <c r="F1018" i="11"/>
  <c r="F1019" i="11"/>
  <c r="F1020" i="11"/>
  <c r="F1021" i="11"/>
  <c r="F1022" i="11"/>
  <c r="F15" i="11" a="1"/>
  <c r="F15" i="11" s="1"/>
  <c r="D5" i="11"/>
  <c r="F24" i="11"/>
  <c r="F25" i="11"/>
  <c r="F26"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23" i="11"/>
  <c r="O23" i="11"/>
  <c r="P23" i="11" l="1"/>
  <c r="M23" i="11" l="1"/>
  <c r="D17" i="11" l="1"/>
  <c r="H87" i="6" s="1"/>
  <c r="P21" i="5" a="1"/>
  <c r="P21" i="5" s="1"/>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3" i="6"/>
  <c r="B60" i="6"/>
  <c r="B57" i="6"/>
  <c r="C23" i="5"/>
  <c r="B23" i="5"/>
  <c r="L8" i="5"/>
  <c r="Q21" i="5" l="1"/>
  <c r="P22" i="5"/>
  <c r="B22" i="5" s="1"/>
  <c r="L11" i="6"/>
  <c r="X35" i="6"/>
  <c r="X68" i="6"/>
  <c r="X67" i="6"/>
  <c r="R6" i="5" a="1"/>
  <c r="R6" i="5" s="1"/>
  <c r="B68" i="6" l="1" a="1"/>
  <c r="B68" i="6" s="1"/>
  <c r="B83" i="6" a="1"/>
  <c r="B83" i="6" s="1"/>
  <c r="B82" i="6" a="1"/>
  <c r="B82" i="6" s="1"/>
  <c r="B41" i="6" a="1"/>
  <c r="B41" i="6" s="1"/>
  <c r="B72" i="6" a="1"/>
  <c r="B72" i="6" s="1"/>
  <c r="C41" i="6" a="1"/>
  <c r="C41" i="6" s="1"/>
  <c r="C1" i="11"/>
  <c r="B1" i="11"/>
  <c r="A20" i="11"/>
  <c r="B25" i="6" a="1"/>
  <c r="B25" i="6" s="1"/>
  <c r="B24" i="6" a="1"/>
  <c r="B24" i="6" s="1"/>
  <c r="C51" i="6" a="1"/>
  <c r="C51" i="6" s="1"/>
  <c r="C48" i="6" a="1"/>
  <c r="C48" i="6" s="1"/>
  <c r="R12" i="5"/>
  <c r="D22" i="5" a="1"/>
  <c r="D22" i="5" s="1"/>
  <c r="B2" i="6" a="1"/>
  <c r="B2" i="6" s="1"/>
  <c r="B13" i="5" a="1"/>
  <c r="B13" i="5" s="1"/>
  <c r="B90" i="6" a="1"/>
  <c r="B90" i="6" s="1"/>
  <c r="B92" i="6" a="1"/>
  <c r="B92" i="6" s="1"/>
  <c r="B91" i="6" a="1"/>
  <c r="B91" i="6" s="1"/>
  <c r="F16" i="5" a="1"/>
  <c r="F16" i="5" s="1"/>
  <c r="F15" i="5" a="1"/>
  <c r="F15" i="5" s="1"/>
  <c r="I8" i="5" a="1"/>
  <c r="I8" i="5" s="1"/>
  <c r="I9" i="5" a="1"/>
  <c r="I9" i="5" s="1"/>
  <c r="B88" i="6" a="1"/>
  <c r="B88" i="6" s="1"/>
  <c r="C21" i="5" a="1"/>
  <c r="C21" i="5" s="1"/>
  <c r="D21" i="5" a="1"/>
  <c r="D21" i="5" s="1"/>
  <c r="C57" i="6" a="1"/>
  <c r="C57" i="6" s="1"/>
  <c r="E33" i="6" a="1"/>
  <c r="E33" i="6" s="1"/>
  <c r="C60" i="6" a="1"/>
  <c r="C60" i="6" s="1"/>
  <c r="C63" i="6" a="1"/>
  <c r="C63" i="6" s="1"/>
  <c r="B67" i="6" a="1"/>
  <c r="B67" i="6" s="1"/>
  <c r="B10" i="6" a="1"/>
  <c r="B10" i="6" s="1"/>
  <c r="I6" i="5" a="1"/>
  <c r="I6" i="5" s="1"/>
  <c r="B42" i="5" a="1"/>
  <c r="B42" i="5" s="1"/>
  <c r="B41" i="5" a="1"/>
  <c r="B41" i="5" s="1"/>
  <c r="B15" i="5" a="1"/>
  <c r="B15" i="5" s="1"/>
  <c r="B16" i="5" a="1"/>
  <c r="B16" i="5" s="1"/>
  <c r="I2" i="5" a="1"/>
  <c r="I2" i="5" s="1"/>
  <c r="I4" i="5" a="1"/>
  <c r="I4" i="5" s="1"/>
  <c r="B19" i="5" a="1"/>
  <c r="B19" i="5" s="1"/>
  <c r="I3" i="5" a="1"/>
  <c r="I3" i="5" s="1"/>
  <c r="J40" i="6" l="1" a="1"/>
  <c r="J40" i="6" s="1"/>
  <c r="B81" i="6" a="1"/>
  <c r="B81" i="6" s="1"/>
  <c r="B17" i="11" a="1"/>
  <c r="B17" i="11" s="1"/>
  <c r="B2" i="11" a="1"/>
  <c r="B2" i="11" s="1"/>
  <c r="B18" i="11" a="1"/>
  <c r="B18" i="11" s="1"/>
  <c r="B6" i="11" a="1"/>
  <c r="B6" i="11" s="1"/>
  <c r="B4" i="11" a="1"/>
  <c r="B4" i="11" s="1"/>
  <c r="B7" i="11" a="1"/>
  <c r="B7" i="11" s="1"/>
  <c r="B15" i="11" a="1"/>
  <c r="B15" i="11" s="1"/>
  <c r="C8" i="11" a="1"/>
  <c r="C8" i="11" s="1"/>
  <c r="C9" i="11" a="1"/>
  <c r="C9" i="11" s="1"/>
  <c r="C10" i="11" a="1"/>
  <c r="C10" i="11" s="1"/>
  <c r="B5" i="11" a="1"/>
  <c r="B5" i="11" s="1"/>
  <c r="H18" i="11" a="1"/>
  <c r="H18" i="11" s="1"/>
  <c r="C12" i="11" a="1"/>
  <c r="C12" i="11" s="1"/>
  <c r="C13" i="11" a="1"/>
  <c r="C13" i="11" s="1"/>
  <c r="B16" i="11" a="1"/>
  <c r="B16" i="11" s="1"/>
  <c r="C11" i="11" a="1"/>
  <c r="C11" i="11" s="1"/>
  <c r="B79" i="6" a="1"/>
  <c r="B79" i="6" s="1"/>
  <c r="E39" i="6" a="1"/>
  <c r="E39" i="6" s="1"/>
  <c r="B78" i="6" a="1"/>
  <c r="B78" i="6" s="1"/>
  <c r="E38" i="6" a="1"/>
  <c r="E38" i="6" s="1"/>
  <c r="B80" i="6" a="1"/>
  <c r="B80" i="6" s="1"/>
  <c r="B77" i="6" a="1"/>
  <c r="B77" i="6" s="1"/>
  <c r="E37" i="6" a="1"/>
  <c r="E37" i="6" s="1"/>
  <c r="B75" i="6" a="1"/>
  <c r="B75" i="6" s="1"/>
  <c r="B76" i="6" a="1"/>
  <c r="B76" i="6" s="1"/>
  <c r="E36" i="6" a="1"/>
  <c r="E36" i="6" s="1"/>
  <c r="H73" i="6" a="1"/>
  <c r="H73" i="6" s="1"/>
  <c r="E34" i="6" a="1"/>
  <c r="E34" i="6" s="1"/>
  <c r="H74" i="6" a="1"/>
  <c r="H74" i="6" s="1"/>
  <c r="B73" i="6" a="1"/>
  <c r="B73" i="6" s="1"/>
  <c r="E40" i="6" a="1"/>
  <c r="E40" i="6" s="1"/>
  <c r="B34" i="6" a="1"/>
  <c r="B34" i="6" s="1"/>
  <c r="J21" i="11" a="1"/>
  <c r="J21" i="11" s="1"/>
  <c r="F21" i="11" a="1"/>
  <c r="F21" i="11" s="1"/>
  <c r="L20" i="11" a="1"/>
  <c r="L20" i="11" s="1"/>
  <c r="E21" i="11" a="1"/>
  <c r="E21" i="11" s="1"/>
  <c r="M21" i="11" a="1"/>
  <c r="M21" i="11" s="1"/>
  <c r="I21" i="11" a="1"/>
  <c r="I21" i="11" s="1"/>
  <c r="K21" i="11" a="1"/>
  <c r="K21" i="11" s="1"/>
  <c r="G20" i="11" a="1"/>
  <c r="G20" i="11" s="1"/>
  <c r="L21" i="11" a="1"/>
  <c r="L21" i="11" s="1"/>
  <c r="D21" i="11" a="1"/>
  <c r="D21" i="11" s="1"/>
  <c r="G21" i="11" a="1"/>
  <c r="G21" i="11" s="1"/>
  <c r="H21" i="11" a="1"/>
  <c r="H21" i="11" s="1"/>
  <c r="C20" i="11" a="1"/>
  <c r="C20" i="11" s="1"/>
  <c r="C21" i="11" a="1"/>
  <c r="C21" i="11" s="1"/>
  <c r="E35" i="6" a="1"/>
  <c r="E35" i="6" s="1"/>
  <c r="D35" i="5" a="1"/>
  <c r="D35" i="5" s="1"/>
  <c r="D30" i="5" a="1"/>
  <c r="D30" i="5" s="1"/>
  <c r="D34" i="5" a="1"/>
  <c r="D34" i="5" s="1"/>
  <c r="D31" i="5" a="1"/>
  <c r="D31" i="5" s="1"/>
  <c r="D24" i="5" a="1"/>
  <c r="D24" i="5" s="1"/>
  <c r="D32" i="5" a="1"/>
  <c r="D32" i="5" s="1"/>
  <c r="C54" i="6" a="1"/>
  <c r="C54" i="6" s="1"/>
  <c r="D25" i="5" a="1"/>
  <c r="D25" i="5" s="1"/>
  <c r="D33" i="5" a="1"/>
  <c r="D33" i="5" s="1"/>
  <c r="D23" i="5" a="1"/>
  <c r="D23" i="5" s="1"/>
  <c r="D26" i="5" a="1"/>
  <c r="D26" i="5" s="1"/>
  <c r="D27" i="5" a="1"/>
  <c r="D27" i="5" s="1"/>
  <c r="D28" i="5" a="1"/>
  <c r="D28" i="5" s="1"/>
  <c r="D29" i="5" a="1"/>
  <c r="D29" i="5" s="1"/>
  <c r="B23" i="6" a="1"/>
  <c r="B23" i="6" s="1"/>
  <c r="B35" i="6" a="1"/>
  <c r="B35" i="6" s="1"/>
  <c r="B20" i="6" a="1"/>
  <c r="B20" i="6" s="1"/>
  <c r="B32" i="6" a="1"/>
  <c r="B32" i="6" s="1"/>
  <c r="B9" i="6" a="1"/>
  <c r="B9" i="6" s="1"/>
  <c r="E32" i="6" a="1"/>
  <c r="E32" i="6" s="1"/>
  <c r="Q22" i="5"/>
  <c r="C22" i="5" s="1"/>
  <c r="K13" i="6"/>
  <c r="X23" i="6"/>
  <c r="R10" i="5" l="1"/>
  <c r="D6" i="11" s="1"/>
  <c r="B48" i="6"/>
  <c r="B51" i="6"/>
  <c r="B54" i="6"/>
  <c r="X32" i="6"/>
  <c r="X88" i="6"/>
  <c r="X15" i="6"/>
  <c r="X12" i="6"/>
  <c r="X13" i="6"/>
  <c r="X11" i="6"/>
  <c r="X71" i="6"/>
  <c r="X63" i="6"/>
  <c r="X48" i="6"/>
  <c r="X51" i="6"/>
  <c r="X54" i="6"/>
  <c r="X57" i="6"/>
  <c r="X60" i="6"/>
  <c r="X44" i="6"/>
  <c r="X28" i="6"/>
  <c r="X25" i="6"/>
  <c r="X20" i="6"/>
  <c r="X19" i="6"/>
  <c r="L12" i="6" l="1"/>
  <c r="L9" i="5"/>
  <c r="B46" i="6" a="1"/>
  <c r="B46" i="6" s="1"/>
  <c r="I31" i="6" a="1"/>
  <c r="I31" i="6" s="1"/>
  <c r="B85" i="6" a="1"/>
  <c r="B85" i="6" s="1"/>
  <c r="B27" i="6" a="1"/>
  <c r="B27" i="6" s="1"/>
  <c r="B18" i="6" a="1"/>
  <c r="B18" i="6" s="1"/>
  <c r="B43" i="6" a="1"/>
  <c r="B43" i="6" s="1"/>
  <c r="B70" i="6" a="1"/>
  <c r="B70" i="6" s="1"/>
  <c r="B71" i="6" a="1"/>
  <c r="B71" i="6" s="1"/>
  <c r="I6" i="6" a="1"/>
  <c r="I6" i="6" s="1"/>
  <c r="I4" i="6" a="1"/>
  <c r="I4" i="6" s="1"/>
  <c r="I5" i="6" a="1"/>
  <c r="I5" i="6" s="1"/>
  <c r="B87" i="6" a="1"/>
  <c r="B87" i="6" s="1"/>
  <c r="B44" i="6" a="1"/>
  <c r="B44"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<sst xmlns="http://schemas.openxmlformats.org/spreadsheetml/2006/main" count="17226" uniqueCount="4999">
  <si>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</si>
  <si>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</si>
  <si>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</si>
  <si>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</si>
  <si>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</si>
  <si>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</si>
  <si>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</si>
  <si>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</si>
  <si>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</si>
  <si>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</si>
  <si>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</si>
  <si>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</si>
  <si>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</si>
  <si>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</si>
  <si>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</si>
  <si>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</si>
  <si>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</si>
  <si>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</si>
  <si>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</si>
  <si>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</si>
  <si>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</si>
  <si>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</si>
  <si>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</si>
  <si>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</si>
  <si>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</si>
  <si>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</si>
  <si>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</si>
  <si>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</si>
  <si>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</si>
  <si>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</si>
  <si>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</si>
  <si>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</si>
  <si>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</si>
  <si>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</si>
  <si>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</si>
  <si>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</si>
  <si>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</si>
  <si>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</si>
  <si>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</si>
  <si>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</si>
  <si>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</si>
  <si>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</si>
  <si>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</si>
  <si>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</si>
  <si>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</si>
  <si>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</si>
  <si>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</si>
  <si>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</si>
  <si>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</si>
  <si>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</si>
  <si>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</si>
  <si>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</si>
  <si>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</si>
  <si>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</si>
  <si>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</si>
  <si>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</si>
  <si>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</si>
  <si>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</si>
  <si>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</si>
  <si>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</si>
  <si>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</si>
  <si>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</si>
  <si>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</si>
  <si>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</si>
  <si>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</si>
  <si>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</si>
  <si>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</si>
  <si>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</si>
  <si>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</si>
  <si>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</si>
  <si>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</si>
  <si>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</si>
  <si>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</si>
  <si>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</si>
  <si>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</si>
  <si>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</si>
  <si>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</si>
  <si>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</si>
  <si>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</si>
  <si>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</si>
  <si>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</si>
  <si>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</si>
  <si>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</si>
  <si>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</si>
  <si>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</si>
  <si>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</si>
  <si>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</si>
  <si>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</si>
  <si>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</si>
  <si>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</si>
  <si>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</si>
  <si>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</si>
  <si>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</si>
  <si>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</si>
  <si>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</si>
  <si>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</si>
  <si>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</si>
  <si>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</si>
  <si>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</si>
  <si>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</si>
  <si>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</si>
  <si>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</si>
  <si>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</si>
  <si>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</si>
  <si>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</si>
  <si>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</si>
  <si>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</si>
  <si>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</si>
  <si>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</si>
  <si>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</si>
  <si>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</si>
  <si>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</si>
  <si>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</si>
  <si>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</si>
  <si>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</si>
  <si>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</si>
  <si>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</si>
  <si>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</si>
  <si>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</si>
  <si>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</si>
  <si>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</si>
  <si>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</si>
  <si>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</si>
  <si>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</si>
  <si>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</si>
  <si>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</si>
  <si>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</si>
  <si>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</si>
  <si>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</si>
  <si>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</si>
  <si>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</si>
  <si>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</si>
  <si>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</si>
  <si>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</si>
  <si>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</si>
  <si>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</si>
  <si>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</si>
  <si>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</si>
  <si>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</si>
  <si>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</si>
  <si>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</si>
  <si>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</si>
  <si>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</si>
  <si>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</si>
  <si>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</si>
  <si>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</si>
  <si>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</si>
  <si>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</si>
  <si>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</si>
  <si>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</si>
  <si>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</si>
  <si>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</si>
  <si>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</si>
  <si>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</si>
  <si>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</si>
  <si>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</si>
  <si>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</si>
  <si>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</si>
  <si>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</si>
  <si>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</si>
  <si>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</si>
  <si>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</si>
  <si>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</si>
  <si>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</si>
  <si>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</si>
  <si>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</si>
  <si>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</si>
  <si>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</si>
  <si>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</si>
  <si>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</si>
  <si>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</si>
  <si>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</si>
  <si>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</si>
  <si>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</si>
  <si>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</si>
  <si>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</si>
  <si>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</si>
  <si>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</si>
  <si>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</si>
  <si>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</si>
  <si>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</si>
  <si>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</si>
  <si>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</si>
  <si>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</si>
  <si>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</si>
  <si>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</si>
  <si>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</si>
  <si>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</si>
  <si>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</si>
  <si>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</si>
  <si>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</si>
  <si>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</si>
  <si>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</si>
  <si>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</si>
  <si>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</si>
  <si>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</si>
  <si>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</si>
  <si>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</si>
  <si>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</si>
  <si>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</si>
  <si>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</si>
  <si>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</si>
  <si>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</si>
  <si>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</si>
  <si>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</si>
  <si>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</si>
  <si>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</si>
  <si>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</si>
  <si>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</si>
  <si>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</si>
  <si>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</si>
  <si>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</si>
  <si>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</si>
  <si>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</si>
  <si>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</si>
  <si>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</si>
  <si>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</si>
  <si>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</si>
  <si>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</si>
  <si>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</si>
  <si>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</si>
  <si>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</si>
  <si>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</si>
  <si>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</si>
  <si>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</si>
  <si>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</si>
  <si>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</si>
  <si>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</si>
  <si>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</si>
  <si>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</si>
  <si>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</si>
  <si>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</si>
  <si>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</si>
  <si>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</si>
  <si>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</si>
  <si>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</si>
  <si>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</si>
  <si>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</si>
  <si>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</si>
  <si>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</si>
  <si>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</si>
  <si>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</si>
  <si>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</si>
  <si>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</si>
  <si>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</si>
  <si>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</si>
  <si>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</si>
  <si>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</si>
  <si>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</si>
  <si>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</si>
  <si>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</si>
  <si>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</si>
  <si>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</si>
  <si>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</si>
  <si>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</si>
  <si>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</si>
  <si>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</si>
  <si>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</si>
  <si>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</si>
  <si>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</si>
  <si>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</si>
  <si>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</si>
  <si>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</si>
  <si>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</si>
  <si>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</si>
  <si>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</si>
  <si>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</si>
  <si>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</si>
  <si>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</si>
  <si>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</si>
  <si>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</si>
  <si>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</si>
  <si>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</si>
  <si>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</si>
  <si>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</si>
  <si>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</si>
  <si>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</si>
  <si>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</si>
  <si>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</si>
  <si>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</si>
  <si>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</si>
  <si>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</si>
  <si>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</si>
  <si>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</si>
  <si>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</si>
  <si>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</si>
  <si>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</si>
  <si>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</si>
  <si>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</si>
  <si>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</si>
  <si>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</si>
  <si>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</si>
  <si>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</si>
  <si>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</si>
  <si>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</si>
  <si>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</si>
  <si>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</si>
  <si>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</si>
  <si>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</si>
  <si>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</si>
  <si>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</si>
  <si>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</si>
  <si>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</si>
  <si>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</si>
  <si>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</si>
  <si>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</si>
  <si>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</si>
  <si>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</si>
  <si>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</si>
  <si>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</si>
  <si>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</si>
  <si>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</si>
  <si>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</si>
  <si>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</si>
  <si>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</si>
  <si>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</si>
  <si>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</si>
  <si>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</si>
  <si>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</si>
  <si>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</si>
  <si>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</si>
  <si>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</si>
  <si>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</si>
  <si>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</si>
  <si>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</si>
  <si>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</si>
  <si>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</si>
  <si>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</si>
  <si>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</si>
  <si>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</si>
  <si>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</si>
  <si>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</si>
  <si>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</si>
  <si>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</si>
  <si>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</si>
  <si>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</si>
  <si>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</si>
  <si>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</si>
  <si>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</si>
  <si>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</si>
  <si>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</si>
  <si>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</si>
  <si>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</si>
  <si>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</si>
  <si>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</si>
  <si>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</si>
  <si>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</si>
  <si>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</si>
  <si>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</si>
  <si>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</si>
  <si>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</si>
  <si>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</si>
  <si>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</si>
  <si>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</si>
  <si>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</si>
  <si>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</si>
  <si>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</si>
  <si>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</si>
  <si>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</si>
  <si>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</si>
  <si>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</si>
  <si>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</si>
  <si>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</si>
  <si>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</si>
  <si>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</si>
  <si>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</si>
  <si>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</si>
  <si>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</si>
  <si>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</si>
  <si>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</si>
  <si>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</si>
  <si>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</si>
  <si>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</si>
  <si>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</si>
  <si>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</si>
  <si>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</si>
  <si>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</si>
  <si>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</si>
  <si>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</si>
  <si>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</si>
  <si>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</si>
  <si>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</si>
  <si>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</si>
  <si>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</si>
  <si>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</si>
  <si>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</si>
  <si>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</si>
  <si>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</si>
  <si>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</si>
  <si>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</si>
  <si>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</si>
  <si>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</si>
  <si>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</si>
  <si>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</si>
  <si>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</si>
  <si>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</si>
  <si>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</si>
  <si>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</si>
  <si>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</si>
  <si>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</si>
  <si>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</si>
  <si>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</si>
  <si>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</si>
  <si>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</si>
  <si>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</si>
  <si>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</si>
  <si>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</si>
  <si>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</si>
  <si>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</si>
  <si>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</si>
  <si>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</si>
  <si>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</si>
  <si>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</si>
  <si>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</si>
  <si>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</si>
  <si>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</si>
  <si>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</si>
  <si>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</si>
  <si>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</si>
  <si>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</si>
  <si>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</si>
  <si>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</si>
  <si>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</si>
  <si>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</si>
  <si>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</si>
  <si>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</si>
  <si>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</si>
  <si>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</si>
  <si>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</si>
  <si>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</si>
  <si>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</si>
  <si>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</si>
  <si>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</si>
  <si>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</si>
  <si>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</si>
  <si>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</si>
  <si>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</si>
  <si>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</si>
  <si>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</si>
  <si>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</si>
  <si>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</si>
  <si>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</si>
  <si>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</si>
  <si>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</si>
  <si>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</si>
  <si>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</si>
  <si>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</si>
  <si>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</si>
  <si>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</si>
  <si>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</si>
  <si>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</si>
  <si>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</si>
  <si>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</si>
  <si>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</si>
  <si>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</si>
  <si>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</si>
  <si>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</si>
  <si>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</si>
  <si>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</si>
  <si>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</si>
  <si>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</si>
  <si>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</si>
  <si>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</si>
  <si>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</si>
  <si>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</si>
  <si>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</si>
  <si>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</si>
  <si>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</si>
  <si>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</si>
  <si>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</si>
  <si>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</si>
  <si>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</si>
  <si>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</si>
  <si>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</si>
  <si>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</si>
  <si>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</si>
  <si>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</si>
  <si>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</si>
  <si>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</si>
  <si>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</si>
  <si>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</si>
  <si>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</si>
  <si>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</si>
  <si>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</si>
  <si>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</si>
  <si>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</si>
  <si>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</si>
  <si>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</si>
  <si>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</si>
  <si>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</si>
  <si>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</si>
  <si>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</si>
  <si>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</si>
  <si>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</si>
  <si>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</si>
  <si>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</si>
  <si>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</si>
  <si>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</si>
  <si>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</si>
  <si>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</si>
  <si>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</si>
  <si>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</si>
  <si>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</si>
  <si>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</si>
  <si>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</si>
  <si>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</si>
  <si>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</si>
  <si>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</si>
  <si>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</si>
  <si>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</si>
  <si>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</si>
  <si>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</si>
  <si>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</si>
  <si>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</si>
  <si>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</si>
  <si>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</si>
  <si>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</si>
  <si>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</si>
  <si>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</si>
  <si>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</si>
  <si>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</si>
  <si>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</si>
  <si>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</si>
  <si>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</si>
  <si>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</si>
  <si>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</si>
  <si>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</si>
  <si>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</si>
  <si>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</si>
  <si>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</si>
  <si>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</si>
  <si>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</si>
  <si>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</si>
  <si>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</si>
  <si>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</si>
  <si>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</si>
  <si>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</si>
  <si>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</si>
  <si>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</si>
  <si>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</si>
  <si>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</si>
  <si>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</si>
  <si>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</si>
  <si>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</si>
  <si>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</si>
  <si>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</si>
  <si>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</si>
  <si>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</si>
  <si>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</si>
  <si>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</si>
  <si>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</si>
  <si>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</si>
  <si>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</si>
  <si>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</si>
  <si>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</si>
  <si>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</si>
  <si>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</si>
  <si>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</si>
  <si>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</si>
  <si>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</si>
  <si>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</si>
  <si>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</si>
  <si>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</si>
  <si>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</si>
  <si>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</si>
  <si>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</si>
  <si>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</si>
  <si>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</si>
  <si>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</si>
  <si>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</si>
  <si>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</si>
  <si>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</si>
  <si>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</si>
  <si>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</si>
  <si>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</si>
  <si>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</si>
  <si>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</si>
  <si>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</si>
  <si>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</si>
  <si>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</si>
  <si>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</si>
  <si>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</si>
  <si>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</si>
  <si>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</si>
  <si>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</si>
  <si>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</si>
  <si>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</si>
  <si>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</si>
  <si>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</si>
  <si>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</si>
  <si>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</si>
  <si>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</si>
  <si>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</si>
  <si>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</si>
  <si>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</si>
  <si>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</si>
  <si>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</si>
  <si>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</si>
  <si>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</si>
  <si>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</si>
  <si>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</si>
  <si>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</si>
  <si>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</si>
  <si>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</si>
  <si>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</si>
  <si>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</si>
  <si>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</si>
  <si>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</si>
  <si>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</si>
  <si>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</si>
  <si>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</si>
  <si>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</si>
  <si>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</si>
  <si>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</si>
  <si>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</si>
  <si>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</si>
  <si>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</si>
  <si>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</si>
  <si>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</si>
  <si>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</si>
  <si>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</si>
  <si>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</si>
  <si>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</si>
  <si>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</si>
  <si>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</si>
  <si>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</si>
  <si>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</si>
  <si>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</si>
  <si>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</si>
  <si>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</si>
  <si>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</si>
  <si>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</si>
  <si>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</si>
  <si>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</si>
  <si>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</si>
  <si>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</si>
  <si>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</si>
  <si>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</si>
  <si>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</si>
  <si>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</si>
  <si>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</si>
  <si>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</si>
  <si>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</si>
  <si>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</si>
  <si>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</si>
  <si>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</si>
  <si>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</si>
  <si>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</si>
  <si>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</si>
  <si>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</si>
  <si>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</si>
  <si>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</si>
  <si>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</si>
  <si>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</si>
  <si>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</si>
  <si>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</si>
  <si>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</si>
  <si>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</si>
  <si>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</si>
  <si>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</si>
  <si>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</si>
  <si>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</si>
  <si>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</si>
  <si>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</si>
  <si>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</si>
  <si>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</si>
  <si>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</si>
  <si>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</si>
  <si>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</si>
  <si>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</si>
  <si>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</si>
  <si>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</si>
  <si>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</si>
  <si>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</si>
  <si>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</si>
  <si>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</si>
  <si>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</si>
  <si>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</si>
  <si>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</si>
  <si>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</si>
  <si>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</si>
  <si>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</si>
  <si>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</si>
  <si>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</si>
  <si>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</si>
  <si>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</si>
  <si>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</si>
  <si>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</si>
  <si>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</si>
  <si>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</si>
  <si>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</si>
  <si>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</si>
  <si>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</si>
  <si>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</si>
  <si>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</si>
  <si>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</si>
  <si>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</si>
  <si>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</si>
  <si>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</si>
  <si>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</si>
  <si>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</si>
  <si>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</si>
  <si>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</si>
  <si>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</si>
  <si>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</si>
  <si>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</si>
  <si>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</si>
  <si>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</si>
  <si>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</si>
  <si>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</si>
  <si>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</si>
  <si>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</si>
  <si>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</si>
  <si>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</si>
  <si>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</si>
  <si>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</si>
  <si>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</si>
  <si>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</si>
  <si>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</si>
  <si>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</si>
  <si>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</si>
  <si>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</si>
  <si>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</si>
  <si>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</si>
  <si>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</si>
  <si>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</si>
  <si>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</si>
  <si>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</si>
  <si>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</si>
  <si>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</si>
  <si>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</si>
  <si>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</si>
  <si>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</si>
  <si>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</si>
  <si>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</si>
  <si>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</si>
  <si>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</si>
  <si>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</si>
  <si>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</si>
  <si>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</si>
  <si>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</si>
  <si>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</si>
  <si>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</si>
  <si>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</si>
  <si>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</si>
  <si>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</si>
  <si>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</si>
  <si>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</si>
  <si>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</si>
  <si>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</si>
  <si>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</si>
  <si>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</si>
  <si>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</si>
  <si>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</si>
  <si>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</si>
  <si>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</si>
  <si>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</si>
  <si>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</si>
  <si>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</si>
  <si>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</si>
  <si>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</si>
  <si>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</si>
  <si>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</si>
  <si>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</si>
  <si>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</si>
  <si>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</si>
  <si>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</si>
  <si>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</si>
  <si>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</si>
  <si>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</si>
  <si>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</si>
  <si>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</si>
  <si>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</si>
  <si>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</si>
  <si>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</si>
  <si>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</si>
  <si>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</si>
  <si>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</si>
  <si>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</si>
  <si>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</si>
  <si>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</si>
  <si>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</si>
  <si>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</si>
  <si>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</si>
  <si>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</si>
  <si>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</si>
  <si>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</si>
  <si>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</si>
  <si>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</si>
  <si>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</si>
  <si>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</si>
  <si>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</si>
  <si>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</si>
  <si>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</si>
  <si>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</si>
  <si>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</si>
  <si>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</si>
  <si>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</si>
  <si>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</si>
  <si>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</si>
  <si>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</si>
  <si>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</si>
  <si>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</si>
  <si>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</si>
  <si>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</si>
  <si>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</si>
  <si>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</si>
  <si>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</si>
  <si>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</si>
  <si>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</si>
  <si>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</si>
  <si>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</si>
  <si>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</si>
  <si>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</si>
  <si>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</si>
  <si>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</si>
  <si>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</si>
  <si>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</si>
  <si>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</si>
  <si>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</si>
  <si>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</si>
  <si>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</si>
  <si>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</si>
  <si>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</si>
  <si>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</si>
  <si>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</si>
  <si>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</si>
  <si>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</si>
  <si>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</si>
  <si>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</si>
  <si>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</si>
  <si>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</si>
  <si>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</si>
  <si>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</si>
  <si>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</si>
  <si>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</si>
  <si>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</si>
  <si>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</si>
  <si>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</si>
  <si>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</si>
  <si>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</si>
  <si>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</si>
  <si>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</si>
  <si>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</si>
  <si>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</si>
  <si>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</si>
  <si>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</si>
  <si>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</si>
  <si>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</si>
  <si>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</si>
  <si>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</si>
  <si>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</si>
  <si>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</si>
  <si>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</si>
  <si>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</si>
  <si>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</si>
  <si>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</si>
  <si>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</si>
  <si>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</si>
  <si>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</si>
  <si>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</si>
  <si>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</si>
  <si>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</si>
  <si>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</si>
  <si>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</si>
  <si>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</si>
  <si>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</si>
  <si>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</si>
  <si>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</si>
  <si>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</si>
  <si>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</si>
  <si>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</si>
  <si>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</si>
  <si>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</si>
  <si>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</si>
  <si>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</si>
  <si>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</si>
  <si>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</si>
  <si>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</si>
  <si>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</si>
  <si>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</si>
  <si>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</si>
  <si>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</si>
  <si>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</si>
  <si>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</si>
  <si>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</si>
  <si>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</si>
  <si>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</si>
  <si>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</si>
  <si>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</si>
  <si>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</si>
  <si>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</si>
  <si>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</si>
  <si>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</si>
  <si>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</si>
  <si>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</si>
  <si>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</si>
  <si>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</si>
  <si>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</si>
  <si>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</si>
  <si>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</si>
  <si>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</si>
  <si>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</si>
  <si>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</si>
  <si>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</si>
  <si>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</si>
  <si>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</si>
  <si>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</si>
  <si>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</si>
  <si>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</si>
  <si>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</si>
  <si>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</si>
  <si>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</si>
  <si>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</si>
  <si>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</si>
  <si>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</si>
  <si>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</si>
  <si>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</si>
  <si>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</si>
  <si>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</si>
  <si>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</si>
  <si>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</si>
  <si>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</si>
  <si>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</si>
  <si>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</si>
  <si>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</si>
  <si>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</si>
  <si>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</si>
  <si>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</si>
  <si>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</si>
  <si>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</si>
  <si>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</si>
  <si>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</si>
  <si>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</si>
  <si>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</si>
  <si>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</si>
  <si>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</si>
  <si>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</si>
  <si>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</si>
  <si>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</si>
  <si>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</si>
  <si>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</si>
  <si>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</si>
  <si>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</si>
  <si>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</si>
  <si>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</si>
  <si>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</si>
  <si>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</si>
  <si>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</si>
  <si>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</si>
  <si>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</si>
  <si>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</si>
  <si>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</si>
  <si>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</si>
  <si>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</si>
  <si>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</si>
  <si>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</si>
  <si>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</si>
  <si>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</si>
  <si>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</si>
  <si>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</si>
  <si>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</si>
  <si>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</si>
  <si>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</si>
  <si>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</si>
  <si>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</si>
  <si>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</si>
  <si>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</si>
  <si>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</si>
  <si>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</si>
  <si>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</si>
  <si>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</si>
  <si>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</si>
  <si>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</si>
  <si>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</si>
  <si>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</si>
  <si>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</si>
  <si>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</si>
  <si>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</si>
  <si>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</si>
  <si>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</si>
  <si>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</si>
  <si>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</si>
  <si>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</si>
  <si>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</si>
  <si>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</si>
  <si>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</si>
  <si>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</si>
  <si>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</si>
  <si>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</si>
  <si>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</si>
  <si>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</si>
  <si>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</si>
  <si>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</si>
  <si>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</si>
  <si>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</si>
  <si>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</si>
  <si>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</si>
  <si>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</si>
  <si>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</si>
  <si>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</si>
  <si>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</si>
  <si>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</si>
  <si>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</si>
  <si>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</si>
  <si>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</si>
  <si>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</si>
  <si>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</si>
  <si>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</si>
  <si>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</si>
  <si>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</si>
  <si>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</si>
  <si>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</si>
  <si>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</si>
  <si>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</si>
  <si>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</si>
  <si>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</si>
  <si>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</si>
  <si>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</si>
  <si>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</si>
  <si>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</si>
  <si>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</si>
  <si>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</si>
  <si>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</si>
  <si>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</si>
  <si>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</si>
  <si>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</si>
  <si>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</si>
  <si>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</si>
  <si>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</si>
  <si>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</si>
  <si>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</si>
  <si>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</si>
  <si>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</si>
  <si>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</si>
  <si>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</si>
  <si>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</si>
  <si>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</si>
  <si>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</si>
  <si>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</si>
  <si>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</si>
  <si>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</si>
  <si>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</si>
  <si>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</si>
  <si>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</si>
  <si>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</si>
  <si>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</si>
  <si>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</si>
  <si>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</si>
  <si>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</si>
  <si>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</si>
  <si>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</si>
  <si>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</si>
  <si>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</si>
  <si>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</si>
  <si>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</si>
  <si>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</si>
  <si>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</si>
  <si>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</si>
  <si>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</si>
  <si>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</si>
  <si>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</si>
  <si>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</si>
  <si>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</si>
  <si>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</si>
  <si>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</si>
  <si>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</si>
  <si>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</si>
  <si>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</si>
  <si>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</si>
  <si>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</si>
  <si>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</si>
  <si>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</si>
  <si>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</si>
  <si>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</si>
  <si>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</si>
  <si>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</si>
  <si>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</si>
  <si>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</si>
  <si>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</si>
  <si>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</si>
  <si>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</si>
  <si>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</si>
  <si>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</si>
  <si>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</si>
  <si>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</si>
  <si>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</si>
  <si>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</si>
  <si>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</si>
  <si>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</si>
  <si>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</si>
  <si>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</si>
  <si>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</si>
  <si>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</si>
  <si>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</si>
  <si>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</si>
  <si>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</si>
  <si>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</si>
  <si>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</si>
  <si>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</si>
  <si>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</si>
  <si>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</si>
  <si>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</si>
  <si>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</si>
  <si>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</si>
  <si>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</si>
  <si>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</si>
  <si>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</si>
  <si>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</si>
  <si>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</si>
  <si>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</si>
  <si>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</si>
  <si>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</si>
  <si>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</si>
  <si>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</si>
  <si>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</si>
  <si>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</si>
  <si>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</si>
  <si>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</si>
  <si>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</si>
  <si>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</si>
  <si>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</si>
  <si>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</si>
  <si>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</si>
  <si>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</si>
  <si>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</si>
  <si>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</si>
  <si>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</si>
  <si>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</si>
  <si>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</si>
  <si>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</si>
  <si>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</si>
  <si>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</si>
  <si>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</si>
  <si>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</si>
  <si>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</si>
  <si>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</si>
  <si>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</si>
  <si>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</si>
  <si>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</si>
  <si>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</si>
  <si>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</si>
  <si>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</si>
  <si>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</si>
  <si>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</si>
  <si>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</si>
  <si>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</si>
  <si>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</si>
  <si>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</si>
  <si>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</si>
  <si>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</si>
  <si>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</si>
  <si>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</si>
  <si>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</si>
  <si>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</si>
  <si>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</si>
  <si>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</si>
  <si>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</si>
  <si>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</si>
  <si>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</si>
  <si>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</si>
  <si>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</si>
  <si>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</si>
  <si>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</si>
  <si>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</si>
  <si>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</si>
  <si>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</si>
  <si>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</si>
  <si>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</si>
  <si>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</si>
  <si>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</si>
  <si>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</si>
  <si>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</si>
  <si>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</si>
  <si>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</si>
  <si>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</si>
  <si>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</si>
  <si>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</si>
  <si>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</si>
  <si>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</si>
  <si>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</si>
  <si>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</si>
  <si>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</si>
  <si>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</si>
  <si>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</si>
  <si>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</si>
  <si>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</si>
  <si>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</si>
  <si>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</si>
  <si>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</si>
  <si>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</si>
  <si>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</si>
  <si>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</si>
  <si>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</si>
  <si>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</si>
  <si>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</si>
  <si>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</si>
  <si>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</si>
  <si>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</si>
  <si>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</si>
  <si>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</si>
  <si>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</si>
  <si>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</si>
  <si>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</si>
  <si>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</si>
  <si>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</si>
  <si>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</si>
  <si>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</si>
  <si>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</si>
  <si>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</si>
  <si>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</si>
  <si>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</si>
  <si>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</si>
  <si>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</si>
  <si>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</si>
  <si>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</si>
  <si>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</si>
  <si>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</si>
  <si>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</si>
  <si>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</si>
  <si>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</si>
  <si>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</si>
  <si>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</si>
  <si>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</si>
  <si>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</si>
  <si>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</si>
  <si>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</si>
  <si>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</si>
  <si>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</si>
  <si>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</si>
  <si>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</si>
  <si>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</si>
  <si>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</si>
  <si>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</si>
  <si>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</si>
  <si>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</si>
  <si>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</si>
  <si>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</si>
  <si>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</si>
  <si>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</si>
  <si>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</si>
  <si>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</si>
  <si>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</si>
  <si>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</si>
  <si>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</si>
  <si>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</si>
  <si>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</si>
  <si>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</si>
  <si>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</si>
  <si>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</si>
  <si>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</si>
  <si>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</si>
  <si>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</si>
  <si>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</si>
  <si>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</si>
  <si>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</si>
  <si>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</si>
  <si>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</si>
  <si>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</si>
  <si>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</si>
  <si>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</si>
  <si>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</si>
  <si>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</si>
  <si>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</si>
  <si>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</si>
  <si>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</si>
  <si>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</si>
  <si>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</si>
  <si>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</si>
  <si>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</si>
  <si>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</si>
  <si>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</si>
  <si>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</si>
  <si>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</si>
  <si>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</si>
  <si>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</si>
  <si>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</si>
  <si>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</si>
  <si>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</si>
  <si>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</si>
  <si>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</si>
  <si>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</si>
  <si>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</si>
  <si>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</si>
  <si>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</si>
  <si>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</si>
  <si>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</si>
  <si>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</si>
  <si>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</si>
  <si>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</si>
  <si>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</si>
  <si>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</si>
  <si>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</si>
  <si>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</si>
  <si>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</si>
  <si>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</si>
  <si>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</si>
  <si>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</si>
  <si>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</si>
  <si>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</si>
  <si>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</si>
  <si>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</si>
  <si>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</si>
  <si>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</si>
  <si>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</si>
  <si>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</si>
  <si>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</si>
  <si>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</si>
  <si>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</si>
  <si>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</si>
  <si>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</si>
  <si>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</si>
  <si>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</si>
  <si>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</si>
  <si>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</si>
  <si>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</si>
  <si>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</si>
  <si>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</si>
  <si>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</si>
  <si>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</si>
  <si>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</si>
  <si>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</si>
  <si>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</si>
  <si>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</si>
  <si>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</si>
  <si>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</si>
  <si>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</si>
  <si>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</si>
  <si>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</si>
  <si>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</si>
  <si>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</si>
  <si>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</si>
  <si>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</si>
  <si>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</si>
  <si>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</si>
  <si>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</si>
  <si>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</si>
  <si>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</si>
  <si>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</si>
  <si>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</si>
  <si>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</si>
  <si>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</si>
  <si>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</si>
  <si>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</si>
  <si>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</si>
  <si>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</si>
  <si>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</si>
  <si>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</si>
  <si>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</si>
  <si>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</si>
  <si>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</si>
  <si>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</si>
  <si>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</si>
  <si>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</si>
  <si>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</si>
  <si>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</si>
  <si>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</si>
  <si>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</si>
  <si>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</si>
  <si>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</si>
  <si>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</si>
  <si>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</si>
  <si>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</si>
  <si>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</si>
  <si>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</si>
  <si>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</si>
  <si>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</si>
  <si>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</si>
  <si>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</si>
  <si>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</si>
  <si>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</si>
  <si>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</si>
  <si>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</si>
  <si>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</si>
  <si>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</si>
  <si>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</si>
  <si>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</si>
  <si>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</si>
  <si>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</si>
  <si>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</si>
  <si>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</si>
  <si>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</si>
  <si>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</si>
  <si>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</si>
  <si>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</si>
  <si>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</si>
  <si>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</si>
  <si>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</si>
  <si>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</si>
  <si>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</si>
  <si>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</si>
  <si>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</si>
  <si>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</si>
  <si>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</si>
  <si>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</si>
  <si>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</si>
  <si>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</si>
  <si>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</si>
  <si>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</si>
  <si>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</si>
  <si>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</si>
  <si>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</si>
  <si>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</si>
  <si>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</si>
  <si>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</si>
  <si>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</si>
  <si>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</si>
  <si>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</si>
  <si>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</si>
  <si>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</si>
  <si>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</si>
  <si>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</si>
  <si>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</si>
  <si>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</si>
  <si>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</si>
  <si>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</si>
  <si>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</si>
  <si>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</si>
  <si>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</si>
  <si>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</si>
  <si>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</si>
  <si>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</si>
  <si>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</si>
  <si>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</si>
  <si>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</si>
  <si>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</si>
  <si>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</si>
  <si>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</si>
  <si>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</si>
  <si>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</si>
  <si>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</si>
  <si>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</si>
  <si>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</si>
  <si>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</si>
  <si>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</si>
  <si>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</si>
  <si>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</si>
  <si>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</si>
  <si>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</si>
  <si>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</si>
  <si>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</si>
  <si>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</si>
  <si>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</si>
  <si>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</si>
  <si>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</si>
  <si>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</si>
  <si>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</si>
  <si>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</si>
  <si>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</si>
  <si>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</si>
  <si>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</si>
  <si>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</si>
  <si>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</si>
  <si>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</si>
  <si>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</si>
  <si>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</si>
  <si>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</si>
  <si>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</si>
  <si>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</si>
  <si>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</si>
  <si>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</si>
  <si>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</si>
  <si>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</si>
  <si>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</si>
  <si>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</si>
  <si>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</si>
  <si>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</si>
  <si>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</si>
  <si>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</si>
  <si>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</si>
  <si>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</si>
  <si>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</si>
  <si>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</si>
  <si>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</si>
  <si>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</si>
  <si>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</si>
  <si>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</si>
  <si>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</si>
  <si>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</si>
  <si>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</si>
  <si>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</si>
  <si>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</si>
  <si>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</si>
  <si>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</si>
  <si>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</si>
  <si>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</si>
  <si>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</si>
  <si>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</si>
  <si>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</si>
  <si>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</si>
  <si>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</si>
  <si>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</si>
  <si>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</si>
  <si>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</si>
  <si>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</si>
  <si>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</si>
  <si>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</si>
  <si>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</si>
  <si>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</si>
  <si>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</si>
  <si>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</si>
  <si>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</si>
  <si>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</si>
  <si>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</si>
  <si>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</si>
  <si>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</si>
  <si>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</si>
  <si>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</si>
  <si>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</si>
  <si>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</si>
  <si>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</si>
  <si>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</si>
  <si>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</si>
  <si>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</si>
  <si>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</si>
  <si>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</si>
  <si>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</si>
  <si>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</si>
  <si>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</si>
  <si>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</si>
  <si>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</si>
  <si>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</si>
  <si>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</si>
  <si>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</si>
  <si>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</si>
  <si>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</si>
  <si>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</si>
  <si>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</si>
  <si>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</si>
  <si>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</si>
  <si>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</si>
  <si>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</si>
  <si>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</si>
  <si>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</si>
  <si>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</si>
  <si>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</si>
  <si>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</si>
  <si>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</si>
  <si>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</si>
  <si>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</si>
  <si>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</si>
  <si>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</si>
  <si>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</si>
  <si>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</si>
  <si>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</si>
  <si>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</si>
  <si>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</si>
  <si>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</si>
  <si>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</si>
  <si>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</si>
  <si>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</si>
  <si>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</si>
  <si>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</si>
  <si>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</si>
  <si>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</si>
  <si>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</si>
  <si>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</si>
  <si>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</si>
  <si>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</si>
  <si>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</si>
  <si>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</si>
  <si>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</si>
  <si>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</si>
  <si>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</si>
  <si>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</si>
  <si>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</si>
  <si>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</si>
  <si>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</si>
  <si>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</si>
  <si>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</si>
  <si>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</si>
  <si>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</si>
  <si>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</si>
  <si>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</si>
  <si>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</si>
  <si>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</si>
  <si>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</si>
  <si>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</si>
  <si>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</si>
  <si>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</si>
  <si>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</si>
  <si>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</si>
  <si>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</si>
  <si>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</si>
  <si>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</si>
  <si>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</si>
  <si>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</si>
  <si>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</si>
  <si>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</si>
  <si>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</si>
  <si>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</si>
  <si>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</si>
  <si>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</si>
  <si>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</si>
  <si>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</si>
  <si>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</si>
  <si>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</si>
  <si>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</si>
  <si>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</si>
  <si>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</si>
  <si>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</si>
  <si>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</si>
  <si>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</si>
  <si>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</si>
  <si>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</si>
  <si>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</si>
  <si>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</si>
  <si>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</si>
  <si>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</si>
  <si>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</si>
  <si>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</si>
  <si>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</si>
  <si>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</si>
  <si>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</si>
  <si>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</si>
  <si>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</si>
  <si>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</si>
  <si>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</si>
  <si>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</si>
  <si>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</si>
  <si>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</si>
  <si>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</si>
  <si>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</si>
  <si>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</si>
  <si>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</si>
  <si>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</si>
  <si>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</si>
  <si>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</si>
  <si>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</si>
  <si>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</si>
  <si>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</si>
  <si>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</si>
  <si>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</si>
  <si>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</si>
  <si>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</si>
  <si>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</si>
  <si>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</si>
  <si>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</si>
  <si>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</si>
  <si>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</si>
  <si>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</si>
  <si>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</si>
  <si>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</si>
  <si>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</si>
  <si>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</si>
  <si>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</si>
  <si>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</si>
  <si>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</si>
  <si>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</si>
  <si>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</si>
  <si>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</si>
  <si>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</si>
  <si>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</si>
  <si>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</si>
  <si>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</si>
  <si>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</si>
  <si>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</si>
  <si>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</si>
  <si>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</si>
  <si>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</si>
  <si>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</si>
  <si>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</si>
  <si>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</si>
  <si>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</si>
  <si>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</si>
  <si>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</si>
  <si>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</si>
  <si>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</si>
  <si>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</si>
  <si>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</si>
  <si>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</si>
  <si>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</si>
  <si>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</si>
  <si>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</si>
  <si>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</si>
  <si>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</si>
  <si>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</si>
  <si>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</si>
  <si>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</si>
  <si>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</si>
  <si>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</si>
  <si>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</si>
  <si>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</si>
  <si>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</si>
  <si>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</si>
  <si>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</si>
  <si>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</si>
  <si>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</si>
  <si>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</si>
  <si>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</si>
  <si>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</si>
  <si>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</si>
  <si>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</si>
  <si>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</si>
  <si>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</si>
  <si>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</si>
  <si>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</si>
  <si>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</si>
  <si>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</si>
  <si>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</si>
  <si>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</si>
  <si>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</si>
  <si>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</si>
  <si>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</si>
  <si>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</si>
  <si>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</si>
  <si>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</si>
  <si>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</si>
  <si>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</si>
  <si>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</si>
  <si>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</si>
  <si>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</si>
  <si>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</si>
  <si>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</si>
  <si>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</si>
  <si>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</si>
  <si>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</si>
  <si>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</si>
  <si>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</si>
  <si>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</si>
  <si>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</si>
  <si>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</si>
  <si>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</si>
  <si>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</si>
  <si>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</si>
  <si>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</si>
  <si>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</si>
  <si>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</si>
  <si>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</si>
  <si>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</si>
  <si>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</si>
  <si>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</si>
  <si>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</si>
  <si>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</si>
  <si>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</si>
  <si>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</si>
  <si>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</si>
  <si>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</si>
  <si>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</si>
  <si>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</si>
  <si>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</si>
  <si>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</si>
  <si>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</si>
  <si>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</si>
  <si>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</si>
  <si>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</si>
  <si>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</si>
  <si>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</si>
  <si>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</si>
  <si>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</si>
  <si>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</si>
  <si>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</si>
  <si>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</si>
  <si>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</si>
  <si>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</si>
  <si>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</si>
  <si>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</si>
  <si>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</si>
  <si>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</si>
  <si>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</si>
  <si>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</si>
  <si>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</si>
  <si>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</si>
  <si>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</si>
  <si>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</si>
  <si>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</si>
  <si>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</si>
  <si>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</si>
  <si>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</si>
  <si>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</si>
  <si>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</si>
  <si>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</si>
  <si>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</si>
  <si>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</si>
  <si>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</si>
  <si>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</si>
  <si>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</si>
  <si>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</si>
  <si>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</si>
  <si>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</si>
  <si>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</si>
  <si>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</si>
  <si>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</si>
  <si>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</si>
  <si>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</si>
  <si>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</si>
  <si>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</si>
  <si>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</si>
  <si>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</si>
  <si>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</si>
  <si>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</si>
  <si>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</si>
  <si>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</si>
  <si>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</si>
  <si>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</si>
  <si>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</si>
  <si>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</si>
  <si>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</si>
  <si>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</si>
  <si>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</si>
  <si>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</si>
  <si>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</si>
  <si>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</si>
  <si>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</si>
  <si>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</si>
  <si>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</si>
  <si>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</si>
  <si>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</si>
  <si>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</si>
  <si>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</si>
  <si>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</si>
  <si>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</si>
  <si>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</si>
  <si>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</si>
  <si>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</si>
  <si>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</si>
  <si>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</si>
  <si>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</si>
  <si>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</si>
  <si>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</si>
  <si>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</si>
  <si>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</si>
  <si>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</si>
  <si>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</si>
  <si>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</si>
  <si>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</si>
  <si>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</si>
  <si>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</si>
  <si>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</si>
  <si>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</si>
  <si>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</si>
  <si>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</si>
  <si>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</si>
  <si>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</si>
  <si>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</si>
  <si>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</si>
  <si>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</si>
  <si>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</si>
  <si>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</si>
  <si>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</si>
  <si>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</si>
  <si>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</si>
  <si>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</si>
  <si>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</si>
  <si>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</si>
  <si>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</si>
  <si>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</si>
  <si>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</si>
  <si>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</si>
  <si>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</si>
  <si>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</si>
  <si>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</si>
  <si>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</si>
  <si>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</si>
  <si>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</si>
  <si>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</si>
  <si>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</si>
  <si>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</si>
  <si>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</si>
  <si>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</si>
  <si>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</si>
  <si>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</si>
  <si>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</si>
  <si>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</si>
  <si>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</si>
  <si>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</si>
  <si>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</si>
  <si>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</si>
  <si>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</si>
  <si>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</si>
  <si>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</si>
  <si>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</si>
  <si>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</si>
  <si>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</si>
  <si>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</si>
  <si>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</si>
  <si>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</si>
  <si>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</si>
  <si>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</si>
  <si>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</si>
  <si>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</si>
  <si>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</si>
  <si>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</si>
  <si>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</si>
  <si>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</si>
  <si>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</si>
  <si>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</si>
  <si>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</si>
  <si>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</si>
  <si>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</si>
  <si>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</si>
  <si>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</si>
  <si>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</si>
  <si>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</si>
  <si>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</si>
  <si>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</si>
  <si>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</si>
  <si>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</si>
  <si>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</si>
  <si>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</si>
  <si>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</si>
  <si>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</si>
  <si>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</si>
  <si>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</si>
  <si>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</si>
  <si>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</si>
  <si>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</si>
  <si>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</si>
  <si>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</si>
  <si>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</si>
  <si>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</si>
  <si>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</si>
  <si>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</si>
  <si>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</si>
  <si>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</si>
  <si>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</si>
  <si>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</si>
  <si>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</si>
  <si>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</si>
  <si>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</si>
  <si>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</si>
  <si>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</si>
  <si>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</si>
  <si>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</si>
  <si>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</si>
  <si>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</si>
  <si>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</si>
  <si>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</si>
  <si>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</si>
  <si>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</si>
  <si>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</si>
  <si>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</si>
  <si>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</si>
  <si>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</si>
  <si>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</si>
  <si>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</si>
  <si>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</si>
  <si>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</si>
  <si>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</si>
  <si>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</si>
  <si>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</si>
  <si>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</si>
  <si>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</si>
  <si>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</si>
  <si>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</si>
  <si>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</si>
  <si>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</si>
  <si>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</si>
  <si>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</si>
  <si>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</si>
  <si>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</si>
  <si>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</si>
  <si>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</si>
  <si>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</si>
  <si>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</si>
  <si>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</si>
  <si>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</si>
  <si>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</si>
  <si>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</si>
  <si>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</si>
  <si>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</si>
  <si>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</si>
  <si>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</si>
  <si>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</si>
  <si>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</si>
  <si>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</si>
  <si>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</si>
  <si>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</si>
  <si>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</si>
  <si>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</si>
  <si>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</si>
  <si>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</si>
  <si>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</si>
  <si>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</si>
  <si>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</si>
  <si>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</si>
  <si>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</si>
  <si>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</si>
  <si>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</si>
  <si>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</si>
  <si>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</si>
  <si>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</si>
  <si>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</si>
  <si>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</si>
  <si>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</si>
  <si>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</si>
  <si>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</si>
  <si>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</si>
  <si>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</si>
  <si>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</si>
  <si>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</si>
  <si>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</si>
  <si>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</si>
  <si>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</si>
  <si>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</si>
  <si>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</si>
  <si>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</si>
  <si>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</si>
  <si>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</si>
  <si>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</si>
  <si>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</si>
  <si>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</si>
  <si>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</si>
  <si>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</si>
  <si>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</si>
  <si>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</si>
  <si>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</si>
  <si>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</si>
  <si>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</si>
  <si>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</si>
  <si>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</si>
  <si>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</si>
  <si>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</si>
  <si>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</si>
  <si>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</si>
  <si>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</si>
  <si>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</si>
  <si>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</si>
  <si>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</si>
  <si>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</si>
  <si>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</si>
  <si>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</si>
  <si>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</si>
  <si>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</si>
  <si>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</si>
  <si>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</si>
  <si>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</si>
  <si>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</si>
  <si>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</si>
  <si>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</si>
  <si>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</si>
  <si>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</si>
  <si>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</si>
  <si>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</si>
  <si>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</si>
  <si>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</si>
  <si>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</si>
  <si>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</si>
  <si>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</si>
  <si>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</si>
  <si>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</si>
  <si>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</si>
  <si>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</si>
  <si>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</si>
  <si>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</si>
  <si>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</si>
  <si>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</si>
  <si>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</si>
  <si>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</si>
  <si>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</si>
  <si>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</si>
  <si>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</si>
  <si>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</si>
  <si>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</si>
  <si>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</si>
  <si>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</si>
  <si>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</si>
  <si>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</si>
  <si>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</si>
  <si>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</si>
  <si>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</si>
  <si>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</si>
  <si>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</si>
  <si>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</si>
  <si>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</si>
  <si>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</si>
  <si>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</si>
  <si>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</si>
  <si>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</si>
  <si>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</si>
  <si>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</si>
  <si>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</si>
  <si>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</si>
  <si>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</si>
  <si>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</si>
  <si>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</si>
  <si>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</si>
  <si>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</si>
  <si>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</si>
  <si>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</si>
  <si>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</si>
  <si>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</si>
  <si>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</si>
  <si>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</si>
  <si>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</si>
  <si>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</si>
  <si>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</si>
  <si>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</si>
  <si>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</si>
  <si>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</si>
  <si>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</si>
  <si>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</si>
  <si>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</si>
  <si>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</si>
  <si>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</si>
  <si>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</si>
  <si>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</si>
  <si>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</si>
  <si>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</si>
  <si>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</si>
  <si>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</si>
  <si>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</si>
  <si>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</si>
  <si>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</si>
  <si>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</si>
  <si>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</si>
  <si>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</si>
  <si>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</si>
  <si>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</si>
  <si>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</si>
  <si>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</si>
  <si>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</si>
  <si>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</si>
  <si>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</si>
  <si>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</si>
  <si>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</si>
  <si>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</si>
  <si>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</si>
  <si>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</si>
  <si>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</si>
  <si>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</si>
  <si>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</si>
  <si>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</si>
  <si>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</si>
  <si>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</si>
  <si>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</si>
  <si>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</si>
  <si>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</si>
  <si>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</si>
  <si>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</si>
  <si>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</si>
  <si>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</si>
  <si>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</si>
  <si>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</si>
  <si>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</si>
  <si>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</si>
  <si>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</si>
  <si>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</si>
  <si>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</si>
  <si>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</si>
  <si>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</si>
  <si>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</si>
  <si>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</si>
  <si>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</si>
  <si>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</si>
  <si>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</si>
  <si>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</si>
  <si>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</si>
  <si>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</si>
  <si>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</si>
  <si>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</si>
  <si>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</si>
  <si>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</si>
  <si>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</si>
  <si>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</si>
  <si>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</si>
  <si>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</si>
  <si>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</si>
  <si>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</si>
  <si>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</si>
  <si>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</si>
  <si>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</si>
  <si>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</si>
  <si>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</si>
  <si>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</si>
  <si>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</si>
  <si>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</si>
  <si>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</si>
  <si>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</si>
  <si>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</si>
  <si>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</si>
  <si>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</si>
  <si>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</si>
  <si>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</si>
  <si>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</si>
  <si>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</si>
  <si>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</si>
  <si>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</si>
  <si>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</si>
  <si>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</si>
  <si>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</si>
  <si>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</si>
  <si>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</si>
  <si>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</si>
  <si>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</si>
  <si>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</si>
  <si>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</si>
  <si>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</si>
  <si>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</si>
  <si>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</si>
  <si>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</si>
  <si>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</si>
  <si>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</si>
  <si>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</si>
  <si>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</si>
  <si>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</si>
  <si>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</si>
  <si>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</si>
  <si>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</si>
  <si>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</si>
  <si>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</si>
  <si>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</si>
  <si>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</si>
  <si>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</si>
  <si>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</si>
  <si>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</si>
  <si>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</si>
  <si>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</si>
  <si>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</si>
  <si>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</si>
  <si>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</si>
  <si>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</si>
  <si>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</si>
  <si>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</si>
  <si>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</si>
  <si>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</si>
  <si>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</si>
  <si>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</si>
  <si>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</si>
  <si>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</si>
  <si>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</si>
  <si>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</si>
  <si>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</si>
  <si>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</si>
  <si>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</si>
  <si>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</si>
  <si>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</si>
  <si>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</si>
  <si>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</si>
  <si>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</si>
  <si>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</si>
  <si>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</si>
  <si>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</si>
  <si>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</si>
  <si>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</si>
  <si>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</si>
  <si>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</si>
  <si>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</si>
  <si>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</si>
  <si>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</si>
  <si>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</si>
  <si>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</si>
  <si>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</si>
  <si>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</si>
  <si>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</si>
  <si>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</si>
  <si>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</si>
  <si>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</si>
  <si>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</si>
  <si>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</si>
  <si>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</si>
  <si>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</si>
  <si>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</si>
  <si>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</si>
  <si>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</si>
  <si>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</si>
  <si>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</si>
  <si>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</si>
  <si>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</si>
  <si>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</si>
  <si>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</si>
  <si>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</si>
  <si>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</si>
  <si>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</si>
  <si>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</si>
  <si>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</si>
  <si>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</si>
  <si>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</si>
  <si>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</si>
  <si>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</si>
  <si>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</si>
  <si>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</si>
  <si>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</si>
  <si>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</si>
  <si>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</si>
  <si>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</si>
  <si>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</si>
  <si>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</si>
  <si>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</si>
  <si>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</si>
  <si>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</si>
  <si>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</si>
  <si>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</si>
  <si>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</si>
  <si>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</si>
  <si>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</si>
  <si>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</si>
  <si>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</si>
  <si>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</si>
  <si>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</si>
  <si>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</si>
  <si>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</si>
  <si>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</si>
  <si>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</si>
  <si>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</si>
  <si>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</si>
  <si>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</si>
  <si>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</si>
  <si>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</si>
  <si>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</si>
  <si>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</si>
  <si>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</si>
  <si>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</si>
  <si>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</si>
  <si>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</si>
  <si>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</si>
  <si>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</si>
  <si>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</si>
  <si>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</si>
  <si>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</si>
  <si>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</si>
  <si>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</si>
  <si>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</si>
  <si>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</si>
  <si>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</si>
  <si>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</si>
  <si>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</si>
  <si>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</si>
  <si>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</si>
  <si>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</si>
  <si>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</si>
  <si>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</si>
  <si>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</si>
  <si>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</si>
  <si>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</si>
  <si>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</si>
  <si>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</si>
  <si>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</si>
  <si>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</si>
  <si>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</si>
  <si>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</si>
  <si>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</si>
  <si>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</si>
  <si>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</si>
  <si>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</si>
  <si>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</si>
  <si>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</si>
  <si>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</si>
  <si>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</si>
  <si>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</si>
  <si>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</si>
  <si>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</si>
  <si>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</si>
  <si>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</si>
  <si>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</si>
  <si>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</si>
  <si>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</si>
  <si>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</si>
  <si>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</si>
  <si>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</si>
  <si>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</si>
  <si>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</si>
  <si>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</si>
  <si>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</si>
  <si>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</si>
  <si>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</si>
  <si>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</si>
  <si>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</si>
  <si>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</si>
  <si>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</si>
  <si>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</si>
  <si>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</si>
  <si>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</si>
  <si>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</si>
  <si>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</si>
  <si>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</si>
  <si>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</si>
  <si>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</si>
  <si>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</si>
  <si>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</si>
  <si>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</si>
  <si>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</si>
  <si>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</si>
  <si>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</si>
  <si>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</si>
  <si>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</si>
  <si>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</si>
  <si>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</si>
  <si>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</si>
  <si>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</si>
  <si>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</si>
  <si>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</si>
  <si>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</si>
  <si>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</si>
  <si>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</si>
  <si>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</si>
  <si>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</si>
  <si>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</si>
  <si>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</si>
  <si>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</si>
  <si>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</si>
  <si>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</si>
  <si>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</si>
  <si>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</si>
  <si>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</si>
  <si>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</si>
  <si>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</si>
  <si>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</si>
  <si>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</si>
  <si>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</si>
  <si>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</si>
  <si>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</si>
  <si>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</si>
  <si>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</si>
  <si>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</si>
  <si>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</si>
  <si>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</si>
  <si>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</si>
  <si>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</si>
  <si>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</si>
  <si>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</si>
  <si>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</si>
  <si>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</si>
  <si>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</si>
  <si>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</si>
  <si>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</si>
  <si>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</si>
  <si>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</si>
  <si>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</si>
  <si>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</si>
  <si>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</si>
  <si>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</si>
  <si>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</si>
  <si>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</si>
  <si>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</si>
  <si>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</si>
  <si>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</si>
  <si>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</si>
  <si>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</si>
  <si>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</si>
  <si>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</si>
  <si>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</si>
  <si>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</si>
  <si>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</si>
  <si>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</si>
  <si>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</si>
  <si>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</si>
  <si>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</si>
  <si>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</si>
  <si>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</si>
  <si>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</si>
  <si>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</si>
  <si>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</si>
  <si>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</si>
  <si>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</si>
  <si>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</si>
  <si>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</si>
  <si>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</si>
  <si>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</si>
  <si>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</si>
  <si>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</si>
  <si>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</si>
  <si>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</si>
  <si>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</si>
  <si>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</si>
  <si>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</si>
  <si>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</si>
  <si>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</si>
  <si>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</si>
  <si>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</si>
  <si>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</si>
  <si>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</si>
  <si>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</si>
  <si>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</si>
  <si>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</si>
  <si>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</si>
  <si>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</si>
  <si>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</si>
  <si>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</si>
  <si>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</si>
  <si>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</si>
  <si>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</si>
  <si>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</si>
  <si>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</si>
  <si>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</si>
  <si>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</si>
  <si>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</si>
  <si>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</si>
  <si>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</si>
  <si>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</si>
  <si>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</si>
  <si>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</si>
  <si>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</si>
  <si>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</si>
  <si>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</si>
  <si>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</si>
  <si>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</si>
  <si>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</si>
  <si>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</si>
  <si>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</si>
  <si>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</si>
  <si>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</si>
  <si>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</si>
  <si>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</si>
  <si>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</si>
  <si>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</si>
  <si>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</si>
  <si>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</si>
  <si>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</si>
  <si>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</si>
  <si>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</si>
  <si>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</si>
  <si>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</si>
  <si>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</si>
  <si>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</si>
  <si>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</si>
  <si>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</si>
  <si>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</si>
  <si>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</si>
  <si>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</si>
  <si>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</si>
  <si>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</si>
  <si>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</si>
  <si>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</si>
  <si>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</si>
  <si>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</si>
  <si>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</si>
  <si>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</si>
  <si>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</si>
  <si>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</si>
  <si>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</si>
  <si>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</si>
  <si>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</si>
  <si>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</si>
  <si>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</si>
  <si>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</si>
  <si>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</si>
  <si>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</si>
  <si>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</si>
  <si>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</si>
  <si>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</si>
  <si>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</si>
  <si>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</si>
  <si>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</si>
  <si>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</si>
  <si>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</si>
  <si>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</si>
  <si>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</si>
  <si>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</si>
  <si>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</si>
  <si>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</si>
  <si>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</si>
  <si>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</si>
  <si>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</si>
  <si>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</si>
  <si>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</si>
  <si>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</si>
  <si>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</si>
  <si>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</si>
  <si>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</si>
  <si>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</si>
  <si>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</si>
  <si>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</si>
  <si>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</si>
  <si>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</si>
  <si>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</si>
  <si>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</si>
  <si>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</si>
  <si>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</si>
  <si>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</si>
  <si>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</si>
  <si>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</si>
  <si>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</si>
  <si>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</si>
  <si>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</si>
  <si>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</si>
  <si>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</si>
  <si>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</si>
  <si>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</si>
  <si>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</si>
  <si>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</si>
  <si>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</si>
  <si>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</si>
  <si>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</si>
  <si>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</si>
  <si>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</si>
  <si>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</si>
  <si>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</si>
  <si>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</si>
  <si>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</si>
  <si>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</si>
  <si>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</si>
  <si>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</si>
  <si>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</si>
  <si>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</si>
  <si>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</si>
  <si>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</si>
  <si>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</si>
  <si>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</si>
  <si>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</si>
  <si>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</si>
  <si>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</si>
  <si>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</si>
  <si>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</si>
  <si>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</si>
  <si>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</si>
  <si>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</si>
  <si>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</si>
  <si>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</si>
  <si>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</si>
  <si>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</si>
  <si>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</si>
  <si>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</si>
  <si>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</si>
  <si>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</si>
  <si>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</si>
  <si>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</si>
  <si>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</si>
  <si>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</si>
  <si>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</si>
  <si>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</si>
  <si>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</si>
  <si>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</si>
  <si>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</si>
  <si>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</si>
  <si>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</si>
  <si>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</si>
  <si>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</si>
  <si>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</si>
  <si>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</si>
  <si>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</si>
  <si>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</si>
  <si>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</si>
  <si>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</si>
  <si>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</si>
  <si>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</si>
  <si>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</si>
  <si>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</si>
  <si>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</si>
  <si>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</si>
  <si>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</si>
  <si>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</si>
  <si>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</si>
  <si>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</si>
  <si>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</si>
  <si>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</si>
  <si>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</si>
  <si>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</si>
  <si>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</si>
  <si>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</si>
  <si>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</si>
  <si>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</si>
  <si>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</si>
  <si>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</si>
  <si>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</si>
  <si>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</si>
  <si>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</si>
  <si>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</si>
  <si>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</si>
  <si>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</si>
  <si>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</si>
  <si>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</si>
  <si>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</si>
  <si>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</si>
  <si>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</si>
  <si>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</si>
  <si>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</si>
  <si>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</si>
  <si>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</si>
  <si>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</si>
  <si>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</si>
  <si>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</si>
  <si>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</si>
  <si>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</si>
  <si>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</si>
  <si>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</si>
  <si>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</si>
  <si>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</si>
  <si>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</si>
  <si>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</si>
  <si>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</si>
  <si>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</si>
  <si>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</si>
  <si>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</si>
  <si>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</si>
  <si>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</si>
  <si>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</si>
  <si>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</si>
  <si>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</si>
  <si>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</si>
  <si>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</si>
  <si>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</si>
  <si>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</si>
  <si>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</si>
  <si>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</si>
  <si>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</si>
  <si>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</si>
  <si>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</si>
  <si>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</si>
  <si>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</si>
  <si>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</si>
  <si>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</si>
  <si>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</si>
  <si>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</si>
  <si>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</si>
  <si>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</si>
  <si>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</si>
  <si>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</si>
  <si>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</si>
  <si>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</si>
  <si>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</si>
  <si>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</si>
  <si>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</si>
  <si>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</si>
  <si>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</si>
  <si>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</si>
  <si>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</si>
  <si>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</si>
  <si>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</si>
  <si>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</si>
  <si>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</si>
  <si>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</si>
  <si>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</si>
  <si>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</si>
  <si>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</si>
  <si>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</si>
  <si>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</si>
  <si>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</si>
  <si>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</si>
  <si>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</si>
  <si>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</si>
  <si>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</si>
  <si>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</si>
  <si>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</si>
  <si>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</si>
  <si>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</si>
  <si>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</si>
  <si>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</si>
  <si>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</si>
  <si>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</si>
  <si>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</si>
  <si>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</si>
  <si>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</si>
  <si>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</si>
  <si>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</si>
  <si>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</si>
  <si>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</si>
  <si>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</si>
  <si>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</si>
  <si>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</si>
  <si>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</si>
  <si>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</si>
  <si>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</si>
  <si>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</si>
  <si>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</si>
  <si>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</si>
  <si>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</si>
  <si>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</si>
  <si>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</si>
  <si>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</si>
  <si>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</si>
  <si>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</si>
  <si>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</si>
  <si>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</si>
  <si>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</si>
  <si>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</si>
  <si>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</si>
  <si>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</si>
  <si>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</si>
  <si>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</si>
  <si>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</si>
  <si>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</si>
  <si>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</si>
  <si>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</si>
  <si>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</si>
  <si>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</si>
  <si>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</si>
  <si>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</si>
  <si>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</si>
  <si>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</si>
  <si>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</si>
  <si>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</si>
  <si>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</si>
  <si>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</si>
  <si>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</si>
  <si>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</si>
  <si>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</si>
  <si>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</si>
  <si>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</si>
  <si>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</si>
  <si>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</si>
  <si>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</si>
  <si>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</si>
  <si>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</si>
  <si>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</si>
  <si>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</si>
  <si>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</si>
  <si>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</si>
  <si>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</si>
  <si>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</si>
  <si>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</si>
  <si>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</si>
  <si>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</si>
  <si>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</si>
  <si>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</si>
  <si>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</si>
  <si>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</si>
  <si>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</si>
  <si>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</si>
  <si>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</si>
  <si>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</si>
  <si>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</si>
  <si>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</si>
  <si>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</si>
  <si>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</si>
  <si>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</si>
  <si>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</si>
  <si>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</si>
  <si>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</si>
  <si>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</si>
  <si>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</si>
  <si>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</si>
  <si>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</si>
  <si>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</si>
  <si>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</si>
  <si>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</si>
  <si>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</si>
  <si>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</si>
  <si>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</si>
  <si>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</si>
  <si>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</si>
  <si>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</si>
  <si>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</si>
  <si>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</si>
  <si>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</si>
  <si>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</si>
  <si>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</si>
  <si>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</si>
  <si>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</si>
  <si>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</si>
  <si>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</si>
  <si>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</si>
  <si>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</si>
  <si>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</si>
  <si>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</si>
  <si>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</si>
  <si>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</si>
  <si>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</si>
  <si>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</si>
  <si>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</si>
  <si>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</si>
  <si>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</si>
  <si>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</si>
  <si>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</si>
  <si>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</si>
  <si>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</si>
  <si>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</si>
  <si>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</si>
  <si>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</si>
  <si>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</si>
  <si>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</si>
  <si>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</si>
  <si>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</si>
  <si>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</si>
  <si>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</si>
  <si>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</si>
  <si>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</si>
  <si>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</si>
  <si>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</si>
  <si>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</si>
  <si>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</si>
  <si>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</si>
  <si>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</si>
  <si>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</si>
  <si>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</si>
  <si>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</si>
  <si>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</si>
  <si>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</si>
  <si>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</si>
  <si>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</si>
  <si>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</si>
  <si>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</si>
  <si>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</si>
  <si>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</si>
  <si>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</si>
  <si>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</si>
  <si>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</si>
  <si>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</si>
  <si>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</si>
  <si>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</si>
  <si>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</si>
  <si>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</si>
  <si>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</si>
  <si>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</si>
  <si>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</si>
  <si>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</si>
  <si>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</si>
  <si>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</si>
  <si>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</si>
  <si>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</si>
  <si>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</si>
  <si>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</si>
  <si>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</si>
  <si>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</si>
  <si>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</si>
  <si>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</si>
  <si>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</si>
  <si>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</si>
  <si>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</si>
  <si>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</si>
  <si>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</si>
  <si>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</si>
  <si>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</si>
  <si>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</si>
  <si>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</si>
  <si>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</si>
  <si>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</si>
  <si>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</si>
  <si>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</si>
  <si>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</si>
  <si>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</si>
  <si>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</si>
  <si>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</si>
  <si>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</si>
  <si>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</si>
  <si>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</si>
  <si>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</si>
  <si>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</si>
  <si>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</si>
  <si>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</si>
  <si>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</si>
  <si>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</si>
  <si>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</si>
  <si>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</si>
  <si>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</si>
  <si>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</si>
  <si>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</si>
  <si>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</si>
  <si>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</si>
  <si>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</si>
  <si>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</si>
  <si>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</si>
  <si>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</si>
  <si>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</si>
  <si>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</si>
  <si>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</si>
  <si>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</si>
  <si>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</si>
  <si>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</si>
  <si>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</si>
  <si>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</si>
  <si>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</si>
  <si>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</si>
  <si>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</si>
  <si>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</si>
  <si>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</si>
  <si>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</si>
  <si>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</si>
  <si>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</si>
  <si>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</si>
  <si>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</si>
  <si>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</si>
  <si>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</si>
  <si>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</si>
  <si>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</si>
  <si>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</si>
  <si>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</si>
  <si>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</si>
  <si>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</si>
  <si>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</si>
  <si>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</si>
  <si>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</si>
  <si>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</si>
  <si>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</si>
  <si>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</si>
  <si>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</si>
  <si>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</si>
  <si>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</si>
  <si>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</si>
  <si>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</si>
  <si>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</si>
  <si>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</si>
  <si>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</si>
  <si>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</si>
  <si>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</si>
  <si>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</si>
  <si>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</si>
  <si>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</si>
  <si>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</si>
  <si>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</si>
  <si>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</si>
  <si>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</si>
  <si>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</si>
  <si>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</si>
  <si>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</si>
  <si>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</si>
  <si>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</si>
  <si>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</si>
  <si>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</si>
  <si>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</si>
  <si>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</si>
  <si>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</si>
  <si>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</si>
  <si>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</si>
  <si>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</si>
  <si>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</si>
  <si>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</si>
  <si>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</si>
  <si>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</si>
  <si>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</si>
  <si>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</si>
  <si>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</si>
  <si>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</si>
  <si>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</si>
  <si>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</si>
  <si>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</si>
  <si>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</si>
  <si>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</si>
  <si>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</si>
  <si>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</si>
  <si>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</si>
  <si>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</si>
  <si>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</si>
  <si>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</si>
  <si>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</si>
  <si>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</si>
  <si>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</si>
  <si>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</si>
  <si>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</si>
  <si>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</si>
  <si>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</si>
  <si>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</si>
  <si>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</si>
  <si>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</si>
  <si>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</si>
  <si>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</si>
  <si>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</si>
  <si>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</si>
  <si>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</si>
  <si>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</si>
  <si>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</si>
  <si>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</si>
  <si>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</si>
  <si>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</si>
  <si>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</si>
  <si>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</si>
  <si>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</si>
  <si>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</si>
  <si>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</si>
  <si>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</si>
  <si>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</si>
  <si>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</si>
  <si>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</si>
  <si>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</si>
  <si>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</si>
  <si>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</si>
  <si>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</si>
  <si>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</si>
  <si>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</si>
  <si>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</si>
  <si>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</si>
  <si>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</si>
  <si>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</si>
  <si>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</si>
  <si>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</si>
  <si>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</si>
  <si>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</si>
  <si>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</si>
  <si>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</si>
  <si>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</si>
  <si>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</si>
  <si>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</si>
  <si>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</si>
  <si>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</si>
  <si>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</si>
  <si>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</si>
  <si>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</si>
  <si>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</si>
  <si>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</si>
  <si>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</si>
  <si>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</si>
  <si>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</si>
  <si>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</si>
  <si>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</si>
  <si>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</si>
  <si>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</si>
  <si>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</si>
  <si>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</si>
  <si>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</si>
  <si>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</si>
  <si>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</si>
  <si>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</si>
  <si>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</si>
  <si>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</si>
  <si>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</si>
  <si>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</si>
  <si>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</si>
  <si>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</si>
  <si>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</si>
  <si>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</si>
  <si>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</si>
  <si>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</si>
  <si>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</si>
  <si>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</si>
  <si>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</si>
  <si>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</si>
  <si>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</si>
  <si>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</si>
  <si>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</si>
  <si>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</si>
  <si>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</si>
  <si>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</si>
  <si>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</si>
  <si>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</si>
  <si>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</si>
  <si>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</si>
  <si>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</si>
  <si>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</si>
  <si>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</si>
  <si>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</si>
  <si>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</si>
  <si>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</si>
  <si>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</si>
  <si>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</si>
  <si>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</si>
  <si>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</si>
  <si>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</si>
  <si>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</si>
  <si>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</si>
  <si>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</si>
  <si>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</si>
  <si>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</si>
  <si>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</si>
  <si>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</si>
  <si>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</si>
  <si>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</si>
  <si>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</si>
  <si>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</si>
  <si>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</si>
  <si>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</si>
  <si>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</si>
  <si>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</si>
  <si>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</si>
  <si>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</si>
  <si>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</si>
  <si>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</si>
  <si>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</si>
  <si>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</si>
  <si>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</si>
  <si>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</si>
  <si>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</si>
  <si>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</si>
  <si>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</si>
  <si>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</si>
  <si>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</si>
  <si>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</si>
  <si>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</si>
  <si>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</si>
  <si>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</si>
  <si>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</si>
  <si>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</si>
  <si>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</si>
  <si>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</si>
  <si>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</si>
  <si>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</si>
  <si>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</si>
  <si>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</si>
  <si>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</si>
  <si>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</si>
  <si>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</si>
  <si>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</si>
  <si>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</si>
  <si>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</si>
  <si>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</si>
  <si>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</si>
  <si>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</si>
  <si>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</si>
  <si>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</si>
  <si>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</si>
  <si>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</si>
  <si>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</si>
  <si>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</si>
  <si>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</si>
  <si>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</si>
  <si>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</si>
  <si>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</si>
  <si>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</si>
  <si>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</si>
  <si>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</si>
  <si>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</si>
  <si>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</si>
  <si>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</si>
  <si>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</si>
  <si>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</si>
  <si>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</si>
  <si>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</si>
  <si>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</si>
  <si>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</si>
  <si>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</si>
  <si>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</si>
  <si>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</si>
  <si>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</si>
  <si>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</si>
  <si>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</si>
  <si>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</si>
  <si>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</si>
  <si>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</si>
  <si>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</si>
  <si>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</si>
  <si>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</si>
  <si>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</si>
  <si>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</si>
  <si>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</si>
  <si>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</si>
  <si>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</si>
  <si>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</si>
  <si>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</si>
  <si>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</si>
  <si>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</si>
  <si>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</si>
  <si>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</si>
  <si>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</si>
  <si>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</si>
  <si>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</si>
  <si>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</si>
  <si>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</si>
  <si>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</si>
  <si>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</si>
  <si>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</si>
  <si>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</si>
  <si>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</si>
  <si>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</si>
  <si>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</si>
  <si>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</si>
  <si>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</si>
  <si>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</si>
  <si>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</si>
  <si>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</si>
  <si>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</si>
  <si>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</si>
  <si>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</si>
  <si>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</si>
  <si>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</si>
  <si>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</si>
  <si>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</si>
  <si>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</si>
  <si>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</si>
  <si>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</si>
  <si>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</si>
  <si>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</si>
  <si>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</si>
  <si>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</si>
  <si>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</si>
  <si>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</si>
  <si>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</si>
  <si>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</si>
  <si>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</si>
  <si>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</si>
  <si>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</si>
  <si>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</si>
  <si>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</si>
  <si>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</si>
  <si>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</si>
  <si>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</si>
  <si>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</si>
  <si>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</si>
  <si>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</si>
  <si>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</si>
  <si>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</si>
  <si>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</si>
  <si>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</si>
  <si>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</si>
  <si>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</si>
  <si>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</si>
  <si>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</si>
  <si>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</si>
  <si>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</si>
  <si>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</si>
  <si>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</si>
  <si>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</si>
  <si>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</si>
  <si>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</si>
  <si>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</si>
  <si>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</si>
  <si>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</si>
  <si>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</si>
  <si>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</si>
  <si>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</si>
  <si>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</si>
  <si>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</si>
  <si>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</si>
  <si>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</si>
  <si>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</si>
  <si>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</si>
  <si>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</si>
  <si>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</si>
  <si>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</si>
  <si>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</si>
  <si>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</si>
  <si>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</si>
  <si>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</si>
  <si>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</si>
  <si>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</si>
  <si>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</si>
  <si>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</si>
  <si>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</si>
  <si>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</si>
  <si>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</si>
  <si>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</si>
  <si>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</si>
  <si>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</si>
  <si>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</si>
  <si>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</si>
  <si>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</si>
  <si>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</si>
  <si>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</si>
  <si>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</si>
  <si>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</si>
  <si>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</si>
  <si>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</si>
  <si>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</si>
  <si>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</si>
  <si>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</si>
  <si>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</si>
  <si>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</si>
  <si>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</si>
  <si>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</si>
  <si>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</si>
  <si>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</si>
  <si>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</si>
  <si>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</si>
  <si>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</si>
  <si>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</si>
  <si>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</si>
  <si>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</si>
  <si>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</si>
  <si>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</si>
  <si>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</si>
  <si>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</si>
  <si>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</si>
  <si>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</si>
  <si>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</si>
  <si>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</si>
  <si>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</si>
  <si>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</si>
  <si>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</si>
  <si>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</si>
  <si>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</si>
  <si>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</si>
  <si>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</si>
  <si>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</si>
  <si>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</si>
  <si>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</si>
  <si>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</si>
  <si>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</si>
  <si>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</si>
  <si>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</si>
  <si>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</si>
  <si>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</si>
  <si>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</si>
  <si>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</si>
  <si>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</si>
  <si>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</si>
  <si>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</si>
  <si>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</si>
  <si>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</si>
  <si>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</si>
  <si>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</si>
  <si>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</si>
  <si>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</si>
  <si>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</si>
  <si>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</si>
  <si>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</si>
  <si>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</si>
  <si>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</si>
  <si>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</si>
  <si>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</si>
  <si>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</si>
  <si>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</si>
  <si>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</si>
  <si>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</si>
  <si>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</si>
  <si>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</si>
  <si>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</si>
  <si>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</si>
  <si>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</si>
  <si>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</si>
  <si>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</si>
  <si>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</si>
  <si>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</si>
  <si>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</si>
  <si>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</si>
  <si>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</si>
  <si>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</si>
  <si>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</si>
  <si>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</si>
  <si>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</si>
  <si>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</si>
  <si>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</si>
  <si>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</si>
  <si>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</si>
  <si>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</si>
  <si>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</si>
  <si>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</si>
  <si>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</si>
  <si>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</si>
  <si>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</si>
  <si>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</si>
  <si>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</si>
  <si>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</si>
  <si>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</si>
  <si>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</si>
  <si>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</si>
  <si>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</si>
  <si>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</si>
  <si>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</si>
  <si>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</si>
  <si>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</si>
  <si>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</si>
  <si>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</si>
  <si>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</si>
  <si>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</si>
  <si>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</si>
  <si>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</si>
  <si>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</si>
  <si>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</si>
  <si>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</si>
  <si>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</si>
  <si>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</si>
  <si>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</si>
  <si>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</si>
  <si>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</si>
  <si>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</si>
  <si>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</si>
  <si>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</si>
  <si>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</si>
  <si>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</si>
  <si>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</si>
  <si>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</si>
  <si>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</si>
  <si>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</si>
  <si>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</si>
  <si>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</si>
  <si>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</si>
  <si>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</si>
  <si>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</si>
  <si>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</si>
  <si>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</si>
  <si>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</si>
  <si>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</si>
  <si>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</si>
  <si>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</si>
  <si>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</si>
  <si>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</si>
  <si>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</si>
  <si>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</si>
  <si>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</si>
  <si>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</si>
  <si>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</si>
  <si>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</si>
  <si>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</si>
  <si>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</si>
  <si>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</si>
  <si>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</si>
  <si>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</si>
  <si>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</si>
  <si>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</si>
  <si>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</si>
  <si>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</si>
  <si>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</si>
  <si>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</si>
  <si>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</si>
  <si>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</si>
  <si>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</si>
  <si>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</si>
  <si>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</si>
  <si>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</si>
  <si>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</si>
  <si>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</si>
  <si>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</si>
  <si>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</si>
  <si>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</si>
  <si>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</si>
  <si>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</si>
  <si>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</si>
  <si>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</si>
  <si>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</si>
  <si>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</si>
  <si>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</si>
  <si>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</si>
  <si>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</si>
  <si>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</si>
  <si>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</si>
  <si>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</si>
  <si>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</si>
  <si>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</si>
  <si>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</si>
  <si>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</si>
  <si>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</si>
  <si>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</si>
  <si>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</si>
  <si>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</si>
  <si>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</si>
  <si>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</si>
  <si>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</si>
  <si>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</si>
  <si>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</si>
  <si>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</si>
  <si>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</si>
  <si>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</si>
  <si>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</si>
  <si>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</si>
  <si>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</si>
  <si>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</si>
  <si>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</si>
  <si>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</si>
  <si>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</si>
  <si>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</si>
  <si>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</si>
  <si>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</si>
  <si>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</si>
  <si>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</si>
  <si>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</si>
  <si>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</si>
  <si>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</si>
  <si>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</si>
  <si>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</si>
  <si>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</si>
  <si>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</si>
  <si>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</si>
  <si>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</si>
  <si>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</si>
  <si>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</si>
  <si>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</si>
  <si>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</si>
  <si>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</si>
  <si>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</si>
  <si>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</si>
  <si>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</si>
  <si>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</si>
  <si>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</si>
  <si>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</si>
  <si>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</si>
  <si>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</si>
  <si>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</si>
  <si>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</si>
  <si>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</si>
  <si>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</si>
  <si>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</si>
  <si>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</si>
  <si>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</si>
  <si>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</si>
  <si>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</si>
  <si>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</si>
  <si>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</si>
  <si>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</si>
  <si>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</si>
  <si>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</si>
  <si>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</si>
  <si>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</si>
  <si>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</si>
  <si>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</si>
  <si>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</si>
  <si>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</si>
  <si>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</si>
  <si>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</si>
  <si>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</si>
  <si>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</si>
  <si>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</si>
  <si>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</si>
  <si>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</si>
  <si>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</si>
  <si>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</si>
  <si>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</si>
  <si>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</si>
  <si>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</si>
  <si>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</si>
  <si>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</si>
  <si>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</si>
  <si>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</si>
  <si>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</si>
  <si>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</si>
  <si>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</si>
  <si>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</si>
  <si>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</si>
  <si>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</si>
  <si>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</si>
  <si>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</si>
  <si>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</si>
  <si>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</si>
  <si>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</si>
  <si>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</si>
  <si>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</si>
  <si>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</si>
  <si>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</si>
  <si>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</si>
  <si>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</si>
  <si>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</si>
  <si>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</si>
  <si>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</si>
  <si>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</si>
  <si>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</si>
  <si>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</si>
  <si>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</si>
  <si>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</si>
  <si>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</si>
  <si>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</si>
  <si>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</si>
  <si>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</si>
  <si>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</si>
  <si>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</si>
  <si>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</si>
  <si>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</si>
  <si>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</si>
  <si>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</si>
  <si>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</si>
  <si>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</si>
  <si>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</si>
  <si>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</si>
  <si>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</si>
  <si>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</si>
  <si>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</si>
  <si>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</si>
  <si>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</si>
  <si>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</si>
  <si>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</si>
  <si>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</si>
  <si>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</si>
  <si>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</si>
  <si>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</si>
  <si>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</si>
  <si>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</si>
  <si>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</si>
  <si>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</si>
  <si>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</si>
  <si>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</si>
  <si>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</si>
  <si>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</si>
  <si>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</si>
  <si>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</si>
  <si>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</si>
  <si>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</si>
  <si>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</si>
  <si>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</si>
  <si>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</si>
  <si>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</si>
  <si>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</si>
  <si>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</si>
  <si>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</si>
  <si>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</si>
  <si>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</si>
  <si>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</si>
  <si>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</si>
  <si>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</si>
  <si>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</si>
  <si>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</si>
  <si>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</si>
  <si>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</si>
  <si>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</si>
  <si>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</si>
  <si>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</si>
  <si>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</si>
  <si>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</si>
  <si>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</si>
  <si>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</si>
  <si>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</si>
  <si>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</si>
  <si>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</si>
  <si>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</si>
  <si>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</si>
  <si>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</si>
  <si>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</si>
  <si>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</si>
  <si>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</si>
  <si>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</si>
  <si>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</si>
  <si>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</si>
  <si>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</si>
  <si>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</si>
  <si>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</si>
  <si>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</si>
  <si>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</si>
  <si>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</si>
  <si>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</si>
  <si>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</si>
  <si>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</si>
  <si>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</si>
  <si>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</si>
  <si>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</si>
  <si>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</si>
  <si>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</si>
  <si>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</si>
  <si>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</si>
  <si>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</si>
  <si>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</si>
  <si>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</si>
  <si>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</si>
  <si>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</si>
  <si>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</si>
  <si>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</si>
  <si>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</si>
  <si>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</si>
  <si>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</si>
  <si>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</si>
  <si>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</si>
  <si>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</si>
  <si>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</si>
  <si>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</si>
  <si>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</si>
  <si>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</si>
  <si>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</si>
  <si>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</si>
  <si>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</si>
  <si>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</si>
  <si>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</si>
  <si>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</si>
  <si>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</si>
  <si>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</si>
  <si>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</si>
  <si>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</si>
  <si>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</si>
  <si>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</si>
  <si>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</si>
  <si>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</si>
  <si>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</si>
  <si>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</si>
  <si>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</si>
  <si>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</si>
  <si>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</si>
  <si>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</si>
  <si>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</si>
  <si>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</si>
  <si>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</si>
  <si>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</si>
  <si>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</si>
  <si>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</si>
  <si>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</si>
  <si>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</si>
  <si>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</si>
  <si>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</si>
  <si>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</si>
  <si>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</si>
  <si>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</si>
  <si>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</si>
  <si>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</si>
  <si>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</si>
  <si>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</si>
  <si>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</si>
  <si>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</si>
  <si>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</si>
  <si>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</si>
  <si>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</si>
  <si>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</si>
  <si>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</si>
  <si>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</si>
  <si>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</si>
  <si>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</si>
  <si>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</si>
  <si>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</si>
  <si>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</si>
  <si>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</si>
  <si>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</si>
  <si>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</si>
  <si>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</si>
  <si>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</si>
  <si>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</si>
  <si>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</si>
  <si>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</si>
  <si>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</si>
  <si>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</si>
  <si>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</si>
  <si>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</si>
  <si>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</si>
  <si>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</si>
  <si>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</si>
  <si>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</si>
  <si>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</si>
  <si>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</si>
  <si>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</si>
  <si>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</si>
  <si>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</si>
  <si>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</si>
  <si>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</si>
  <si>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</si>
  <si>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</si>
  <si>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</si>
  <si>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</si>
  <si>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</si>
  <si>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</si>
  <si>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</si>
  <si>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</si>
  <si>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</si>
  <si>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</si>
  <si>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</si>
  <si>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</si>
  <si>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</si>
  <si>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</si>
  <si>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</si>
  <si>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</si>
  <si>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</si>
  <si>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</si>
  <si>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</si>
  <si>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</si>
  <si>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</si>
  <si>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</si>
  <si>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</si>
  <si>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</si>
  <si>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</si>
  <si>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</si>
  <si>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</si>
  <si>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</si>
  <si>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</si>
  <si>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</si>
  <si>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</si>
  <si>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</si>
  <si>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</si>
  <si>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</si>
  <si>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</si>
  <si>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</si>
  <si>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</si>
  <si>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</si>
  <si>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</si>
  <si>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</si>
  <si>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</si>
  <si>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</si>
  <si>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</si>
  <si>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</si>
  <si>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</si>
  <si>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</si>
  <si>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</si>
  <si>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</si>
  <si>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</si>
  <si>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</si>
  <si>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</si>
  <si>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</si>
  <si>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</si>
  <si>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</si>
  <si>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</si>
  <si>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</si>
  <si>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</si>
  <si>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</si>
  <si>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</si>
  <si>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</si>
  <si>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</si>
  <si>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</si>
  <si>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</si>
  <si>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</si>
  <si>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</si>
  <si>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</si>
  <si>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</si>
  <si>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</si>
  <si>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</si>
  <si>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</si>
  <si>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</si>
  <si>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</si>
  <si>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</si>
  <si>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</si>
  <si>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</si>
  <si>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</si>
  <si>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</si>
  <si>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</si>
  <si>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</si>
  <si>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</si>
  <si>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</si>
  <si>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</si>
  <si>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</si>
  <si>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</si>
  <si>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</si>
  <si>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</si>
  <si>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</si>
  <si>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</si>
  <si>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</si>
  <si>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</si>
  <si>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</si>
  <si>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</si>
  <si>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</si>
  <si>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</si>
  <si>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</si>
  <si>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</si>
  <si>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</si>
  <si>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</si>
  <si>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</si>
  <si>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</si>
  <si>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</si>
  <si>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</si>
  <si>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</si>
  <si>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</si>
  <si>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</si>
  <si>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</si>
  <si>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</si>
  <si>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</si>
  <si>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</si>
  <si>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</si>
  <si>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</si>
  <si>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</si>
  <si>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</si>
  <si>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</si>
  <si>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</si>
  <si>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</si>
  <si>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</si>
  <si>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</si>
  <si>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</si>
  <si>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</si>
  <si>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</si>
  <si>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</si>
  <si>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</si>
  <si>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</si>
  <si>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</si>
  <si>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</si>
  <si>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</si>
  <si>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</si>
  <si>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</si>
  <si>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</si>
  <si>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</si>
  <si>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</si>
  <si>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</si>
  <si>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</si>
  <si>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</si>
  <si>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</si>
  <si>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</si>
  <si>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</si>
  <si>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</si>
  <si>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</si>
  <si>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</si>
  <si>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</si>
  <si>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</si>
  <si>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</si>
  <si>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</si>
  <si>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</si>
  <si>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</si>
  <si>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</si>
  <si>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</si>
  <si>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</si>
  <si>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</si>
  <si>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</si>
  <si>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</si>
  <si>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</si>
  <si>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</si>
  <si>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</si>
  <si>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</si>
  <si>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</si>
  <si>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</si>
  <si>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</si>
  <si>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</si>
  <si>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</si>
  <si>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</si>
  <si>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</si>
  <si>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</si>
  <si>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</si>
  <si>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</si>
  <si>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</si>
  <si>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</si>
  <si>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</si>
  <si>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</si>
  <si>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</si>
  <si>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</si>
  <si>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</si>
  <si>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</si>
  <si>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</si>
  <si>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</si>
  <si>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</si>
  <si>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</si>
  <si>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</si>
  <si>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</si>
  <si>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</si>
  <si>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</si>
  <si>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</si>
  <si>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</si>
  <si>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</si>
  <si>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</si>
  <si>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</si>
  <si>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</si>
  <si>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</si>
  <si>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</si>
  <si>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</si>
  <si>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</si>
  <si>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</si>
  <si>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</si>
  <si>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</si>
  <si>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</si>
  <si>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</si>
  <si>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</si>
  <si>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</si>
  <si>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</si>
  <si>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</si>
  <si>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</si>
  <si>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</si>
  <si>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</si>
  <si>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</si>
  <si>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</si>
  <si>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</si>
  <si>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</si>
  <si>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</si>
  <si>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</si>
  <si>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</si>
  <si>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</si>
  <si>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</si>
  <si>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</si>
  <si>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</si>
  <si>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</si>
  <si>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</si>
  <si>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</si>
  <si>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</si>
  <si>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</si>
  <si>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</si>
  <si>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</si>
  <si>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</si>
  <si>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</si>
  <si>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</si>
  <si>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</si>
  <si>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</si>
  <si>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</si>
  <si>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</si>
  <si>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</si>
  <si>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</si>
  <si>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</si>
  <si>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</si>
  <si>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</si>
  <si>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</si>
  <si>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</si>
  <si>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</si>
  <si>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</si>
  <si>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</si>
  <si>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</si>
  <si>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</si>
  <si>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</si>
  <si>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</si>
  <si>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</si>
  <si>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</si>
  <si>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</si>
  <si>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</si>
  <si>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</si>
  <si>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</si>
  <si>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</si>
  <si>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</si>
  <si>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</si>
  <si>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</si>
  <si>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</si>
  <si>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</si>
  <si>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</si>
  <si>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</si>
  <si>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</si>
  <si>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</si>
  <si>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</si>
  <si>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</si>
  <si>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</si>
  <si>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</si>
  <si>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</si>
  <si>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</si>
  <si>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</si>
  <si>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</si>
  <si>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</si>
  <si>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</si>
  <si>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</si>
  <si>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</si>
  <si>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</si>
  <si>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</si>
  <si>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</si>
  <si>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</si>
  <si>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</si>
  <si>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</si>
  <si>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</si>
  <si>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</si>
  <si>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</si>
  <si>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</si>
  <si>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</si>
  <si>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</si>
  <si>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</si>
  <si>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</si>
  <si>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</si>
  <si>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</si>
  <si>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</si>
  <si>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</si>
  <si>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</si>
  <si>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</si>
  <si>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</si>
  <si>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</si>
  <si>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</si>
  <si>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</si>
  <si>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</si>
  <si>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</si>
  <si>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</si>
  <si>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</si>
  <si>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</si>
  <si>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</si>
  <si>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</si>
  <si>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</si>
  <si>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</si>
  <si>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</si>
  <si>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</si>
  <si>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</si>
  <si>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</si>
  <si>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</si>
  <si>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</si>
  <si>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</si>
  <si>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</si>
  <si>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</si>
  <si>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</si>
  <si>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</si>
  <si>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</si>
  <si>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</si>
  <si>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</si>
  <si>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</si>
  <si>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</si>
  <si>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</si>
  <si>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</si>
  <si>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</si>
  <si>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</si>
  <si>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</si>
  <si>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</si>
  <si>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</si>
  <si>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</si>
  <si>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</si>
  <si>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</si>
  <si>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</si>
  <si>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</si>
  <si>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</si>
  <si>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</si>
  <si>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</si>
  <si>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</si>
  <si>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</si>
  <si>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</si>
  <si>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</si>
  <si>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</si>
  <si>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</si>
  <si>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</si>
  <si>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</si>
  <si>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</si>
  <si>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</si>
  <si>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</si>
  <si>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</si>
  <si>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</si>
  <si>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</si>
  <si>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</si>
  <si>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</si>
  <si>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</si>
  <si>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</si>
  <si>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</si>
  <si>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</si>
  <si>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</si>
  <si>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</si>
  <si>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</si>
  <si>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</si>
  <si>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</si>
  <si>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</si>
  <si>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</si>
  <si>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</si>
  <si>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</si>
  <si>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</si>
  <si>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</si>
  <si>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</si>
  <si>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</si>
  <si>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</si>
  <si>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</si>
  <si>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</si>
  <si>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</si>
  <si>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</si>
  <si>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</si>
  <si>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</si>
  <si>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</si>
  <si>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</si>
  <si>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</si>
  <si>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</si>
  <si>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</si>
  <si>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</si>
  <si>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</si>
  <si>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</si>
  <si>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</si>
  <si>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</si>
  <si>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</si>
  <si>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</si>
  <si>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</si>
  <si>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</si>
  <si>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</si>
  <si>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</si>
  <si>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</si>
  <si>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</si>
  <si>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</si>
  <si>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</si>
  <si>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</si>
  <si>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</si>
  <si>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</si>
  <si>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</si>
  <si>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</si>
  <si>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</si>
  <si>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</si>
  <si>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</si>
  <si>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</si>
  <si>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</si>
  <si>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</si>
  <si>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</si>
  <si>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</si>
  <si>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</si>
  <si>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</si>
  <si>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</si>
  <si>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</si>
  <si>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</si>
  <si>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</si>
  <si>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</si>
  <si>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</si>
  <si>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</si>
  <si>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</si>
  <si>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</si>
  <si>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</si>
  <si>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</si>
  <si>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</si>
  <si>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</si>
  <si>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</si>
  <si>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</si>
  <si>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</si>
  <si>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</si>
  <si>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</si>
  <si>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</si>
  <si>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</si>
  <si>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</si>
  <si>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</si>
  <si>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</si>
  <si>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</si>
  <si>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</si>
  <si>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</si>
  <si>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</si>
  <si>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</si>
  <si>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</si>
  <si>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</si>
  <si>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</si>
  <si>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</si>
  <si>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</si>
  <si>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</si>
  <si>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</si>
  <si>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</si>
  <si>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</si>
  <si>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</si>
  <si>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</si>
  <si>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</si>
  <si>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</si>
  <si>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</si>
  <si>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</si>
  <si>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</si>
  <si>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</si>
  <si>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</si>
  <si>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</si>
  <si>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</si>
  <si>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</si>
  <si>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</si>
  <si>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</si>
  <si>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</si>
  <si>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</si>
  <si>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</si>
  <si>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</si>
  <si>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</si>
  <si>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</si>
  <si>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</si>
  <si>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</si>
  <si>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</si>
  <si>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</si>
  <si>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</si>
  <si>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</si>
  <si>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</si>
  <si>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</si>
  <si>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</si>
  <si>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</si>
  <si>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</si>
  <si>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</si>
  <si>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</si>
  <si>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</si>
  <si>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</si>
  <si>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</si>
  <si>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</si>
  <si>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</si>
  <si>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</si>
  <si>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</si>
  <si>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</si>
  <si>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</si>
  <si>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</si>
  <si>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</si>
  <si>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</si>
  <si>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</si>
  <si>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</si>
  <si>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</si>
  <si>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</si>
  <si>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</si>
  <si>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</si>
  <si>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</si>
  <si>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</si>
  <si>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</si>
  <si>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</si>
  <si>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</si>
  <si>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</si>
  <si>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</si>
  <si>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</si>
  <si>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</si>
  <si>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</si>
  <si>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</si>
  <si>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</si>
  <si>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</si>
  <si>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</si>
  <si>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</si>
  <si>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</si>
  <si>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</si>
  <si>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</si>
  <si>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</si>
  <si>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</si>
  <si>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</si>
  <si>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</si>
  <si>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</si>
  <si>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</si>
  <si>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</si>
  <si>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</si>
  <si>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</si>
  <si>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</si>
  <si>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</si>
  <si>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</si>
  <si>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</si>
  <si>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</si>
  <si>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</si>
  <si>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</si>
  <si>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</si>
  <si>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</si>
  <si>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</si>
  <si>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</si>
  <si>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</si>
  <si>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</si>
  <si>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</si>
  <si>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</si>
  <si>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</si>
  <si>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</si>
  <si>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</si>
  <si>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</si>
  <si>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</si>
  <si>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</si>
  <si>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</si>
  <si>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</si>
  <si>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</si>
  <si>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</si>
  <si>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</si>
  <si>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</si>
  <si>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</si>
  <si>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</si>
  <si>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</si>
  <si>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</si>
  <si>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</si>
  <si>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</si>
  <si>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</si>
  <si>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</si>
  <si>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</si>
  <si>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</si>
  <si>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</si>
  <si>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</si>
  <si>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</si>
  <si>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</si>
  <si>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</si>
  <si>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</si>
  <si>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</si>
  <si>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</si>
  <si>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</si>
  <si>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</si>
  <si>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</si>
  <si>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</si>
  <si>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</si>
  <si>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</si>
  <si>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</si>
  <si>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</si>
  <si>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</si>
  <si>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</si>
  <si>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</si>
  <si>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</si>
  <si>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</si>
  <si>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</si>
  <si>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</si>
  <si>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</si>
  <si>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</si>
  <si>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</si>
  <si>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</si>
  <si>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</si>
  <si>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</si>
  <si>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</si>
  <si>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</si>
  <si>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</si>
  <si>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</si>
  <si>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</si>
  <si>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</si>
  <si>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</si>
  <si>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</si>
  <si>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</si>
  <si>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</si>
  <si>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</si>
  <si>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</si>
  <si>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</si>
  <si>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</si>
  <si>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</si>
  <si>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</si>
  <si>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</si>
  <si>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</si>
  <si>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</si>
  <si>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</si>
  <si>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</si>
  <si>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</si>
  <si>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</si>
  <si>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</si>
  <si>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</si>
  <si>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</si>
  <si>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</si>
  <si>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</si>
  <si>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</si>
  <si>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</si>
  <si>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</si>
  <si>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</si>
  <si>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</si>
  <si>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</si>
  <si>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</si>
  <si>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</si>
  <si>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</si>
  <si>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</si>
  <si>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</si>
  <si>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</si>
  <si>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</si>
  <si>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</si>
  <si>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</si>
  <si>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</si>
  <si>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</si>
  <si>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</si>
  <si>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</si>
  <si>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</si>
  <si>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</si>
  <si>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</si>
  <si>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</si>
  <si>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</si>
  <si>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</si>
  <si>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</si>
  <si>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</si>
  <si>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</si>
  <si>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</si>
  <si>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</si>
  <si>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</si>
  <si>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</si>
  <si>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</si>
  <si>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</si>
  <si>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</si>
  <si>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</si>
  <si>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</si>
  <si>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</si>
  <si>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</si>
  <si>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</si>
  <si>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</si>
  <si>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</si>
  <si>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</si>
  <si>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</si>
  <si>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</si>
  <si>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</si>
  <si>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</si>
  <si>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</si>
  <si>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</si>
  <si>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</si>
  <si>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</si>
  <si>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</si>
  <si>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</si>
  <si>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</si>
  <si>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</si>
  <si>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</si>
  <si>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</si>
  <si>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</si>
  <si>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</si>
  <si>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</si>
  <si>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</si>
  <si>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</si>
  <si>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</si>
  <si>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</si>
  <si>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</si>
  <si>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</si>
  <si>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</si>
  <si>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</si>
  <si>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</si>
  <si>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</si>
  <si>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</si>
  <si>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</si>
  <si>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</si>
  <si>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</si>
  <si>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</si>
  <si>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</si>
  <si>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</si>
  <si>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</si>
  <si>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</si>
  <si>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</si>
  <si>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</si>
  <si>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</si>
  <si>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</si>
  <si>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</si>
  <si>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</si>
  <si>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</si>
  <si>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</si>
  <si>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</si>
  <si>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</si>
  <si>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</si>
  <si>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</si>
  <si>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</si>
  <si>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</si>
  <si>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</si>
  <si>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</si>
  <si>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</si>
  <si>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</si>
  <si>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</si>
  <si>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</si>
  <si>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</si>
  <si>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</si>
  <si>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</si>
  <si>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</si>
  <si>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</si>
  <si>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</si>
  <si>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</si>
  <si>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</si>
  <si>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</si>
  <si>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</si>
  <si>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</si>
  <si>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</si>
  <si>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</si>
  <si>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</si>
  <si>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</si>
  <si>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</si>
  <si>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</si>
  <si>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</si>
  <si>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</si>
  <si>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</si>
  <si>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</si>
  <si>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</si>
  <si>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</si>
  <si>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</si>
  <si>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</si>
  <si>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</si>
  <si>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</si>
  <si>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</si>
  <si>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</si>
  <si>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</si>
  <si>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</si>
  <si>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</si>
  <si>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</si>
  <si>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</si>
  <si>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</si>
  <si>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</si>
  <si>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</si>
  <si>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</si>
  <si>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</si>
  <si>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</si>
  <si>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</si>
  <si>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</si>
  <si>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</si>
  <si>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</si>
  <si>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</si>
  <si>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</si>
  <si>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</si>
  <si>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</si>
  <si>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</si>
  <si>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</si>
  <si>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</si>
  <si>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</si>
  <si>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</si>
  <si>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</si>
  <si>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</si>
  <si>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</si>
  <si>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</si>
  <si>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</si>
  <si>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</si>
  <si>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</si>
  <si>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</si>
  <si>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</si>
  <si>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</si>
  <si>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</si>
  <si>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</si>
  <si>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</si>
  <si>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</si>
  <si>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</si>
  <si>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</si>
  <si>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</si>
  <si>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</si>
  <si>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</si>
  <si>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</si>
  <si>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</si>
  <si>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</si>
  <si>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</si>
  <si>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</si>
  <si>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</si>
  <si>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</si>
  <si>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</si>
  <si>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</si>
  <si>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</si>
  <si>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</si>
  <si>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</si>
  <si>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</si>
  <si>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</si>
  <si>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</si>
  <si>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</si>
  <si>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</si>
  <si>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</si>
  <si>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</si>
  <si>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</si>
  <si>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</si>
  <si>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</si>
  <si>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</si>
  <si>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</si>
  <si>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</si>
  <si>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</si>
  <si>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</si>
  <si>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</si>
  <si>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</si>
  <si>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</si>
  <si>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</si>
  <si>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</si>
  <si>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</si>
  <si>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</si>
  <si>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</si>
  <si>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</si>
  <si>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</si>
  <si>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</si>
  <si>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</si>
  <si>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</si>
  <si>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</si>
  <si>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</si>
  <si>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</si>
  <si>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</si>
  <si>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</si>
  <si>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</si>
  <si>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</si>
  <si>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</si>
  <si>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</si>
  <si>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</si>
  <si>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</si>
  <si>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</si>
  <si>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</si>
  <si>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</si>
  <si>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</si>
  <si>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</si>
  <si>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</si>
  <si>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</si>
  <si>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</si>
  <si>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</si>
  <si>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</si>
  <si>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</si>
  <si>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</si>
  <si>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</si>
  <si>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</si>
  <si>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</si>
  <si>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</si>
  <si>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</si>
  <si>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</si>
  <si>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</si>
  <si>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</si>
  <si>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</si>
  <si>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</si>
  <si>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</si>
  <si>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</si>
  <si>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</si>
  <si>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</si>
  <si>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</si>
  <si>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</si>
  <si>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</si>
  <si>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</si>
  <si>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</si>
  <si>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</si>
  <si>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</si>
  <si>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</si>
  <si>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</si>
  <si>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</si>
  <si>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</si>
  <si>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</si>
  <si>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</si>
  <si>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</si>
  <si>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</si>
  <si>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</si>
  <si>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</si>
  <si>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</si>
  <si>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</si>
  <si>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</si>
  <si>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</si>
  <si>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</si>
  <si>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</si>
  <si>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</si>
  <si>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</si>
  <si>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</si>
  <si>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</si>
  <si>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</si>
  <si>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</si>
  <si>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</si>
  <si>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</si>
  <si>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</si>
  <si>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</si>
  <si>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</si>
  <si>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</si>
  <si>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</si>
  <si>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</si>
  <si>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</si>
  <si>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</si>
  <si>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</si>
  <si>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</si>
  <si>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</si>
  <si>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</si>
  <si>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</si>
  <si>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</si>
  <si>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</si>
  <si>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</si>
  <si>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</si>
  <si>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</si>
  <si>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</si>
  <si>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</si>
  <si>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</si>
  <si>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</si>
  <si>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</si>
  <si>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</si>
  <si>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</si>
  <si>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</si>
  <si>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</si>
  <si>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</si>
  <si>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</si>
  <si>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</si>
  <si>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</si>
  <si>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</si>
  <si>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</si>
  <si>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</si>
  <si>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</si>
  <si>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</si>
  <si>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</si>
  <si>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</si>
  <si>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</si>
  <si>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</si>
  <si>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</si>
  <si>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</si>
  <si>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</si>
  <si>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</si>
  <si>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</si>
  <si>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</si>
  <si>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</si>
  <si>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</si>
  <si>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</si>
  <si>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</si>
  <si>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</si>
  <si>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</si>
  <si>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</si>
  <si>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</si>
  <si>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</si>
  <si>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</si>
  <si>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</si>
  <si>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</si>
  <si>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</si>
  <si>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</si>
  <si>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</si>
  <si>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</si>
  <si>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</si>
  <si>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</si>
  <si>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</si>
  <si>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</si>
  <si>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</si>
  <si>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</si>
  <si>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</si>
  <si>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</si>
  <si>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</si>
  <si>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</si>
  <si>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</si>
  <si>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</si>
  <si>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</si>
  <si>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</si>
  <si>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</si>
  <si>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</si>
  <si>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</si>
  <si>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</si>
  <si>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</si>
  <si>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</si>
  <si>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</si>
  <si>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</si>
  <si>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</si>
  <si>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</si>
  <si>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</si>
  <si>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</si>
  <si>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</si>
  <si>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</si>
  <si>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</si>
  <si>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</si>
  <si>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</si>
  <si>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</si>
  <si>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</si>
  <si>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</si>
  <si>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</si>
  <si>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</si>
  <si>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</si>
  <si>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</si>
  <si>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</si>
  <si>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</si>
  <si>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</si>
  <si>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</si>
  <si>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</si>
  <si>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</si>
  <si>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</si>
  <si>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</si>
  <si>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</si>
  <si>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</si>
  <si>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</si>
  <si>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</si>
  <si>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</si>
  <si>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</si>
  <si>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</si>
  <si>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</si>
  <si>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</si>
  <si>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</si>
  <si>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</si>
  <si>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</si>
  <si>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</si>
  <si>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</si>
  <si>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</si>
  <si>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</si>
  <si>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</si>
  <si>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</si>
  <si>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</si>
  <si>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</si>
  <si>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</si>
  <si>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</si>
  <si>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</si>
  <si>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</si>
  <si>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</si>
  <si>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</si>
  <si>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</si>
  <si>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</si>
  <si>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</si>
  <si>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</si>
  <si>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</si>
  <si>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</si>
  <si>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</si>
  <si>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</si>
  <si>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</si>
  <si>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</si>
  <si>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</si>
  <si>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</si>
  <si>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</si>
  <si>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</si>
  <si>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</si>
  <si>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</si>
  <si>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</si>
  <si>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</si>
  <si>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</si>
  <si>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</si>
  <si>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</si>
  <si>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</si>
  <si>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 Energie</t>
  </si>
  <si>
    <t>Important :</t>
  </si>
  <si>
    <t>Wichtig:</t>
  </si>
  <si>
    <t>Importante:</t>
  </si>
  <si>
    <t>Efficience énergétique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</si>
  <si>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</si>
  <si>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</si>
  <si>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</si>
  <si>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</si>
  <si>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</si>
  <si>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</si>
  <si>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</si>
  <si>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</si>
  <si>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</si>
  <si>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ID</t>
  </si>
  <si>
    <t>Marke/Hersteller*</t>
  </si>
  <si>
    <t>Marque/fabricant*</t>
  </si>
  <si>
    <t>Marchio/produttore*</t>
  </si>
  <si>
    <t>Modellkennzeichnung*</t>
  </si>
  <si>
    <t>Identification du modèle*</t>
  </si>
  <si>
    <t>Etichettatura del modello*</t>
  </si>
  <si>
    <t>Strombedarf</t>
  </si>
  <si>
    <t>Allgemeine Angaben</t>
  </si>
  <si>
    <t>Informations générales</t>
  </si>
  <si>
    <t>Informazioni generali</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</si>
  <si>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</si>
  <si>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</si>
  <si>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</si>
  <si>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</si>
  <si>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</si>
  <si>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Änderung und Aufnahme von Feldern in der Monitoringliste  (Tabelle B)</t>
  </si>
  <si>
    <t>Modification et ajout de champs dans la liste de monitoring (tableau B)</t>
  </si>
  <si>
    <t>Modifica e aggiunta di campi nell'elenco di monitoraggio  (tabella B)</t>
  </si>
  <si>
    <t>Divers changements de mise en page</t>
  </si>
  <si>
    <t>Varie modifiche di layout</t>
  </si>
  <si>
    <t>Gerätetyp</t>
  </si>
  <si>
    <t>Type d'appareil</t>
  </si>
  <si>
    <t>Tipo d'apparecchio</t>
  </si>
  <si>
    <t>Spezifischer Stromverbrauch</t>
  </si>
  <si>
    <t>Consommation électrique spécifique</t>
  </si>
  <si>
    <t>Consumo specifico di electtricità</t>
  </si>
  <si>
    <t>Datum der Rechnung</t>
  </si>
  <si>
    <t>Date de la facture</t>
  </si>
  <si>
    <t>Data della fattura</t>
  </si>
  <si>
    <t>A</t>
  </si>
  <si>
    <t>B</t>
  </si>
  <si>
    <t>C</t>
  </si>
  <si>
    <t>EEI?</t>
  </si>
  <si>
    <t>row</t>
  </si>
  <si>
    <t>GetränkeShop AG</t>
  </si>
  <si>
    <t>Beispielstrasse 1</t>
  </si>
  <si>
    <t>HUZD-504</t>
  </si>
  <si>
    <t>TEST</t>
  </si>
  <si>
    <t>Pharma AG</t>
  </si>
  <si>
    <t>Beispielstrasse 15a</t>
  </si>
  <si>
    <t>PO-5 / 35</t>
  </si>
  <si>
    <t>KF15 / CH</t>
  </si>
  <si>
    <t>Restaurant TEST</t>
  </si>
  <si>
    <t>Rue de l'Exemple 5</t>
  </si>
  <si>
    <t>FROST 12 max / CH</t>
  </si>
  <si>
    <t xml:space="preserve">Energie-verbrauch </t>
  </si>
  <si>
    <t>Consommation d’énergie</t>
  </si>
  <si>
    <t>Consumo di energia</t>
  </si>
  <si>
    <t>Kapazität (Kühl-zyklus)</t>
  </si>
  <si>
    <t>Capacité (cycle de refroidissement)</t>
  </si>
  <si>
    <t>Capacità (ciclo di raffreddamento)</t>
  </si>
  <si>
    <t xml:space="preserve">Kapazität (Gefrier-zyklus)  </t>
  </si>
  <si>
    <t>Capacité (cycle de congélation)</t>
  </si>
  <si>
    <t>Capacità (ciclo di congelamento)</t>
  </si>
  <si>
    <t>Maximaler Energie-verbrauch e_max</t>
  </si>
  <si>
    <t>Consommation d’énergie maximale e_max</t>
  </si>
  <si>
    <t>Consumo di energia massimo e_max</t>
  </si>
  <si>
    <t>Hier können Sie den unternehmensinternen Dateinamen einfügen</t>
  </si>
  <si>
    <t>Gesperrtes Feld</t>
  </si>
  <si>
    <t>Type d’appareils</t>
  </si>
  <si>
    <t>Tipo di apparecchi</t>
  </si>
  <si>
    <t>Tabelle 3: Stromeinsparungen</t>
  </si>
  <si>
    <t>Tableau 3: Économies d’électricité</t>
  </si>
  <si>
    <t>Tabella 3: Risparmio di elettricità</t>
  </si>
  <si>
    <t>E</t>
  </si>
  <si>
    <t xml:space="preserve">Anrechenbare Stromeinsparungen* </t>
  </si>
  <si>
    <t>[kWh/Stück]</t>
  </si>
  <si>
    <t>Économies d’électricité comptabilisables*</t>
  </si>
  <si>
    <t>[kWh/unité]</t>
  </si>
  <si>
    <t xml:space="preserve">Risparmio di elettricità computabile* </t>
  </si>
  <si>
    <t>[kWh/unità]</t>
  </si>
  <si>
    <t>Mit Energieetikette</t>
  </si>
  <si>
    <t>Avec étiquette-énergie</t>
  </si>
  <si>
    <t>Con etichettaEnergia</t>
  </si>
  <si>
    <t>Keine Energieetikette</t>
  </si>
  <si>
    <t>Pas d’étiquette-énergie</t>
  </si>
  <si>
    <t>EtichettaEnergia assente</t>
  </si>
  <si>
    <t>* kumulierte Stromeinsparungen über die Wirkungsdauer der Massnahme</t>
  </si>
  <si>
    <t>* Économies d’électricité cumulées sur la durée d’impact de la mesure</t>
  </si>
  <si>
    <t>* Risparmio cumulativo di elettricità per tutta la durata dell’effetto della misura</t>
  </si>
  <si>
    <t>Hinweis: Tabelle 3 listet bei einigen Gerätetypen auch Energieeffizienzklassen, welche zum Zeitpunkt der Publikation dieses Einsparprotokolls noch nicht am Markt erhältlich waren.</t>
  </si>
  <si>
    <t>Remarque : tableau 3 énumère également, pour certains types d’appareils, les classes d’efficacité énergétique qui n’étaient pas encore disponibles sur le marché au moment de la publication du présent protocole d’économies.</t>
  </si>
  <si>
    <t>Nota: per alcuni tipi di apparecchi tabella 3 indica anche le classi di efficienza energetica che alla data di pubblicazione del presente protocollo di risparmio non erano ancora disponibili sul mercato.</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</si>
  <si>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</si>
  <si>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IK-01a</t>
  </si>
  <si>
    <t xml:space="preserve">Desktop-PC &gt; Laptop-PC </t>
  </si>
  <si>
    <t>Fernseher ≤ 54’’</t>
  </si>
  <si>
    <t>Téléviseur ≤ 54’’</t>
  </si>
  <si>
    <t>Televisione ≤ 54’’</t>
  </si>
  <si>
    <t>Fernseher &gt; 54’’</t>
  </si>
  <si>
    <t>Téléviseur &gt; 54’’</t>
  </si>
  <si>
    <t>Televisione &gt; 54’’</t>
  </si>
  <si>
    <t>Monitor ≤ 27’’</t>
  </si>
  <si>
    <t>Moniteur ≤ 27’’</t>
  </si>
  <si>
    <t>Schermo ≤ 27’’</t>
  </si>
  <si>
    <t>Monitor &gt; 27’’</t>
  </si>
  <si>
    <t>Moniteur &gt; 27’’</t>
  </si>
  <si>
    <t>Schermo &gt; 27’’</t>
  </si>
  <si>
    <t>acbd</t>
  </si>
  <si>
    <t>Anzahl</t>
  </si>
  <si>
    <t>Nombre</t>
  </si>
  <si>
    <t>Quantità</t>
  </si>
  <si>
    <t>Equiv</t>
  </si>
  <si>
    <t>Recherchev</t>
  </si>
  <si>
    <t>Ersatz von elektronischen und IKT-Geräten</t>
  </si>
  <si>
    <t>Remplacement d’appareils électroniques et informatiques</t>
  </si>
  <si>
    <t>Sostituzione di apparecchi elettronici e informatici</t>
  </si>
  <si>
    <t>Elektronische Geräte und IKT-Geräte.</t>
  </si>
  <si>
    <t>Appareils électroniques et informatiques.</t>
  </si>
  <si>
    <t xml:space="preserve">Apparecchi elettronici e informatici. </t>
  </si>
  <si>
    <t>Ersatz eines bestehenden elektronischen Gerätes oder eines IKT-Gerätes durch ein neues und energieeffizienteres Modell.</t>
  </si>
  <si>
    <t>Remplacement d'un ancien appareil électronique ou informatique par un nouveau modèle plus efficace.</t>
  </si>
  <si>
    <t>Sostituzione di un vecchio apparecchio elettronico o informatico con un nuovo modello più efficiente.</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</si>
  <si>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</si>
  <si>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</si>
  <si>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</si>
  <si>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</si>
  <si>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Ausschliesslich die nachfolgenden Gerätetypen, welche sich im Geltungsbereich der Energieeffizienzverordnung (EnEV; SR 730.02) befinden, sind Gegenstand dieser Massnahme.</t>
  </si>
  <si>
    <t>Seuls les appareils suivants, qui entrent dans le champ d'application de l'ordonnance sur l'efficacité énergétique (RS 730.02 ; OEne), sont concernés par cette mesure.</t>
  </si>
  <si>
    <t>Questa misura riguarda esclusivamente gli apparecchi di seguito elencati che rientrano nel campo di applicazione dell’ordinanza sull’efficienza energetica (OEn; RS 730.02).</t>
  </si>
  <si>
    <t>Die neuen Geräte müssen mindestens die folgende Energieeffizienzklasse aufweisen / die folgenden Anforderungen erfüllen:</t>
  </si>
  <si>
    <t>Les nouveaux appareils doivent avoir au moins la classe d'efficacité énergétique ci-après / remplir les conditions suivantes :</t>
  </si>
  <si>
    <t>I nuovi apparecchi devono avere almeno la classe di efficienza energetica indicata di seguito / soddisfare i seguenti requisiti:</t>
  </si>
  <si>
    <t>Fernsehgeräte, Bildschirmdiagonale ≤ 54’’</t>
  </si>
  <si>
    <t>Fernsehgeräte, Bildschirmdiagonale &gt; 54’’</t>
  </si>
  <si>
    <t>Monitore, Bildschirmdiagonale ≤ 27’’</t>
  </si>
  <si>
    <t>Monitore, Bildschirmdiagonale &gt; 27’’</t>
  </si>
  <si>
    <t xml:space="preserve">Laptops </t>
  </si>
  <si>
    <t>Téléviseurs, diagonale ≤ 54’’</t>
  </si>
  <si>
    <t>Téléviseurs, diagonale &gt; 54’’</t>
  </si>
  <si>
    <t>Moniteurs, diagonale ≤ 27’’</t>
  </si>
  <si>
    <t>Moniteurs, diagonale &gt; 27’’</t>
  </si>
  <si>
    <t xml:space="preserve">Laptop-PC </t>
  </si>
  <si>
    <t>televisori, diagonale ≤ 54’’</t>
  </si>
  <si>
    <t>televisori, diagonale &gt; 54’’</t>
  </si>
  <si>
    <t>monitor, diagonale ≤ 27’’</t>
  </si>
  <si>
    <t>monitor, diagonale &gt; 27’’</t>
  </si>
  <si>
    <t xml:space="preserve">laptop </t>
  </si>
  <si>
    <t>esclusivamente in sostituzione di un PC (desktop)*</t>
  </si>
  <si>
    <t>Uniquement en remplacement d’un desktop-PC*</t>
  </si>
  <si>
    <t>Ausschliesslich als Ersatz eines Desktop-PCs1*</t>
  </si>
  <si>
    <t>Die Massnahme ist ungültig, wenn es sich beim Vorgängergerät ebenfalls um einen Laptop handelt.</t>
  </si>
  <si>
    <t>La mesure n’est pas valable, si l’ancien appareil est aussi un laptop-PC</t>
  </si>
  <si>
    <t>La misura non è valida se anche il vecchio apparecchio è un laptop.</t>
  </si>
  <si>
    <t>Die anrechenbaren Stromeinsparungen der Massnahme werden pauschal pro Gerät in Kilowattstunden berechnet (Tabelle 3). Informationen zu den Annahmen und der Berechnungsmethode sind in der zugehörigen Dokumentation</t>
  </si>
  <si>
    <t>Les économies d'électricité comptabilisables de la mesure sont calculées de manière forfaitaire par appareil, en kilowattheures (tableau 3). Des informations sur les hypothèses et la méthode de calcul figurent dans la documentation correspondante</t>
  </si>
  <si>
    <t>Il risparmio energetico computabile associato alla misura è calcolato in modo forfetario per apparecchio in kilowattora (tabella 3). Per informazioni sulle ipotesi e sul metodo di calcolo, consultare la relativa documentazione</t>
  </si>
  <si>
    <t>Laptop anstelle eines Desktop-PCs</t>
  </si>
  <si>
    <t>Laptop-PC au lieu de Desktop-PC</t>
  </si>
  <si>
    <t>Laptop in sostituzione di un PC</t>
  </si>
  <si>
    <t>Champ d'application</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</si>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</sst>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mm/yyyy"/>
    <numFmt numFmtId="166" formatCode="0.000"/>
    <numFmt numFmtId="167" formatCode="_-* #,##0_-;\-* #,##0_-;_-* &quot;-&quot;??_-;_-@_-"/>
  </numFmts>
  <fonts count="6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b/>
      <sz val="9"/>
      <color rgb="FFCC0099"/>
      <name val="Arial"/>
      <family val="2"/>
    </font>
    <font>
      <sz val="11"/>
      <color theme="1"/>
      <name val="Calibri"/>
      <family val="2"/>
      <scheme val="minor"/>
    </font>
    <font>
      <b/>
      <sz val="10"/>
      <color rgb="FFFF0000"/>
      <name val="Arial Narrow"/>
      <family val="2"/>
    </font>
    <font>
      <i/>
      <sz val="9"/>
      <color rgb="FF000000"/>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E6E6E6"/>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s>
  <cellStyleXfs count="5">
    <xf numFmtId="0" fontId="0" fillId="0" borderId="0"/>
    <xf numFmtId="0" fontId="6" fillId="0" borderId="0" applyNumberFormat="0" applyFill="0" applyBorder="0" applyAlignment="0" applyProtection="0"/>
    <xf numFmtId="0" fontId="17" fillId="0" borderId="0"/>
    <xf numFmtId="0" fontId="14" fillId="0" borderId="0"/>
    <xf numFmtId="43" fontId="62" fillId="0" borderId="0" applyFont="0" applyFill="0" applyBorder="0" applyAlignment="0" applyProtection="0"/>
  </cellStyleXfs>
  <cellXfs count="328">
    <xf numFmtId="0" fontId="0" fillId="0" borderId="0" xfId="0"/>
    <xf numFmtId="0" fontId="7" fillId="0" borderId="1" xfId="0" applyFont="1" applyBorder="1" applyAlignment="1">
      <alignment vertical="center"/>
    </xf>
    <xf numFmtId="0" fontId="8" fillId="0" borderId="0" xfId="0" applyFont="1"/>
    <xf numFmtId="0" fontId="8" fillId="0" borderId="1" xfId="0" applyFont="1" applyBorder="1"/>
    <xf numFmtId="14" fontId="8" fillId="0" borderId="0" xfId="0" applyNumberFormat="1" applyFont="1"/>
    <xf numFmtId="0" fontId="9" fillId="0" borderId="0" xfId="1" applyFont="1"/>
    <xf numFmtId="0" fontId="13" fillId="2" borderId="0" xfId="0" applyFont="1" applyFill="1" applyAlignment="1" applyProtection="1">
      <alignment horizontal="center"/>
      <protection hidden="1"/>
    </xf>
    <xf numFmtId="0" fontId="5" fillId="2" borderId="0" xfId="0" applyFont="1" applyFill="1" applyProtection="1">
      <protection hidden="1"/>
    </xf>
    <xf numFmtId="0" fontId="14" fillId="2" borderId="1" xfId="0" applyFont="1" applyFill="1" applyBorder="1" applyAlignment="1" applyProtection="1">
      <alignment horizontal="center" vertical="center" wrapText="1"/>
      <protection hidden="1"/>
    </xf>
    <xf numFmtId="0" fontId="13" fillId="2" borderId="0" xfId="0" applyFont="1" applyFill="1" applyProtection="1">
      <protection hidden="1"/>
    </xf>
    <xf numFmtId="0" fontId="11" fillId="2" borderId="0" xfId="0" applyFont="1" applyFill="1" applyProtection="1">
      <protection hidden="1"/>
    </xf>
    <xf numFmtId="0" fontId="13"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5" fillId="2" borderId="0" xfId="0" applyFont="1" applyFill="1" applyAlignment="1" applyProtection="1">
      <alignment vertical="center"/>
      <protection hidden="1"/>
    </xf>
    <xf numFmtId="0" fontId="14" fillId="0" borderId="1" xfId="3" applyBorder="1"/>
    <xf numFmtId="0" fontId="21" fillId="6" borderId="1" xfId="3" applyFont="1" applyFill="1" applyBorder="1"/>
    <xf numFmtId="164" fontId="7" fillId="0" borderId="1" xfId="0" applyNumberFormat="1" applyFont="1" applyBorder="1"/>
    <xf numFmtId="0" fontId="8" fillId="0" borderId="1" xfId="0" applyFont="1" applyBorder="1" applyAlignment="1">
      <alignment vertical="top" wrapText="1"/>
    </xf>
    <xf numFmtId="0" fontId="8"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7" fillId="6" borderId="1" xfId="0" applyFont="1" applyFill="1" applyBorder="1" applyAlignment="1">
      <alignment horizontal="center" vertical="top" wrapText="1"/>
    </xf>
    <xf numFmtId="0" fontId="11"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4" fillId="0" borderId="0" xfId="0" applyFont="1" applyProtection="1">
      <protection hidden="1"/>
    </xf>
    <xf numFmtId="0" fontId="4"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4"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4" fillId="0" borderId="0" xfId="0" applyFont="1" applyAlignment="1" applyProtection="1">
      <alignment wrapText="1"/>
      <protection hidden="1"/>
    </xf>
    <xf numFmtId="0" fontId="23" fillId="4" borderId="16" xfId="0" applyFont="1" applyFill="1" applyBorder="1" applyAlignment="1" applyProtection="1">
      <alignment horizontal="center" vertical="center"/>
      <protection locked="0"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4" fillId="2" borderId="0" xfId="0" applyFont="1" applyFill="1" applyProtection="1">
      <protection hidden="1"/>
    </xf>
    <xf numFmtId="0" fontId="41" fillId="2" borderId="0" xfId="0" applyFont="1" applyFill="1" applyAlignment="1" applyProtection="1">
      <alignment horizontal="center" vertical="center"/>
      <protection hidden="1"/>
    </xf>
    <xf numFmtId="0" fontId="40" fillId="2" borderId="0" xfId="0" applyFont="1" applyFill="1" applyAlignment="1" applyProtection="1">
      <alignment vertical="center"/>
      <protection hidden="1"/>
    </xf>
    <xf numFmtId="0" fontId="10"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14"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29" fillId="2" borderId="25" xfId="0" applyFont="1" applyFill="1" applyBorder="1" applyAlignment="1" applyProtection="1">
      <alignment horizontal="left" vertical="center" wrapText="1" indent="1"/>
      <protection hidden="1"/>
    </xf>
    <xf numFmtId="0" fontId="5" fillId="0" borderId="0" xfId="0" applyFont="1" applyProtection="1">
      <protection hidden="1"/>
    </xf>
    <xf numFmtId="0" fontId="5"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8" fillId="9" borderId="0" xfId="0" applyFont="1" applyFill="1"/>
    <xf numFmtId="0" fontId="8" fillId="0" borderId="0" xfId="0" applyFont="1" applyAlignment="1">
      <alignment horizontal="center" vertical="top"/>
    </xf>
    <xf numFmtId="0" fontId="8" fillId="9" borderId="0" xfId="0" applyFont="1" applyFill="1" applyAlignment="1">
      <alignment horizontal="center" vertical="top"/>
    </xf>
    <xf numFmtId="0" fontId="8" fillId="12" borderId="1" xfId="0" applyFont="1" applyFill="1" applyBorder="1" applyAlignment="1">
      <alignment vertical="top" wrapText="1"/>
    </xf>
    <xf numFmtId="0" fontId="8" fillId="11" borderId="0" xfId="0" applyFont="1" applyFill="1"/>
    <xf numFmtId="0" fontId="8"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8" fillId="5" borderId="0" xfId="0" applyFont="1" applyFill="1"/>
    <xf numFmtId="0" fontId="8" fillId="5" borderId="0" xfId="0" applyFont="1" applyFill="1" applyAlignment="1">
      <alignment horizontal="center" vertical="top"/>
    </xf>
    <xf numFmtId="0" fontId="48" fillId="11" borderId="0" xfId="0" applyFont="1" applyFill="1" applyAlignment="1">
      <alignment horizontal="left" vertical="top" indent="1"/>
    </xf>
    <xf numFmtId="0" fontId="7"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1" fillId="2" borderId="3" xfId="0" applyFont="1" applyFill="1" applyBorder="1" applyProtection="1">
      <protection hidden="1"/>
    </xf>
    <xf numFmtId="0" fontId="4"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7" xfId="0" applyFont="1" applyFill="1" applyBorder="1" applyAlignment="1" applyProtection="1">
      <alignment horizontal="center" vertical="top" wrapText="1"/>
      <protection hidden="1"/>
    </xf>
    <xf numFmtId="0" fontId="27" fillId="2" borderId="12" xfId="0" applyFont="1" applyFill="1" applyBorder="1" applyAlignment="1" applyProtection="1">
      <alignment horizontal="center" vertical="top" wrapText="1"/>
      <protection hidden="1"/>
    </xf>
    <xf numFmtId="0" fontId="27" fillId="2" borderId="29" xfId="0" applyFont="1" applyFill="1" applyBorder="1" applyAlignment="1" applyProtection="1">
      <alignment horizontal="center" vertical="top" wrapText="1"/>
      <protection hidden="1"/>
    </xf>
    <xf numFmtId="0" fontId="27" fillId="2" borderId="24" xfId="0" applyFont="1" applyFill="1" applyBorder="1" applyAlignment="1" applyProtection="1">
      <alignment horizontal="center" vertical="top" wrapText="1"/>
      <protection hidden="1"/>
    </xf>
    <xf numFmtId="0" fontId="27" fillId="2" borderId="28"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14"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29" xfId="0" applyFont="1" applyFill="1" applyBorder="1" applyAlignment="1" applyProtection="1">
      <alignment horizontal="center" vertical="top" wrapText="1"/>
      <protection hidden="1"/>
    </xf>
    <xf numFmtId="0" fontId="52" fillId="2" borderId="24" xfId="0" applyFont="1" applyFill="1" applyBorder="1" applyAlignment="1" applyProtection="1">
      <alignment horizontal="left" vertical="top" wrapText="1" indent="1"/>
      <protection hidden="1"/>
    </xf>
    <xf numFmtId="0" fontId="52" fillId="2" borderId="27" xfId="0" applyFont="1" applyFill="1" applyBorder="1" applyAlignment="1" applyProtection="1">
      <alignment horizontal="center" vertical="top" wrapText="1"/>
      <protection hidden="1"/>
    </xf>
    <xf numFmtId="0" fontId="52" fillId="2" borderId="28"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7" fillId="12" borderId="1" xfId="0" applyFont="1" applyFill="1" applyBorder="1" applyAlignment="1">
      <alignment vertical="top" wrapText="1"/>
    </xf>
    <xf numFmtId="0" fontId="8" fillId="2" borderId="1" xfId="0" applyFont="1" applyFill="1" applyBorder="1" applyAlignment="1">
      <alignment vertical="top" wrapText="1"/>
    </xf>
    <xf numFmtId="0" fontId="21" fillId="4" borderId="34" xfId="0" applyFont="1" applyFill="1" applyBorder="1" applyAlignment="1" applyProtection="1">
      <alignment horizontal="center" vertical="center"/>
      <protection hidden="1"/>
    </xf>
    <xf numFmtId="0" fontId="21" fillId="2" borderId="34" xfId="0" applyFont="1" applyFill="1" applyBorder="1" applyAlignment="1" applyProtection="1">
      <alignment horizontal="center" vertical="center"/>
      <protection hidden="1"/>
    </xf>
    <xf numFmtId="0" fontId="14" fillId="3" borderId="34" xfId="0" applyFont="1" applyFill="1" applyBorder="1" applyAlignment="1" applyProtection="1">
      <alignment horizontal="right" vertical="center" indent="1"/>
      <protection hidden="1"/>
    </xf>
    <xf numFmtId="0" fontId="21" fillId="7" borderId="35" xfId="0" applyFont="1" applyFill="1" applyBorder="1" applyAlignment="1" applyProtection="1">
      <alignment horizontal="center" vertical="center"/>
      <protection hidden="1"/>
    </xf>
    <xf numFmtId="0" fontId="14" fillId="0" borderId="0" xfId="0" applyFont="1" applyAlignment="1" applyProtection="1">
      <alignment vertical="center"/>
      <protection hidden="1"/>
    </xf>
    <xf numFmtId="0" fontId="14" fillId="2" borderId="0" xfId="0" applyFont="1" applyFill="1" applyAlignment="1" applyProtection="1">
      <alignment horizontal="left" vertical="center" indent="1"/>
      <protection hidden="1"/>
    </xf>
    <xf numFmtId="49" fontId="14" fillId="2" borderId="0" xfId="0" applyNumberFormat="1" applyFont="1" applyFill="1" applyAlignment="1" applyProtection="1">
      <alignment horizontal="left" vertical="center" indent="1"/>
      <protection hidden="1"/>
    </xf>
    <xf numFmtId="0" fontId="14"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4" fillId="6" borderId="9" xfId="0" applyFont="1" applyFill="1" applyBorder="1" applyAlignment="1" applyProtection="1">
      <alignment horizontal="center" vertical="center"/>
      <protection hidden="1"/>
    </xf>
    <xf numFmtId="0" fontId="14" fillId="6" borderId="1" xfId="0" applyFont="1" applyFill="1" applyBorder="1" applyAlignment="1" applyProtection="1">
      <alignment horizontal="left" vertical="center" inden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4" fillId="2" borderId="13" xfId="0" applyFont="1" applyFill="1" applyBorder="1" applyAlignment="1" applyProtection="1">
      <alignment horizontal="left" vertical="center" indent="1"/>
      <protection hidden="1"/>
    </xf>
    <xf numFmtId="0" fontId="14" fillId="2" borderId="14" xfId="0" applyFont="1" applyFill="1" applyBorder="1" applyAlignment="1" applyProtection="1">
      <alignment vertical="center"/>
      <protection hidden="1"/>
    </xf>
    <xf numFmtId="0" fontId="14" fillId="2" borderId="18" xfId="0" applyFont="1" applyFill="1" applyBorder="1" applyAlignment="1" applyProtection="1">
      <alignment horizontal="left" vertical="center" indent="1"/>
      <protection hidden="1"/>
    </xf>
    <xf numFmtId="0" fontId="14" fillId="2" borderId="19" xfId="0" applyFont="1" applyFill="1" applyBorder="1" applyAlignment="1" applyProtection="1">
      <alignment vertical="center"/>
      <protection hidden="1"/>
    </xf>
    <xf numFmtId="0" fontId="18"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4" fillId="2" borderId="12" xfId="0" applyFont="1" applyFill="1" applyBorder="1" applyAlignment="1" applyProtection="1">
      <alignment horizontal="left" vertical="center" indent="1"/>
      <protection hidden="1"/>
    </xf>
    <xf numFmtId="0" fontId="14" fillId="2" borderId="23" xfId="0" applyFont="1" applyFill="1" applyBorder="1" applyAlignment="1" applyProtection="1">
      <alignment vertical="center"/>
      <protection hidden="1"/>
    </xf>
    <xf numFmtId="165" fontId="14" fillId="2" borderId="14" xfId="0" applyNumberFormat="1" applyFont="1" applyFill="1" applyBorder="1" applyAlignment="1" applyProtection="1">
      <alignment horizontal="center" vertical="center" wrapText="1"/>
      <protection hidden="1"/>
    </xf>
    <xf numFmtId="165" fontId="14" fillId="2" borderId="16" xfId="0" applyNumberFormat="1" applyFont="1" applyFill="1" applyBorder="1" applyAlignment="1" applyProtection="1">
      <alignment horizontal="center" vertical="center" wrapText="1"/>
      <protection hidden="1"/>
    </xf>
    <xf numFmtId="165" fontId="14"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4" fillId="2" borderId="0" xfId="0" applyNumberFormat="1" applyFont="1" applyFill="1" applyAlignment="1" applyProtection="1">
      <alignment horizontal="left" vertical="center" indent="1"/>
      <protection hidden="1"/>
    </xf>
    <xf numFmtId="0" fontId="18"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21" fillId="12" borderId="41" xfId="0" applyFont="1" applyFill="1" applyBorder="1" applyAlignment="1" applyProtection="1">
      <alignment horizontal="center" vertical="center"/>
      <protection hidden="1"/>
    </xf>
    <xf numFmtId="0" fontId="21" fillId="13" borderId="33" xfId="0" applyFont="1" applyFill="1" applyBorder="1" applyAlignment="1" applyProtection="1">
      <alignment horizontal="center" vertical="center"/>
      <protection hidden="1"/>
    </xf>
    <xf numFmtId="0" fontId="54"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5" fillId="8" borderId="0" xfId="0" applyFont="1" applyFill="1" applyProtection="1">
      <protection hidden="1"/>
    </xf>
    <xf numFmtId="0" fontId="55" fillId="8" borderId="0" xfId="0" applyFont="1" applyFill="1" applyAlignment="1" applyProtection="1">
      <alignment vertical="center"/>
      <protection hidden="1"/>
    </xf>
    <xf numFmtId="0" fontId="56" fillId="8" borderId="0" xfId="0" applyFont="1" applyFill="1" applyProtection="1">
      <protection hidden="1"/>
    </xf>
    <xf numFmtId="0" fontId="21" fillId="2" borderId="0" xfId="0" applyFont="1" applyFill="1" applyAlignment="1" applyProtection="1">
      <alignment horizontal="left" indent="2"/>
      <protection hidden="1"/>
    </xf>
    <xf numFmtId="0" fontId="5"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5" fillId="9" borderId="0" xfId="0" applyFont="1" applyFill="1" applyProtection="1">
      <protection hidden="1"/>
    </xf>
    <xf numFmtId="0" fontId="4" fillId="9" borderId="0" xfId="0" applyFont="1" applyFill="1" applyProtection="1">
      <protection hidden="1"/>
    </xf>
    <xf numFmtId="0" fontId="5"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4" fillId="2" borderId="13" xfId="0" applyNumberFormat="1" applyFont="1" applyFill="1" applyBorder="1" applyAlignment="1" applyProtection="1">
      <alignment horizontal="center" vertical="center" wrapText="1"/>
      <protection hidden="1"/>
    </xf>
    <xf numFmtId="164" fontId="14" fillId="2" borderId="15" xfId="0" applyNumberFormat="1" applyFont="1" applyFill="1" applyBorder="1" applyAlignment="1" applyProtection="1">
      <alignment horizontal="center" vertical="center" wrapText="1"/>
      <protection hidden="1"/>
    </xf>
    <xf numFmtId="164" fontId="14"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57" fillId="11" borderId="0" xfId="0" applyFont="1" applyFill="1" applyAlignment="1">
      <alignment horizontal="left" vertical="top" indent="1"/>
    </xf>
    <xf numFmtId="0" fontId="57" fillId="11" borderId="0" xfId="0" applyFont="1" applyFill="1" applyAlignment="1">
      <alignment horizontal="left" vertical="top" wrapText="1" indent="1"/>
    </xf>
    <xf numFmtId="0" fontId="7" fillId="11" borderId="0" xfId="0" applyFont="1" applyFill="1" applyAlignment="1">
      <alignment horizontal="center" vertical="top"/>
    </xf>
    <xf numFmtId="0" fontId="58" fillId="11" borderId="0" xfId="0" applyFont="1" applyFill="1" applyAlignment="1">
      <alignment horizontal="center" vertical="top"/>
    </xf>
    <xf numFmtId="0" fontId="57" fillId="9" borderId="0" xfId="0" applyFont="1" applyFill="1" applyAlignment="1">
      <alignment horizontal="left" wrapText="1" indent="1"/>
    </xf>
    <xf numFmtId="0" fontId="57" fillId="11" borderId="0" xfId="0" applyFont="1" applyFill="1" applyAlignment="1">
      <alignment horizontal="left" vertical="center" wrapText="1" indent="1"/>
    </xf>
    <xf numFmtId="0" fontId="31" fillId="7" borderId="0" xfId="0" applyFont="1" applyFill="1" applyAlignment="1" applyProtection="1">
      <alignment horizontal="center" vertical="center" wrapTex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57" fillId="5" borderId="0" xfId="0" applyFont="1" applyFill="1" applyAlignment="1">
      <alignment horizontal="left" wrapText="1" indent="1"/>
    </xf>
    <xf numFmtId="0" fontId="32" fillId="2" borderId="0" xfId="0" applyFont="1" applyFill="1" applyAlignment="1" applyProtection="1">
      <alignment horizontal="justify" vertical="top" wrapText="1"/>
      <protection hidden="1"/>
    </xf>
    <xf numFmtId="0" fontId="11" fillId="2" borderId="0" xfId="0" applyFont="1" applyFill="1" applyAlignment="1" applyProtection="1">
      <alignment horizontal="center"/>
      <protection hidden="1"/>
    </xf>
    <xf numFmtId="0" fontId="59" fillId="2" borderId="0" xfId="0" applyFont="1" applyFill="1" applyAlignment="1" applyProtection="1">
      <alignment vertical="center"/>
      <protection hidden="1"/>
    </xf>
    <xf numFmtId="0" fontId="8" fillId="0" borderId="1" xfId="0" quotePrefix="1" applyFont="1" applyBorder="1" applyAlignment="1">
      <alignment vertical="top" wrapText="1"/>
    </xf>
    <xf numFmtId="0" fontId="3" fillId="2" borderId="0" xfId="0" applyFont="1" applyFill="1" applyProtection="1">
      <protection hidden="1"/>
    </xf>
    <xf numFmtId="0" fontId="3" fillId="2" borderId="0" xfId="0" applyFont="1" applyFill="1" applyAlignment="1" applyProtection="1">
      <alignment horizontal="center"/>
      <protection hidden="1"/>
    </xf>
    <xf numFmtId="0" fontId="3" fillId="0" borderId="0" xfId="0" applyFont="1" applyProtection="1">
      <protection hidden="1"/>
    </xf>
    <xf numFmtId="0" fontId="60" fillId="2" borderId="0" xfId="0" applyFont="1" applyFill="1" applyAlignment="1" applyProtection="1">
      <alignment horizontal="left" indent="1"/>
      <protection hidden="1"/>
    </xf>
    <xf numFmtId="0" fontId="12" fillId="2" borderId="5" xfId="0" applyFont="1" applyFill="1" applyBorder="1" applyAlignment="1" applyProtection="1">
      <alignment horizontal="left" vertical="center" wrapText="1" indent="1"/>
      <protection hidden="1"/>
    </xf>
    <xf numFmtId="0" fontId="12" fillId="2" borderId="9" xfId="0" applyFont="1" applyFill="1" applyBorder="1" applyAlignment="1" applyProtection="1">
      <alignment horizontal="left" vertical="center" indent="1"/>
      <protection hidden="1"/>
    </xf>
    <xf numFmtId="0" fontId="12" fillId="2" borderId="10" xfId="0" applyFont="1" applyFill="1" applyBorder="1" applyAlignment="1" applyProtection="1">
      <alignment vertical="center" wrapText="1"/>
      <protection hidden="1"/>
    </xf>
    <xf numFmtId="0" fontId="8" fillId="0" borderId="0" xfId="0" applyFont="1" applyAlignment="1">
      <alignment horizontal="center"/>
    </xf>
    <xf numFmtId="166" fontId="8" fillId="0" borderId="1" xfId="0" applyNumberFormat="1" applyFont="1" applyBorder="1"/>
    <xf numFmtId="0" fontId="7" fillId="0" borderId="0" xfId="0" applyFont="1" applyAlignment="1">
      <alignment horizontal="center"/>
    </xf>
    <xf numFmtId="0" fontId="63" fillId="0" borderId="0" xfId="0" applyFont="1" applyAlignment="1">
      <alignment horizontal="center"/>
    </xf>
    <xf numFmtId="0" fontId="2" fillId="2" borderId="0" xfId="0" applyFont="1" applyFill="1" applyProtection="1">
      <protection hidden="1"/>
    </xf>
    <xf numFmtId="0" fontId="2" fillId="2" borderId="0" xfId="0" applyFont="1" applyFill="1" applyAlignment="1" applyProtection="1">
      <alignment horizontal="center"/>
      <protection hidden="1"/>
    </xf>
    <xf numFmtId="0" fontId="14" fillId="3" borderId="0" xfId="0" applyFont="1" applyFill="1" applyAlignment="1">
      <alignment horizontal="center" vertical="center"/>
    </xf>
    <xf numFmtId="0" fontId="2" fillId="0" borderId="0" xfId="0" applyFont="1"/>
    <xf numFmtId="0" fontId="14" fillId="3" borderId="0" xfId="0" applyFont="1" applyFill="1" applyAlignment="1" applyProtection="1">
      <alignment horizontal="center" vertical="center"/>
      <protection hidden="1"/>
    </xf>
    <xf numFmtId="0" fontId="5" fillId="2" borderId="6" xfId="0" applyFont="1" applyFill="1" applyBorder="1" applyAlignment="1" applyProtection="1">
      <alignment vertical="center"/>
      <protection hidden="1"/>
    </xf>
    <xf numFmtId="0" fontId="5" fillId="0" borderId="9" xfId="0" applyFont="1" applyBorder="1" applyProtection="1">
      <protection hidden="1"/>
    </xf>
    <xf numFmtId="0" fontId="12" fillId="2" borderId="9" xfId="0" applyFont="1" applyFill="1" applyBorder="1" applyAlignment="1" applyProtection="1">
      <alignment horizontal="center" vertical="center" wrapText="1"/>
      <protection hidden="1"/>
    </xf>
    <xf numFmtId="0" fontId="12" fillId="2" borderId="9" xfId="0" applyFont="1" applyFill="1" applyBorder="1" applyAlignment="1" applyProtection="1">
      <alignment horizontal="left" vertical="center" wrapText="1" indent="1"/>
      <protection hidden="1"/>
    </xf>
    <xf numFmtId="0" fontId="5" fillId="0" borderId="0" xfId="0" applyFont="1"/>
    <xf numFmtId="0" fontId="59" fillId="2" borderId="0" xfId="0" applyFont="1" applyFill="1" applyAlignment="1" applyProtection="1">
      <alignment vertical="center" wrapText="1"/>
      <protection hidden="1"/>
    </xf>
    <xf numFmtId="0" fontId="2" fillId="2" borderId="8" xfId="0" applyFont="1" applyFill="1" applyBorder="1" applyAlignment="1" applyProtection="1">
      <alignment vertical="center"/>
      <protection hidden="1"/>
    </xf>
    <xf numFmtId="0" fontId="2" fillId="2" borderId="7"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1" fillId="3" borderId="0" xfId="0" applyFont="1" applyFill="1" applyAlignment="1">
      <alignment horizontal="center" vertical="center" wrapText="1"/>
    </xf>
    <xf numFmtId="0" fontId="59" fillId="0" borderId="0" xfId="0" applyFont="1" applyAlignment="1">
      <alignment vertical="center" wrapText="1"/>
    </xf>
    <xf numFmtId="0" fontId="2" fillId="2" borderId="7"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59" fillId="0" borderId="0" xfId="0" applyFont="1" applyAlignment="1">
      <alignment vertical="center"/>
    </xf>
    <xf numFmtId="0" fontId="2" fillId="4"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left" vertical="center" indent="1"/>
      <protection hidden="1"/>
    </xf>
    <xf numFmtId="0" fontId="2" fillId="4" borderId="1" xfId="0" applyFont="1" applyFill="1" applyBorder="1" applyAlignment="1" applyProtection="1">
      <alignment horizontal="left" vertical="center" indent="1"/>
      <protection locked="0"/>
    </xf>
    <xf numFmtId="0" fontId="2" fillId="13" borderId="1" xfId="0" applyFont="1" applyFill="1" applyBorder="1" applyAlignment="1" applyProtection="1">
      <alignment horizontal="left" vertical="center" indent="1"/>
      <protection locked="0"/>
    </xf>
    <xf numFmtId="0" fontId="2" fillId="13" borderId="1" xfId="0" applyFont="1" applyFill="1" applyBorder="1" applyAlignment="1" applyProtection="1">
      <alignment horizontal="center" vertical="center"/>
      <protection locked="0"/>
    </xf>
    <xf numFmtId="0" fontId="4" fillId="2" borderId="0" xfId="0" applyFont="1" applyFill="1" applyAlignment="1" applyProtection="1">
      <alignment horizontal="right" vertical="top"/>
      <protection hidden="1"/>
    </xf>
    <xf numFmtId="0" fontId="32" fillId="6" borderId="6" xfId="0" applyFont="1" applyFill="1" applyBorder="1" applyAlignment="1" applyProtection="1">
      <alignment horizontal="center" vertical="center" wrapText="1"/>
      <protection hidden="1"/>
    </xf>
    <xf numFmtId="167" fontId="14" fillId="0" borderId="1" xfId="4" applyNumberFormat="1" applyFont="1" applyBorder="1" applyAlignment="1">
      <alignment horizontal="center" vertical="center" wrapText="1"/>
    </xf>
    <xf numFmtId="0" fontId="8" fillId="0" borderId="6" xfId="0" applyFont="1" applyBorder="1" applyAlignment="1">
      <alignment horizontal="center"/>
    </xf>
    <xf numFmtId="0" fontId="1" fillId="13" borderId="1" xfId="0" applyFont="1" applyFill="1" applyBorder="1" applyAlignment="1" applyProtection="1">
      <alignment horizontal="left" vertical="center" indent="1"/>
      <protection locked="0"/>
    </xf>
    <xf numFmtId="0" fontId="1" fillId="2" borderId="1" xfId="0" applyFont="1" applyFill="1" applyBorder="1" applyAlignment="1" applyProtection="1">
      <alignment horizontal="center" vertical="center"/>
      <protection hidden="1"/>
    </xf>
    <xf numFmtId="14" fontId="2" fillId="1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right" vertical="center" indent="1"/>
      <protection hidden="1"/>
    </xf>
    <xf numFmtId="1" fontId="14" fillId="0" borderId="1" xfId="0" applyNumberFormat="1" applyFont="1" applyBorder="1" applyAlignment="1">
      <alignment horizontal="center" vertical="center" wrapText="1"/>
    </xf>
    <xf numFmtId="1" fontId="8" fillId="0" borderId="1" xfId="0" applyNumberFormat="1" applyFont="1" applyBorder="1"/>
    <xf numFmtId="1" fontId="14" fillId="0" borderId="1" xfId="0" applyNumberFormat="1" applyFont="1" applyBorder="1" applyAlignment="1">
      <alignment horizontal="center" vertical="center"/>
    </xf>
    <xf numFmtId="0" fontId="14" fillId="2" borderId="16" xfId="0" applyFont="1" applyFill="1" applyBorder="1" applyAlignment="1" applyProtection="1">
      <alignment horizontal="left" vertical="center" wrapText="1" indent="1"/>
      <protection hidden="1"/>
    </xf>
    <xf numFmtId="0" fontId="14" fillId="2" borderId="17"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4" fillId="2" borderId="19" xfId="0" applyFont="1" applyFill="1" applyBorder="1" applyAlignment="1" applyProtection="1">
      <alignment horizontal="left" vertical="center" wrapText="1" indent="1"/>
      <protection hidden="1"/>
    </xf>
    <xf numFmtId="0" fontId="14" fillId="2" borderId="20" xfId="0" applyFont="1" applyFill="1" applyBorder="1" applyAlignment="1" applyProtection="1">
      <alignment horizontal="left" vertical="center" wrapText="1" indent="1"/>
      <protection hidden="1"/>
    </xf>
    <xf numFmtId="0" fontId="20" fillId="2" borderId="31" xfId="0" applyFont="1" applyFill="1" applyBorder="1" applyAlignment="1" applyProtection="1">
      <alignment horizontal="left" vertical="center" wrapText="1"/>
      <protection hidden="1"/>
    </xf>
    <xf numFmtId="0" fontId="20" fillId="2" borderId="32" xfId="0" applyFont="1" applyFill="1" applyBorder="1" applyAlignment="1" applyProtection="1">
      <alignment horizontal="left" vertical="center" wrapText="1"/>
      <protection hidden="1"/>
    </xf>
    <xf numFmtId="0" fontId="20" fillId="12" borderId="39" xfId="0" applyFont="1" applyFill="1" applyBorder="1" applyAlignment="1" applyProtection="1">
      <alignment horizontal="left" vertical="center" wrapText="1"/>
      <protection hidden="1"/>
    </xf>
    <xf numFmtId="0" fontId="20" fillId="12" borderId="40" xfId="0" applyFont="1" applyFill="1" applyBorder="1" applyAlignment="1" applyProtection="1">
      <alignment horizontal="left" vertical="center" wrapText="1"/>
      <protection hidden="1"/>
    </xf>
    <xf numFmtId="0" fontId="43" fillId="2" borderId="37" xfId="1" applyFont="1" applyFill="1" applyBorder="1" applyAlignment="1" applyProtection="1">
      <alignment horizontal="left" vertical="center" indent="1"/>
      <protection hidden="1"/>
    </xf>
    <xf numFmtId="0" fontId="43" fillId="2" borderId="31" xfId="1" applyFont="1" applyFill="1" applyBorder="1" applyAlignment="1" applyProtection="1">
      <alignment horizontal="left" vertical="center" indent="1"/>
      <protection hidden="1"/>
    </xf>
    <xf numFmtId="0" fontId="43" fillId="12" borderId="38" xfId="1" applyFont="1" applyFill="1" applyBorder="1" applyAlignment="1" applyProtection="1">
      <alignment horizontal="left" vertical="center" indent="1"/>
      <protection hidden="1"/>
    </xf>
    <xf numFmtId="0" fontId="43" fillId="12" borderId="39" xfId="1" applyFont="1" applyFill="1" applyBorder="1" applyAlignment="1" applyProtection="1">
      <alignment horizontal="left" vertical="center" indent="1"/>
      <protection hidden="1"/>
    </xf>
    <xf numFmtId="0" fontId="14" fillId="6" borderId="5" xfId="0" applyFont="1" applyFill="1" applyBorder="1" applyAlignment="1" applyProtection="1">
      <alignment horizontal="left" vertical="center" indent="1"/>
      <protection hidden="1"/>
    </xf>
    <xf numFmtId="0" fontId="14" fillId="6" borderId="9" xfId="0" applyFont="1" applyFill="1" applyBorder="1" applyAlignment="1" applyProtection="1">
      <alignment horizontal="left" vertical="center" indent="1"/>
      <protection hidden="1"/>
    </xf>
    <xf numFmtId="0" fontId="14" fillId="6" borderId="10" xfId="0" applyFont="1" applyFill="1" applyBorder="1" applyAlignment="1" applyProtection="1">
      <alignment horizontal="left" vertical="center" indent="1"/>
      <protection hidden="1"/>
    </xf>
    <xf numFmtId="0" fontId="14" fillId="2" borderId="14" xfId="0" applyFont="1" applyFill="1" applyBorder="1" applyAlignment="1" applyProtection="1">
      <alignment horizontal="left" vertical="center" wrapText="1" indent="1"/>
      <protection hidden="1"/>
    </xf>
    <xf numFmtId="0" fontId="14" fillId="2" borderId="36" xfId="0" applyFont="1" applyFill="1" applyBorder="1" applyAlignment="1" applyProtection="1">
      <alignment horizontal="left" vertical="center" wrapText="1" indent="1"/>
      <protection hidden="1"/>
    </xf>
    <xf numFmtId="0" fontId="32" fillId="2" borderId="0" xfId="0" applyFont="1" applyFill="1" applyAlignment="1" applyProtection="1">
      <alignment horizontal="justify" vertical="top" wrapText="1"/>
      <protection hidden="1"/>
    </xf>
    <xf numFmtId="0" fontId="20" fillId="2" borderId="0" xfId="0" applyFont="1" applyFill="1" applyAlignment="1" applyProtection="1">
      <alignment horizontal="left" vertical="center" wrapText="1"/>
      <protection hidden="1"/>
    </xf>
    <xf numFmtId="3" fontId="12" fillId="2" borderId="5" xfId="0" applyNumberFormat="1" applyFont="1" applyFill="1" applyBorder="1" applyAlignment="1" applyProtection="1">
      <alignment horizontal="center" vertical="center"/>
      <protection hidden="1"/>
    </xf>
    <xf numFmtId="3" fontId="12" fillId="2" borderId="9" xfId="0" applyNumberFormat="1" applyFont="1" applyFill="1" applyBorder="1" applyAlignment="1" applyProtection="1">
      <alignment horizontal="center" vertical="center"/>
      <protection hidden="1"/>
    </xf>
    <xf numFmtId="3" fontId="12"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32" fillId="2" borderId="0" xfId="0" applyFont="1" applyFill="1" applyAlignment="1" applyProtection="1">
      <alignment horizontal="left" vertical="top" wrapText="1"/>
      <protection hidden="1"/>
    </xf>
    <xf numFmtId="0" fontId="32" fillId="2" borderId="29" xfId="0" applyFont="1" applyFill="1" applyBorder="1" applyAlignment="1" applyProtection="1">
      <alignment horizontal="left" vertical="top" wrapText="1"/>
      <protection hidden="1"/>
    </xf>
    <xf numFmtId="0" fontId="27" fillId="2" borderId="0" xfId="0" applyFont="1" applyFill="1" applyAlignment="1" applyProtection="1">
      <alignment horizontal="center" vertical="top" wrapText="1"/>
      <protection hidden="1"/>
    </xf>
    <xf numFmtId="0" fontId="32" fillId="6" borderId="6" xfId="0" applyFont="1" applyFill="1" applyBorder="1" applyAlignment="1" applyProtection="1">
      <alignment horizontal="center" wrapText="1"/>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61" fillId="2" borderId="0" xfId="0" applyFont="1" applyFill="1" applyAlignment="1" applyProtection="1">
      <alignment horizontal="left"/>
      <protection hidden="1"/>
    </xf>
    <xf numFmtId="0" fontId="14" fillId="2" borderId="2" xfId="0" applyFont="1" applyFill="1" applyBorder="1" applyAlignment="1" applyProtection="1">
      <alignment horizontal="left" vertical="top" wrapText="1" indent="1"/>
      <protection hidden="1"/>
    </xf>
    <xf numFmtId="0" fontId="14" fillId="2" borderId="3" xfId="0" applyFont="1" applyFill="1" applyBorder="1" applyAlignment="1" applyProtection="1">
      <alignment horizontal="left" vertical="top" wrapText="1" indent="1"/>
      <protection hidden="1"/>
    </xf>
    <xf numFmtId="0" fontId="14" fillId="2" borderId="4" xfId="0" applyFont="1" applyFill="1" applyBorder="1" applyAlignment="1" applyProtection="1">
      <alignment horizontal="left" vertical="top" wrapText="1" indent="1"/>
      <protection hidden="1"/>
    </xf>
    <xf numFmtId="0" fontId="14" fillId="0" borderId="13" xfId="0" applyFont="1" applyBorder="1" applyAlignment="1" applyProtection="1">
      <alignment horizontal="left" vertical="center" wrapText="1" indent="1"/>
      <protection hidden="1"/>
    </xf>
    <xf numFmtId="0" fontId="14" fillId="0" borderId="26" xfId="0" applyFont="1" applyBorder="1" applyAlignment="1" applyProtection="1">
      <alignment horizontal="left" vertical="center" wrapText="1" indent="1"/>
      <protection hidden="1"/>
    </xf>
    <xf numFmtId="0" fontId="14" fillId="0" borderId="36" xfId="0" applyFont="1" applyBorder="1" applyAlignment="1" applyProtection="1">
      <alignment horizontal="left" vertical="center" wrapText="1" indent="1"/>
      <protection hidden="1"/>
    </xf>
    <xf numFmtId="0" fontId="14" fillId="6" borderId="9" xfId="0" applyFont="1" applyFill="1" applyBorder="1" applyAlignment="1" applyProtection="1">
      <alignment horizontal="center" vertical="center"/>
      <protection hidden="1"/>
    </xf>
    <xf numFmtId="0" fontId="14" fillId="6" borderId="10" xfId="0"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center"/>
      <protection hidden="1"/>
    </xf>
    <xf numFmtId="0" fontId="14" fillId="2" borderId="12" xfId="0" applyFont="1" applyFill="1" applyBorder="1" applyAlignment="1" applyProtection="1">
      <alignment horizontal="left" vertical="center" wrapText="1" indent="1"/>
      <protection hidden="1"/>
    </xf>
    <xf numFmtId="0" fontId="14" fillId="2" borderId="0" xfId="0" applyFont="1" applyFill="1" applyAlignment="1" applyProtection="1">
      <alignment horizontal="left" vertical="center" wrapText="1" indent="1"/>
      <protection hidden="1"/>
    </xf>
    <xf numFmtId="0" fontId="53" fillId="2" borderId="0" xfId="1" applyFont="1" applyFill="1" applyAlignment="1" applyProtection="1">
      <alignment horizontal="left"/>
      <protection hidden="1"/>
    </xf>
    <xf numFmtId="0" fontId="14" fillId="0" borderId="2"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2"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29" xfId="0" applyFont="1" applyBorder="1" applyAlignment="1" applyProtection="1">
      <alignment horizontal="left" vertical="top" wrapText="1" indent="1"/>
      <protection hidden="1"/>
    </xf>
    <xf numFmtId="0" fontId="14" fillId="0" borderId="11" xfId="0" applyFont="1" applyBorder="1" applyAlignment="1" applyProtection="1">
      <alignment horizontal="left" vertical="top" wrapText="1" indent="1"/>
      <protection hidden="1"/>
    </xf>
    <xf numFmtId="0" fontId="14" fillId="0" borderId="25" xfId="0" applyFont="1" applyBorder="1" applyAlignment="1" applyProtection="1">
      <alignment horizontal="left" vertical="top" wrapText="1" indent="1"/>
      <protection hidden="1"/>
    </xf>
    <xf numFmtId="0" fontId="14" fillId="0" borderId="30" xfId="0" applyFont="1" applyBorder="1" applyAlignment="1" applyProtection="1">
      <alignment horizontal="left" vertical="top" wrapText="1" indent="1"/>
      <protection hidden="1"/>
    </xf>
    <xf numFmtId="0" fontId="14" fillId="2" borderId="29" xfId="0" applyFont="1" applyFill="1" applyBorder="1" applyAlignment="1" applyProtection="1">
      <alignment horizontal="left" vertical="center" wrapText="1" indent="1"/>
      <protection hidden="1"/>
    </xf>
    <xf numFmtId="0" fontId="14" fillId="2" borderId="25" xfId="0" applyFont="1" applyFill="1" applyBorder="1" applyAlignment="1" applyProtection="1">
      <alignment horizontal="left" vertical="center" wrapText="1" indent="1"/>
      <protection hidden="1"/>
    </xf>
    <xf numFmtId="0" fontId="14" fillId="2" borderId="30" xfId="0" applyFont="1" applyFill="1" applyBorder="1" applyAlignment="1" applyProtection="1">
      <alignment horizontal="left" vertical="center" wrapText="1" indent="1"/>
      <protection hidden="1"/>
    </xf>
    <xf numFmtId="0" fontId="30" fillId="2" borderId="3" xfId="0" applyFont="1" applyFill="1" applyBorder="1" applyAlignment="1" applyProtection="1">
      <alignment horizontal="center"/>
      <protection hidden="1"/>
    </xf>
    <xf numFmtId="0" fontId="14" fillId="2" borderId="11" xfId="0" applyFont="1" applyFill="1" applyBorder="1" applyAlignment="1" applyProtection="1">
      <alignment horizontal="left" vertical="center" wrapText="1" indent="1"/>
      <protection hidden="1"/>
    </xf>
    <xf numFmtId="0" fontId="14" fillId="0" borderId="5" xfId="0" applyFont="1" applyBorder="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14" fillId="0" borderId="10" xfId="0" applyFont="1" applyBorder="1" applyAlignment="1" applyProtection="1">
      <alignment horizontal="left" vertical="center" wrapText="1"/>
      <protection hidden="1"/>
    </xf>
    <xf numFmtId="0" fontId="14" fillId="0" borderId="44" xfId="0" applyFont="1" applyBorder="1" applyAlignment="1" applyProtection="1">
      <alignment horizontal="left" vertical="center" wrapText="1" indent="1"/>
      <protection hidden="1"/>
    </xf>
    <xf numFmtId="0" fontId="14" fillId="0" borderId="45" xfId="0" applyFont="1" applyBorder="1" applyAlignment="1" applyProtection="1">
      <alignment horizontal="left" vertical="center" wrapText="1" indent="1"/>
      <protection hidden="1"/>
    </xf>
    <xf numFmtId="0" fontId="14" fillId="0" borderId="46" xfId="0" applyFont="1" applyBorder="1" applyAlignment="1" applyProtection="1">
      <alignment horizontal="left" vertical="center" wrapText="1" indent="1"/>
      <protection hidden="1"/>
    </xf>
    <xf numFmtId="0" fontId="14" fillId="0" borderId="47" xfId="0" applyFont="1" applyBorder="1" applyAlignment="1" applyProtection="1">
      <alignment horizontal="left" vertical="center" wrapText="1" indent="1"/>
      <protection hidden="1"/>
    </xf>
    <xf numFmtId="0" fontId="42" fillId="6" borderId="1" xfId="0" applyFont="1" applyFill="1" applyBorder="1" applyAlignment="1" applyProtection="1">
      <alignment horizontal="left" vertical="center" wrapText="1" indent="1"/>
      <protection hidden="1"/>
    </xf>
    <xf numFmtId="0" fontId="32" fillId="2" borderId="1" xfId="0" applyFont="1" applyFill="1" applyBorder="1" applyAlignment="1" applyProtection="1">
      <alignment horizontal="left" vertical="center" wrapText="1" indent="1"/>
      <protection hidden="1"/>
    </xf>
    <xf numFmtId="0" fontId="32" fillId="2" borderId="5" xfId="0" applyFont="1" applyFill="1" applyBorder="1" applyAlignment="1" applyProtection="1">
      <alignment horizontal="left" vertical="center" wrapText="1" indent="1"/>
      <protection hidden="1"/>
    </xf>
    <xf numFmtId="0" fontId="64" fillId="14" borderId="5" xfId="0" applyFont="1" applyFill="1" applyBorder="1" applyAlignment="1">
      <alignment horizontal="center" vertical="center" wrapText="1"/>
    </xf>
    <xf numFmtId="0" fontId="64" fillId="14" borderId="9" xfId="0" applyFont="1" applyFill="1" applyBorder="1" applyAlignment="1">
      <alignment horizontal="center" vertical="center" wrapText="1"/>
    </xf>
    <xf numFmtId="0" fontId="64" fillId="14" borderId="10" xfId="0" applyFont="1" applyFill="1" applyBorder="1" applyAlignment="1">
      <alignment horizontal="center" vertical="center" wrapText="1"/>
    </xf>
    <xf numFmtId="167" fontId="14" fillId="0" borderId="5" xfId="4" applyNumberFormat="1" applyFont="1" applyBorder="1" applyAlignment="1">
      <alignment horizontal="center" vertical="center" wrapText="1"/>
    </xf>
    <xf numFmtId="167" fontId="14" fillId="0" borderId="9" xfId="4" applyNumberFormat="1" applyFont="1" applyBorder="1" applyAlignment="1">
      <alignment horizontal="center" vertical="center" wrapText="1"/>
    </xf>
    <xf numFmtId="167" fontId="14" fillId="0" borderId="10" xfId="4" applyNumberFormat="1" applyFont="1" applyBorder="1" applyAlignment="1">
      <alignment horizontal="center" vertical="center" wrapText="1"/>
    </xf>
    <xf numFmtId="0" fontId="32" fillId="6" borderId="7" xfId="0" applyFont="1" applyFill="1" applyBorder="1" applyAlignment="1" applyProtection="1">
      <alignment horizontal="center" vertical="top" wrapText="1"/>
      <protection hidden="1"/>
    </xf>
    <xf numFmtId="0" fontId="32" fillId="6" borderId="1" xfId="0" applyFont="1" applyFill="1" applyBorder="1" applyAlignment="1" applyProtection="1">
      <alignment horizontal="left" vertical="center" wrapText="1" indent="1"/>
      <protection hidden="1"/>
    </xf>
    <xf numFmtId="0" fontId="14" fillId="13" borderId="43" xfId="0" applyFont="1" applyFill="1" applyBorder="1" applyAlignment="1" applyProtection="1">
      <alignment horizontal="left" vertical="center" indent="1"/>
      <protection locked="0"/>
    </xf>
    <xf numFmtId="0" fontId="14" fillId="13" borderId="32" xfId="0" applyFont="1" applyFill="1" applyBorder="1" applyAlignment="1" applyProtection="1">
      <alignment horizontal="left" vertical="center" indent="1"/>
      <protection locked="0"/>
    </xf>
    <xf numFmtId="0" fontId="14" fillId="12" borderId="21" xfId="0" applyFont="1" applyFill="1" applyBorder="1" applyAlignment="1" applyProtection="1">
      <alignment horizontal="left" vertical="center" indent="1"/>
      <protection locked="0"/>
    </xf>
    <xf numFmtId="0" fontId="14" fillId="12" borderId="22" xfId="0" applyFont="1" applyFill="1" applyBorder="1" applyAlignment="1" applyProtection="1">
      <alignment horizontal="left" vertical="center" indent="1"/>
      <protection locked="0"/>
    </xf>
    <xf numFmtId="3" fontId="14" fillId="2" borderId="42" xfId="0" applyNumberFormat="1" applyFont="1" applyFill="1" applyBorder="1" applyAlignment="1" applyProtection="1">
      <alignment horizontal="left" vertical="center" indent="1"/>
      <protection hidden="1"/>
    </xf>
    <xf numFmtId="3" fontId="14" fillId="2" borderId="40" xfId="0" applyNumberFormat="1" applyFont="1" applyFill="1" applyBorder="1" applyAlignment="1" applyProtection="1">
      <alignment horizontal="left" vertical="center" indent="1"/>
      <protection hidden="1"/>
    </xf>
  </cellXfs>
  <cellStyles count="5">
    <cellStyle name="Lien hypertexte" xfId="1" builtinId="8"/>
    <cellStyle name="Milliers" xfId="4" builtinId="3"/>
    <cellStyle name="Normal" xfId="0" builtinId="0"/>
    <cellStyle name="Normal 2" xfId="2" xr:uid="{6916636B-A48F-4266-B14E-3866D83E7AAE}"/>
    <cellStyle name="Normal 3" xfId="3" xr:uid="{7F9BDA7E-A37D-48D0-852C-F05937FA7429}"/>
  </cellStyles>
  <dxfs count="2">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CC0099"/>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4" hidden="1"/>
    <col min="19" max="19" width="18" style="74" hidden="1"/>
    <col min="20" max="20" width="6.5703125" style="53" hidden="1"/>
    <col min="21" max="21" width="96.7109375" style="7" hidden="1"/>
    <col min="22" max="16383" width="3.7109375" style="74" hidden="1"/>
    <col min="16384" max="16384" width="1.42578125" style="74" hidden="1"/>
  </cols>
  <sheetData>
    <row r="1" spans="1:23" s="46" customFormat="1" ht="30" customHeight="1" x14ac:dyDescent="0.2">
      <c r="A1" s="10"/>
      <c r="B1" s="10"/>
      <c r="C1" s="10"/>
      <c r="D1" s="10"/>
      <c r="E1" s="10"/>
      <c r="F1" s="10"/>
      <c r="G1" s="10"/>
      <c r="H1" s="10"/>
      <c r="I1" s="10"/>
      <c r="J1" s="10"/>
      <c r="K1" s="10"/>
      <c r="L1" s="10"/>
      <c r="M1" s="10"/>
      <c r="N1" s="44" t="s">
        <v>4614</v>
      </c>
      <c r="O1" s="44" t="s">
        <v>4614</v>
      </c>
      <c r="P1" s="175" t="s">
        <v>4789</v>
      </c>
      <c r="Q1" s="175" t="s">
        <v>4789</v>
      </c>
      <c r="R1" s="170" t="s">
        <v>4792</v>
      </c>
      <c r="S1" s="170" t="s">
        <v>4792</v>
      </c>
      <c r="T1" s="45" t="s">
        <v>4615</v>
      </c>
      <c r="U1" s="179" t="s">
        <v>4818</v>
      </c>
      <c r="V1" s="74"/>
      <c r="W1" s="74"/>
    </row>
    <row r="2" spans="1:23" s="54" customFormat="1" ht="9.9499999999999993" customHeight="1" x14ac:dyDescent="0.2">
      <c r="A2" s="27"/>
      <c r="B2" s="27"/>
      <c r="C2" s="27"/>
      <c r="D2" s="27"/>
      <c r="E2" s="27"/>
      <c r="F2" s="27"/>
      <c r="G2" s="27"/>
      <c r="H2" s="47"/>
      <c r="I2" s="48" t="str" cm="1">
        <f t="array" ref="I2">INDEX(Trad, N2, Lang)</f>
        <v>Eidgenössisches Departement für Umwelt, Verkehr,</v>
      </c>
      <c r="J2" s="48"/>
      <c r="K2" s="32"/>
      <c r="L2" s="27"/>
      <c r="M2" s="27"/>
      <c r="N2" s="50">
        <v>200</v>
      </c>
      <c r="O2" s="160"/>
      <c r="P2" s="166"/>
      <c r="Q2" s="166"/>
      <c r="R2" s="7"/>
      <c r="S2" s="7"/>
      <c r="T2" s="53"/>
      <c r="U2" s="7"/>
      <c r="V2" s="74"/>
      <c r="W2" s="74"/>
    </row>
    <row r="3" spans="1:23" s="54" customFormat="1" ht="9.9499999999999993" customHeight="1" x14ac:dyDescent="0.2">
      <c r="A3" s="27"/>
      <c r="B3" s="27"/>
      <c r="C3" s="27"/>
      <c r="D3" s="27"/>
      <c r="E3" s="27"/>
      <c r="F3" s="27"/>
      <c r="G3" s="27"/>
      <c r="H3" s="47"/>
      <c r="I3" s="48" t="str" cm="1">
        <f t="array" ref="I3">INDEX(Trad, N3, Lang)</f>
        <v>Energie und Kommunikation UVEK</v>
      </c>
      <c r="J3" s="48"/>
      <c r="K3" s="32"/>
      <c r="L3" s="27"/>
      <c r="M3" s="27"/>
      <c r="N3" s="50">
        <v>201</v>
      </c>
      <c r="O3" s="160"/>
      <c r="P3" s="166"/>
      <c r="Q3" s="166"/>
      <c r="R3" s="7"/>
      <c r="S3" s="7"/>
      <c r="T3" s="53"/>
      <c r="U3" s="7"/>
      <c r="V3" s="74"/>
      <c r="W3" s="74"/>
    </row>
    <row r="4" spans="1:23" s="46" customFormat="1" ht="18" customHeight="1" x14ac:dyDescent="0.2">
      <c r="A4" s="10"/>
      <c r="B4" s="10"/>
      <c r="C4" s="10"/>
      <c r="D4" s="10"/>
      <c r="E4" s="10"/>
      <c r="F4" s="10"/>
      <c r="G4" s="10"/>
      <c r="H4" s="49"/>
      <c r="I4" s="55" t="str" cm="1">
        <f t="array" ref="I4">INDEX(Trad, N4, Lang)</f>
        <v>Bundesamt für Energie BFE</v>
      </c>
      <c r="J4" s="56"/>
      <c r="K4" s="33"/>
      <c r="L4" s="10"/>
      <c r="M4" s="10"/>
      <c r="N4" s="50">
        <v>202</v>
      </c>
      <c r="O4" s="160"/>
      <c r="P4" s="166"/>
      <c r="Q4" s="166"/>
      <c r="R4" s="7"/>
      <c r="S4" s="7"/>
      <c r="T4" s="53"/>
      <c r="U4" s="7"/>
      <c r="V4" s="74"/>
      <c r="W4" s="74"/>
    </row>
    <row r="5" spans="1:23" s="46" customFormat="1" ht="30" customHeight="1" x14ac:dyDescent="0.2">
      <c r="A5" s="10"/>
      <c r="B5" s="10"/>
      <c r="C5" s="10"/>
      <c r="D5" s="10"/>
      <c r="E5" s="10"/>
      <c r="F5" s="10"/>
      <c r="G5" s="10"/>
      <c r="H5" s="10"/>
      <c r="I5" s="10"/>
      <c r="J5" s="10"/>
      <c r="K5" s="10"/>
      <c r="L5" s="10"/>
      <c r="M5" s="10"/>
      <c r="N5" s="50"/>
      <c r="O5" s="160"/>
      <c r="P5" s="166"/>
      <c r="Q5" s="166"/>
      <c r="R5" s="7"/>
      <c r="S5" s="7"/>
      <c r="T5" s="53"/>
      <c r="U5" s="7"/>
      <c r="V5" s="74"/>
      <c r="W5" s="74"/>
    </row>
    <row r="6" spans="1:23" s="46" customFormat="1" ht="12.6" customHeight="1" x14ac:dyDescent="0.2">
      <c r="A6" s="10"/>
      <c r="B6" s="49"/>
      <c r="C6" s="24"/>
      <c r="D6" s="49"/>
      <c r="E6" s="10"/>
      <c r="F6" s="10"/>
      <c r="G6" s="10"/>
      <c r="H6" s="10"/>
      <c r="I6" s="12" t="str" cm="1">
        <f t="array" ref="I6">INDEX(Trad, N6, Lang)</f>
        <v>Bitte wählen Sie die Sprache aus</v>
      </c>
      <c r="J6" s="10"/>
      <c r="L6" s="61" t="s">
        <v>4464</v>
      </c>
      <c r="M6" s="10"/>
      <c r="N6" s="50">
        <v>203</v>
      </c>
      <c r="O6" s="160"/>
      <c r="P6" s="167"/>
      <c r="Q6" s="166"/>
      <c r="R6" s="190" cm="1">
        <f t="array" ref="R6">_xlfn.SWITCH(L6, "D", 1, "F", 2, "I", 3)</f>
        <v>1</v>
      </c>
      <c r="S6" s="163" t="s">
        <v>4616</v>
      </c>
      <c r="T6" s="53"/>
      <c r="U6" s="7"/>
      <c r="V6" s="74"/>
      <c r="W6" s="74"/>
    </row>
    <row r="7" spans="1:23" ht="5.0999999999999996" customHeight="1" x14ac:dyDescent="0.2">
      <c r="A7" s="9"/>
      <c r="B7" s="6">
        <f>IF(B12="D", 1, IF(B12="F", 2, 3))</f>
        <v>3</v>
      </c>
      <c r="F7" s="9"/>
      <c r="G7" s="11"/>
      <c r="H7" s="11"/>
      <c r="I7" s="11"/>
      <c r="J7" s="11"/>
      <c r="M7" s="9"/>
      <c r="N7" s="50"/>
      <c r="O7" s="160"/>
      <c r="P7" s="166"/>
      <c r="Q7" s="166"/>
      <c r="R7" s="164"/>
      <c r="S7" s="164"/>
    </row>
    <row r="8" spans="1:23" s="75" customFormat="1" ht="12.75" customHeight="1" x14ac:dyDescent="0.2">
      <c r="A8" s="14"/>
      <c r="B8" s="15"/>
      <c r="C8" s="16"/>
      <c r="D8" s="17"/>
      <c r="E8" s="17"/>
      <c r="F8" s="14"/>
      <c r="G8" s="11"/>
      <c r="H8" s="11"/>
      <c r="I8" s="138" t="str" cm="1">
        <f t="array" ref="I8">INDEX(Trad, N8, $R$6)</f>
        <v>Massnahme</v>
      </c>
      <c r="J8" s="11"/>
      <c r="K8" s="64"/>
      <c r="L8" s="139" t="str">
        <f>R8</f>
        <v>IK-01a</v>
      </c>
      <c r="M8" s="14"/>
      <c r="N8" s="50">
        <v>23</v>
      </c>
      <c r="O8" s="161"/>
      <c r="P8" s="168"/>
      <c r="Q8" s="166"/>
      <c r="R8" s="171" t="s">
        <v>4927</v>
      </c>
      <c r="S8" s="163" t="s">
        <v>4787</v>
      </c>
      <c r="T8" s="53"/>
      <c r="U8" s="189" t="s">
        <v>4822</v>
      </c>
    </row>
    <row r="9" spans="1:23" ht="12.75" customHeight="1" x14ac:dyDescent="0.2">
      <c r="A9" s="9"/>
      <c r="B9" s="13"/>
      <c r="C9" s="12"/>
      <c r="E9" s="12"/>
      <c r="F9" s="9"/>
      <c r="G9" s="11"/>
      <c r="H9" s="11"/>
      <c r="I9" s="138" t="str" cm="1">
        <f t="array" ref="I9">INDEX(Trad, N9, $R$6)</f>
        <v>Version</v>
      </c>
      <c r="J9" s="11"/>
      <c r="K9" s="64"/>
      <c r="L9" s="139" t="str">
        <f>R10</f>
        <v>2.0 (11.2025)</v>
      </c>
      <c r="M9" s="9"/>
      <c r="N9" s="50">
        <v>24</v>
      </c>
      <c r="O9" s="160"/>
      <c r="P9" s="166"/>
      <c r="Q9" s="166"/>
      <c r="R9" s="190">
        <v>1</v>
      </c>
      <c r="S9" s="163" t="s">
        <v>4791</v>
      </c>
    </row>
    <row r="10" spans="1:23" ht="12.75" customHeight="1" x14ac:dyDescent="0.2">
      <c r="A10" s="9"/>
      <c r="B10" s="13"/>
      <c r="C10" s="12"/>
      <c r="E10" s="12"/>
      <c r="F10" s="9"/>
      <c r="G10" s="11"/>
      <c r="H10" s="11"/>
      <c r="I10" s="11"/>
      <c r="J10" s="11"/>
      <c r="K10" s="64"/>
      <c r="L10" s="133"/>
      <c r="M10" s="9"/>
      <c r="N10" s="50"/>
      <c r="O10" s="160"/>
      <c r="P10" s="166"/>
      <c r="Q10" s="166"/>
      <c r="R10" s="190" t="str">
        <f>$Q$21&amp;" ("&amp;$Q$22&amp;")"</f>
        <v>2.0 (11.2025)</v>
      </c>
      <c r="S10" s="163" t="s">
        <v>4788</v>
      </c>
    </row>
    <row r="11" spans="1:23" ht="12.75" customHeight="1" x14ac:dyDescent="0.2">
      <c r="A11" s="9"/>
      <c r="B11" s="13"/>
      <c r="C11" s="12"/>
      <c r="E11" s="12"/>
      <c r="F11" s="9"/>
      <c r="G11" s="11"/>
      <c r="H11" s="11"/>
      <c r="I11" s="11"/>
      <c r="J11" s="11"/>
      <c r="K11" s="64"/>
      <c r="L11" s="133"/>
      <c r="M11" s="9"/>
      <c r="N11" s="50"/>
      <c r="O11" s="160"/>
      <c r="P11" s="166"/>
      <c r="Q11" s="166"/>
      <c r="R11" s="7"/>
      <c r="S11" s="7"/>
    </row>
    <row r="12" spans="1:23" ht="12.75" customHeight="1" x14ac:dyDescent="0.2">
      <c r="A12" s="9"/>
      <c r="B12" s="6">
        <f>IF(B21="D", 1, IF(B21="F", 2, 3))</f>
        <v>3</v>
      </c>
      <c r="F12" s="9"/>
      <c r="G12" s="11"/>
      <c r="H12" s="11"/>
      <c r="I12" s="11"/>
      <c r="J12" s="11"/>
      <c r="M12" s="9"/>
      <c r="N12" s="50"/>
      <c r="O12" s="160"/>
      <c r="P12" s="166"/>
      <c r="Q12" s="166"/>
      <c r="R12" s="190">
        <f>Lang + 3*(R9-1)</f>
        <v>1</v>
      </c>
      <c r="S12" s="163" t="s">
        <v>4790</v>
      </c>
    </row>
    <row r="13" spans="1:23" s="75" customFormat="1" ht="20.100000000000001" customHeight="1" x14ac:dyDescent="0.2">
      <c r="A13" s="14"/>
      <c r="B13" s="71" t="str" cm="1">
        <f t="array" ref="B13">INDEX(Trad, N13, Lang)</f>
        <v>Inhaltsverzeichnis</v>
      </c>
      <c r="C13" s="16"/>
      <c r="D13" s="17"/>
      <c r="E13" s="17"/>
      <c r="F13" s="14"/>
      <c r="G13" s="11"/>
      <c r="H13" s="11"/>
      <c r="I13" s="11"/>
      <c r="J13" s="11"/>
      <c r="K13" s="17"/>
      <c r="L13" s="17"/>
      <c r="M13" s="14"/>
      <c r="N13" s="50">
        <v>205</v>
      </c>
      <c r="O13" s="161"/>
      <c r="P13" s="168"/>
      <c r="Q13" s="166"/>
      <c r="R13" s="7"/>
      <c r="S13" s="7"/>
      <c r="T13" s="53"/>
      <c r="U13" s="7"/>
    </row>
    <row r="14" spans="1:23" ht="8.1" customHeight="1" x14ac:dyDescent="0.2">
      <c r="A14" s="9"/>
      <c r="B14" s="13"/>
      <c r="C14" s="12"/>
      <c r="E14" s="12"/>
      <c r="F14" s="9"/>
      <c r="G14" s="11"/>
      <c r="H14" s="11"/>
      <c r="I14" s="11"/>
      <c r="J14" s="11"/>
      <c r="M14" s="9"/>
      <c r="N14" s="50"/>
      <c r="O14" s="160"/>
      <c r="P14" s="166"/>
      <c r="Q14" s="166"/>
      <c r="R14" s="7"/>
      <c r="S14" s="7"/>
    </row>
    <row r="15" spans="1:23" ht="24.95" customHeight="1" x14ac:dyDescent="0.2">
      <c r="A15" s="10"/>
      <c r="B15" s="251" t="str" cm="1">
        <f t="array" ref="B15">INDEX(Trad, N15, Lang)</f>
        <v>A. Einsparprotokoll</v>
      </c>
      <c r="C15" s="252"/>
      <c r="D15" s="252"/>
      <c r="E15" s="252"/>
      <c r="F15" s="247" t="str" cm="1">
        <f t="array" ref="F15">INDEX(Trad, O15, $R$6)</f>
        <v>legt den Anwendungsbereich und die Anforderungen für die Umsetzung der Massnahme sowie an die Nachweise fest. Es ist keine Eingabe erforderlich.</v>
      </c>
      <c r="G15" s="247"/>
      <c r="H15" s="247"/>
      <c r="I15" s="247"/>
      <c r="J15" s="247"/>
      <c r="K15" s="247"/>
      <c r="L15" s="248"/>
      <c r="M15" s="9"/>
      <c r="N15" s="50">
        <v>206</v>
      </c>
      <c r="O15" s="50">
        <v>208</v>
      </c>
      <c r="P15" s="166"/>
      <c r="Q15" s="166"/>
      <c r="R15" s="7"/>
      <c r="S15" s="7"/>
    </row>
    <row r="16" spans="1:23" s="80" customFormat="1" ht="24.95" customHeight="1" x14ac:dyDescent="0.2">
      <c r="A16" s="10"/>
      <c r="B16" s="253" t="str" cm="1">
        <f t="array" ref="B16">INDEX(Trad, N16, Lang)</f>
        <v>B. Monitoringliste</v>
      </c>
      <c r="C16" s="254"/>
      <c r="D16" s="254"/>
      <c r="E16" s="254"/>
      <c r="F16" s="249" t="str" cm="1">
        <f t="array" ref="F16">INDEX(Trad, O16, $R$6)</f>
        <v>fasst die in diesem Protokoll gemeldeten Massnahmen zusammen. Alle Eingabefelder müssen für jede Massnahme ausgefüllt werden.</v>
      </c>
      <c r="G16" s="249"/>
      <c r="H16" s="249"/>
      <c r="I16" s="249"/>
      <c r="J16" s="249"/>
      <c r="K16" s="249"/>
      <c r="L16" s="250"/>
      <c r="M16" s="77"/>
      <c r="N16" s="50">
        <v>207</v>
      </c>
      <c r="O16" s="50">
        <v>209</v>
      </c>
      <c r="P16" s="169"/>
      <c r="Q16" s="166"/>
      <c r="R16" s="7"/>
      <c r="S16" s="7"/>
      <c r="T16" s="53"/>
      <c r="U16" s="7"/>
    </row>
    <row r="17" spans="1:21" s="80" customFormat="1" ht="20.100000000000001" customHeight="1" x14ac:dyDescent="0.2">
      <c r="A17" s="9"/>
      <c r="B17" s="76"/>
      <c r="C17" s="81"/>
      <c r="D17" s="7"/>
      <c r="E17" s="81"/>
      <c r="F17" s="77"/>
      <c r="G17" s="79"/>
      <c r="H17" s="79"/>
      <c r="I17" s="79"/>
      <c r="J17" s="79"/>
      <c r="K17" s="78"/>
      <c r="L17" s="78"/>
      <c r="M17" s="77"/>
      <c r="N17" s="50"/>
      <c r="O17" s="162"/>
      <c r="P17" s="169"/>
      <c r="Q17" s="166"/>
      <c r="R17" s="78"/>
      <c r="S17" s="78"/>
      <c r="T17" s="53"/>
      <c r="U17" s="7"/>
    </row>
    <row r="18" spans="1:21" ht="12.75" customHeight="1" x14ac:dyDescent="0.2">
      <c r="A18" s="9"/>
      <c r="B18" s="13"/>
      <c r="C18" s="12"/>
      <c r="E18" s="12"/>
      <c r="F18" s="9"/>
      <c r="G18" s="11"/>
      <c r="H18" s="11"/>
      <c r="I18" s="11"/>
      <c r="J18" s="11"/>
      <c r="M18" s="9"/>
      <c r="N18" s="50"/>
      <c r="O18" s="160"/>
      <c r="P18" s="166"/>
      <c r="Q18" s="166"/>
      <c r="R18" s="7"/>
      <c r="S18" s="7"/>
      <c r="T18" s="45"/>
    </row>
    <row r="19" spans="1:21" s="75" customFormat="1" ht="20.100000000000001" customHeight="1" x14ac:dyDescent="0.2">
      <c r="A19" s="14"/>
      <c r="B19" s="71" t="str" cm="1">
        <f t="array" ref="B19">INDEX(Trad, N19, Lang)</f>
        <v>Versionshistorie</v>
      </c>
      <c r="C19" s="16"/>
      <c r="D19" s="17"/>
      <c r="E19" s="17"/>
      <c r="F19" s="14"/>
      <c r="G19" s="11"/>
      <c r="H19" s="11"/>
      <c r="I19" s="11"/>
      <c r="J19" s="11"/>
      <c r="K19" s="17"/>
      <c r="L19" s="17"/>
      <c r="M19" s="14"/>
      <c r="N19" s="50">
        <v>210</v>
      </c>
      <c r="O19" s="161"/>
      <c r="P19" s="168"/>
      <c r="Q19" s="166"/>
      <c r="R19" s="17"/>
      <c r="S19" s="17"/>
      <c r="T19" s="53"/>
      <c r="U19" s="7"/>
    </row>
    <row r="20" spans="1:21" ht="8.1" customHeight="1" x14ac:dyDescent="0.2">
      <c r="A20" s="9"/>
      <c r="B20" s="13"/>
      <c r="C20" s="12"/>
      <c r="E20" s="12"/>
      <c r="F20" s="9"/>
      <c r="G20" s="11"/>
      <c r="H20" s="11"/>
      <c r="I20" s="11"/>
      <c r="J20" s="11"/>
      <c r="M20" s="9"/>
      <c r="N20" s="50"/>
      <c r="O20" s="160"/>
      <c r="P20" s="168"/>
      <c r="Q20" s="166"/>
      <c r="R20" s="7"/>
      <c r="S20" s="7"/>
    </row>
    <row r="21" spans="1:21" s="75" customFormat="1" ht="20.100000000000001" customHeight="1" x14ac:dyDescent="0.2">
      <c r="A21" s="17"/>
      <c r="B21" s="135" t="s">
        <v>4675</v>
      </c>
      <c r="C21" s="134" t="str" cm="1">
        <f t="array" ref="C21">INDEX(Trad, N21, Lang)</f>
        <v>Datum</v>
      </c>
      <c r="D21" s="255" t="str" cm="1">
        <f t="array" ref="D21">INDEX(Trad, O21, Lang)</f>
        <v>Änderung</v>
      </c>
      <c r="E21" s="256"/>
      <c r="F21" s="256"/>
      <c r="G21" s="256"/>
      <c r="H21" s="256"/>
      <c r="I21" s="256"/>
      <c r="J21" s="256"/>
      <c r="K21" s="256"/>
      <c r="L21" s="257"/>
      <c r="M21" s="17"/>
      <c r="N21" s="50">
        <v>211</v>
      </c>
      <c r="O21" s="50">
        <v>220</v>
      </c>
      <c r="P21" s="131" cm="1">
        <f t="array" ref="P21">_xlfn.XLOOKUP(TRUE, $R$22:$R$35&lt;&gt;"", $R$22:$R$35, , ,-1)</f>
        <v>2</v>
      </c>
      <c r="Q21" s="131" t="str">
        <f>TEXT(P21,"#.0")</f>
        <v>2.0</v>
      </c>
      <c r="R21" s="17"/>
      <c r="S21" s="17"/>
      <c r="T21" s="53"/>
      <c r="U21" s="7"/>
    </row>
    <row r="22" spans="1:21" ht="15" customHeight="1" x14ac:dyDescent="0.2">
      <c r="B22" s="172">
        <f>IF(OR(ISBLANK(R22), P22=R22),"",R22)</f>
        <v>1</v>
      </c>
      <c r="C22" s="149">
        <f>IF(OR(ISBLANK(S22), Q22=S22),"",S22)</f>
        <v>45597</v>
      </c>
      <c r="D22" s="258" t="str" cm="1">
        <f t="array" ref="D22">IF(ISBLANK(B22), "", INDEX(Trad, N22, Lang))</f>
        <v>Erste Fassung</v>
      </c>
      <c r="E22" s="258"/>
      <c r="F22" s="258"/>
      <c r="G22" s="258"/>
      <c r="H22" s="258"/>
      <c r="I22" s="258"/>
      <c r="J22" s="258"/>
      <c r="K22" s="258"/>
      <c r="L22" s="259"/>
      <c r="N22" s="50">
        <v>221</v>
      </c>
      <c r="O22" s="160"/>
      <c r="P22" s="146">
        <f>VLOOKUP(P21, $R$22:$S$35, 2, FALSE)</f>
        <v>45962</v>
      </c>
      <c r="Q22" s="146" t="str">
        <f>TEXT(Version!P22,"mm.aaaa")</f>
        <v>11.2025</v>
      </c>
      <c r="R22" s="178">
        <v>1</v>
      </c>
      <c r="S22" s="177">
        <v>45597</v>
      </c>
      <c r="T22" s="53">
        <f>1</f>
        <v>1</v>
      </c>
      <c r="U22" s="189" t="s">
        <v>4823</v>
      </c>
    </row>
    <row r="23" spans="1:21" ht="15" customHeight="1" x14ac:dyDescent="0.2">
      <c r="B23" s="173">
        <f t="shared" ref="B23:C35" si="0">IF(OR(ISBLANK(R23), R22=R23),"",R23)</f>
        <v>2</v>
      </c>
      <c r="C23" s="150">
        <f t="shared" si="0"/>
        <v>45962</v>
      </c>
      <c r="D23" s="242" t="str" cm="1">
        <f t="array" ref="D23">IF(ISBLANK(INDEX(Trad, N23, Lang_measure)), "", INDEX(Trad, N23, Lang_measure))</f>
        <v>Aufnahme einer Übersichtstabelle über die Änderungen zwischen den früheren Versionen</v>
      </c>
      <c r="E23" s="242"/>
      <c r="F23" s="242"/>
      <c r="G23" s="242"/>
      <c r="H23" s="242"/>
      <c r="I23" s="242"/>
      <c r="J23" s="242"/>
      <c r="K23" s="242"/>
      <c r="L23" s="243"/>
      <c r="N23" s="44">
        <v>222</v>
      </c>
      <c r="O23" s="160"/>
      <c r="P23" s="176"/>
      <c r="Q23" s="165"/>
      <c r="R23" s="178">
        <v>2</v>
      </c>
      <c r="S23" s="177">
        <v>45962</v>
      </c>
      <c r="T23" s="53">
        <f>IF(ISBLANK(R23), 1001, IF(R23&lt;&gt;R22, T22+1,T22))</f>
        <v>2</v>
      </c>
      <c r="U23" s="189"/>
    </row>
    <row r="24" spans="1:21" ht="15" customHeight="1" x14ac:dyDescent="0.2">
      <c r="B24" s="173" t="str">
        <f t="shared" si="0"/>
        <v/>
      </c>
      <c r="C24" s="150" t="str">
        <f t="shared" si="0"/>
        <v/>
      </c>
      <c r="D24" s="242" t="str" cm="1">
        <f t="array" ref="D24">IF(ISBLANK(INDEX(Trad, N24, Lang_measure)), "", INDEX(Trad, N24, Lang_measure))</f>
        <v>Einfügen des Einsparprotokolls (Tabelle A)</v>
      </c>
      <c r="E24" s="242"/>
      <c r="F24" s="242"/>
      <c r="G24" s="242"/>
      <c r="H24" s="242"/>
      <c r="I24" s="242"/>
      <c r="J24" s="242"/>
      <c r="K24" s="242"/>
      <c r="L24" s="243"/>
      <c r="N24" s="44">
        <v>223</v>
      </c>
      <c r="O24" s="160"/>
      <c r="P24" s="176"/>
      <c r="Q24" s="165"/>
      <c r="R24" s="178">
        <v>2</v>
      </c>
      <c r="S24" s="177">
        <v>45962</v>
      </c>
      <c r="T24" s="53">
        <f t="shared" ref="T24:T35" si="1">IF(ISBLANK(R24), 1001, IF(R24&lt;&gt;R23, T23+1,T23))</f>
        <v>2</v>
      </c>
      <c r="U24" s="189"/>
    </row>
    <row r="25" spans="1:21" ht="15" customHeight="1" x14ac:dyDescent="0.2">
      <c r="B25" s="173" t="str">
        <f t="shared" si="0"/>
        <v/>
      </c>
      <c r="C25" s="150" t="str">
        <f t="shared" si="0"/>
        <v/>
      </c>
      <c r="D25" s="242" t="str" cm="1">
        <f t="array" ref="D25">IF(ISBLANK(INDEX(Trad, N25, Lang_measure)), "", INDEX(Trad, N25, Lang_measure))</f>
        <v>Änderung und Aufnahme von Feldern in der Monitoringliste  (Tabelle B)</v>
      </c>
      <c r="E25" s="242"/>
      <c r="F25" s="242"/>
      <c r="G25" s="242"/>
      <c r="H25" s="242"/>
      <c r="I25" s="242"/>
      <c r="J25" s="242"/>
      <c r="K25" s="242"/>
      <c r="L25" s="243"/>
      <c r="N25" s="44">
        <v>224</v>
      </c>
      <c r="O25" s="160"/>
      <c r="P25" s="176"/>
      <c r="Q25" s="165"/>
      <c r="R25" s="178">
        <v>2</v>
      </c>
      <c r="S25" s="177">
        <v>45962</v>
      </c>
      <c r="T25" s="53">
        <f t="shared" si="1"/>
        <v>2</v>
      </c>
      <c r="U25" s="189"/>
    </row>
    <row r="26" spans="1:21" ht="15" customHeight="1" x14ac:dyDescent="0.2">
      <c r="B26" s="173" t="str">
        <f t="shared" si="0"/>
        <v/>
      </c>
      <c r="C26" s="150" t="str">
        <f t="shared" si="0"/>
        <v/>
      </c>
      <c r="D26" s="242" t="str" cm="1">
        <f t="array" ref="D26">IF(ISBLANK(INDEX(Trad, N26, Lang_measure)), "", INDEX(Trad, N26, Lang_measure))</f>
        <v>Diverse Layout Anpassungen</v>
      </c>
      <c r="E26" s="242"/>
      <c r="F26" s="242"/>
      <c r="G26" s="242"/>
      <c r="H26" s="242"/>
      <c r="I26" s="242"/>
      <c r="J26" s="242"/>
      <c r="K26" s="242"/>
      <c r="L26" s="243"/>
      <c r="N26" s="44">
        <v>225</v>
      </c>
      <c r="O26" s="160"/>
      <c r="P26" s="176"/>
      <c r="Q26" s="165"/>
      <c r="R26" s="178">
        <v>2</v>
      </c>
      <c r="S26" s="177">
        <v>45962</v>
      </c>
      <c r="T26" s="53">
        <f t="shared" si="1"/>
        <v>2</v>
      </c>
      <c r="U26" s="189"/>
    </row>
    <row r="27" spans="1:21" ht="29.25" customHeight="1" x14ac:dyDescent="0.2">
      <c r="B27" s="173" t="str">
        <f t="shared" si="0"/>
        <v/>
      </c>
      <c r="C27" s="150" t="str">
        <f t="shared" si="0"/>
        <v/>
      </c>
      <c r="D27" s="242" t="str" cm="1">
        <f t="array" ref="D27">IF(ISBLANK(INDEX(Trad, N27, Lang_measure)), "", INDEX(Trad, N27, Lang_measure))</f>
        <v/>
      </c>
      <c r="E27" s="242"/>
      <c r="F27" s="242"/>
      <c r="G27" s="242"/>
      <c r="H27" s="242"/>
      <c r="I27" s="242"/>
      <c r="J27" s="242"/>
      <c r="K27" s="242"/>
      <c r="L27" s="243"/>
      <c r="N27" s="44">
        <v>226</v>
      </c>
      <c r="O27" s="160"/>
      <c r="P27" s="176"/>
      <c r="Q27" s="165"/>
      <c r="R27" s="178"/>
      <c r="S27" s="177"/>
      <c r="T27" s="53">
        <f t="shared" si="1"/>
        <v>1001</v>
      </c>
      <c r="U27" s="189"/>
    </row>
    <row r="28" spans="1:21" ht="15" customHeight="1" x14ac:dyDescent="0.2">
      <c r="B28" s="173" t="str">
        <f t="shared" si="0"/>
        <v/>
      </c>
      <c r="C28" s="150" t="str">
        <f t="shared" si="0"/>
        <v/>
      </c>
      <c r="D28" s="242" t="str" cm="1">
        <f t="array" ref="D28">IF(ISBLANK(INDEX(Trad, N28, Lang_measure)), "", INDEX(Trad, N28, Lang_measure))</f>
        <v/>
      </c>
      <c r="E28" s="242"/>
      <c r="F28" s="242"/>
      <c r="G28" s="242"/>
      <c r="H28" s="242"/>
      <c r="I28" s="242"/>
      <c r="J28" s="242"/>
      <c r="K28" s="242"/>
      <c r="L28" s="243"/>
      <c r="N28" s="44">
        <v>227</v>
      </c>
      <c r="O28" s="160"/>
      <c r="P28" s="176"/>
      <c r="Q28" s="165"/>
      <c r="R28" s="178"/>
      <c r="S28" s="177"/>
      <c r="T28" s="53">
        <f t="shared" si="1"/>
        <v>1001</v>
      </c>
      <c r="U28" s="189"/>
    </row>
    <row r="29" spans="1:21" ht="15" customHeight="1" x14ac:dyDescent="0.2">
      <c r="B29" s="173" t="str">
        <f t="shared" si="0"/>
        <v/>
      </c>
      <c r="C29" s="150" t="str">
        <f t="shared" si="0"/>
        <v/>
      </c>
      <c r="D29" s="242" t="str" cm="1">
        <f t="array" ref="D29">IF(ISBLANK(INDEX(Trad, N29, Lang_measure)), "", INDEX(Trad, N29, Lang_measure))</f>
        <v/>
      </c>
      <c r="E29" s="242"/>
      <c r="F29" s="242"/>
      <c r="G29" s="242"/>
      <c r="H29" s="242"/>
      <c r="I29" s="242"/>
      <c r="J29" s="242"/>
      <c r="K29" s="242"/>
      <c r="L29" s="243"/>
      <c r="N29" s="44">
        <v>228</v>
      </c>
      <c r="O29" s="160"/>
      <c r="P29" s="176"/>
      <c r="Q29" s="165"/>
      <c r="R29" s="178"/>
      <c r="S29" s="177"/>
      <c r="T29" s="53">
        <f t="shared" si="1"/>
        <v>1001</v>
      </c>
      <c r="U29" s="189"/>
    </row>
    <row r="30" spans="1:21" ht="15" customHeight="1" x14ac:dyDescent="0.2">
      <c r="B30" s="173" t="str">
        <f t="shared" si="0"/>
        <v/>
      </c>
      <c r="C30" s="150" t="str">
        <f t="shared" si="0"/>
        <v/>
      </c>
      <c r="D30" s="242" t="str" cm="1">
        <f t="array" ref="D30">IF(ISBLANK(INDEX(Trad, N30, Lang_measure)), "", INDEX(Trad, N30, Lang_measure))</f>
        <v/>
      </c>
      <c r="E30" s="242"/>
      <c r="F30" s="242"/>
      <c r="G30" s="242"/>
      <c r="H30" s="242"/>
      <c r="I30" s="242"/>
      <c r="J30" s="242"/>
      <c r="K30" s="242"/>
      <c r="L30" s="243"/>
      <c r="N30" s="44">
        <v>229</v>
      </c>
      <c r="O30" s="160"/>
      <c r="P30" s="176"/>
      <c r="Q30" s="165"/>
      <c r="R30" s="178"/>
      <c r="S30" s="177"/>
      <c r="T30" s="53">
        <f t="shared" si="1"/>
        <v>1001</v>
      </c>
      <c r="U30" s="189"/>
    </row>
    <row r="31" spans="1:21" ht="15" customHeight="1" x14ac:dyDescent="0.2">
      <c r="B31" s="173" t="str">
        <f t="shared" si="0"/>
        <v/>
      </c>
      <c r="C31" s="150" t="str">
        <f t="shared" si="0"/>
        <v/>
      </c>
      <c r="D31" s="242" t="str" cm="1">
        <f t="array" ref="D31">IF(ISBLANK(INDEX(Trad, N31, Lang_measure)), "", INDEX(Trad, N31, Lang_measure))</f>
        <v/>
      </c>
      <c r="E31" s="242"/>
      <c r="F31" s="242"/>
      <c r="G31" s="242"/>
      <c r="H31" s="242"/>
      <c r="I31" s="242"/>
      <c r="J31" s="242"/>
      <c r="K31" s="242"/>
      <c r="L31" s="243"/>
      <c r="N31" s="44">
        <v>230</v>
      </c>
      <c r="O31" s="160"/>
      <c r="P31" s="176"/>
      <c r="Q31" s="165"/>
      <c r="R31" s="178"/>
      <c r="S31" s="177"/>
      <c r="T31" s="53">
        <f t="shared" si="1"/>
        <v>1001</v>
      </c>
      <c r="U31" s="189"/>
    </row>
    <row r="32" spans="1:21" ht="15" customHeight="1" x14ac:dyDescent="0.2">
      <c r="B32" s="173" t="str">
        <f t="shared" si="0"/>
        <v/>
      </c>
      <c r="C32" s="150" t="str">
        <f t="shared" si="0"/>
        <v/>
      </c>
      <c r="D32" s="242" t="str" cm="1">
        <f t="array" ref="D32">IF(ISBLANK(INDEX(Trad, N32, Lang_measure)), "", INDEX(Trad, N32, Lang_measure))</f>
        <v/>
      </c>
      <c r="E32" s="242"/>
      <c r="F32" s="242"/>
      <c r="G32" s="242"/>
      <c r="H32" s="242"/>
      <c r="I32" s="242"/>
      <c r="J32" s="242"/>
      <c r="K32" s="242"/>
      <c r="L32" s="243"/>
      <c r="N32" s="44">
        <v>227</v>
      </c>
      <c r="O32" s="160"/>
      <c r="P32" s="176"/>
      <c r="Q32" s="165"/>
      <c r="R32" s="178"/>
      <c r="S32" s="177"/>
      <c r="T32" s="53">
        <f t="shared" si="1"/>
        <v>1001</v>
      </c>
      <c r="U32" s="189"/>
    </row>
    <row r="33" spans="1:23" ht="15" customHeight="1" x14ac:dyDescent="0.2">
      <c r="B33" s="173" t="str">
        <f t="shared" si="0"/>
        <v/>
      </c>
      <c r="C33" s="150" t="str">
        <f t="shared" si="0"/>
        <v/>
      </c>
      <c r="D33" s="242" t="str" cm="1">
        <f t="array" ref="D33">IF(ISBLANK(INDEX(Trad, N33, Lang_measure)), "", INDEX(Trad, N33, Lang_measure))</f>
        <v/>
      </c>
      <c r="E33" s="242"/>
      <c r="F33" s="242"/>
      <c r="G33" s="242"/>
      <c r="H33" s="242"/>
      <c r="I33" s="242"/>
      <c r="J33" s="242"/>
      <c r="K33" s="242"/>
      <c r="L33" s="243"/>
      <c r="N33" s="44">
        <v>228</v>
      </c>
      <c r="O33" s="160"/>
      <c r="P33" s="176"/>
      <c r="Q33" s="165"/>
      <c r="R33" s="178"/>
      <c r="S33" s="177"/>
      <c r="T33" s="53">
        <f t="shared" si="1"/>
        <v>1001</v>
      </c>
      <c r="U33" s="189"/>
    </row>
    <row r="34" spans="1:23" ht="15" customHeight="1" x14ac:dyDescent="0.2">
      <c r="B34" s="173" t="str">
        <f t="shared" si="0"/>
        <v/>
      </c>
      <c r="C34" s="150" t="str">
        <f t="shared" si="0"/>
        <v/>
      </c>
      <c r="D34" s="242" t="str" cm="1">
        <f t="array" ref="D34">IF(ISBLANK(INDEX(Trad, N34, Lang_measure)), "", INDEX(Trad, N34, Lang_measure))</f>
        <v/>
      </c>
      <c r="E34" s="242"/>
      <c r="F34" s="242"/>
      <c r="G34" s="242"/>
      <c r="H34" s="242"/>
      <c r="I34" s="242"/>
      <c r="J34" s="242"/>
      <c r="K34" s="242"/>
      <c r="L34" s="243"/>
      <c r="N34" s="44">
        <v>229</v>
      </c>
      <c r="O34" s="160"/>
      <c r="P34" s="176"/>
      <c r="Q34" s="165"/>
      <c r="R34" s="178"/>
      <c r="S34" s="177"/>
      <c r="T34" s="53">
        <f t="shared" si="1"/>
        <v>1001</v>
      </c>
      <c r="U34" s="189"/>
    </row>
    <row r="35" spans="1:23" ht="15" customHeight="1" x14ac:dyDescent="0.2">
      <c r="B35" s="174" t="str">
        <f t="shared" si="0"/>
        <v/>
      </c>
      <c r="C35" s="151" t="str">
        <f t="shared" si="0"/>
        <v/>
      </c>
      <c r="D35" s="245" t="str" cm="1">
        <f t="array" ref="D35">IF(ISBLANK(INDEX(Trad, N35, Lang_measure)), "", INDEX(Trad, N35, Lang_measure))</f>
        <v/>
      </c>
      <c r="E35" s="245"/>
      <c r="F35" s="245"/>
      <c r="G35" s="245"/>
      <c r="H35" s="245"/>
      <c r="I35" s="245"/>
      <c r="J35" s="245"/>
      <c r="K35" s="245"/>
      <c r="L35" s="246"/>
      <c r="N35" s="44">
        <v>230</v>
      </c>
      <c r="O35" s="160"/>
      <c r="P35" s="176"/>
      <c r="Q35" s="165"/>
      <c r="R35" s="178"/>
      <c r="S35" s="177"/>
      <c r="T35" s="53">
        <f t="shared" si="1"/>
        <v>1001</v>
      </c>
      <c r="U35" s="189"/>
    </row>
    <row r="36" spans="1:23" ht="15" customHeight="1" x14ac:dyDescent="0.2">
      <c r="B36" s="129"/>
      <c r="C36" s="130"/>
      <c r="D36" s="130"/>
      <c r="E36" s="130"/>
      <c r="F36" s="130"/>
      <c r="G36" s="130"/>
      <c r="H36" s="130"/>
      <c r="I36" s="130"/>
      <c r="J36" s="130"/>
      <c r="K36" s="130"/>
      <c r="L36" s="130"/>
      <c r="N36" s="50"/>
      <c r="O36" s="160"/>
      <c r="P36" s="168"/>
      <c r="Q36" s="166"/>
      <c r="R36" s="7"/>
      <c r="S36" s="7"/>
    </row>
    <row r="37" spans="1:23" ht="15" customHeight="1" x14ac:dyDescent="0.2">
      <c r="N37" s="50"/>
      <c r="O37" s="160"/>
      <c r="P37" s="168"/>
      <c r="Q37" s="166"/>
      <c r="R37" s="7"/>
      <c r="S37" s="7"/>
    </row>
    <row r="38" spans="1:23" ht="15" customHeight="1" x14ac:dyDescent="0.2">
      <c r="N38" s="50"/>
      <c r="O38" s="160"/>
      <c r="P38" s="166"/>
      <c r="Q38" s="166"/>
      <c r="R38" s="7"/>
      <c r="S38" s="7"/>
    </row>
    <row r="39" spans="1:23" ht="15" customHeight="1" x14ac:dyDescent="0.2">
      <c r="N39" s="50"/>
      <c r="O39" s="160"/>
      <c r="P39" s="166"/>
      <c r="Q39" s="166"/>
      <c r="R39" s="7"/>
      <c r="S39" s="7"/>
    </row>
    <row r="40" spans="1:23" ht="15" customHeight="1" x14ac:dyDescent="0.2">
      <c r="N40" s="50"/>
      <c r="O40" s="160"/>
      <c r="P40" s="166"/>
      <c r="Q40" s="166"/>
      <c r="R40" s="7"/>
      <c r="S40" s="7"/>
    </row>
    <row r="41" spans="1:23" s="46" customFormat="1" ht="13.5" customHeight="1" x14ac:dyDescent="0.2">
      <c r="A41" s="34"/>
      <c r="B41" s="23" t="str" cm="1">
        <f t="array" ref="B41">INDEX(Trad, N41, Lang)</f>
        <v>Disclaimer</v>
      </c>
      <c r="C41" s="23"/>
      <c r="D41" s="49"/>
      <c r="E41" s="49"/>
      <c r="F41" s="49"/>
      <c r="G41" s="49"/>
      <c r="H41" s="49"/>
      <c r="I41" s="49"/>
      <c r="J41" s="49"/>
      <c r="K41" s="49"/>
      <c r="L41" s="49"/>
      <c r="M41" s="49"/>
      <c r="N41" s="50">
        <v>240</v>
      </c>
      <c r="O41" s="160"/>
      <c r="P41" s="166"/>
      <c r="Q41" s="166"/>
      <c r="R41" s="7"/>
      <c r="S41" s="7"/>
      <c r="T41" s="120"/>
      <c r="U41" s="7"/>
      <c r="V41" s="74"/>
      <c r="W41" s="74"/>
    </row>
    <row r="42" spans="1:23" s="46" customFormat="1" ht="58.5" customHeight="1" x14ac:dyDescent="0.2">
      <c r="A42" s="34"/>
      <c r="B42" s="244"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44"/>
      <c r="D42" s="244"/>
      <c r="E42" s="244"/>
      <c r="F42" s="244"/>
      <c r="G42" s="244"/>
      <c r="H42" s="244"/>
      <c r="I42" s="244"/>
      <c r="J42" s="244"/>
      <c r="K42" s="244"/>
      <c r="L42" s="244"/>
      <c r="M42" s="49"/>
      <c r="N42" s="50">
        <v>241</v>
      </c>
      <c r="O42" s="160"/>
      <c r="P42" s="166"/>
      <c r="Q42" s="166"/>
      <c r="R42" s="7"/>
      <c r="S42" s="7"/>
      <c r="T42" s="53"/>
      <c r="U42" s="7"/>
      <c r="V42" s="74"/>
      <c r="W42" s="74"/>
    </row>
    <row r="43" spans="1:23" x14ac:dyDescent="0.2">
      <c r="N43" s="50"/>
      <c r="O43" s="160"/>
      <c r="P43" s="166"/>
      <c r="Q43" s="166"/>
      <c r="R43" s="7"/>
      <c r="S43" s="7"/>
      <c r="T43" s="45"/>
    </row>
    <row r="44" spans="1:23" x14ac:dyDescent="0.2">
      <c r="N44" s="50"/>
      <c r="O44" s="160"/>
      <c r="P44" s="166"/>
      <c r="Q44" s="166"/>
      <c r="R44" s="7"/>
      <c r="S44" s="7"/>
    </row>
    <row r="45" spans="1:23" x14ac:dyDescent="0.2">
      <c r="N45" s="50"/>
      <c r="O45" s="160"/>
      <c r="P45" s="166"/>
      <c r="Q45" s="166"/>
      <c r="R45" s="7"/>
      <c r="S45" s="7"/>
    </row>
    <row r="46" spans="1:23" x14ac:dyDescent="0.2">
      <c r="N46" s="50"/>
      <c r="O46" s="160"/>
      <c r="P46" s="166"/>
      <c r="Q46" s="166"/>
      <c r="R46" s="7"/>
      <c r="S46" s="7"/>
    </row>
    <row r="47" spans="1:23" x14ac:dyDescent="0.2">
      <c r="N47" s="50"/>
      <c r="O47" s="160"/>
      <c r="P47" s="166"/>
      <c r="Q47" s="166"/>
      <c r="R47" s="7"/>
      <c r="S47" s="7"/>
    </row>
    <row r="48" spans="1:23" x14ac:dyDescent="0.2">
      <c r="N48" s="50"/>
      <c r="O48" s="160"/>
      <c r="P48" s="166"/>
      <c r="Q48" s="166"/>
      <c r="R48" s="7"/>
      <c r="S48" s="7"/>
    </row>
    <row r="49" spans="14:20" hidden="1" x14ac:dyDescent="0.2">
      <c r="N49" s="50"/>
    </row>
    <row r="50" spans="14:20" hidden="1" x14ac:dyDescent="0.2">
      <c r="N50" s="50"/>
    </row>
    <row r="51" spans="14:20" hidden="1" x14ac:dyDescent="0.2">
      <c r="N51" s="50"/>
      <c r="T51" s="53">
        <v>10</v>
      </c>
    </row>
    <row r="52" spans="14:20" hidden="1" x14ac:dyDescent="0.2">
      <c r="N52" s="50"/>
    </row>
    <row r="53" spans="14:20" hidden="1" x14ac:dyDescent="0.2">
      <c r="N53" s="50"/>
    </row>
    <row r="54" spans="14:20" hidden="1" x14ac:dyDescent="0.2">
      <c r="N54" s="50"/>
      <c r="T54" s="53">
        <v>10</v>
      </c>
    </row>
    <row r="55" spans="14:20" hidden="1" x14ac:dyDescent="0.2">
      <c r="N55" s="50"/>
    </row>
    <row r="56" spans="14:20" hidden="1" x14ac:dyDescent="0.2">
      <c r="N56" s="50"/>
    </row>
    <row r="57" spans="14:20" hidden="1" x14ac:dyDescent="0.2">
      <c r="N57" s="50"/>
      <c r="T57" s="53">
        <v>10</v>
      </c>
    </row>
    <row r="58" spans="14:20" hidden="1" x14ac:dyDescent="0.2">
      <c r="N58" s="50"/>
    </row>
    <row r="59" spans="14:20" hidden="1" x14ac:dyDescent="0.2">
      <c r="N59" s="50"/>
    </row>
    <row r="60" spans="14:20" hidden="1" x14ac:dyDescent="0.2">
      <c r="N60" s="50"/>
      <c r="T60" s="53">
        <v>10</v>
      </c>
    </row>
    <row r="61" spans="14:20" hidden="1" x14ac:dyDescent="0.2">
      <c r="N61" s="50"/>
    </row>
    <row r="62" spans="14:20" hidden="1" x14ac:dyDescent="0.2">
      <c r="N62" s="50"/>
    </row>
    <row r="63" spans="14:20" hidden="1" x14ac:dyDescent="0.2">
      <c r="N63" s="50"/>
      <c r="T63" s="53">
        <v>10</v>
      </c>
    </row>
    <row r="64" spans="14:20" hidden="1" x14ac:dyDescent="0.2">
      <c r="N64" s="50"/>
    </row>
    <row r="65" spans="14:20" hidden="1" x14ac:dyDescent="0.2">
      <c r="N65" s="50"/>
      <c r="T65" s="120">
        <v>8</v>
      </c>
    </row>
    <row r="66" spans="14:20" hidden="1" x14ac:dyDescent="0.2">
      <c r="N66" s="50"/>
    </row>
    <row r="67" spans="14:20" hidden="1" x14ac:dyDescent="0.2">
      <c r="N67" s="50"/>
      <c r="T67" s="53">
        <v>10</v>
      </c>
    </row>
    <row r="68" spans="14:20" hidden="1" x14ac:dyDescent="0.2">
      <c r="N68" s="50"/>
      <c r="T68" s="53">
        <v>10</v>
      </c>
    </row>
    <row r="69" spans="14:20" hidden="1" x14ac:dyDescent="0.2">
      <c r="N69" s="50"/>
    </row>
    <row r="70" spans="14:20" hidden="1" x14ac:dyDescent="0.2">
      <c r="N70" s="50"/>
      <c r="T70" s="45">
        <v>11</v>
      </c>
    </row>
    <row r="71" spans="14:20" hidden="1" x14ac:dyDescent="0.2">
      <c r="N71" s="50"/>
      <c r="T71" s="53">
        <v>10</v>
      </c>
    </row>
    <row r="72" spans="14:20" hidden="1" x14ac:dyDescent="0.2">
      <c r="N72" s="50"/>
    </row>
    <row r="73" spans="14:20" hidden="1" x14ac:dyDescent="0.2">
      <c r="N73" s="50"/>
      <c r="T73" s="45">
        <v>11</v>
      </c>
    </row>
    <row r="74" spans="14:20" hidden="1" x14ac:dyDescent="0.2">
      <c r="N74" s="50"/>
      <c r="T74" s="45"/>
    </row>
    <row r="75" spans="14:20" hidden="1" x14ac:dyDescent="0.2">
      <c r="N75" s="50"/>
    </row>
    <row r="76" spans="14:20" hidden="1" x14ac:dyDescent="0.2">
      <c r="N76" s="50"/>
      <c r="T76" s="53">
        <v>8</v>
      </c>
    </row>
    <row r="77" spans="14:20" hidden="1" x14ac:dyDescent="0.2">
      <c r="N77" s="50"/>
    </row>
    <row r="78" spans="14:20" hidden="1" x14ac:dyDescent="0.2">
      <c r="N78" s="50"/>
      <c r="T78" s="45">
        <v>11</v>
      </c>
    </row>
    <row r="79" spans="14:20" hidden="1" x14ac:dyDescent="0.2">
      <c r="N79" s="50"/>
    </row>
    <row r="80" spans="14:20" hidden="1" x14ac:dyDescent="0.2">
      <c r="N80" s="50"/>
    </row>
    <row r="81" spans="14:14" hidden="1" x14ac:dyDescent="0.2">
      <c r="N81" s="50"/>
    </row>
    <row r="82" spans="14:14" hidden="1" x14ac:dyDescent="0.2">
      <c r="N82" s="50"/>
    </row>
    <row r="83" spans="14:14" hidden="1" x14ac:dyDescent="0.2">
      <c r="N83" s="50"/>
    </row>
    <row r="84" spans="14:14" x14ac:dyDescent="0.2"/>
  </sheetData>
  <sheetProtection algorithmName="SHA-512" hashValue="PQP9hCuZspht4HH3CAveKIZkyybl7zfXvTMrl3evn4dezMQUOTjp6QjVwn+o34fKtx/dkGeOnpL1Bv1S5bloSg==" saltValue="kxXGqoLBjSgHsKZOiV7E4A=="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2" type="noConversion"/>
  <conditionalFormatting sqref="B22:L35">
    <cfRule type="expression" dxfId="1"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6"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101"/>
  <sheetViews>
    <sheetView topLeftCell="A68" zoomScaleNormal="100" zoomScalePageLayoutView="115" workbookViewId="0">
      <selection activeCell="L78" sqref="L78"/>
    </sheetView>
  </sheetViews>
  <sheetFormatPr baseColWidth="10" defaultColWidth="0" defaultRowHeight="0" customHeight="1" zeroHeight="1" x14ac:dyDescent="0.2"/>
  <cols>
    <col min="1" max="1" width="7.7109375" style="49" customWidth="1"/>
    <col min="2" max="2" width="4.7109375" style="49" customWidth="1"/>
    <col min="3" max="4" width="6.7109375" style="49" customWidth="1"/>
    <col min="5" max="12" width="8.7109375" style="49" customWidth="1"/>
    <col min="13" max="13" width="11.7109375" style="49" customWidth="1"/>
    <col min="14" max="18" width="5.42578125" style="50" hidden="1"/>
    <col min="19" max="19" width="5" style="52" hidden="1"/>
    <col min="20" max="21" width="9.28515625" style="74" hidden="1"/>
    <col min="22" max="24" width="6.5703125" style="53" hidden="1"/>
    <col min="25" max="25" width="10.42578125" style="53" hidden="1"/>
    <col min="26" max="26" width="54.42578125" style="74" hidden="1"/>
    <col min="27" max="16383" width="3.28515625" style="46" hidden="1"/>
    <col min="16384" max="16384" width="7.85546875" style="46" hidden="1"/>
  </cols>
  <sheetData>
    <row r="1" spans="1:51" ht="30" customHeight="1" x14ac:dyDescent="0.2">
      <c r="A1" s="10"/>
      <c r="B1" s="10"/>
      <c r="C1" s="10"/>
      <c r="D1" s="10"/>
      <c r="E1" s="10"/>
      <c r="F1" s="10"/>
      <c r="G1" s="10"/>
      <c r="H1" s="10"/>
      <c r="I1" s="10"/>
      <c r="J1" s="10"/>
      <c r="K1" s="10"/>
      <c r="L1" s="10"/>
      <c r="M1" s="10"/>
      <c r="N1" s="159" t="s">
        <v>4614</v>
      </c>
      <c r="O1" s="159" t="s">
        <v>4614</v>
      </c>
      <c r="P1" s="159" t="s">
        <v>4614</v>
      </c>
      <c r="Q1" s="159" t="s">
        <v>4614</v>
      </c>
      <c r="R1" s="159" t="s">
        <v>4614</v>
      </c>
      <c r="S1" s="180" t="s">
        <v>4789</v>
      </c>
      <c r="T1" s="179" t="s">
        <v>4792</v>
      </c>
      <c r="U1" s="179" t="s">
        <v>4792</v>
      </c>
      <c r="V1" s="45" t="s">
        <v>4615</v>
      </c>
      <c r="W1" s="45" t="s">
        <v>4615</v>
      </c>
      <c r="X1" s="45" t="s">
        <v>4615</v>
      </c>
      <c r="Y1" s="45" t="s">
        <v>4615</v>
      </c>
      <c r="Z1" s="179" t="s">
        <v>4818</v>
      </c>
    </row>
    <row r="2" spans="1:51" s="64" customFormat="1" ht="12" customHeight="1" x14ac:dyDescent="0.2">
      <c r="A2" s="62"/>
      <c r="B2" s="289" t="str" cm="1">
        <f t="array" ref="B2">INDEX(Trad, 204, Lang)</f>
        <v>Zurück zur Übersicht</v>
      </c>
      <c r="C2" s="289"/>
      <c r="D2" s="289"/>
      <c r="E2" s="289"/>
      <c r="F2" s="70"/>
      <c r="G2" s="70"/>
      <c r="H2" s="70"/>
      <c r="I2" s="70"/>
      <c r="J2" s="70"/>
      <c r="K2" s="70"/>
      <c r="L2" s="70"/>
      <c r="M2" s="70"/>
      <c r="N2" s="50"/>
      <c r="O2" s="51"/>
      <c r="P2" s="51"/>
      <c r="Q2" s="51"/>
      <c r="R2" s="51"/>
      <c r="S2" s="52"/>
      <c r="T2" s="7"/>
      <c r="U2" s="7"/>
      <c r="V2" s="53"/>
      <c r="W2" s="53"/>
      <c r="X2" s="53"/>
      <c r="Y2" s="53"/>
      <c r="Z2" s="7"/>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s="64" customFormat="1" ht="15" customHeight="1" x14ac:dyDescent="0.2">
      <c r="A3" s="62"/>
      <c r="B3" s="132"/>
      <c r="D3" s="133"/>
      <c r="F3" s="70"/>
      <c r="G3" s="70"/>
      <c r="H3" s="70"/>
      <c r="I3" s="70"/>
      <c r="J3" s="70"/>
      <c r="K3" s="70"/>
      <c r="L3" s="70"/>
      <c r="M3" s="70"/>
      <c r="N3" s="50"/>
      <c r="O3" s="51"/>
      <c r="P3" s="51"/>
      <c r="Q3" s="51"/>
      <c r="R3" s="51"/>
      <c r="S3" s="52"/>
      <c r="T3" s="7"/>
      <c r="U3" s="7"/>
      <c r="V3" s="53"/>
      <c r="W3" s="53"/>
      <c r="X3" s="53"/>
      <c r="Y3" s="53"/>
      <c r="Z3" s="7"/>
      <c r="AA3" s="46"/>
      <c r="AB3" s="46"/>
      <c r="AC3" s="46"/>
      <c r="AD3" s="46"/>
      <c r="AE3" s="46"/>
      <c r="AF3" s="46"/>
      <c r="AG3" s="46"/>
      <c r="AH3" s="46"/>
      <c r="AI3" s="46"/>
      <c r="AJ3" s="46"/>
      <c r="AK3" s="46"/>
      <c r="AL3" s="46"/>
      <c r="AM3" s="46"/>
      <c r="AN3" s="46"/>
      <c r="AO3" s="46"/>
      <c r="AP3" s="46"/>
      <c r="AQ3" s="46"/>
      <c r="AR3" s="46"/>
      <c r="AS3" s="46"/>
      <c r="AT3" s="46"/>
      <c r="AU3" s="46"/>
      <c r="AV3" s="46"/>
      <c r="AW3" s="46"/>
      <c r="AX3" s="46"/>
      <c r="AY3" s="46"/>
    </row>
    <row r="4" spans="1:51" s="54" customFormat="1" ht="9.9499999999999993" customHeight="1" x14ac:dyDescent="0.2">
      <c r="A4" s="27"/>
      <c r="B4" s="27"/>
      <c r="C4" s="27"/>
      <c r="D4" s="27"/>
      <c r="E4" s="27"/>
      <c r="F4" s="27"/>
      <c r="G4" s="27"/>
      <c r="H4" s="47"/>
      <c r="I4" s="48" t="str" cm="1">
        <f t="array" ref="I4">INDEX(Trad, N4, Lang)</f>
        <v>Eidgenössisches Departement für Umwelt, Verkehr,</v>
      </c>
      <c r="J4" s="48"/>
      <c r="K4" s="32"/>
      <c r="L4" s="27"/>
      <c r="M4" s="49"/>
      <c r="N4" s="50">
        <v>200</v>
      </c>
      <c r="O4" s="51"/>
      <c r="P4" s="51"/>
      <c r="Q4" s="51"/>
      <c r="R4" s="51"/>
      <c r="S4" s="52"/>
      <c r="T4" s="7"/>
      <c r="U4" s="7"/>
      <c r="V4" s="53"/>
      <c r="W4" s="53"/>
      <c r="X4" s="53"/>
      <c r="Y4" s="53"/>
      <c r="Z4" s="7"/>
      <c r="AA4" s="46"/>
      <c r="AB4" s="46"/>
      <c r="AC4" s="46"/>
      <c r="AD4" s="46"/>
      <c r="AE4" s="46"/>
      <c r="AF4" s="46"/>
      <c r="AG4" s="46"/>
      <c r="AH4" s="46"/>
      <c r="AI4" s="46"/>
      <c r="AJ4" s="46"/>
      <c r="AK4" s="46"/>
      <c r="AL4" s="46"/>
      <c r="AM4" s="46"/>
      <c r="AN4" s="46"/>
      <c r="AO4" s="46"/>
      <c r="AP4" s="46"/>
      <c r="AQ4" s="46"/>
      <c r="AR4" s="46"/>
      <c r="AS4" s="46"/>
      <c r="AT4" s="46"/>
      <c r="AU4" s="46"/>
      <c r="AV4" s="46"/>
      <c r="AW4" s="46"/>
      <c r="AX4" s="46"/>
      <c r="AY4" s="46"/>
    </row>
    <row r="5" spans="1:51" s="54" customFormat="1" ht="9.9499999999999993" customHeight="1" x14ac:dyDescent="0.2">
      <c r="A5" s="27"/>
      <c r="B5" s="27"/>
      <c r="C5" s="27"/>
      <c r="D5" s="27"/>
      <c r="E5" s="27"/>
      <c r="F5" s="27"/>
      <c r="G5" s="27"/>
      <c r="H5" s="47"/>
      <c r="I5" s="48" t="str" cm="1">
        <f t="array" ref="I5">INDEX(Trad, N5, Lang)</f>
        <v>Energie und Kommunikation UVEK</v>
      </c>
      <c r="J5" s="48"/>
      <c r="K5" s="32"/>
      <c r="L5" s="27"/>
      <c r="M5" s="49"/>
      <c r="N5" s="50">
        <v>201</v>
      </c>
      <c r="O5" s="51"/>
      <c r="P5" s="51"/>
      <c r="Q5" s="51"/>
      <c r="R5" s="51"/>
      <c r="S5" s="52"/>
      <c r="T5" s="7"/>
      <c r="U5" s="7"/>
      <c r="V5" s="53"/>
      <c r="W5" s="53"/>
      <c r="X5" s="53"/>
      <c r="Y5" s="53"/>
      <c r="Z5" s="7"/>
    </row>
    <row r="6" spans="1:51" ht="24.95" customHeight="1" x14ac:dyDescent="0.2">
      <c r="A6" s="10"/>
      <c r="B6" s="10"/>
      <c r="C6" s="10"/>
      <c r="D6" s="10"/>
      <c r="E6" s="10"/>
      <c r="F6" s="10"/>
      <c r="G6" s="10"/>
      <c r="I6" s="101" t="str" cm="1">
        <f t="array" ref="I6">INDEX(Trad, N6, Lang)</f>
        <v>Bundesamt für Energie BFE</v>
      </c>
      <c r="J6" s="56"/>
      <c r="K6" s="33"/>
      <c r="L6" s="10"/>
      <c r="N6" s="50">
        <v>202</v>
      </c>
      <c r="T6" s="7"/>
      <c r="U6" s="7"/>
      <c r="Z6" s="7"/>
    </row>
    <row r="7" spans="1:51" ht="75" customHeight="1" x14ac:dyDescent="0.2">
      <c r="A7" s="10"/>
      <c r="B7" s="10"/>
      <c r="C7" s="10"/>
      <c r="D7" s="10"/>
      <c r="E7" s="10"/>
      <c r="F7" s="10"/>
      <c r="G7" s="10"/>
      <c r="H7" s="10"/>
      <c r="I7" s="10"/>
      <c r="J7" s="10"/>
      <c r="K7" s="10"/>
      <c r="L7" s="10"/>
      <c r="T7" s="7"/>
      <c r="U7" s="7"/>
      <c r="V7" s="53" t="s">
        <v>1330</v>
      </c>
      <c r="W7" s="53" t="s">
        <v>4617</v>
      </c>
      <c r="X7" s="53" t="s">
        <v>4618</v>
      </c>
      <c r="Z7" s="7"/>
      <c r="AB7" s="54"/>
      <c r="AC7" s="54"/>
      <c r="AD7" s="54"/>
      <c r="AE7" s="54"/>
      <c r="AF7" s="54"/>
      <c r="AG7" s="54"/>
      <c r="AH7" s="54"/>
    </row>
    <row r="8" spans="1:51" ht="36" customHeight="1" x14ac:dyDescent="0.25">
      <c r="A8" s="41"/>
      <c r="B8" s="302" t="str" cm="1">
        <f t="array" ref="B8">INDEX(Trad, N8, Lang)</f>
        <v>Standardisierte Massnahme</v>
      </c>
      <c r="C8" s="302"/>
      <c r="D8" s="302"/>
      <c r="E8" s="302"/>
      <c r="F8" s="302"/>
      <c r="G8" s="302"/>
      <c r="H8" s="302"/>
      <c r="I8" s="302"/>
      <c r="J8" s="302"/>
      <c r="K8" s="302"/>
      <c r="L8" s="302"/>
      <c r="N8" s="50">
        <v>101</v>
      </c>
      <c r="T8" s="7"/>
      <c r="U8" s="7"/>
      <c r="V8" s="53">
        <v>14</v>
      </c>
      <c r="Z8" s="7"/>
      <c r="AB8" s="54"/>
      <c r="AC8" s="54"/>
      <c r="AD8" s="54"/>
      <c r="AE8" s="54"/>
      <c r="AF8" s="54"/>
      <c r="AG8" s="54"/>
      <c r="AH8" s="54"/>
    </row>
    <row r="9" spans="1:51" ht="99.95" customHeight="1" x14ac:dyDescent="0.2">
      <c r="A9" s="29"/>
      <c r="B9" s="273" t="str" cm="1">
        <f t="array" ref="B9">INDEX(Trad, N9, Lang_measure)</f>
        <v>Ersatz von elektronischen und IKT-Geräten</v>
      </c>
      <c r="C9" s="273"/>
      <c r="D9" s="273"/>
      <c r="E9" s="273"/>
      <c r="F9" s="273"/>
      <c r="G9" s="273"/>
      <c r="H9" s="273"/>
      <c r="I9" s="273"/>
      <c r="J9" s="273"/>
      <c r="K9" s="273"/>
      <c r="L9" s="273"/>
      <c r="N9" s="44">
        <v>150</v>
      </c>
      <c r="T9" s="7"/>
      <c r="U9" s="7"/>
      <c r="V9" s="53">
        <v>16</v>
      </c>
      <c r="Z9" s="7"/>
      <c r="AB9" s="54"/>
      <c r="AC9" s="54"/>
      <c r="AD9" s="54"/>
      <c r="AE9" s="54"/>
      <c r="AF9" s="54"/>
      <c r="AG9" s="54"/>
      <c r="AH9" s="54"/>
    </row>
    <row r="10" spans="1:51" ht="36" customHeight="1" x14ac:dyDescent="0.25">
      <c r="A10" s="41"/>
      <c r="B10" s="276" t="str" cm="1">
        <f t="array" ref="B10">INDEX(Trad, N10, Lang)</f>
        <v>Einsparprotokoll</v>
      </c>
      <c r="C10" s="276"/>
      <c r="D10" s="276"/>
      <c r="E10" s="276"/>
      <c r="F10" s="276"/>
      <c r="G10" s="276"/>
      <c r="H10" s="276"/>
      <c r="I10" s="276"/>
      <c r="J10" s="276"/>
      <c r="K10" s="276"/>
      <c r="L10" s="276"/>
      <c r="N10" s="50">
        <v>100</v>
      </c>
      <c r="T10" s="7"/>
      <c r="U10" s="7"/>
      <c r="Z10" s="7"/>
      <c r="AB10" s="54"/>
      <c r="AC10" s="54"/>
      <c r="AD10" s="54"/>
      <c r="AE10" s="54"/>
      <c r="AF10" s="54"/>
      <c r="AG10" s="54"/>
      <c r="AH10" s="54"/>
    </row>
    <row r="11" spans="1:51" ht="15" customHeight="1" x14ac:dyDescent="0.2">
      <c r="A11" s="36"/>
      <c r="B11" s="35" t="str" cm="1">
        <f t="array" ref="B11">INDEX(Trad, N11, Lang)</f>
        <v>Massnahmennummer</v>
      </c>
      <c r="C11" s="35"/>
      <c r="D11" s="35"/>
      <c r="E11" s="35"/>
      <c r="F11" s="35"/>
      <c r="G11" s="35"/>
      <c r="H11" s="35"/>
      <c r="I11" s="35"/>
      <c r="J11" s="35"/>
      <c r="K11" s="13"/>
      <c r="L11" s="36" t="str">
        <f>measure_id</f>
        <v>IK-01a</v>
      </c>
      <c r="N11" s="50">
        <v>102</v>
      </c>
      <c r="T11" s="7"/>
      <c r="U11" s="7"/>
      <c r="V11" s="53">
        <v>8</v>
      </c>
      <c r="W11" s="53">
        <v>1</v>
      </c>
      <c r="X11" s="53">
        <f>12.75*W11 + 2.25</f>
        <v>15</v>
      </c>
      <c r="Z11" s="7"/>
      <c r="AB11" s="54"/>
      <c r="AC11" s="54"/>
      <c r="AD11" s="54"/>
      <c r="AE11" s="54"/>
      <c r="AF11" s="54"/>
      <c r="AG11" s="54"/>
      <c r="AH11" s="54"/>
    </row>
    <row r="12" spans="1:51" ht="15" customHeight="1" x14ac:dyDescent="0.2">
      <c r="A12" s="39"/>
      <c r="B12" s="35" t="str" cm="1">
        <f t="array" ref="B12">INDEX(Trad, N12, Lang)</f>
        <v>Version</v>
      </c>
      <c r="C12" s="35"/>
      <c r="D12" s="37"/>
      <c r="E12" s="37"/>
      <c r="F12" s="37"/>
      <c r="G12" s="37"/>
      <c r="H12" s="37"/>
      <c r="I12" s="37"/>
      <c r="J12" s="37"/>
      <c r="K12" s="38"/>
      <c r="L12" s="36" t="str">
        <f>measure_version</f>
        <v>2.0 (11.2025)</v>
      </c>
      <c r="N12" s="50">
        <v>103</v>
      </c>
      <c r="T12" s="7"/>
      <c r="U12" s="7"/>
      <c r="V12" s="53">
        <v>8</v>
      </c>
      <c r="W12" s="53">
        <v>1</v>
      </c>
      <c r="X12" s="53">
        <f t="shared" ref="X12:X13" si="0">12.75*W12 + 2.25</f>
        <v>15</v>
      </c>
      <c r="Z12" s="7"/>
      <c r="AB12" s="54"/>
      <c r="AC12" s="54"/>
      <c r="AD12" s="54"/>
      <c r="AE12" s="54"/>
      <c r="AF12" s="54"/>
      <c r="AG12" s="54"/>
      <c r="AH12" s="54"/>
    </row>
    <row r="13" spans="1:51" ht="15" customHeight="1" x14ac:dyDescent="0.2">
      <c r="A13" s="40"/>
      <c r="B13" s="35" t="str" cm="1">
        <f t="array" ref="B13">INDEX(Trad, N13, Lang)</f>
        <v>Gültig ab</v>
      </c>
      <c r="C13" s="35"/>
      <c r="D13" s="37"/>
      <c r="E13" s="37"/>
      <c r="F13" s="37"/>
      <c r="G13" s="37"/>
      <c r="H13" s="37"/>
      <c r="I13" s="37"/>
      <c r="J13" s="37"/>
      <c r="K13" s="275">
        <f>IF(MONTH(Version!P22)=11, DATE(YEAR(Version!P22)+1, 1, 1), Version!P22)</f>
        <v>46023</v>
      </c>
      <c r="L13" s="275"/>
      <c r="N13" s="50">
        <v>104</v>
      </c>
      <c r="T13" s="7"/>
      <c r="U13" s="7"/>
      <c r="V13" s="53">
        <v>8</v>
      </c>
      <c r="W13" s="53">
        <v>1</v>
      </c>
      <c r="X13" s="53">
        <f t="shared" si="0"/>
        <v>15</v>
      </c>
      <c r="Z13" s="7"/>
      <c r="AB13" s="54"/>
      <c r="AC13" s="54"/>
      <c r="AD13" s="54"/>
      <c r="AE13" s="54"/>
      <c r="AF13" s="54"/>
      <c r="AG13" s="54"/>
      <c r="AH13" s="54"/>
    </row>
    <row r="14" spans="1:51" ht="5.0999999999999996" customHeight="1" x14ac:dyDescent="0.2">
      <c r="A14" s="31"/>
      <c r="B14" s="30"/>
      <c r="C14" s="30"/>
      <c r="D14" s="10"/>
      <c r="E14" s="10"/>
      <c r="F14" s="10"/>
      <c r="G14" s="10"/>
      <c r="H14" s="10"/>
      <c r="I14" s="10"/>
      <c r="J14" s="10"/>
      <c r="K14" s="31"/>
      <c r="L14" s="31"/>
      <c r="T14" s="7"/>
      <c r="U14" s="7"/>
      <c r="Z14" s="7"/>
      <c r="AB14" s="54"/>
      <c r="AC14" s="54"/>
      <c r="AD14" s="54"/>
      <c r="AE14" s="54"/>
      <c r="AF14" s="54"/>
      <c r="AG14" s="54"/>
      <c r="AH14" s="54"/>
    </row>
    <row r="15" spans="1:51" s="54" customFormat="1" ht="36" customHeight="1" x14ac:dyDescent="0.2">
      <c r="A15" s="42"/>
      <c r="B15" s="274"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74"/>
      <c r="D15" s="274"/>
      <c r="E15" s="274"/>
      <c r="F15" s="274"/>
      <c r="G15" s="274"/>
      <c r="H15" s="274"/>
      <c r="I15" s="274"/>
      <c r="J15" s="274"/>
      <c r="K15" s="274"/>
      <c r="L15" s="274"/>
      <c r="M15" s="49"/>
      <c r="N15" s="50">
        <v>105</v>
      </c>
      <c r="O15" s="50"/>
      <c r="P15" s="50"/>
      <c r="Q15" s="50"/>
      <c r="R15" s="50"/>
      <c r="S15" s="52"/>
      <c r="T15" s="7"/>
      <c r="U15" s="7"/>
      <c r="V15" s="53">
        <v>7</v>
      </c>
      <c r="W15" s="53">
        <v>3</v>
      </c>
      <c r="X15" s="53">
        <f>11.25*W15 + 2.25</f>
        <v>36</v>
      </c>
      <c r="Y15" s="53"/>
      <c r="Z15" s="7"/>
    </row>
    <row r="16" spans="1:51" s="54" customFormat="1" ht="5.0999999999999996" customHeight="1" x14ac:dyDescent="0.2">
      <c r="A16" s="43"/>
      <c r="B16" s="73"/>
      <c r="C16" s="73"/>
      <c r="D16" s="73"/>
      <c r="E16" s="73"/>
      <c r="F16" s="73"/>
      <c r="G16" s="73"/>
      <c r="H16" s="73"/>
      <c r="I16" s="73"/>
      <c r="J16" s="73"/>
      <c r="K16" s="73"/>
      <c r="L16" s="73"/>
      <c r="M16" s="49"/>
      <c r="N16" s="50"/>
      <c r="O16" s="50"/>
      <c r="P16" s="50"/>
      <c r="Q16" s="50"/>
      <c r="R16" s="50"/>
      <c r="S16" s="52"/>
      <c r="T16" s="7"/>
      <c r="U16" s="7"/>
      <c r="V16" s="53"/>
      <c r="W16" s="53"/>
      <c r="X16" s="53"/>
      <c r="Y16" s="53"/>
      <c r="Z16" s="7"/>
    </row>
    <row r="17" spans="1:26" ht="39.950000000000003" customHeight="1" x14ac:dyDescent="0.2">
      <c r="B17" s="10"/>
      <c r="C17" s="10"/>
      <c r="D17" s="10"/>
      <c r="E17" s="10"/>
      <c r="F17" s="10"/>
      <c r="G17" s="10"/>
      <c r="H17" s="10"/>
      <c r="I17" s="10"/>
      <c r="J17" s="10"/>
      <c r="K17" s="10"/>
      <c r="T17" s="7"/>
      <c r="U17" s="7"/>
      <c r="V17" s="53" t="s">
        <v>1330</v>
      </c>
      <c r="W17" s="53" t="s">
        <v>4617</v>
      </c>
      <c r="X17" s="53" t="s">
        <v>4618</v>
      </c>
      <c r="Z17" s="7"/>
    </row>
    <row r="18" spans="1:26" ht="20.100000000000001" customHeight="1" x14ac:dyDescent="0.2">
      <c r="B18" s="98" t="str" cm="1">
        <f t="array" ref="B18">"1. " &amp; INDEX(Trad, N18, Lang)</f>
        <v>1. Gegenstand</v>
      </c>
      <c r="C18" s="98"/>
      <c r="D18" s="99"/>
      <c r="E18" s="99"/>
      <c r="F18" s="99"/>
      <c r="G18" s="99"/>
      <c r="H18" s="99"/>
      <c r="I18" s="99"/>
      <c r="J18" s="99"/>
      <c r="K18" s="99"/>
      <c r="L18" s="100"/>
      <c r="N18" s="50">
        <v>109</v>
      </c>
      <c r="T18" s="7"/>
      <c r="U18" s="7"/>
      <c r="V18" s="45">
        <v>11</v>
      </c>
      <c r="W18" s="45" t="s">
        <v>2</v>
      </c>
      <c r="X18" s="45">
        <v>20</v>
      </c>
      <c r="Y18" s="57" t="s">
        <v>4619</v>
      </c>
      <c r="Z18" s="7"/>
    </row>
    <row r="19" spans="1:26" ht="15" customHeight="1" x14ac:dyDescent="0.2">
      <c r="B19" s="97" t="str" cm="1">
        <f t="array" ref="B19">INDEX(Trad, N19, Lang)</f>
        <v>Anwendungsbereich</v>
      </c>
      <c r="C19" s="28"/>
      <c r="D19" s="10"/>
      <c r="E19" s="10"/>
      <c r="F19" s="10"/>
      <c r="G19" s="10"/>
      <c r="H19" s="10"/>
      <c r="I19" s="10"/>
      <c r="J19" s="10"/>
      <c r="K19" s="10"/>
      <c r="N19" s="50">
        <v>110</v>
      </c>
      <c r="T19" s="7"/>
      <c r="U19" s="7"/>
      <c r="V19" s="53">
        <v>10</v>
      </c>
      <c r="W19" s="53">
        <v>1</v>
      </c>
      <c r="X19" s="53">
        <f>12.75*W19 + 2.25</f>
        <v>15</v>
      </c>
      <c r="Z19" s="7"/>
    </row>
    <row r="20" spans="1:26" ht="23.25" customHeight="1" x14ac:dyDescent="0.2">
      <c r="A20" s="34"/>
      <c r="B20" s="260" t="str" cm="1">
        <f t="array" ref="B20">INDEX(Trad, N20, Lang_measure)</f>
        <v>Elektronische Geräte und IKT-Geräte.</v>
      </c>
      <c r="C20" s="260"/>
      <c r="D20" s="260"/>
      <c r="E20" s="260"/>
      <c r="F20" s="260"/>
      <c r="G20" s="260"/>
      <c r="H20" s="260"/>
      <c r="I20" s="260"/>
      <c r="J20" s="260"/>
      <c r="K20" s="260"/>
      <c r="L20" s="260"/>
      <c r="N20" s="44">
        <v>151</v>
      </c>
      <c r="T20" s="7"/>
      <c r="U20" s="7"/>
      <c r="V20" s="53">
        <v>10</v>
      </c>
      <c r="W20" s="53">
        <v>2</v>
      </c>
      <c r="X20" s="53">
        <f>12.75*W20 + 2.25</f>
        <v>27.75</v>
      </c>
      <c r="Z20" s="7"/>
    </row>
    <row r="21" spans="1:26" ht="9.9499999999999993" customHeight="1" x14ac:dyDescent="0.2">
      <c r="A21" s="34"/>
      <c r="B21" s="10"/>
      <c r="C21" s="10"/>
      <c r="D21" s="10"/>
      <c r="E21" s="10"/>
      <c r="F21" s="10"/>
      <c r="G21" s="10"/>
      <c r="H21" s="10"/>
      <c r="I21" s="10"/>
      <c r="J21" s="10"/>
      <c r="K21" s="10"/>
      <c r="T21" s="7"/>
      <c r="U21" s="7"/>
      <c r="Z21" s="7"/>
    </row>
    <row r="22" spans="1:26" ht="15" customHeight="1" x14ac:dyDescent="0.2">
      <c r="A22" s="34"/>
      <c r="B22" s="97" t="str" cm="1">
        <f t="array" ref="B22">INDEX(Trad, N22, Lang)</f>
        <v>Beschreibung</v>
      </c>
      <c r="C22" s="28"/>
      <c r="D22" s="10"/>
      <c r="E22" s="10"/>
      <c r="F22" s="10"/>
      <c r="G22" s="10"/>
      <c r="H22" s="10"/>
      <c r="I22" s="10"/>
      <c r="J22" s="10"/>
      <c r="K22" s="10"/>
      <c r="N22" s="50">
        <v>111</v>
      </c>
      <c r="T22" s="7"/>
      <c r="U22" s="7"/>
      <c r="Z22" s="7"/>
    </row>
    <row r="23" spans="1:26" ht="30" customHeight="1" x14ac:dyDescent="0.2">
      <c r="A23" s="34"/>
      <c r="B23" s="260" t="str" cm="1">
        <f t="array" ref="B23">INDEX(Trad, N23, Lang_measure)</f>
        <v>Ersatz eines bestehenden elektronischen Gerätes oder eines IKT-Gerätes durch ein neues und energieeffizienteres Modell.</v>
      </c>
      <c r="C23" s="260"/>
      <c r="D23" s="260"/>
      <c r="E23" s="260"/>
      <c r="F23" s="260"/>
      <c r="G23" s="260"/>
      <c r="H23" s="260"/>
      <c r="I23" s="260"/>
      <c r="J23" s="260"/>
      <c r="K23" s="260"/>
      <c r="L23" s="260"/>
      <c r="N23" s="44">
        <v>152</v>
      </c>
      <c r="T23" s="7"/>
      <c r="U23" s="7"/>
      <c r="V23" s="53">
        <v>10</v>
      </c>
      <c r="W23" s="53">
        <v>2</v>
      </c>
      <c r="X23" s="53">
        <f>12.75*W23 + 2.25</f>
        <v>27.75</v>
      </c>
      <c r="Z23" s="7"/>
    </row>
    <row r="24" spans="1:26" ht="17.25" hidden="1" customHeight="1" x14ac:dyDescent="0.2">
      <c r="A24" s="34"/>
      <c r="B24" s="277" t="str" cm="1">
        <f t="array" ref="B24">INDEX(Trad, O24, Lang)</f>
        <v>Wichtig:</v>
      </c>
      <c r="C24" s="277"/>
      <c r="D24" s="192"/>
      <c r="E24" s="192"/>
      <c r="F24" s="192"/>
      <c r="G24" s="192"/>
      <c r="H24" s="192"/>
      <c r="I24" s="192"/>
      <c r="J24" s="192"/>
      <c r="K24" s="192"/>
      <c r="L24" s="192"/>
      <c r="N24" s="44"/>
      <c r="O24" s="50">
        <v>107</v>
      </c>
      <c r="T24" s="7"/>
      <c r="U24" s="7"/>
      <c r="Z24" s="7"/>
    </row>
    <row r="25" spans="1:26" ht="42" hidden="1" customHeight="1" x14ac:dyDescent="0.2">
      <c r="A25" s="34"/>
      <c r="B25" s="260" t="str" cm="1">
        <f t="array" ref="B25">INDEX(Trad, O25, Lang)</f>
        <v>-</v>
      </c>
      <c r="C25" s="260"/>
      <c r="D25" s="260"/>
      <c r="E25" s="260"/>
      <c r="F25" s="260"/>
      <c r="G25" s="260"/>
      <c r="H25" s="260"/>
      <c r="I25" s="260"/>
      <c r="J25" s="260"/>
      <c r="K25" s="260"/>
      <c r="L25" s="260"/>
      <c r="N25" s="50">
        <v>112</v>
      </c>
      <c r="O25" s="50">
        <v>153</v>
      </c>
      <c r="T25" s="7"/>
      <c r="U25" s="7"/>
      <c r="V25" s="53">
        <v>10</v>
      </c>
      <c r="W25" s="53">
        <v>3</v>
      </c>
      <c r="X25" s="53">
        <f>12.75*W25 + 2.25</f>
        <v>40.5</v>
      </c>
      <c r="Z25" s="7"/>
    </row>
    <row r="26" spans="1:26" ht="20.100000000000001" customHeight="1" x14ac:dyDescent="0.2">
      <c r="A26" s="34"/>
      <c r="B26" s="10"/>
      <c r="C26" s="10"/>
      <c r="D26" s="10"/>
      <c r="E26" s="10"/>
      <c r="F26" s="10"/>
      <c r="G26" s="10"/>
      <c r="H26" s="10"/>
      <c r="I26" s="10"/>
      <c r="J26" s="10"/>
      <c r="K26" s="10"/>
      <c r="T26" s="7"/>
      <c r="U26" s="7"/>
      <c r="Z26" s="7"/>
    </row>
    <row r="27" spans="1:26" ht="20.100000000000001" customHeight="1" x14ac:dyDescent="0.2">
      <c r="A27" s="34"/>
      <c r="B27" s="98" t="str" cm="1">
        <f t="array" ref="B27">"2. " &amp; INDEX(Trad, N27, Lang)</f>
        <v>2. Anforderungen</v>
      </c>
      <c r="C27" s="98"/>
      <c r="D27" s="99"/>
      <c r="E27" s="99"/>
      <c r="F27" s="99"/>
      <c r="G27" s="99"/>
      <c r="H27" s="99"/>
      <c r="I27" s="99"/>
      <c r="J27" s="99"/>
      <c r="K27" s="99"/>
      <c r="L27" s="100"/>
      <c r="N27" s="50">
        <v>114</v>
      </c>
      <c r="T27" s="7"/>
      <c r="U27" s="7"/>
      <c r="V27" s="45">
        <v>11</v>
      </c>
      <c r="W27" s="45" t="s">
        <v>2</v>
      </c>
      <c r="X27" s="45">
        <v>20</v>
      </c>
      <c r="Y27" s="57" t="s">
        <v>4619</v>
      </c>
      <c r="Z27" s="7"/>
    </row>
    <row r="28" spans="1:26" s="60" customFormat="1" ht="41.25" customHeight="1" x14ac:dyDescent="0.2">
      <c r="A28" s="34"/>
      <c r="B28" s="260"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60"/>
      <c r="D28" s="260"/>
      <c r="E28" s="260"/>
      <c r="F28" s="260"/>
      <c r="G28" s="260"/>
      <c r="H28" s="260"/>
      <c r="I28" s="260"/>
      <c r="J28" s="260"/>
      <c r="K28" s="260"/>
      <c r="L28" s="260"/>
      <c r="M28" s="49"/>
      <c r="N28" s="58">
        <v>115</v>
      </c>
      <c r="O28" s="58"/>
      <c r="P28" s="58"/>
      <c r="Q28" s="58"/>
      <c r="R28" s="58"/>
      <c r="S28" s="59"/>
      <c r="T28" s="7"/>
      <c r="U28" s="7"/>
      <c r="V28" s="53">
        <v>10</v>
      </c>
      <c r="W28" s="53">
        <v>3</v>
      </c>
      <c r="X28" s="53">
        <f>12.75*W28 + 2.25</f>
        <v>40.5</v>
      </c>
      <c r="Y28" s="53"/>
      <c r="Z28" s="7"/>
    </row>
    <row r="29" spans="1:26" ht="5.0999999999999996" customHeight="1" x14ac:dyDescent="0.2">
      <c r="A29" s="34"/>
      <c r="B29" s="10"/>
      <c r="C29" s="10"/>
      <c r="D29" s="10"/>
      <c r="E29" s="10"/>
      <c r="F29" s="10"/>
      <c r="G29" s="10"/>
      <c r="H29" s="10"/>
      <c r="I29" s="10"/>
      <c r="J29" s="10"/>
      <c r="K29" s="10"/>
      <c r="T29" s="7"/>
      <c r="U29" s="7"/>
      <c r="Z29" s="7"/>
    </row>
    <row r="30" spans="1:26" ht="15" customHeight="1" x14ac:dyDescent="0.2">
      <c r="A30" s="34"/>
      <c r="B30" s="269" t="str" cm="1">
        <f t="array" ref="B30">INDEX(Trad, N30, Lang)</f>
        <v>Tabelle 1: Anforderungen</v>
      </c>
      <c r="C30" s="269"/>
      <c r="D30" s="269"/>
      <c r="E30" s="269"/>
      <c r="F30" s="269"/>
      <c r="G30" s="269"/>
      <c r="H30" s="269"/>
      <c r="I30" s="269"/>
      <c r="J30" s="269"/>
      <c r="K30" s="269"/>
      <c r="L30" s="269"/>
      <c r="N30" s="50">
        <v>116</v>
      </c>
      <c r="T30" s="7"/>
      <c r="U30" s="7"/>
      <c r="V30" s="53">
        <v>8</v>
      </c>
      <c r="W30" s="53" t="s">
        <v>2</v>
      </c>
      <c r="X30" s="53">
        <v>15</v>
      </c>
      <c r="Y30" s="120" t="s">
        <v>4710</v>
      </c>
      <c r="Z30" s="7"/>
    </row>
    <row r="31" spans="1:26" s="54" customFormat="1" ht="20.100000000000001" hidden="1" customHeight="1" x14ac:dyDescent="0.2">
      <c r="A31" s="34"/>
      <c r="B31" s="255"/>
      <c r="C31" s="256"/>
      <c r="D31" s="257"/>
      <c r="E31" s="284" t="str" cm="1">
        <f t="array" ref="E31">INDEX(Trad, O31, Lang)</f>
        <v>Altes System</v>
      </c>
      <c r="F31" s="284"/>
      <c r="G31" s="284"/>
      <c r="H31" s="285"/>
      <c r="I31" s="286" t="str" cm="1">
        <f t="array" ref="I31">INDEX(Trad, P31, Lang)</f>
        <v>Neues System</v>
      </c>
      <c r="J31" s="284"/>
      <c r="K31" s="284"/>
      <c r="L31" s="285"/>
      <c r="M31" s="49"/>
      <c r="N31" s="50"/>
      <c r="O31" s="50">
        <v>117</v>
      </c>
      <c r="P31" s="50">
        <v>118</v>
      </c>
      <c r="Q31" s="50"/>
      <c r="R31" s="50"/>
      <c r="S31" s="52"/>
      <c r="T31" s="7"/>
      <c r="U31" s="7"/>
      <c r="V31" s="45">
        <v>10</v>
      </c>
      <c r="W31" s="45" t="s">
        <v>2</v>
      </c>
      <c r="X31" s="45">
        <v>20</v>
      </c>
      <c r="Y31" s="57" t="s">
        <v>4619</v>
      </c>
      <c r="Z31" s="7"/>
    </row>
    <row r="32" spans="1:26" ht="54" hidden="1" customHeight="1" x14ac:dyDescent="0.2">
      <c r="A32" s="34"/>
      <c r="B32" s="281" t="str" cm="1">
        <f t="array" ref="B32">INDEX(Trad, N32, Lang_measure)</f>
        <v>Gerätetyp</v>
      </c>
      <c r="C32" s="282"/>
      <c r="D32" s="283"/>
      <c r="E32" s="304" t="str" cm="1">
        <f t="array" ref="E32">INDEX(Trad, O32, Lang_measure)</f>
        <v>Ausschliesslich die nachfolgenden Gerätetypen, welche sich im Geltungsbereich der Energieeffizienzverordnung (EnEV; SR 730.02) befinden, sind Gegenstand dieser Massnahme.</v>
      </c>
      <c r="F32" s="305"/>
      <c r="G32" s="305"/>
      <c r="H32" s="305"/>
      <c r="I32" s="305"/>
      <c r="J32" s="305"/>
      <c r="K32" s="305"/>
      <c r="L32" s="306"/>
      <c r="N32" s="44">
        <v>170</v>
      </c>
      <c r="O32" s="44">
        <v>171</v>
      </c>
      <c r="P32" s="44">
        <v>172</v>
      </c>
      <c r="T32" s="7"/>
      <c r="U32" s="7"/>
      <c r="V32" s="53">
        <v>10</v>
      </c>
      <c r="W32" s="53">
        <v>4</v>
      </c>
      <c r="X32" s="53">
        <f>12.75*W32 + 2.25</f>
        <v>53.25</v>
      </c>
      <c r="Z32" s="7"/>
    </row>
    <row r="33" spans="1:26" s="54" customFormat="1" ht="20.100000000000001" customHeight="1" x14ac:dyDescent="0.2">
      <c r="A33" s="34"/>
      <c r="B33" s="255"/>
      <c r="C33" s="256"/>
      <c r="D33" s="257"/>
      <c r="E33" s="284" t="str" cm="1">
        <f t="array" ref="E33">INDEX(Trad, O33, Lang)</f>
        <v>Neues System</v>
      </c>
      <c r="F33" s="284"/>
      <c r="G33" s="284"/>
      <c r="H33" s="284"/>
      <c r="I33" s="284"/>
      <c r="J33" s="284"/>
      <c r="K33" s="284"/>
      <c r="L33" s="285"/>
      <c r="M33" s="49"/>
      <c r="N33" s="50"/>
      <c r="O33" s="50">
        <v>118</v>
      </c>
      <c r="P33" s="50"/>
      <c r="Q33" s="50"/>
      <c r="R33" s="50"/>
      <c r="S33" s="52"/>
      <c r="T33" s="7"/>
      <c r="U33" s="7"/>
      <c r="V33" s="45">
        <v>10</v>
      </c>
      <c r="W33" s="45" t="s">
        <v>2</v>
      </c>
      <c r="X33" s="45">
        <v>20</v>
      </c>
      <c r="Y33" s="57" t="s">
        <v>4619</v>
      </c>
      <c r="Z33" s="7"/>
    </row>
    <row r="34" spans="1:26" s="54" customFormat="1" ht="58.5" customHeight="1" x14ac:dyDescent="0.2">
      <c r="A34" s="34"/>
      <c r="B34" s="307" t="str" cm="1">
        <f t="array" ref="B34">INDEX(Trad, N34, Lang_measure)</f>
        <v>Gerätetyp</v>
      </c>
      <c r="C34" s="308"/>
      <c r="D34" s="309"/>
      <c r="E34" s="308" t="str" cm="1">
        <f t="array" ref="E34">INDEX(Trad, O34, Lang_measure)</f>
        <v>Ausschliesslich die nachfolgenden Gerätetypen, welche sich im Geltungsbereich der Energieeffizienzverordnung (EnEV; SR 730.02) befinden, sind Gegenstand dieser Massnahme.</v>
      </c>
      <c r="F34" s="310"/>
      <c r="G34" s="310"/>
      <c r="H34" s="310"/>
      <c r="I34" s="310"/>
      <c r="J34" s="310"/>
      <c r="K34" s="310"/>
      <c r="L34" s="309"/>
      <c r="M34" s="49"/>
      <c r="N34" s="44">
        <v>170</v>
      </c>
      <c r="O34" s="44">
        <v>171</v>
      </c>
      <c r="P34" s="50"/>
      <c r="Q34" s="50"/>
      <c r="R34" s="50"/>
      <c r="S34" s="52"/>
      <c r="T34" s="7"/>
      <c r="U34" s="7"/>
      <c r="V34" s="45"/>
      <c r="W34" s="45"/>
      <c r="X34" s="45"/>
      <c r="Y34" s="57"/>
      <c r="Z34" s="7"/>
    </row>
    <row r="35" spans="1:26" ht="39" customHeight="1" x14ac:dyDescent="0.2">
      <c r="A35" s="34"/>
      <c r="B35" s="290" t="str" cm="1">
        <f t="array" ref="B35">INDEX(Trad, N35, Lang_measure)</f>
        <v>Energieeffizienz</v>
      </c>
      <c r="C35" s="291"/>
      <c r="D35" s="292"/>
      <c r="E35" s="278" t="str" cm="1">
        <f t="array" ref="E35">INDEX(Trad, O35, Lang_measure)</f>
        <v>Die neuen Geräte müssen mindestens die folgende Energieeffizienzklasse aufweisen / die folgenden Anforderungen erfüllen:</v>
      </c>
      <c r="F35" s="279"/>
      <c r="G35" s="279"/>
      <c r="H35" s="279"/>
      <c r="I35" s="279"/>
      <c r="J35" s="279"/>
      <c r="K35" s="279"/>
      <c r="L35" s="280"/>
      <c r="N35" s="44">
        <v>173</v>
      </c>
      <c r="O35" s="44">
        <v>174</v>
      </c>
      <c r="P35" s="44"/>
      <c r="T35" s="7"/>
      <c r="U35" s="7"/>
      <c r="V35" s="53">
        <v>10</v>
      </c>
      <c r="W35" s="53">
        <v>16</v>
      </c>
      <c r="X35" s="53">
        <f>12.75*W35 + 2.25</f>
        <v>206.25</v>
      </c>
      <c r="Z35" s="7"/>
    </row>
    <row r="36" spans="1:26" ht="20.100000000000001" customHeight="1" x14ac:dyDescent="0.2">
      <c r="A36" s="34"/>
      <c r="B36" s="293"/>
      <c r="C36" s="294"/>
      <c r="D36" s="295"/>
      <c r="E36" s="287" t="str" cm="1">
        <f t="array" ref="E36">INDEX(Trad, N36, Lang_measure)</f>
        <v>Fernsehgeräte, Bildschirmdiagonale ≤ 54’’</v>
      </c>
      <c r="F36" s="288"/>
      <c r="G36" s="288"/>
      <c r="H36" s="288"/>
      <c r="I36" s="288"/>
      <c r="J36" s="288" t="s">
        <v>4907</v>
      </c>
      <c r="K36" s="288"/>
      <c r="L36" s="299"/>
      <c r="N36" s="44">
        <v>175</v>
      </c>
      <c r="O36" s="44">
        <v>176</v>
      </c>
      <c r="P36" s="44"/>
      <c r="T36" s="7"/>
      <c r="U36" s="7"/>
      <c r="Z36" s="7"/>
    </row>
    <row r="37" spans="1:26" ht="20.100000000000001" customHeight="1" x14ac:dyDescent="0.2">
      <c r="A37" s="34"/>
      <c r="B37" s="293"/>
      <c r="C37" s="294"/>
      <c r="D37" s="295"/>
      <c r="E37" s="287" t="str" cm="1">
        <f t="array" ref="E37">INDEX(Trad, N37, Lang_measure)</f>
        <v>Fernsehgeräte, Bildschirmdiagonale &gt; 54’’</v>
      </c>
      <c r="F37" s="288"/>
      <c r="G37" s="288"/>
      <c r="H37" s="288"/>
      <c r="I37" s="288"/>
      <c r="J37" s="288" t="s">
        <v>4464</v>
      </c>
      <c r="K37" s="288"/>
      <c r="L37" s="299"/>
      <c r="N37" s="44">
        <v>176</v>
      </c>
      <c r="O37" s="44">
        <v>178</v>
      </c>
      <c r="P37" s="44"/>
      <c r="T37" s="7"/>
      <c r="U37" s="7"/>
      <c r="Z37" s="7"/>
    </row>
    <row r="38" spans="1:26" ht="20.100000000000001" customHeight="1" x14ac:dyDescent="0.2">
      <c r="A38" s="34"/>
      <c r="B38" s="293"/>
      <c r="C38" s="294"/>
      <c r="D38" s="295"/>
      <c r="E38" s="287" t="str" cm="1">
        <f t="array" ref="E38">INDEX(Trad, N38, Lang_measure)</f>
        <v>Monitore, Bildschirmdiagonale ≤ 27’’</v>
      </c>
      <c r="F38" s="288"/>
      <c r="G38" s="288"/>
      <c r="H38" s="288"/>
      <c r="I38" s="288"/>
      <c r="J38" s="288" t="s">
        <v>4874</v>
      </c>
      <c r="K38" s="288"/>
      <c r="L38" s="299"/>
      <c r="N38" s="44">
        <v>177</v>
      </c>
      <c r="O38" s="44">
        <v>180</v>
      </c>
      <c r="P38" s="44"/>
      <c r="T38" s="7"/>
      <c r="U38" s="7"/>
      <c r="Z38" s="7"/>
    </row>
    <row r="39" spans="1:26" ht="20.100000000000001" customHeight="1" x14ac:dyDescent="0.2">
      <c r="A39" s="34"/>
      <c r="B39" s="293"/>
      <c r="C39" s="294"/>
      <c r="D39" s="295"/>
      <c r="E39" s="287" t="str" cm="1">
        <f t="array" ref="E39">INDEX(Trad, N39, Lang_measure)</f>
        <v>Monitore, Bildschirmdiagonale &gt; 27’’</v>
      </c>
      <c r="F39" s="288"/>
      <c r="G39" s="288"/>
      <c r="H39" s="288"/>
      <c r="I39" s="288"/>
      <c r="J39" s="288" t="s">
        <v>4907</v>
      </c>
      <c r="K39" s="288"/>
      <c r="L39" s="299"/>
      <c r="N39" s="44">
        <v>178</v>
      </c>
      <c r="O39" s="44">
        <v>179</v>
      </c>
      <c r="P39" s="44"/>
      <c r="T39" s="7"/>
      <c r="U39" s="7"/>
      <c r="Z39" s="7"/>
    </row>
    <row r="40" spans="1:26" ht="30" customHeight="1" x14ac:dyDescent="0.2">
      <c r="A40" s="34"/>
      <c r="B40" s="296"/>
      <c r="C40" s="297"/>
      <c r="D40" s="298"/>
      <c r="E40" s="303" t="str" cm="1">
        <f t="array" ref="E40">INDEX(Trad, N40, Lang_measure)</f>
        <v xml:space="preserve">Laptops </v>
      </c>
      <c r="F40" s="300"/>
      <c r="G40" s="300"/>
      <c r="H40" s="300"/>
      <c r="I40" s="300"/>
      <c r="J40" s="300" t="str" cm="1">
        <f t="array" ref="J40">INDEX(Trad, O40, Lang_measure)</f>
        <v>Ausschliesslich als Ersatz eines Desktop-PCs1*</v>
      </c>
      <c r="K40" s="300"/>
      <c r="L40" s="301"/>
      <c r="N40" s="44">
        <v>179</v>
      </c>
      <c r="O40" s="44">
        <v>180</v>
      </c>
      <c r="P40" s="44"/>
      <c r="T40" s="7"/>
      <c r="U40" s="7"/>
      <c r="V40" s="53">
        <v>10</v>
      </c>
      <c r="W40" s="53">
        <v>2</v>
      </c>
      <c r="X40" s="53">
        <f>12.75*W40 + 2.25</f>
        <v>27.75</v>
      </c>
      <c r="Z40" s="7"/>
    </row>
    <row r="41" spans="1:26" ht="15" customHeight="1" x14ac:dyDescent="0.2">
      <c r="A41" s="34"/>
      <c r="B41" s="231" t="str" cm="1">
        <f t="array" ref="B41">IF(LEN(INDEX(Trad, N41, Lang))&gt;0, "* ", "")</f>
        <v xml:space="preserve">* </v>
      </c>
      <c r="C41" s="244" t="str" cm="1">
        <f t="array" ref="C41">INDEX(Trad, N41, Lang)</f>
        <v>Die Massnahme ist ungültig, wenn es sich beim Vorgängergerät ebenfalls um einen Laptop handelt.</v>
      </c>
      <c r="D41" s="244"/>
      <c r="E41" s="244"/>
      <c r="F41" s="244"/>
      <c r="G41" s="244"/>
      <c r="H41" s="244"/>
      <c r="I41" s="244"/>
      <c r="J41" s="244"/>
      <c r="K41" s="244"/>
      <c r="L41" s="244"/>
      <c r="N41" s="50">
        <v>195</v>
      </c>
      <c r="T41" s="7"/>
      <c r="U41" s="7"/>
      <c r="V41" s="120">
        <v>8</v>
      </c>
      <c r="W41" s="120" t="s">
        <v>2</v>
      </c>
      <c r="X41" s="120">
        <v>15</v>
      </c>
      <c r="Y41" s="120" t="s">
        <v>4706</v>
      </c>
      <c r="Z41" s="7"/>
    </row>
    <row r="42" spans="1:26" ht="20.100000000000001" customHeight="1" x14ac:dyDescent="0.2">
      <c r="A42" s="34"/>
      <c r="B42" s="10"/>
      <c r="C42" s="10"/>
      <c r="D42" s="10"/>
      <c r="E42" s="10"/>
      <c r="F42" s="10"/>
      <c r="G42" s="10"/>
      <c r="H42" s="10"/>
      <c r="I42" s="10"/>
      <c r="J42" s="10"/>
      <c r="K42" s="10"/>
      <c r="T42" s="7"/>
      <c r="U42" s="7"/>
      <c r="Z42" s="7"/>
    </row>
    <row r="43" spans="1:26" ht="20.100000000000001" customHeight="1" x14ac:dyDescent="0.2">
      <c r="A43" s="34"/>
      <c r="B43" s="98" t="str" cm="1">
        <f t="array" ref="B43">"3. " &amp; INDEX(Trad, N43, Lang)</f>
        <v>3. Nachweis</v>
      </c>
      <c r="C43" s="98"/>
      <c r="D43" s="99"/>
      <c r="E43" s="99"/>
      <c r="F43" s="99"/>
      <c r="G43" s="99"/>
      <c r="H43" s="99"/>
      <c r="I43" s="99"/>
      <c r="J43" s="99"/>
      <c r="K43" s="99"/>
      <c r="L43" s="100"/>
      <c r="N43" s="50">
        <v>125</v>
      </c>
      <c r="T43" s="7"/>
      <c r="U43" s="7"/>
      <c r="V43" s="45">
        <v>11</v>
      </c>
      <c r="W43" s="45" t="s">
        <v>2</v>
      </c>
      <c r="X43" s="45">
        <v>20</v>
      </c>
      <c r="Y43" s="57" t="s">
        <v>4619</v>
      </c>
      <c r="Z43" s="7"/>
    </row>
    <row r="44" spans="1:26" ht="27.75" customHeight="1" x14ac:dyDescent="0.2">
      <c r="A44" s="34"/>
      <c r="B44" s="260" t="str" cm="1">
        <f t="array" ref="B44">INDEX(Trad, N44, Lang)</f>
        <v>Die Einhaltung der Anforderungen muss durch die folgenden Dokumente belegt werden. Die in der Tabelle 2 aufgeführten Unterlagen sind integraler Bestandteil des Nachweises der Massnahmenumsetzung.</v>
      </c>
      <c r="C44" s="260"/>
      <c r="D44" s="260"/>
      <c r="E44" s="260"/>
      <c r="F44" s="260"/>
      <c r="G44" s="260"/>
      <c r="H44" s="260"/>
      <c r="I44" s="260"/>
      <c r="J44" s="260"/>
      <c r="K44" s="260"/>
      <c r="L44" s="260"/>
      <c r="N44" s="50">
        <v>126</v>
      </c>
      <c r="T44" s="7"/>
      <c r="U44" s="7"/>
      <c r="V44" s="53">
        <v>10</v>
      </c>
      <c r="W44" s="53">
        <v>2</v>
      </c>
      <c r="X44" s="53">
        <f>12.75*W44 + 2.25</f>
        <v>27.75</v>
      </c>
      <c r="Z44" s="7"/>
    </row>
    <row r="45" spans="1:26" ht="5.0999999999999996" customHeight="1" x14ac:dyDescent="0.2">
      <c r="A45" s="34"/>
      <c r="B45" s="34"/>
      <c r="C45" s="34"/>
      <c r="D45" s="34"/>
      <c r="E45" s="34"/>
      <c r="F45" s="34"/>
      <c r="G45" s="34"/>
      <c r="H45" s="34"/>
      <c r="I45" s="34"/>
      <c r="J45" s="34"/>
      <c r="K45" s="34"/>
      <c r="L45" s="34"/>
      <c r="T45" s="7"/>
      <c r="U45" s="7"/>
      <c r="Z45" s="7"/>
    </row>
    <row r="46" spans="1:26" ht="15" customHeight="1" x14ac:dyDescent="0.2">
      <c r="A46" s="34"/>
      <c r="B46" s="269" t="str" cm="1">
        <f t="array" ref="B46">INDEX(Trad, N46, Lang)</f>
        <v>Tabelle 2: Nachweise</v>
      </c>
      <c r="C46" s="269"/>
      <c r="D46" s="269"/>
      <c r="E46" s="269"/>
      <c r="F46" s="269"/>
      <c r="G46" s="269"/>
      <c r="H46" s="269"/>
      <c r="I46" s="269"/>
      <c r="J46" s="269"/>
      <c r="K46" s="269"/>
      <c r="L46" s="269"/>
      <c r="N46" s="50">
        <v>127</v>
      </c>
      <c r="T46" s="7"/>
      <c r="U46" s="7"/>
      <c r="V46" s="53">
        <v>8</v>
      </c>
      <c r="W46" s="53" t="s">
        <v>2</v>
      </c>
      <c r="X46" s="53">
        <v>15</v>
      </c>
      <c r="Y46" s="120" t="s">
        <v>4710</v>
      </c>
      <c r="Z46" s="7"/>
    </row>
    <row r="47" spans="1:26" ht="5.0999999999999996" customHeight="1" x14ac:dyDescent="0.2">
      <c r="A47" s="34"/>
      <c r="B47" s="111"/>
      <c r="C47" s="112"/>
      <c r="D47" s="112"/>
      <c r="E47" s="112"/>
      <c r="F47" s="112"/>
      <c r="G47" s="112"/>
      <c r="H47" s="112"/>
      <c r="I47" s="112"/>
      <c r="J47" s="112"/>
      <c r="K47" s="112"/>
      <c r="L47" s="113"/>
      <c r="T47" s="7"/>
      <c r="U47" s="7"/>
      <c r="Z47" s="7"/>
    </row>
    <row r="48" spans="1:26" ht="24" customHeight="1" x14ac:dyDescent="0.2">
      <c r="A48" s="34"/>
      <c r="B48" s="110" t="str">
        <f>IF(ISNUMBER(N48), T48 &amp; ".", "")</f>
        <v>1.</v>
      </c>
      <c r="C48" s="267" t="str" cm="1">
        <f t="array" ref="C48">IF(ISNUMBER(N48), INDEX(Trad, N48, Lang), "")</f>
        <v>Rechnungsbelege (Format PDF, PNG oder JPEG)</v>
      </c>
      <c r="D48" s="267"/>
      <c r="E48" s="267"/>
      <c r="F48" s="267"/>
      <c r="G48" s="267"/>
      <c r="H48" s="267"/>
      <c r="I48" s="267"/>
      <c r="J48" s="267"/>
      <c r="K48" s="267"/>
      <c r="L48" s="268"/>
      <c r="N48" s="50">
        <v>130</v>
      </c>
      <c r="T48" s="179">
        <v>1</v>
      </c>
      <c r="U48" s="7"/>
      <c r="V48" s="53">
        <v>10</v>
      </c>
      <c r="W48" s="53">
        <v>3</v>
      </c>
      <c r="X48" s="53">
        <f t="shared" ref="X48:X63" si="1">12.75*W48 + 2.25</f>
        <v>40.5</v>
      </c>
      <c r="Z48" s="189" t="s">
        <v>4819</v>
      </c>
    </row>
    <row r="49" spans="1:26" ht="5.0999999999999996" hidden="1" customHeight="1" x14ac:dyDescent="0.2">
      <c r="A49" s="34"/>
      <c r="B49" s="114"/>
      <c r="C49" s="115"/>
      <c r="D49" s="115"/>
      <c r="E49" s="115"/>
      <c r="F49" s="115"/>
      <c r="G49" s="115"/>
      <c r="H49" s="115"/>
      <c r="I49" s="115"/>
      <c r="J49" s="115"/>
      <c r="K49" s="115"/>
      <c r="L49" s="116"/>
      <c r="T49" s="179"/>
      <c r="U49" s="7"/>
      <c r="Z49" s="7"/>
    </row>
    <row r="50" spans="1:26" ht="5.0999999999999996" hidden="1" customHeight="1" x14ac:dyDescent="0.2">
      <c r="A50" s="34"/>
      <c r="B50" s="117"/>
      <c r="C50" s="118"/>
      <c r="D50" s="118"/>
      <c r="E50" s="118"/>
      <c r="F50" s="118"/>
      <c r="G50" s="118"/>
      <c r="H50" s="118"/>
      <c r="I50" s="118"/>
      <c r="J50" s="118"/>
      <c r="K50" s="118"/>
      <c r="L50" s="119"/>
      <c r="T50" s="179"/>
      <c r="U50" s="7"/>
      <c r="Z50" s="7"/>
    </row>
    <row r="51" spans="1:26" ht="36" hidden="1" customHeight="1" x14ac:dyDescent="0.2">
      <c r="A51" s="34"/>
      <c r="B51" s="110" t="str">
        <f>IF(ISNUMBER(N51), T51 &amp; ".", "")</f>
        <v>2.</v>
      </c>
      <c r="C51" s="267" t="str" cm="1">
        <f t="array" ref="C51">IF(ISNUMBER(N51), INDEX(Trad, N51, Lang), "")</f>
        <v>Rechnungsbelege (Format PDF, PNG oder JPEG)</v>
      </c>
      <c r="D51" s="267"/>
      <c r="E51" s="267"/>
      <c r="F51" s="267"/>
      <c r="G51" s="267"/>
      <c r="H51" s="267"/>
      <c r="I51" s="267"/>
      <c r="J51" s="267"/>
      <c r="K51" s="267"/>
      <c r="L51" s="268"/>
      <c r="N51" s="50">
        <v>130</v>
      </c>
      <c r="T51" s="179">
        <v>2</v>
      </c>
      <c r="U51" s="7"/>
      <c r="V51" s="53">
        <v>10</v>
      </c>
      <c r="W51" s="53">
        <v>3</v>
      </c>
      <c r="X51" s="53">
        <f t="shared" si="1"/>
        <v>40.5</v>
      </c>
      <c r="Z51" s="7"/>
    </row>
    <row r="52" spans="1:26" ht="5.0999999999999996" hidden="1" customHeight="1" x14ac:dyDescent="0.2">
      <c r="A52" s="34"/>
      <c r="B52" s="114"/>
      <c r="C52" s="115"/>
      <c r="D52" s="115"/>
      <c r="E52" s="115"/>
      <c r="F52" s="115"/>
      <c r="G52" s="115"/>
      <c r="H52" s="115"/>
      <c r="I52" s="115"/>
      <c r="J52" s="115"/>
      <c r="K52" s="115"/>
      <c r="L52" s="116"/>
      <c r="N52" s="44"/>
      <c r="T52" s="179"/>
      <c r="U52" s="7"/>
      <c r="Z52" s="7"/>
    </row>
    <row r="53" spans="1:26" ht="5.0999999999999996" hidden="1" customHeight="1" x14ac:dyDescent="0.2">
      <c r="A53" s="34"/>
      <c r="B53" s="117"/>
      <c r="C53" s="118"/>
      <c r="D53" s="118"/>
      <c r="E53" s="118"/>
      <c r="F53" s="118"/>
      <c r="G53" s="118"/>
      <c r="H53" s="118"/>
      <c r="I53" s="118"/>
      <c r="J53" s="118"/>
      <c r="K53" s="118"/>
      <c r="L53" s="119"/>
      <c r="N53" s="44"/>
      <c r="T53" s="179"/>
      <c r="U53" s="7"/>
      <c r="Z53" s="7"/>
    </row>
    <row r="54" spans="1:26" ht="36" hidden="1" customHeight="1" x14ac:dyDescent="0.2">
      <c r="A54" s="34"/>
      <c r="B54" s="110" t="str">
        <f>IF(ISNUMBER(N54), T54 &amp; ".", "")</f>
        <v>3.</v>
      </c>
      <c r="C54" s="267" t="str" cm="1">
        <f t="array" ref="C54">IF(LEN(INDEX(Trad, N54, Lang))&gt;0, INDEX(Trad, N54, Lang_measure), "")</f>
        <v>Erläuterung (Format PDF, max. 2 A4-Seiten), wie sichergestellt wird, dass die ersetzten Geräte fachgerecht entsorgt wurden (z. B. mittels Deklarationen, Entsorgungspositionen auf Unternehmerrechnungen, usw.).</v>
      </c>
      <c r="D54" s="267"/>
      <c r="E54" s="267"/>
      <c r="F54" s="267"/>
      <c r="G54" s="267"/>
      <c r="H54" s="267"/>
      <c r="I54" s="267"/>
      <c r="J54" s="267"/>
      <c r="K54" s="267"/>
      <c r="L54" s="268"/>
      <c r="N54" s="44">
        <v>129</v>
      </c>
      <c r="T54" s="179">
        <v>3</v>
      </c>
      <c r="U54" s="7"/>
      <c r="V54" s="53">
        <v>10</v>
      </c>
      <c r="W54" s="53">
        <v>3</v>
      </c>
      <c r="X54" s="53">
        <f t="shared" si="1"/>
        <v>40.5</v>
      </c>
      <c r="Z54" s="7"/>
    </row>
    <row r="55" spans="1:26" ht="5.0999999999999996" hidden="1" customHeight="1" x14ac:dyDescent="0.2">
      <c r="A55" s="34"/>
      <c r="B55" s="114"/>
      <c r="C55" s="115"/>
      <c r="D55" s="115"/>
      <c r="E55" s="115"/>
      <c r="F55" s="115"/>
      <c r="G55" s="115"/>
      <c r="H55" s="115"/>
      <c r="I55" s="115"/>
      <c r="J55" s="115"/>
      <c r="K55" s="115"/>
      <c r="L55" s="116"/>
      <c r="T55" s="179"/>
      <c r="U55" s="7"/>
      <c r="Z55" s="7"/>
    </row>
    <row r="56" spans="1:26" ht="5.0999999999999996" hidden="1" customHeight="1" x14ac:dyDescent="0.2">
      <c r="A56" s="34"/>
      <c r="B56" s="105"/>
      <c r="C56" s="102"/>
      <c r="D56" s="102"/>
      <c r="E56" s="102"/>
      <c r="F56" s="102"/>
      <c r="G56" s="102"/>
      <c r="H56" s="102"/>
      <c r="I56" s="102"/>
      <c r="J56" s="102"/>
      <c r="K56" s="102"/>
      <c r="L56" s="106"/>
      <c r="T56" s="179"/>
      <c r="U56" s="7"/>
      <c r="Z56" s="7"/>
    </row>
    <row r="57" spans="1:26" ht="40.5" hidden="1" customHeight="1" x14ac:dyDescent="0.2">
      <c r="A57" s="34"/>
      <c r="B57" s="110" t="str">
        <f>IF(ISNUMBER(N57), T57 &amp; ".", "")</f>
        <v>4.</v>
      </c>
      <c r="C57" s="267" t="str" cm="1">
        <f t="array" ref="C57">IF(LEN(INDEX(Trad, N57, Lang))&gt;0, INDEX(Trad, N57, Lang), "")</f>
        <v>Rechnungsbelege (Format PDF, PNG oder JPEG)</v>
      </c>
      <c r="D57" s="267"/>
      <c r="E57" s="267"/>
      <c r="F57" s="267"/>
      <c r="G57" s="267"/>
      <c r="H57" s="267"/>
      <c r="I57" s="267"/>
      <c r="J57" s="267"/>
      <c r="K57" s="267"/>
      <c r="L57" s="268"/>
      <c r="N57" s="50">
        <v>130</v>
      </c>
      <c r="T57" s="179">
        <v>4</v>
      </c>
      <c r="U57" s="7"/>
      <c r="V57" s="53">
        <v>10</v>
      </c>
      <c r="W57" s="53">
        <v>3</v>
      </c>
      <c r="X57" s="53">
        <f t="shared" si="1"/>
        <v>40.5</v>
      </c>
      <c r="Z57" s="7"/>
    </row>
    <row r="58" spans="1:26" ht="5.0999999999999996" hidden="1" customHeight="1" x14ac:dyDescent="0.2">
      <c r="A58" s="34"/>
      <c r="B58" s="103"/>
      <c r="C58" s="72"/>
      <c r="D58" s="72"/>
      <c r="E58" s="72"/>
      <c r="F58" s="72"/>
      <c r="G58" s="72"/>
      <c r="H58" s="72"/>
      <c r="I58" s="72"/>
      <c r="J58" s="72"/>
      <c r="K58" s="72"/>
      <c r="L58" s="104"/>
      <c r="T58" s="179"/>
      <c r="U58" s="7"/>
      <c r="Z58" s="7"/>
    </row>
    <row r="59" spans="1:26" ht="5.0999999999999996" hidden="1" customHeight="1" x14ac:dyDescent="0.2">
      <c r="A59" s="34"/>
      <c r="B59" s="105"/>
      <c r="C59" s="102"/>
      <c r="D59" s="102"/>
      <c r="E59" s="102"/>
      <c r="F59" s="102"/>
      <c r="G59" s="102"/>
      <c r="H59" s="102"/>
      <c r="I59" s="102"/>
      <c r="J59" s="102"/>
      <c r="K59" s="102"/>
      <c r="L59" s="106"/>
      <c r="T59" s="179"/>
      <c r="U59" s="7"/>
      <c r="Z59" s="7"/>
    </row>
    <row r="60" spans="1:26" ht="40.5" hidden="1" customHeight="1" x14ac:dyDescent="0.2">
      <c r="A60" s="34"/>
      <c r="B60" s="110" t="str">
        <f>IF(ISNUMBER(N60), T60 &amp; ".", "")</f>
        <v>5.</v>
      </c>
      <c r="C60" s="267" t="str" cm="1">
        <f t="array" ref="C60">IF(LEN(INDEX(Trad, N60, Lang))&gt;0, INDEX(Trad, N60, Lang), "")</f>
        <v/>
      </c>
      <c r="D60" s="267"/>
      <c r="E60" s="267"/>
      <c r="F60" s="267"/>
      <c r="G60" s="267"/>
      <c r="H60" s="267"/>
      <c r="I60" s="267"/>
      <c r="J60" s="267"/>
      <c r="K60" s="267"/>
      <c r="L60" s="268"/>
      <c r="N60" s="50">
        <v>162</v>
      </c>
      <c r="T60" s="179">
        <v>5</v>
      </c>
      <c r="U60" s="7"/>
      <c r="V60" s="53">
        <v>10</v>
      </c>
      <c r="W60" s="53">
        <v>3</v>
      </c>
      <c r="X60" s="53">
        <f t="shared" si="1"/>
        <v>40.5</v>
      </c>
      <c r="Z60" s="7"/>
    </row>
    <row r="61" spans="1:26" ht="5.0999999999999996" hidden="1" customHeight="1" x14ac:dyDescent="0.2">
      <c r="A61" s="34"/>
      <c r="B61" s="103"/>
      <c r="C61" s="72"/>
      <c r="D61" s="72"/>
      <c r="E61" s="72"/>
      <c r="F61" s="72"/>
      <c r="G61" s="72"/>
      <c r="H61" s="72"/>
      <c r="I61" s="72"/>
      <c r="J61" s="72"/>
      <c r="K61" s="72"/>
      <c r="L61" s="104"/>
      <c r="T61" s="179"/>
      <c r="U61" s="7"/>
      <c r="Z61" s="7"/>
    </row>
    <row r="62" spans="1:26" ht="5.0999999999999996" hidden="1" customHeight="1" x14ac:dyDescent="0.2">
      <c r="A62" s="34"/>
      <c r="B62" s="105"/>
      <c r="C62" s="102"/>
      <c r="D62" s="102"/>
      <c r="E62" s="102"/>
      <c r="F62" s="102"/>
      <c r="G62" s="102"/>
      <c r="H62" s="102"/>
      <c r="I62" s="102"/>
      <c r="J62" s="102"/>
      <c r="K62" s="102"/>
      <c r="L62" s="106"/>
      <c r="T62" s="179"/>
      <c r="U62" s="7"/>
      <c r="Z62" s="7"/>
    </row>
    <row r="63" spans="1:26" ht="40.5" hidden="1" customHeight="1" x14ac:dyDescent="0.2">
      <c r="A63" s="34"/>
      <c r="B63" s="110" t="str">
        <f>IF(ISNUMBER(N63), T63 &amp; ".", "")</f>
        <v>6.</v>
      </c>
      <c r="C63" s="267" t="str" cm="1">
        <f t="array" ref="C63">IF(LEN(INDEX(Trad, N63, Lang))&gt;0, INDEX(Trad, N63, Lang), "")</f>
        <v/>
      </c>
      <c r="D63" s="267"/>
      <c r="E63" s="267"/>
      <c r="F63" s="267"/>
      <c r="G63" s="267"/>
      <c r="H63" s="267"/>
      <c r="I63" s="267"/>
      <c r="J63" s="267"/>
      <c r="K63" s="267"/>
      <c r="L63" s="268"/>
      <c r="N63" s="50">
        <v>163</v>
      </c>
      <c r="T63" s="179">
        <v>6</v>
      </c>
      <c r="U63" s="7"/>
      <c r="V63" s="53">
        <v>10</v>
      </c>
      <c r="W63" s="53">
        <v>3</v>
      </c>
      <c r="X63" s="53">
        <f t="shared" si="1"/>
        <v>40.5</v>
      </c>
      <c r="Z63" s="7"/>
    </row>
    <row r="64" spans="1:26" ht="5.0999999999999996" customHeight="1" x14ac:dyDescent="0.2">
      <c r="A64" s="34"/>
      <c r="B64" s="107"/>
      <c r="C64" s="108"/>
      <c r="D64" s="108"/>
      <c r="E64" s="108"/>
      <c r="F64" s="108"/>
      <c r="G64" s="108"/>
      <c r="H64" s="108"/>
      <c r="I64" s="108"/>
      <c r="J64" s="108"/>
      <c r="K64" s="108"/>
      <c r="L64" s="109"/>
      <c r="T64" s="179"/>
      <c r="U64" s="7"/>
      <c r="Z64" s="7"/>
    </row>
    <row r="65" spans="1:26" ht="15" customHeight="1" x14ac:dyDescent="0.2">
      <c r="A65" s="34"/>
      <c r="B65" s="266"/>
      <c r="C65" s="266"/>
      <c r="D65" s="266"/>
      <c r="E65" s="266"/>
      <c r="F65" s="266"/>
      <c r="G65" s="266"/>
      <c r="H65" s="266"/>
      <c r="I65" s="266"/>
      <c r="J65" s="266"/>
      <c r="K65" s="266"/>
      <c r="L65" s="266"/>
      <c r="N65" s="50">
        <v>131</v>
      </c>
      <c r="T65" s="7"/>
      <c r="U65" s="7"/>
      <c r="V65" s="120">
        <v>8</v>
      </c>
      <c r="W65" s="120" t="s">
        <v>2</v>
      </c>
      <c r="X65" s="120">
        <v>15</v>
      </c>
      <c r="Y65" s="120" t="s">
        <v>4706</v>
      </c>
      <c r="Z65" s="7"/>
    </row>
    <row r="66" spans="1:26" ht="9.9499999999999993" customHeight="1" x14ac:dyDescent="0.2">
      <c r="A66" s="34"/>
      <c r="B66" s="10"/>
      <c r="C66" s="10"/>
      <c r="D66" s="10"/>
      <c r="E66" s="10"/>
      <c r="F66" s="10"/>
      <c r="G66" s="10"/>
      <c r="H66" s="10"/>
      <c r="I66" s="10"/>
      <c r="J66" s="10"/>
      <c r="K66" s="10"/>
      <c r="T66" s="7"/>
      <c r="Z66" s="7"/>
    </row>
    <row r="67" spans="1:26" ht="15" customHeight="1" x14ac:dyDescent="0.2">
      <c r="B67" s="97" t="str" cm="1">
        <f t="array" ref="B67">INDEX(Trad, N67, Lang)</f>
        <v>Meldung der Massnahme</v>
      </c>
      <c r="C67" s="28"/>
      <c r="D67" s="10"/>
      <c r="E67" s="10"/>
      <c r="F67" s="10"/>
      <c r="G67" s="10"/>
      <c r="H67" s="10"/>
      <c r="I67" s="10"/>
      <c r="J67" s="10"/>
      <c r="K67" s="10"/>
      <c r="N67" s="50">
        <v>135</v>
      </c>
      <c r="T67" s="179" t="b">
        <v>0</v>
      </c>
      <c r="U67" s="188"/>
      <c r="V67" s="53">
        <v>10</v>
      </c>
      <c r="W67" s="53">
        <v>1</v>
      </c>
      <c r="X67" s="53">
        <f>12.75*W67 + 2.25</f>
        <v>15</v>
      </c>
      <c r="Z67" s="189" t="s">
        <v>4820</v>
      </c>
    </row>
    <row r="68" spans="1:26" ht="40.5" customHeight="1" x14ac:dyDescent="0.2">
      <c r="A68" s="34"/>
      <c r="B68" s="265" t="str" cm="1">
        <f t="array" ref="B68">IF(T67, INDEX(Trad, N68, Lang) &amp; " ", "") &amp; INDEX(Trad, O68, Lang) &amp; " " &amp; T68  &amp; " " &amp; U68 &amp; " " &amp; INDEX(Trad, Q68, Lang)</f>
        <v xml:space="preserve">Die Unterlagen unter Punkt 1  müssen nicht systematisch eingereicht werden, aber der Vollzugsbehörde bei einer allfälligen Kontrolle innerhalb von 30 Tagen vorgelegt werden können. </v>
      </c>
      <c r="C68" s="265"/>
      <c r="D68" s="265"/>
      <c r="E68" s="265"/>
      <c r="F68" s="265"/>
      <c r="G68" s="265"/>
      <c r="H68" s="265"/>
      <c r="I68" s="265"/>
      <c r="J68" s="265"/>
      <c r="K68" s="265"/>
      <c r="L68" s="265"/>
      <c r="N68" s="50">
        <v>136</v>
      </c>
      <c r="O68" s="50">
        <v>137</v>
      </c>
      <c r="P68" s="50">
        <v>138</v>
      </c>
      <c r="Q68" s="50">
        <v>139</v>
      </c>
      <c r="T68" s="179">
        <v>1</v>
      </c>
      <c r="U68" s="179"/>
      <c r="V68" s="53">
        <v>10</v>
      </c>
      <c r="W68" s="53">
        <v>3</v>
      </c>
      <c r="X68" s="53">
        <f t="shared" ref="X68" si="2">12.75*W68 + 2.25</f>
        <v>40.5</v>
      </c>
      <c r="Z68" s="189" t="s">
        <v>4821</v>
      </c>
    </row>
    <row r="69" spans="1:26" ht="20.100000000000001" customHeight="1" x14ac:dyDescent="0.2">
      <c r="A69" s="34"/>
      <c r="B69" s="10"/>
      <c r="C69" s="10"/>
      <c r="D69" s="10"/>
      <c r="E69" s="10"/>
      <c r="F69" s="10"/>
      <c r="G69" s="10"/>
      <c r="H69" s="10"/>
      <c r="I69" s="10"/>
      <c r="J69" s="10"/>
      <c r="K69" s="10"/>
      <c r="T69" s="7"/>
      <c r="U69" s="7"/>
      <c r="Z69" s="7"/>
    </row>
    <row r="70" spans="1:26" ht="20.100000000000001" customHeight="1" x14ac:dyDescent="0.2">
      <c r="A70" s="34"/>
      <c r="B70" s="98" t="str" cm="1">
        <f t="array" ref="B70">"4. " &amp; INDEX(Trad, N70, Lang)</f>
        <v>4. Berechnungen</v>
      </c>
      <c r="C70" s="98"/>
      <c r="D70" s="99"/>
      <c r="E70" s="99"/>
      <c r="F70" s="99"/>
      <c r="G70" s="99"/>
      <c r="H70" s="99"/>
      <c r="I70" s="99"/>
      <c r="J70" s="99"/>
      <c r="K70" s="99"/>
      <c r="L70" s="100"/>
      <c r="N70" s="50">
        <v>140</v>
      </c>
      <c r="T70" s="7"/>
      <c r="U70" s="7"/>
      <c r="V70" s="45">
        <v>11</v>
      </c>
      <c r="W70" s="45" t="s">
        <v>2</v>
      </c>
      <c r="X70" s="45">
        <v>20</v>
      </c>
      <c r="Y70" s="57" t="s">
        <v>4619</v>
      </c>
      <c r="Z70" s="7"/>
    </row>
    <row r="71" spans="1:26" s="60" customFormat="1" ht="53.25" customHeight="1" x14ac:dyDescent="0.2">
      <c r="A71" s="34"/>
      <c r="B71" s="260" t="str" cm="1">
        <f t="array" ref="B71">INDEX(Trad,N71,Lang) &amp; " " &amp; LEFT(L11, LEN(L11) - 1) &amp; INDEX(Trad,O71,Lang) &amp; "."</f>
        <v>Die anrechenbaren Stromeinsparungen der Massnahme werden pauschal pro Gerät in Kilowattstunden berechnet (Tabelle 3). Informationen zu den Annahmen und der Berechnungsmethode sind in der zugehörigen Dokumentation IK-01 zu finden.</v>
      </c>
      <c r="C71" s="260"/>
      <c r="D71" s="260"/>
      <c r="E71" s="260"/>
      <c r="F71" s="260"/>
      <c r="G71" s="260"/>
      <c r="H71" s="260"/>
      <c r="I71" s="260"/>
      <c r="J71" s="260"/>
      <c r="K71" s="260"/>
      <c r="L71" s="260"/>
      <c r="M71" s="49"/>
      <c r="N71" s="58">
        <v>141</v>
      </c>
      <c r="O71" s="58">
        <v>142</v>
      </c>
      <c r="P71" s="58"/>
      <c r="Q71" s="58"/>
      <c r="R71" s="58"/>
      <c r="S71" s="59"/>
      <c r="T71" s="7"/>
      <c r="U71" s="7"/>
      <c r="V71" s="53">
        <v>10</v>
      </c>
      <c r="W71" s="53">
        <v>4</v>
      </c>
      <c r="X71" s="53">
        <f t="shared" ref="X71" si="3">12.75*W71 + 2.25</f>
        <v>53.25</v>
      </c>
      <c r="Y71" s="53"/>
      <c r="Z71" s="7"/>
    </row>
    <row r="72" spans="1:26" s="60" customFormat="1" ht="14.25" customHeight="1" x14ac:dyDescent="0.2">
      <c r="A72" s="34"/>
      <c r="B72" s="269" t="str" cm="1">
        <f t="array" ref="B72">INDEX(Trad, N72, Lang)</f>
        <v>Tabelle 3: Stromeinsparungen</v>
      </c>
      <c r="C72" s="269"/>
      <c r="D72" s="269"/>
      <c r="E72" s="269"/>
      <c r="F72" s="269"/>
      <c r="G72" s="269"/>
      <c r="H72" s="269"/>
      <c r="I72" s="269"/>
      <c r="J72" s="269"/>
      <c r="K72" s="269"/>
      <c r="L72" s="269"/>
      <c r="M72" s="49"/>
      <c r="N72" s="58">
        <v>251</v>
      </c>
      <c r="O72" s="58"/>
      <c r="P72" s="58"/>
      <c r="Q72" s="58"/>
      <c r="R72" s="58"/>
      <c r="S72" s="59"/>
      <c r="T72" s="7"/>
      <c r="U72" s="7"/>
      <c r="V72" s="53"/>
      <c r="W72" s="53"/>
      <c r="X72" s="53"/>
      <c r="Y72" s="53"/>
      <c r="Z72" s="7"/>
    </row>
    <row r="73" spans="1:26" s="60" customFormat="1" ht="17.25" customHeight="1" x14ac:dyDescent="0.2">
      <c r="A73" s="34"/>
      <c r="B73" s="321" t="str" cm="1">
        <f t="array" ref="B73">INDEX(Trad, N73, Lang_measure)</f>
        <v>Gerätetyp</v>
      </c>
      <c r="C73" s="321"/>
      <c r="D73" s="321"/>
      <c r="E73" s="321"/>
      <c r="F73" s="321"/>
      <c r="G73" s="321"/>
      <c r="H73" s="270" t="str" cm="1">
        <f t="array" ref="H73">INDEX(Trad, O73, Lang_measure)</f>
        <v xml:space="preserve">Anrechenbare Stromeinsparungen* </v>
      </c>
      <c r="I73" s="270"/>
      <c r="J73" s="270"/>
      <c r="K73" s="270"/>
      <c r="L73" s="270"/>
      <c r="M73" s="49"/>
      <c r="N73" s="44">
        <v>170</v>
      </c>
      <c r="O73" s="58">
        <v>252</v>
      </c>
      <c r="P73" s="58"/>
      <c r="Q73" s="58"/>
      <c r="R73" s="58"/>
      <c r="S73" s="59"/>
      <c r="T73" s="7"/>
      <c r="U73" s="7"/>
      <c r="V73" s="53"/>
      <c r="W73" s="53"/>
      <c r="X73" s="53"/>
      <c r="Y73" s="53"/>
      <c r="Z73" s="7"/>
    </row>
    <row r="74" spans="1:26" s="60" customFormat="1" ht="17.25" customHeight="1" x14ac:dyDescent="0.2">
      <c r="A74" s="34"/>
      <c r="B74" s="321"/>
      <c r="C74" s="321"/>
      <c r="D74" s="321"/>
      <c r="E74" s="321"/>
      <c r="F74" s="321"/>
      <c r="G74" s="321"/>
      <c r="H74" s="320" t="str" cm="1">
        <f t="array" ref="H74">INDEX(Trad, O74, Lang_measure)</f>
        <v>[kWh/Stück]</v>
      </c>
      <c r="I74" s="320"/>
      <c r="J74" s="320"/>
      <c r="K74" s="320"/>
      <c r="L74" s="320"/>
      <c r="M74" s="49"/>
      <c r="N74" s="58"/>
      <c r="O74" s="58">
        <v>253</v>
      </c>
      <c r="P74" s="58"/>
      <c r="Q74" s="58"/>
      <c r="R74" s="58"/>
      <c r="S74" s="59"/>
      <c r="T74" s="7"/>
      <c r="U74" s="7"/>
      <c r="V74" s="53"/>
      <c r="W74" s="53"/>
      <c r="X74" s="53"/>
      <c r="Y74" s="53"/>
      <c r="Z74" s="7"/>
    </row>
    <row r="75" spans="1:26" s="60" customFormat="1" ht="20.100000000000001" customHeight="1" x14ac:dyDescent="0.2">
      <c r="A75" s="34"/>
      <c r="B75" s="311" t="str" cm="1">
        <f t="array" ref="B75">INDEX(Trad, N75, Lang_measure)</f>
        <v>Mit Energieetikette</v>
      </c>
      <c r="C75" s="311"/>
      <c r="D75" s="311"/>
      <c r="E75" s="311"/>
      <c r="F75" s="311"/>
      <c r="G75" s="311"/>
      <c r="H75" s="232" t="s">
        <v>4872</v>
      </c>
      <c r="I75" s="232" t="s">
        <v>4873</v>
      </c>
      <c r="J75" s="232" t="s">
        <v>4874</v>
      </c>
      <c r="K75" s="232" t="s">
        <v>4464</v>
      </c>
      <c r="L75" s="232" t="s">
        <v>4907</v>
      </c>
      <c r="M75" s="49"/>
      <c r="N75" s="58">
        <v>254</v>
      </c>
      <c r="O75" s="58"/>
      <c r="P75" s="58"/>
      <c r="Q75" s="58"/>
      <c r="R75" s="58"/>
      <c r="S75" s="59"/>
      <c r="T75" s="7"/>
      <c r="U75" s="7"/>
      <c r="V75" s="53"/>
      <c r="W75" s="53"/>
      <c r="X75" s="53"/>
      <c r="Y75" s="53"/>
      <c r="Z75" s="7"/>
    </row>
    <row r="76" spans="1:26" s="60" customFormat="1" ht="20.100000000000001" customHeight="1" x14ac:dyDescent="0.2">
      <c r="A76" s="34"/>
      <c r="B76" s="312" t="str" cm="1">
        <f t="array" ref="B76">INDEX(Trad, N76, Lang_measure)</f>
        <v>Fernsehgeräte, Bildschirmdiagonale ≤ 54’’</v>
      </c>
      <c r="C76" s="312"/>
      <c r="D76" s="312"/>
      <c r="E76" s="312"/>
      <c r="F76" s="312"/>
      <c r="G76" s="313"/>
      <c r="H76" s="233">
        <f>Y!G63</f>
        <v>260</v>
      </c>
      <c r="I76" s="233">
        <f>Y!H63</f>
        <v>230</v>
      </c>
      <c r="J76" s="233">
        <f>Y!I63</f>
        <v>200</v>
      </c>
      <c r="K76" s="233">
        <f>Y!J63</f>
        <v>170</v>
      </c>
      <c r="L76" s="233">
        <f>Y!K63</f>
        <v>120</v>
      </c>
      <c r="M76" s="49"/>
      <c r="N76" s="58">
        <v>175</v>
      </c>
      <c r="O76" s="58"/>
      <c r="P76" s="58"/>
      <c r="Q76" s="58"/>
      <c r="R76" s="58"/>
      <c r="S76" s="59"/>
      <c r="T76" s="7"/>
      <c r="U76" s="7"/>
      <c r="V76" s="53"/>
      <c r="W76" s="53"/>
      <c r="X76" s="53"/>
      <c r="Y76" s="53"/>
      <c r="Z76" s="7"/>
    </row>
    <row r="77" spans="1:26" s="60" customFormat="1" ht="20.100000000000001" customHeight="1" x14ac:dyDescent="0.2">
      <c r="A77" s="34"/>
      <c r="B77" s="312" t="str" cm="1">
        <f t="array" ref="B77">INDEX(Trad, N77, Lang_measure)</f>
        <v>Fernsehgeräte, Bildschirmdiagonale &gt; 54’’</v>
      </c>
      <c r="C77" s="312"/>
      <c r="D77" s="312"/>
      <c r="E77" s="312"/>
      <c r="F77" s="312"/>
      <c r="G77" s="313"/>
      <c r="H77" s="233">
        <f>Y!G64</f>
        <v>460</v>
      </c>
      <c r="I77" s="233">
        <f>Y!H64</f>
        <v>370</v>
      </c>
      <c r="J77" s="233">
        <f>Y!I64</f>
        <v>280</v>
      </c>
      <c r="K77" s="233">
        <f>Y!J64</f>
        <v>190</v>
      </c>
      <c r="L77" s="233">
        <f>Y!K64</f>
        <v>0</v>
      </c>
      <c r="M77" s="49"/>
      <c r="N77" s="58">
        <v>176</v>
      </c>
      <c r="O77" s="58"/>
      <c r="P77" s="58"/>
      <c r="Q77" s="58"/>
      <c r="R77" s="58"/>
      <c r="S77" s="59"/>
      <c r="T77" s="7"/>
      <c r="U77" s="7"/>
      <c r="V77" s="53"/>
      <c r="W77" s="53"/>
      <c r="X77" s="53"/>
      <c r="Y77" s="53"/>
      <c r="Z77" s="7"/>
    </row>
    <row r="78" spans="1:26" s="60" customFormat="1" ht="20.100000000000001" customHeight="1" x14ac:dyDescent="0.2">
      <c r="A78" s="34"/>
      <c r="B78" s="312" t="str" cm="1">
        <f t="array" ref="B78">INDEX(Trad, N78, Lang_measure)</f>
        <v>Monitore, Bildschirmdiagonale ≤ 27’’</v>
      </c>
      <c r="C78" s="312"/>
      <c r="D78" s="312"/>
      <c r="E78" s="312"/>
      <c r="F78" s="312"/>
      <c r="G78" s="313"/>
      <c r="H78" s="233">
        <f>Y!G65</f>
        <v>160</v>
      </c>
      <c r="I78" s="233">
        <f>Y!H65</f>
        <v>150</v>
      </c>
      <c r="J78" s="233">
        <f>Y!I65</f>
        <v>140</v>
      </c>
      <c r="K78" s="233">
        <f>Y!J65</f>
        <v>0</v>
      </c>
      <c r="L78" s="233">
        <f>Y!K65</f>
        <v>0</v>
      </c>
      <c r="M78" s="49"/>
      <c r="N78" s="58">
        <v>177</v>
      </c>
      <c r="O78" s="58"/>
      <c r="P78" s="58"/>
      <c r="Q78" s="58"/>
      <c r="R78" s="58"/>
      <c r="S78" s="59"/>
      <c r="T78" s="7"/>
      <c r="U78" s="7"/>
      <c r="V78" s="53"/>
      <c r="W78" s="53"/>
      <c r="X78" s="53"/>
      <c r="Y78" s="53"/>
      <c r="Z78" s="7"/>
    </row>
    <row r="79" spans="1:26" s="60" customFormat="1" ht="20.100000000000001" customHeight="1" x14ac:dyDescent="0.2">
      <c r="A79" s="34"/>
      <c r="B79" s="312" t="str" cm="1">
        <f t="array" ref="B79">INDEX(Trad, N79, Lang_measure)</f>
        <v>Monitore, Bildschirmdiagonale &gt; 27’’</v>
      </c>
      <c r="C79" s="312"/>
      <c r="D79" s="312"/>
      <c r="E79" s="312"/>
      <c r="F79" s="312"/>
      <c r="G79" s="313"/>
      <c r="H79" s="233">
        <f>Y!G66</f>
        <v>150</v>
      </c>
      <c r="I79" s="233">
        <f>Y!H66</f>
        <v>140</v>
      </c>
      <c r="J79" s="233">
        <f>Y!I66</f>
        <v>120</v>
      </c>
      <c r="K79" s="233">
        <f>Y!J66</f>
        <v>110</v>
      </c>
      <c r="L79" s="233">
        <f>Y!K66</f>
        <v>90</v>
      </c>
      <c r="M79" s="49"/>
      <c r="N79" s="58">
        <v>178</v>
      </c>
      <c r="O79" s="58"/>
      <c r="P79" s="58"/>
      <c r="Q79" s="58"/>
      <c r="R79" s="58"/>
      <c r="S79" s="59"/>
      <c r="T79" s="7"/>
      <c r="U79" s="7"/>
      <c r="V79" s="53"/>
      <c r="W79" s="53"/>
      <c r="X79" s="53"/>
      <c r="Y79" s="53"/>
      <c r="Z79" s="7"/>
    </row>
    <row r="80" spans="1:26" s="60" customFormat="1" ht="37.5" customHeight="1" x14ac:dyDescent="0.2">
      <c r="A80" s="34"/>
      <c r="B80" s="311" t="str" cm="1">
        <f t="array" ref="B80">INDEX(Trad, N80, Lang_measure)</f>
        <v>Keine Energieetikette</v>
      </c>
      <c r="C80" s="311"/>
      <c r="D80" s="311"/>
      <c r="E80" s="311"/>
      <c r="F80" s="311"/>
      <c r="G80" s="311"/>
      <c r="H80" s="314"/>
      <c r="I80" s="315"/>
      <c r="J80" s="315"/>
      <c r="K80" s="315"/>
      <c r="L80" s="316"/>
      <c r="M80" s="49"/>
      <c r="N80" s="58">
        <v>255</v>
      </c>
      <c r="O80" s="58"/>
      <c r="P80" s="58"/>
      <c r="Q80" s="58"/>
      <c r="R80" s="58"/>
      <c r="S80" s="59"/>
      <c r="T80" s="7"/>
      <c r="U80" s="7"/>
      <c r="V80" s="53"/>
      <c r="W80" s="53"/>
      <c r="X80" s="53"/>
      <c r="Y80" s="53"/>
      <c r="Z80" s="7"/>
    </row>
    <row r="81" spans="1:26" s="60" customFormat="1" ht="20.100000000000001" customHeight="1" x14ac:dyDescent="0.2">
      <c r="A81" s="34"/>
      <c r="B81" s="312" t="str" cm="1">
        <f t="array" ref="B81">INDEX(Trad, N81, Lang_measure)</f>
        <v>Laptop anstelle eines Desktop-PCs</v>
      </c>
      <c r="C81" s="312"/>
      <c r="D81" s="312"/>
      <c r="E81" s="312"/>
      <c r="F81" s="312"/>
      <c r="G81" s="313"/>
      <c r="H81" s="317">
        <f>Y!L67</f>
        <v>260</v>
      </c>
      <c r="I81" s="318"/>
      <c r="J81" s="318"/>
      <c r="K81" s="318"/>
      <c r="L81" s="319"/>
      <c r="M81" s="49"/>
      <c r="N81" s="58">
        <v>181</v>
      </c>
      <c r="O81" s="58"/>
      <c r="P81" s="58"/>
      <c r="Q81" s="58"/>
      <c r="R81" s="58"/>
      <c r="S81" s="59"/>
      <c r="T81" s="7"/>
      <c r="U81" s="7"/>
      <c r="V81" s="53"/>
      <c r="W81" s="53"/>
      <c r="X81" s="53"/>
      <c r="Y81" s="53"/>
      <c r="Z81" s="7"/>
    </row>
    <row r="82" spans="1:26" s="60" customFormat="1" ht="24" customHeight="1" x14ac:dyDescent="0.2">
      <c r="A82" s="34"/>
      <c r="B82" s="261" t="str" cm="1">
        <f t="array" ref="B82">INDEX(Trad, N82, Lang)</f>
        <v>* kumulierte Stromeinsparungen über die Wirkungsdauer der Massnahme</v>
      </c>
      <c r="C82" s="261"/>
      <c r="D82" s="261"/>
      <c r="E82" s="261"/>
      <c r="F82" s="261"/>
      <c r="G82" s="261"/>
      <c r="H82" s="261"/>
      <c r="I82" s="261"/>
      <c r="J82" s="261"/>
      <c r="K82" s="261"/>
      <c r="L82" s="261"/>
      <c r="M82" s="49"/>
      <c r="N82" s="58">
        <v>256</v>
      </c>
      <c r="O82" s="58"/>
      <c r="P82" s="58"/>
      <c r="Q82" s="58"/>
      <c r="R82" s="58"/>
      <c r="S82" s="59"/>
      <c r="T82" s="7"/>
      <c r="U82" s="7"/>
      <c r="V82" s="53"/>
      <c r="W82" s="53"/>
      <c r="X82" s="53"/>
      <c r="Y82" s="53"/>
      <c r="Z82" s="7"/>
    </row>
    <row r="83" spans="1:26" s="60" customFormat="1" ht="21" customHeight="1" x14ac:dyDescent="0.2">
      <c r="A83" s="34"/>
      <c r="B83" s="261" t="str" cm="1">
        <f t="array" ref="B83">INDEX(Trad, N83, Lang)</f>
        <v>Hinweis: Tabelle 3 listet bei einigen Gerätetypen auch Energieeffizienzklassen, welche zum Zeitpunkt der Publikation dieses Einsparprotokolls noch nicht am Markt erhältlich waren.</v>
      </c>
      <c r="C83" s="261"/>
      <c r="D83" s="261"/>
      <c r="E83" s="261"/>
      <c r="F83" s="261"/>
      <c r="G83" s="261"/>
      <c r="H83" s="261"/>
      <c r="I83" s="261"/>
      <c r="J83" s="261"/>
      <c r="K83" s="261"/>
      <c r="L83" s="261"/>
      <c r="M83" s="49"/>
      <c r="N83" s="58">
        <v>257</v>
      </c>
      <c r="O83" s="58"/>
      <c r="P83" s="58"/>
      <c r="Q83" s="58"/>
      <c r="R83" s="58"/>
      <c r="S83" s="59"/>
      <c r="T83" s="7"/>
      <c r="U83" s="7"/>
      <c r="V83" s="53"/>
      <c r="W83" s="53"/>
      <c r="X83" s="53"/>
      <c r="Y83" s="53"/>
      <c r="Z83" s="7"/>
    </row>
    <row r="84" spans="1:26" ht="20.100000000000001" customHeight="1" x14ac:dyDescent="0.2">
      <c r="A84" s="34"/>
      <c r="B84" s="10"/>
      <c r="C84" s="10"/>
      <c r="D84" s="10"/>
      <c r="E84" s="10"/>
      <c r="F84" s="10"/>
      <c r="G84" s="10"/>
      <c r="H84" s="10"/>
      <c r="I84" s="10"/>
      <c r="J84" s="10"/>
      <c r="K84" s="10"/>
      <c r="T84" s="7"/>
      <c r="U84" s="7"/>
      <c r="Z84" s="7"/>
    </row>
    <row r="85" spans="1:26" ht="20.100000000000001" customHeight="1" x14ac:dyDescent="0.2">
      <c r="A85" s="34"/>
      <c r="B85" s="98" t="str" cm="1">
        <f t="array" ref="B85">"5. "&amp;INDEX(Trad,N85,Lang)</f>
        <v>5. Einsparungen</v>
      </c>
      <c r="C85" s="98"/>
      <c r="D85" s="99"/>
      <c r="E85" s="99"/>
      <c r="F85" s="99"/>
      <c r="G85" s="99"/>
      <c r="H85" s="99"/>
      <c r="I85" s="99"/>
      <c r="J85" s="99"/>
      <c r="K85" s="99"/>
      <c r="L85" s="100"/>
      <c r="N85" s="50">
        <v>143</v>
      </c>
      <c r="T85" s="7"/>
      <c r="U85" s="7"/>
      <c r="V85" s="45">
        <v>11</v>
      </c>
      <c r="W85" s="45" t="s">
        <v>2</v>
      </c>
      <c r="X85" s="45">
        <v>20</v>
      </c>
      <c r="Y85" s="57" t="s">
        <v>4619</v>
      </c>
      <c r="Z85" s="7"/>
    </row>
    <row r="86" spans="1:26" ht="5.0999999999999996" customHeight="1" x14ac:dyDescent="0.2">
      <c r="A86" s="34"/>
      <c r="B86" s="25"/>
      <c r="C86" s="25"/>
      <c r="D86" s="10"/>
      <c r="E86" s="10"/>
      <c r="F86" s="10"/>
      <c r="G86" s="10"/>
      <c r="H86" s="10"/>
      <c r="I86" s="10"/>
      <c r="J86" s="10"/>
      <c r="K86" s="10"/>
      <c r="T86" s="7"/>
      <c r="U86" s="7"/>
      <c r="V86" s="45"/>
      <c r="W86" s="45"/>
      <c r="X86" s="45"/>
      <c r="Y86" s="57"/>
      <c r="Z86" s="7"/>
    </row>
    <row r="87" spans="1:26" ht="40.5" customHeight="1" x14ac:dyDescent="0.2">
      <c r="A87" s="34"/>
      <c r="B87" s="255" t="str" cm="1">
        <f t="array" ref="B87">INDEX(Trad, N87, Lang)</f>
        <v>Anrechenbare Stromeinsparungen* [kWh]</v>
      </c>
      <c r="C87" s="256"/>
      <c r="D87" s="256"/>
      <c r="E87" s="256"/>
      <c r="F87" s="256"/>
      <c r="G87" s="257"/>
      <c r="H87" s="262">
        <f>ROUND(B!D17, 1)</f>
        <v>4390</v>
      </c>
      <c r="I87" s="263"/>
      <c r="J87" s="263"/>
      <c r="K87" s="263"/>
      <c r="L87" s="264"/>
      <c r="N87" s="50">
        <v>144</v>
      </c>
      <c r="T87" s="7"/>
      <c r="U87" s="7"/>
      <c r="Z87" s="7"/>
    </row>
    <row r="88" spans="1:26" ht="15" customHeight="1" x14ac:dyDescent="0.2">
      <c r="A88" s="34"/>
      <c r="B88" s="261" t="str" cm="1">
        <f t="array" ref="B88">INDEX(Trad, N88, Lang) &amp; " " &amp; LEFT(L11, LEN(L11) - 1) &amp; INDEX(Trad, O88, Lang)</f>
        <v>* automatisch nach der in der Dokumentation IK-01 beschriebenen Berechnungsmethode berechnet</v>
      </c>
      <c r="C88" s="261"/>
      <c r="D88" s="261"/>
      <c r="E88" s="261"/>
      <c r="F88" s="261"/>
      <c r="G88" s="261"/>
      <c r="H88" s="261"/>
      <c r="I88" s="261"/>
      <c r="J88" s="261"/>
      <c r="K88" s="261"/>
      <c r="L88" s="261"/>
      <c r="N88" s="50">
        <v>145</v>
      </c>
      <c r="O88" s="50">
        <v>146</v>
      </c>
      <c r="T88" s="7"/>
      <c r="U88" s="7"/>
      <c r="V88" s="53">
        <v>8</v>
      </c>
      <c r="W88" s="53">
        <v>1</v>
      </c>
      <c r="X88" s="53">
        <f>11.25*W88 + 2.25</f>
        <v>13.5</v>
      </c>
      <c r="Z88" s="7"/>
    </row>
    <row r="89" spans="1:26" ht="20.100000000000001" customHeight="1" x14ac:dyDescent="0.2">
      <c r="A89" s="34"/>
      <c r="B89" s="10"/>
      <c r="C89" s="10"/>
      <c r="D89" s="10"/>
      <c r="E89" s="10"/>
      <c r="F89" s="10"/>
      <c r="G89" s="10"/>
      <c r="H89" s="10"/>
      <c r="I89" s="10"/>
      <c r="J89" s="10"/>
      <c r="K89" s="10"/>
      <c r="T89" s="7"/>
      <c r="U89" s="7"/>
      <c r="Z89" s="7"/>
    </row>
    <row r="90" spans="1:26" ht="20.100000000000001" customHeight="1" x14ac:dyDescent="0.2">
      <c r="A90" s="34"/>
      <c r="B90" s="98" t="str" cm="1">
        <f t="array" ref="B90">"6. " &amp; INDEX(Trad, N90, Lang)</f>
        <v>6. Referenz</v>
      </c>
      <c r="C90" s="98"/>
      <c r="D90" s="99"/>
      <c r="E90" s="99"/>
      <c r="F90" s="99"/>
      <c r="G90" s="99"/>
      <c r="H90" s="99"/>
      <c r="I90" s="99"/>
      <c r="J90" s="99"/>
      <c r="K90" s="99"/>
      <c r="L90" s="100"/>
      <c r="N90" s="50">
        <v>147</v>
      </c>
      <c r="T90" s="7"/>
      <c r="U90" s="7"/>
      <c r="V90" s="45">
        <v>11</v>
      </c>
      <c r="W90" s="45" t="s">
        <v>2</v>
      </c>
      <c r="X90" s="45">
        <v>20</v>
      </c>
      <c r="Y90" s="57" t="s">
        <v>4619</v>
      </c>
      <c r="Z90" s="7"/>
    </row>
    <row r="91" spans="1:26" s="54" customFormat="1" ht="15" customHeight="1" x14ac:dyDescent="0.2">
      <c r="A91" s="152"/>
      <c r="B91" s="271" t="str" cm="1">
        <f t="array" ref="B91">INDEX(Trad,N91,Lang)</f>
        <v>Elektrizitätslieferant</v>
      </c>
      <c r="C91" s="271"/>
      <c r="D91" s="271"/>
      <c r="E91" s="271"/>
      <c r="F91" s="271"/>
      <c r="G91" s="271"/>
      <c r="H91" s="272" t="str">
        <f>IF(ISBLANK(B!D15), "!", B!D15)</f>
        <v>Beispiel Energie</v>
      </c>
      <c r="I91" s="272"/>
      <c r="J91" s="272"/>
      <c r="K91" s="272"/>
      <c r="L91" s="272"/>
      <c r="M91" s="47"/>
      <c r="N91" s="50">
        <v>148</v>
      </c>
      <c r="O91" s="51"/>
      <c r="P91" s="51"/>
      <c r="Q91" s="51"/>
      <c r="R91" s="51"/>
      <c r="S91" s="52"/>
      <c r="T91" s="7"/>
      <c r="U91" s="7"/>
      <c r="V91" s="53"/>
      <c r="W91" s="53"/>
      <c r="X91" s="53"/>
      <c r="Y91" s="53"/>
      <c r="Z91" s="7"/>
    </row>
    <row r="92" spans="1:26" s="54" customFormat="1" ht="15" customHeight="1" x14ac:dyDescent="0.2">
      <c r="A92" s="152"/>
      <c r="B92" s="271" t="str" cm="1">
        <f t="array" ref="B92">INDEX(Trad,N92,Lang)</f>
        <v>Dateibezeichnung</v>
      </c>
      <c r="C92" s="271"/>
      <c r="D92" s="271"/>
      <c r="E92" s="271"/>
      <c r="F92" s="271"/>
      <c r="G92" s="271"/>
      <c r="H92" s="272" t="str">
        <f>IF(ISBLANK(B!D16), "-", B!D16)</f>
        <v>-</v>
      </c>
      <c r="I92" s="272"/>
      <c r="J92" s="272"/>
      <c r="K92" s="272"/>
      <c r="L92" s="272"/>
      <c r="M92" s="47"/>
      <c r="N92" s="50">
        <v>149</v>
      </c>
      <c r="O92" s="51"/>
      <c r="P92" s="51"/>
      <c r="Q92" s="51"/>
      <c r="R92" s="51"/>
      <c r="S92" s="52"/>
      <c r="T92" s="7"/>
      <c r="U92" s="7"/>
      <c r="V92" s="53"/>
      <c r="W92" s="53"/>
      <c r="X92" s="53"/>
      <c r="Y92" s="53"/>
      <c r="Z92" s="7"/>
    </row>
    <row r="93" spans="1:26" ht="12.75" customHeight="1" x14ac:dyDescent="0.2">
      <c r="T93" s="7"/>
      <c r="U93" s="7"/>
      <c r="Z93" s="7"/>
    </row>
    <row r="94" spans="1:26" ht="14.25" customHeight="1" x14ac:dyDescent="0.2">
      <c r="T94" s="7"/>
      <c r="U94" s="7"/>
      <c r="Z94" s="7"/>
    </row>
    <row r="95" spans="1:26" ht="14.25" customHeight="1" x14ac:dyDescent="0.2">
      <c r="T95" s="7"/>
      <c r="U95" s="7"/>
      <c r="Z95" s="7"/>
    </row>
    <row r="96" spans="1:26" ht="14.25" customHeight="1" x14ac:dyDescent="0.2">
      <c r="T96" s="7"/>
      <c r="U96" s="7"/>
      <c r="Z96" s="7"/>
    </row>
    <row r="97" spans="20:26" ht="14.25" customHeight="1" x14ac:dyDescent="0.2">
      <c r="T97" s="7"/>
      <c r="U97" s="7"/>
      <c r="Z97" s="7"/>
    </row>
    <row r="98" spans="20:26" ht="14.25" customHeight="1" x14ac:dyDescent="0.2">
      <c r="T98" s="7"/>
      <c r="U98" s="7"/>
      <c r="Z98" s="7"/>
    </row>
    <row r="99" spans="20:26" ht="14.25" customHeight="1" x14ac:dyDescent="0.2">
      <c r="T99" s="7"/>
      <c r="U99" s="7"/>
      <c r="Z99" s="7"/>
    </row>
    <row r="100" spans="20:26" ht="14.25" customHeight="1" x14ac:dyDescent="0.2">
      <c r="T100" s="7"/>
      <c r="U100" s="7"/>
      <c r="Z100" s="7"/>
    </row>
    <row r="101" spans="20:26" ht="14.25" customHeight="1" x14ac:dyDescent="0.2">
      <c r="T101" s="7"/>
      <c r="U101" s="7"/>
      <c r="Z101" s="7"/>
    </row>
  </sheetData>
  <sheetProtection algorithmName="SHA-512" hashValue="GdbWyhFq3oe53RIN8RytXpQsKU+GCL7ah5z/zxBj0r+/obEB+TYeCdZ3cLeXKUWJFdCkWkUC0eQTZDmsCxAcIQ==" saltValue="7SjKXXFP2TOilAxRVNbTOg==" spinCount="100000" sheet="1" objects="1" scenarios="1"/>
  <mergeCells count="67">
    <mergeCell ref="C41:L41"/>
    <mergeCell ref="B80:G80"/>
    <mergeCell ref="B81:G81"/>
    <mergeCell ref="B76:G76"/>
    <mergeCell ref="B77:G77"/>
    <mergeCell ref="B78:G78"/>
    <mergeCell ref="B79:G79"/>
    <mergeCell ref="H80:L80"/>
    <mergeCell ref="H81:L81"/>
    <mergeCell ref="C60:L60"/>
    <mergeCell ref="C63:L63"/>
    <mergeCell ref="B46:L46"/>
    <mergeCell ref="C51:L51"/>
    <mergeCell ref="H74:L74"/>
    <mergeCell ref="B75:G75"/>
    <mergeCell ref="B73:G74"/>
    <mergeCell ref="E38:I38"/>
    <mergeCell ref="E39:I39"/>
    <mergeCell ref="B2:E2"/>
    <mergeCell ref="B35:D40"/>
    <mergeCell ref="J36:L36"/>
    <mergeCell ref="J37:L37"/>
    <mergeCell ref="J38:L38"/>
    <mergeCell ref="J39:L39"/>
    <mergeCell ref="J40:L40"/>
    <mergeCell ref="B8:L8"/>
    <mergeCell ref="E40:I40"/>
    <mergeCell ref="E32:L32"/>
    <mergeCell ref="B34:D34"/>
    <mergeCell ref="E34:L34"/>
    <mergeCell ref="E36:I36"/>
    <mergeCell ref="E37:I37"/>
    <mergeCell ref="B28:L28"/>
    <mergeCell ref="E31:H31"/>
    <mergeCell ref="I31:L31"/>
    <mergeCell ref="B31:D31"/>
    <mergeCell ref="B30:L30"/>
    <mergeCell ref="B92:G92"/>
    <mergeCell ref="H91:L91"/>
    <mergeCell ref="H92:L92"/>
    <mergeCell ref="B91:G91"/>
    <mergeCell ref="B9:L9"/>
    <mergeCell ref="B15:L15"/>
    <mergeCell ref="B20:L20"/>
    <mergeCell ref="K13:L13"/>
    <mergeCell ref="B10:L10"/>
    <mergeCell ref="B23:L23"/>
    <mergeCell ref="B24:C24"/>
    <mergeCell ref="B25:L25"/>
    <mergeCell ref="E35:L35"/>
    <mergeCell ref="B32:D32"/>
    <mergeCell ref="B33:D33"/>
    <mergeCell ref="E33:L33"/>
    <mergeCell ref="B44:L44"/>
    <mergeCell ref="B88:L88"/>
    <mergeCell ref="B87:G87"/>
    <mergeCell ref="H87:L87"/>
    <mergeCell ref="B71:L71"/>
    <mergeCell ref="B68:L68"/>
    <mergeCell ref="B65:L65"/>
    <mergeCell ref="C48:L48"/>
    <mergeCell ref="C54:L54"/>
    <mergeCell ref="C57:L57"/>
    <mergeCell ref="B72:L72"/>
    <mergeCell ref="H73:L73"/>
    <mergeCell ref="B82:L82"/>
    <mergeCell ref="B83:L83"/>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2"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13C2B-0ECD-4710-8327-E6DAADD3B86A}">
  <sheetPr>
    <tabColor rgb="FFFFFF66"/>
  </sheetPr>
  <dimension ref="A1:S1023"/>
  <sheetViews>
    <sheetView workbookViewId="0">
      <pane xSplit="1" ySplit="22" topLeftCell="B23" activePane="bottomRight" state="frozen"/>
      <selection activeCell="L175" sqref="L175"/>
      <selection pane="topRight" activeCell="L175" sqref="L175"/>
      <selection pane="bottomLeft" activeCell="L175" sqref="L175"/>
      <selection pane="bottomRight" activeCell="B2" sqref="B2:C2"/>
    </sheetView>
  </sheetViews>
  <sheetFormatPr baseColWidth="10" defaultColWidth="0" defaultRowHeight="12.75" zeroHeight="1" outlineLevelRow="1" x14ac:dyDescent="0.2"/>
  <cols>
    <col min="1" max="1" width="5.7109375" style="207" customWidth="1"/>
    <col min="2" max="2" width="5.7109375" style="208" customWidth="1"/>
    <col min="3" max="4" width="25.7109375" style="207" customWidth="1"/>
    <col min="5" max="5" width="8.28515625" style="208" customWidth="1"/>
    <col min="6" max="6" width="25.7109375" style="207" customWidth="1"/>
    <col min="7" max="7" width="45.7109375" style="207" customWidth="1"/>
    <col min="8" max="9" width="25.7109375" style="207" customWidth="1"/>
    <col min="10" max="10" width="10.7109375" style="207" customWidth="1"/>
    <col min="11" max="11" width="12.140625" style="207" customWidth="1"/>
    <col min="12" max="12" width="15.7109375" style="208" customWidth="1"/>
    <col min="13" max="13" width="17.28515625" style="207" customWidth="1"/>
    <col min="14" max="14" width="5.7109375" style="207" customWidth="1"/>
    <col min="15" max="16" width="7.42578125" style="211" hidden="1" customWidth="1"/>
    <col min="17" max="19" width="7.42578125" style="64" hidden="1" customWidth="1"/>
    <col min="20" max="16384" width="7.42578125" style="207" hidden="1"/>
  </cols>
  <sheetData>
    <row r="1" spans="1:11" s="64" customFormat="1" ht="12.75" customHeight="1" x14ac:dyDescent="0.2">
      <c r="A1" s="62"/>
      <c r="B1" s="63">
        <f>Lang</f>
        <v>1</v>
      </c>
      <c r="C1" s="193">
        <f>Lang</f>
        <v>1</v>
      </c>
      <c r="F1" s="65"/>
    </row>
    <row r="2" spans="1:11" s="64" customFormat="1" ht="12" customHeight="1" x14ac:dyDescent="0.2">
      <c r="A2" s="62"/>
      <c r="B2" s="289" t="str" cm="1">
        <f t="array" ref="B2">INDEX(Trad, 204, $B$1)</f>
        <v>Zurück zur Übersicht</v>
      </c>
      <c r="C2" s="289"/>
      <c r="D2" s="133"/>
      <c r="F2" s="70"/>
    </row>
    <row r="3" spans="1:11" s="64" customFormat="1" ht="12" customHeight="1" x14ac:dyDescent="0.2">
      <c r="A3" s="62"/>
      <c r="B3" s="132"/>
      <c r="D3" s="133"/>
      <c r="F3" s="70"/>
    </row>
    <row r="4" spans="1:11" s="68" customFormat="1" ht="20.100000000000001" customHeight="1" x14ac:dyDescent="0.2">
      <c r="A4" s="66"/>
      <c r="B4" s="15" t="str" cm="1">
        <f t="array" ref="B4">INDEX(Trad, 1, $B$1)</f>
        <v>Monitoringliste</v>
      </c>
      <c r="C4" s="67"/>
      <c r="D4" s="127"/>
      <c r="F4" s="65"/>
      <c r="J4" s="64"/>
      <c r="K4" s="64"/>
    </row>
    <row r="5" spans="1:11" s="64" customFormat="1" ht="12" customHeight="1" x14ac:dyDescent="0.2">
      <c r="A5" s="62"/>
      <c r="B5" s="132" t="str" cm="1">
        <f t="array" ref="B5">INDEX(Trad, 23, $B$1)</f>
        <v>Massnahme</v>
      </c>
      <c r="D5" s="133" t="str">
        <f>measure_id</f>
        <v>IK-01a</v>
      </c>
      <c r="F5" s="70"/>
    </row>
    <row r="6" spans="1:11" s="64" customFormat="1" ht="12" customHeight="1" x14ac:dyDescent="0.2">
      <c r="A6" s="62" t="s">
        <v>4740</v>
      </c>
      <c r="B6" s="132" t="str" cm="1">
        <f t="array" ref="B6">INDEX(Trad, 24, $B$1)</f>
        <v>Version</v>
      </c>
      <c r="D6" s="133" t="str">
        <f>measure_version</f>
        <v>2.0 (11.2025)</v>
      </c>
      <c r="F6" s="70"/>
    </row>
    <row r="7" spans="1:11" s="68" customFormat="1" ht="24.95" customHeight="1" x14ac:dyDescent="0.25">
      <c r="A7" s="66"/>
      <c r="B7" s="158" t="str" cm="1">
        <f t="array" ref="B7">INDEX(Trad, 34, $B$1)</f>
        <v>Jede Massnahme muss mit den gesamten Angaben vollständig erfasst werden (Pflichtfelder).</v>
      </c>
      <c r="D7" s="139"/>
      <c r="F7" s="70"/>
    </row>
    <row r="8" spans="1:11" s="64" customFormat="1" ht="12" customHeight="1" outlineLevel="1" x14ac:dyDescent="0.2">
      <c r="A8" s="62"/>
      <c r="B8" s="157"/>
      <c r="C8" s="144" t="str" cm="1">
        <f t="array" ref="C8">INDEX(Trad, 7, $B$1)</f>
        <v>Eingabefeld (obligatorisch)</v>
      </c>
      <c r="F8" s="69"/>
    </row>
    <row r="9" spans="1:11" s="64" customFormat="1" ht="12" customHeight="1" outlineLevel="1" x14ac:dyDescent="0.2">
      <c r="A9" s="62"/>
      <c r="B9" s="156"/>
      <c r="C9" s="144" t="str" cm="1">
        <f t="array" ref="C9">INDEX(Trad, 18, $B$1)</f>
        <v>Eingabefeld (optional)</v>
      </c>
      <c r="F9" s="69"/>
    </row>
    <row r="10" spans="1:11" s="64" customFormat="1" ht="12" customHeight="1" outlineLevel="1" x14ac:dyDescent="0.2">
      <c r="A10" s="62"/>
      <c r="B10" s="123"/>
      <c r="C10" s="144" t="str" cm="1">
        <f t="array" ref="C10">INDEX(Trad, 17, $B$1)</f>
        <v>Mehrfachauswahlfeld (obligatorisch)</v>
      </c>
      <c r="F10" s="69"/>
    </row>
    <row r="11" spans="1:11" s="64" customFormat="1" ht="12" customHeight="1" outlineLevel="1" x14ac:dyDescent="0.2">
      <c r="A11" s="62"/>
      <c r="B11" s="124"/>
      <c r="C11" s="144" t="str" cm="1">
        <f t="array" ref="C11">INDEX(Trad, 8, $B$1)</f>
        <v>Berechnetetes Feld</v>
      </c>
      <c r="F11" s="69"/>
    </row>
    <row r="12" spans="1:11" s="64" customFormat="1" ht="12" customHeight="1" outlineLevel="1" x14ac:dyDescent="0.2">
      <c r="A12" s="62"/>
      <c r="B12" s="125"/>
      <c r="C12" s="144" t="str" cm="1">
        <f t="array" ref="C12">INDEX(Trad, 9, $B$1)</f>
        <v>Gesperrtes Feld</v>
      </c>
      <c r="F12" s="69"/>
    </row>
    <row r="13" spans="1:11" s="64" customFormat="1" ht="12" customHeight="1" outlineLevel="1" x14ac:dyDescent="0.2">
      <c r="A13" s="62"/>
      <c r="B13" s="126"/>
      <c r="C13" s="145" t="str" cm="1">
        <f t="array" ref="C13">INDEX(Trad, 19, $B$1)</f>
        <v>Eingabefehler</v>
      </c>
      <c r="F13" s="128"/>
    </row>
    <row r="14" spans="1:11" s="64" customFormat="1" ht="12" customHeight="1" outlineLevel="1" x14ac:dyDescent="0.2">
      <c r="A14" s="62"/>
      <c r="B14" s="132"/>
      <c r="D14" s="133"/>
      <c r="F14" s="70"/>
    </row>
    <row r="15" spans="1:11" s="68" customFormat="1" ht="12.75" customHeight="1" x14ac:dyDescent="0.25">
      <c r="A15" s="66"/>
      <c r="B15" s="140" t="str" cm="1">
        <f t="array" ref="B15">INDEX(Trad, 27, $B$1)</f>
        <v>Elektrizitätslieferant</v>
      </c>
      <c r="C15" s="141"/>
      <c r="D15" s="322" t="s">
        <v>4828</v>
      </c>
      <c r="E15" s="323"/>
      <c r="F15" s="155" t="str" cm="1">
        <f t="array" ref="F15">IF(ISBLANK(D15), INDEX(Trad, 30, $B$1),"")</f>
        <v/>
      </c>
    </row>
    <row r="16" spans="1:11" s="68" customFormat="1" ht="12.75" customHeight="1" x14ac:dyDescent="0.25">
      <c r="A16" s="66"/>
      <c r="B16" s="147" t="str" cm="1">
        <f t="array" ref="B16">INDEX(Trad, 28, $B$1) &amp; "*"</f>
        <v>Dateibezeichnung*</v>
      </c>
      <c r="C16" s="148"/>
      <c r="D16" s="324"/>
      <c r="E16" s="325"/>
      <c r="F16" s="155"/>
    </row>
    <row r="17" spans="1:19" s="68" customFormat="1" ht="12.75" customHeight="1" x14ac:dyDescent="0.25">
      <c r="A17" s="66"/>
      <c r="B17" s="142" t="str" cm="1">
        <f t="array" ref="B17">INDEX(Trad, 26, $B$1)</f>
        <v>Einsparungen (gesamte) [kWh]</v>
      </c>
      <c r="C17" s="143"/>
      <c r="D17" s="326">
        <f>SUM(M23:M1022)</f>
        <v>4390</v>
      </c>
      <c r="E17" s="327"/>
      <c r="F17" s="70"/>
    </row>
    <row r="18" spans="1:19" s="68" customFormat="1" ht="12.75" customHeight="1" x14ac:dyDescent="0.25">
      <c r="A18" s="66"/>
      <c r="B18" s="154" t="str" cm="1">
        <f t="array" ref="B18">"* " &amp; INDEX(Trad, 29, $B$1)</f>
        <v>* Hier können Sie den unternehmensinternen Dateinamen einfügen</v>
      </c>
      <c r="D18" s="153"/>
      <c r="E18" s="153"/>
      <c r="F18" s="70"/>
      <c r="H18" s="181" t="str" cm="1">
        <f t="array" ref="H18">"*"&amp; INDEX(Trad, 46, $B$1)</f>
        <v>*eindeutige Identifikation, die es ermöglicht, auf einer frei zugänglichen Website die Anforderungen in Tabelle 1 zu prüfen</v>
      </c>
    </row>
    <row r="19" spans="1:19" s="198" customFormat="1" hidden="1" x14ac:dyDescent="0.2">
      <c r="A19" s="196"/>
      <c r="B19" s="197"/>
      <c r="C19" s="199"/>
      <c r="D19" s="199"/>
      <c r="E19" s="196"/>
      <c r="F19" s="196"/>
      <c r="G19" s="193"/>
      <c r="H19" s="196"/>
      <c r="I19" s="196"/>
      <c r="J19" s="196"/>
      <c r="K19" s="196"/>
      <c r="L19" s="197"/>
    </row>
    <row r="20" spans="1:19" s="216" customFormat="1" ht="35.1" customHeight="1" x14ac:dyDescent="0.2">
      <c r="A20" s="193">
        <f>Lang</f>
        <v>1</v>
      </c>
      <c r="B20" s="212"/>
      <c r="C20" s="200" t="str" cm="1">
        <f t="array" ref="C20">INDEX(Trad, 2, $A$20)</f>
        <v>Standort</v>
      </c>
      <c r="D20" s="213"/>
      <c r="E20" s="214"/>
      <c r="F20" s="215"/>
      <c r="G20" s="200" t="str" cm="1">
        <f t="array" ref="G20">INDEX(Trad, 4, $A$20)</f>
        <v>Neue Anlage/Gerät</v>
      </c>
      <c r="H20" s="214"/>
      <c r="I20" s="215"/>
      <c r="J20" s="215"/>
      <c r="K20" s="215"/>
      <c r="L20" s="201" t="str" cm="1">
        <f t="array" ref="L20">INDEX(Trad, 26, $A$20)</f>
        <v>Einsparungen (gesamte) [kWh]</v>
      </c>
      <c r="M20" s="202"/>
      <c r="N20" s="7"/>
      <c r="O20" s="209"/>
      <c r="P20" s="209"/>
      <c r="Q20" s="64"/>
      <c r="R20" s="64"/>
      <c r="S20" s="64"/>
    </row>
    <row r="21" spans="1:19" s="222" customFormat="1" ht="60" customHeight="1" x14ac:dyDescent="0.25">
      <c r="A21" s="217"/>
      <c r="B21" s="218"/>
      <c r="C21" s="219" t="str" cm="1">
        <f t="array" ref="C21">INDEX(Trad, 14, $A$20)</f>
        <v>Name</v>
      </c>
      <c r="D21" s="219" t="str" cm="1">
        <f t="array" ref="D21">INDEX(Trad, 12, $A$20)</f>
        <v>Adresse</v>
      </c>
      <c r="E21" s="219" t="str" cm="1">
        <f t="array" ref="E21">INDEX(Trad, 15, $A$20)</f>
        <v>PLZ</v>
      </c>
      <c r="F21" s="219" t="str" cm="1">
        <f t="array" ref="F21">INDEX(Trad, 10, $A$20)</f>
        <v>Gemeinde</v>
      </c>
      <c r="G21" s="219" t="str" cm="1">
        <f t="array" ref="G21">INDEX(Trad, 53, $A$20)</f>
        <v>Gerätetyp</v>
      </c>
      <c r="H21" s="8" t="str" cm="1">
        <f t="array" ref="H21">INDEX(Trad, 31, $A$20)</f>
        <v>Marke/Hersteller*</v>
      </c>
      <c r="I21" s="219" t="str" cm="1">
        <f t="array" ref="I21">INDEX(Trad, 32, $A$20)</f>
        <v>Modellkennzeichnung*</v>
      </c>
      <c r="J21" s="219" t="str" cm="1">
        <f t="array" ref="J21">INDEX(Trad, 33, $A$20)</f>
        <v xml:space="preserve">Energie-effizienz-klasse </v>
      </c>
      <c r="K21" s="219" t="str" cm="1">
        <f t="array" ref="K21">INDEX(Trad, 85, $A$20)</f>
        <v>Anzahl</v>
      </c>
      <c r="L21" s="220" t="str" cm="1">
        <f t="array" ref="L21">INDEX(Trad, 16, $A$20)</f>
        <v>Datum der Rechnung</v>
      </c>
      <c r="M21" s="220" t="str" cm="1">
        <f t="array" ref="M21">INDEX(Trad, 26, $A$20)</f>
        <v>Einsparungen (gesamte) [kWh]</v>
      </c>
      <c r="N21" s="217"/>
      <c r="O21" s="221" t="s">
        <v>4842</v>
      </c>
      <c r="P21" s="221" t="s">
        <v>4875</v>
      </c>
      <c r="Q21" s="136"/>
      <c r="R21" s="136"/>
      <c r="S21" s="136"/>
    </row>
    <row r="22" spans="1:19" s="225" customFormat="1" ht="15" customHeight="1" x14ac:dyDescent="0.25">
      <c r="A22" s="194"/>
      <c r="B22" s="223" t="s">
        <v>4462</v>
      </c>
      <c r="C22" s="220" t="s">
        <v>2</v>
      </c>
      <c r="D22" s="220" t="s">
        <v>2</v>
      </c>
      <c r="E22" s="220" t="s">
        <v>2</v>
      </c>
      <c r="F22" s="220" t="s">
        <v>2</v>
      </c>
      <c r="G22" s="224" t="s">
        <v>2</v>
      </c>
      <c r="H22" s="224" t="s">
        <v>2</v>
      </c>
      <c r="I22" s="224" t="s">
        <v>2</v>
      </c>
      <c r="J22" s="224" t="s">
        <v>2</v>
      </c>
      <c r="K22" s="236" t="s">
        <v>2</v>
      </c>
      <c r="L22" s="224" t="s">
        <v>2</v>
      </c>
      <c r="M22" s="224" t="s">
        <v>4747</v>
      </c>
      <c r="N22" s="194"/>
      <c r="O22" s="209" t="s">
        <v>4876</v>
      </c>
      <c r="P22" s="209" t="s">
        <v>2</v>
      </c>
      <c r="Q22" s="137"/>
      <c r="R22" s="137"/>
      <c r="S22" s="137"/>
    </row>
    <row r="23" spans="1:19" s="210" customFormat="1" ht="14.25" customHeight="1" x14ac:dyDescent="0.2">
      <c r="A23" s="194"/>
      <c r="B23" s="224">
        <v>1</v>
      </c>
      <c r="C23" s="229" t="s">
        <v>4877</v>
      </c>
      <c r="D23" s="229" t="s">
        <v>4878</v>
      </c>
      <c r="E23" s="226">
        <v>8914</v>
      </c>
      <c r="F23" s="227" t="str">
        <f>IFERROR(VLOOKUP(E23, Z!$A$2:$C$4127, 3, FALSE), "")</f>
        <v>Aeugst am Albis</v>
      </c>
      <c r="G23" s="228" t="s">
        <v>4929</v>
      </c>
      <c r="H23" s="229" t="s">
        <v>4879</v>
      </c>
      <c r="I23" s="229" t="s">
        <v>4880</v>
      </c>
      <c r="J23" s="226" t="s">
        <v>4872</v>
      </c>
      <c r="K23" s="230">
        <v>1</v>
      </c>
      <c r="L23" s="237">
        <v>45575</v>
      </c>
      <c r="M23" s="238">
        <f>IF(P23=TRUE,IFERROR(K23*VLOOKUP(O23,Y!$F$63:$L$67,MATCH(J23,Y!$G$62:$L$62,0)+1,FALSE),""),IFERROR(K23*VLOOKUP(O23,Y!$F$63:$L$67,MATCH("-",Y!$G$62:$L$62,0)+1,FALSE),""))</f>
        <v>260</v>
      </c>
      <c r="N23" s="207"/>
      <c r="O23" s="209">
        <f t="shared" ref="O23:O86" si="0">IFERROR(IFERROR(IFERROR( MATCH(G23, INDEX(Appliances,,1), 0), MATCH(G23, INDEX(Appliances,,2), 0)), MATCH(G23, INDEX(Appliances,,3), 0)), 0)</f>
        <v>1</v>
      </c>
      <c r="P23" s="209" t="b">
        <f>IF(O23=0, "-", IF(O23&lt;=4, TRUE, FALSE))</f>
        <v>1</v>
      </c>
      <c r="Q23" s="64"/>
      <c r="R23" s="64"/>
      <c r="S23" s="64"/>
    </row>
    <row r="24" spans="1:19" s="210" customFormat="1" x14ac:dyDescent="0.2">
      <c r="A24" s="194"/>
      <c r="B24" s="224">
        <v>2</v>
      </c>
      <c r="C24" s="229" t="s">
        <v>4881</v>
      </c>
      <c r="D24" s="229" t="s">
        <v>4882</v>
      </c>
      <c r="E24" s="226">
        <v>8914</v>
      </c>
      <c r="F24" s="227" t="str">
        <f>IFERROR(VLOOKUP(E24, Z!$A$2:$C$4127, 3, FALSE), "")</f>
        <v>Aeugst am Albis</v>
      </c>
      <c r="G24" s="228" t="s">
        <v>4932</v>
      </c>
      <c r="H24" s="229" t="s">
        <v>4883</v>
      </c>
      <c r="I24" s="229" t="s">
        <v>4880</v>
      </c>
      <c r="J24" s="226" t="s">
        <v>4907</v>
      </c>
      <c r="K24" s="230">
        <v>1</v>
      </c>
      <c r="L24" s="237">
        <v>45580</v>
      </c>
      <c r="M24" s="238">
        <f>IF(P24=TRUE,IFERROR(K24*VLOOKUP(O24,Y!$F$63:$L$67,MATCH(J24,Y!$G$62:$L$62,0)+1,FALSE),""),IFERROR(K24*VLOOKUP(O24,Y!$F$63:$L$67,MATCH("-",Y!$G$62:$L$62,0)+1,FALSE),""))</f>
        <v>0</v>
      </c>
      <c r="N24" s="207"/>
      <c r="O24" s="209">
        <f t="shared" si="0"/>
        <v>2</v>
      </c>
      <c r="P24" s="209" t="b">
        <f t="shared" ref="P24:P87" si="1">IF(O24=0, "-", IF(O24&lt;=4, TRUE, FALSE))</f>
        <v>1</v>
      </c>
      <c r="Q24" s="64"/>
      <c r="R24" s="64"/>
      <c r="S24" s="64"/>
    </row>
    <row r="25" spans="1:19" s="210" customFormat="1" x14ac:dyDescent="0.2">
      <c r="A25" s="194"/>
      <c r="B25" s="224">
        <v>3</v>
      </c>
      <c r="C25" s="229" t="s">
        <v>4881</v>
      </c>
      <c r="D25" s="229" t="s">
        <v>4882</v>
      </c>
      <c r="E25" s="226">
        <v>8914</v>
      </c>
      <c r="F25" s="227" t="str">
        <f>IFERROR(VLOOKUP(E25, Z!$A$2:$C$4127, 3, FALSE), "")</f>
        <v>Aeugst am Albis</v>
      </c>
      <c r="G25" s="228" t="s">
        <v>4935</v>
      </c>
      <c r="H25" s="229" t="s">
        <v>4884</v>
      </c>
      <c r="I25" s="229" t="s">
        <v>4880</v>
      </c>
      <c r="J25" s="226" t="s">
        <v>4874</v>
      </c>
      <c r="K25" s="230">
        <v>1</v>
      </c>
      <c r="L25" s="237">
        <v>45580</v>
      </c>
      <c r="M25" s="238">
        <f>IF(P25=TRUE,IFERROR(K25*VLOOKUP(O25,Y!$F$63:$L$67,MATCH(J25,Y!$G$62:$L$62,0)+1,FALSE),""),IFERROR(K25*VLOOKUP(O25,Y!$F$63:$L$67,MATCH("-",Y!$G$62:$L$62,0)+1,FALSE),""))</f>
        <v>140</v>
      </c>
      <c r="N25" s="207"/>
      <c r="O25" s="209">
        <f t="shared" si="0"/>
        <v>3</v>
      </c>
      <c r="P25" s="209" t="b">
        <f t="shared" si="1"/>
        <v>1</v>
      </c>
      <c r="Q25" s="64"/>
      <c r="R25" s="64"/>
      <c r="S25" s="64"/>
    </row>
    <row r="26" spans="1:19" s="210" customFormat="1" x14ac:dyDescent="0.2">
      <c r="A26" s="194"/>
      <c r="B26" s="224">
        <v>4</v>
      </c>
      <c r="C26" s="229" t="s">
        <v>4885</v>
      </c>
      <c r="D26" s="229" t="s">
        <v>4886</v>
      </c>
      <c r="E26" s="226">
        <v>8914</v>
      </c>
      <c r="F26" s="227" t="str">
        <f>IFERROR(VLOOKUP(E26, Z!$A$2:$C$4127, 3, FALSE), "")</f>
        <v>Aeugst am Albis</v>
      </c>
      <c r="G26" s="228" t="s">
        <v>4938</v>
      </c>
      <c r="H26" s="229" t="s">
        <v>4887</v>
      </c>
      <c r="I26" s="229" t="s">
        <v>4880</v>
      </c>
      <c r="J26" s="226" t="s">
        <v>4907</v>
      </c>
      <c r="K26" s="230">
        <v>1</v>
      </c>
      <c r="L26" s="237">
        <v>45621</v>
      </c>
      <c r="M26" s="238">
        <f>IF(P26=TRUE,IFERROR(K26*VLOOKUP(O26,Y!$F$63:$L$67,MATCH(J26,Y!$G$62:$L$62,0)+1,FALSE),""),IFERROR(K26*VLOOKUP(O26,Y!$F$63:$L$67,MATCH("-",Y!$G$62:$L$62,0)+1,FALSE),""))</f>
        <v>90</v>
      </c>
      <c r="N26" s="207"/>
      <c r="O26" s="209">
        <f t="shared" si="0"/>
        <v>4</v>
      </c>
      <c r="P26" s="209" t="b">
        <f t="shared" si="1"/>
        <v>1</v>
      </c>
      <c r="Q26" s="64"/>
      <c r="R26" s="64"/>
      <c r="S26" s="64"/>
    </row>
    <row r="27" spans="1:19" s="210" customFormat="1" x14ac:dyDescent="0.2">
      <c r="A27" s="194"/>
      <c r="B27" s="224">
        <v>5</v>
      </c>
      <c r="C27" s="229" t="s">
        <v>4885</v>
      </c>
      <c r="D27" s="229" t="s">
        <v>4886</v>
      </c>
      <c r="E27" s="226">
        <v>8914</v>
      </c>
      <c r="F27" s="227" t="str">
        <f>IFERROR(VLOOKUP(E27, Z!$A$2:$C$4127, 3, FALSE), "")</f>
        <v>Aeugst am Albis</v>
      </c>
      <c r="G27" s="228" t="s">
        <v>4928</v>
      </c>
      <c r="H27" s="235" t="s">
        <v>4941</v>
      </c>
      <c r="I27" s="235" t="s">
        <v>4880</v>
      </c>
      <c r="J27" s="226" t="s">
        <v>4872</v>
      </c>
      <c r="K27" s="230">
        <v>15</v>
      </c>
      <c r="L27" s="237">
        <v>46015</v>
      </c>
      <c r="M27" s="238">
        <f>IF(P27=TRUE,IFERROR(K27*VLOOKUP(O27,Y!$F$63:$L$67,MATCH(J27,Y!$G$62:$L$62,0)+1,FALSE),""),IFERROR(K27*VLOOKUP(O27,Y!$F$63:$L$67,MATCH("-",Y!$G$62:$L$62,0)+1,FALSE),""))</f>
        <v>3900</v>
      </c>
      <c r="N27" s="207"/>
      <c r="O27" s="209">
        <f t="shared" si="0"/>
        <v>5</v>
      </c>
      <c r="P27" s="209" t="b">
        <f t="shared" si="1"/>
        <v>0</v>
      </c>
      <c r="Q27" s="64"/>
      <c r="R27" s="64"/>
      <c r="S27" s="64"/>
    </row>
    <row r="28" spans="1:19" s="210" customFormat="1" x14ac:dyDescent="0.2">
      <c r="A28" s="207"/>
      <c r="B28" s="224">
        <v>6</v>
      </c>
      <c r="C28" s="229"/>
      <c r="D28" s="229"/>
      <c r="E28" s="226"/>
      <c r="F28" s="227" t="str">
        <f>IFERROR(VLOOKUP(E28, Z!$A$2:$C$4127, 3, FALSE), "")</f>
        <v/>
      </c>
      <c r="G28" s="228"/>
      <c r="H28" s="229"/>
      <c r="I28" s="229"/>
      <c r="J28" s="226" t="s">
        <v>4872</v>
      </c>
      <c r="K28" s="230"/>
      <c r="L28" s="237"/>
      <c r="M28" s="238" t="str">
        <f>IF(P28=TRUE,IFERROR(K28*VLOOKUP(O28,Y!$F$63:$L$67,MATCH(J28,Y!$G$62:$L$62,0)+1,FALSE),""),IFERROR(K28*VLOOKUP(O28,Y!$F$63:$L$67,MATCH("-",Y!$G$62:$L$62,0)+1,FALSE),""))</f>
        <v/>
      </c>
      <c r="N28" s="207"/>
      <c r="O28" s="209">
        <f t="shared" si="0"/>
        <v>0</v>
      </c>
      <c r="P28" s="209" t="str">
        <f t="shared" si="1"/>
        <v>-</v>
      </c>
      <c r="Q28" s="64"/>
      <c r="R28" s="64"/>
      <c r="S28" s="64"/>
    </row>
    <row r="29" spans="1:19" s="210" customFormat="1" x14ac:dyDescent="0.2">
      <c r="A29" s="207"/>
      <c r="B29" s="224">
        <v>7</v>
      </c>
      <c r="C29" s="229"/>
      <c r="D29" s="229"/>
      <c r="E29" s="226"/>
      <c r="F29" s="227" t="str">
        <f>IFERROR(VLOOKUP(E29, Z!$A$2:$C$4127, 3, FALSE), "")</f>
        <v/>
      </c>
      <c r="G29" s="228"/>
      <c r="H29" s="229"/>
      <c r="I29" s="229"/>
      <c r="J29" s="226" t="s">
        <v>4907</v>
      </c>
      <c r="K29" s="230"/>
      <c r="L29" s="237"/>
      <c r="M29" s="238" t="str">
        <f>IF(P29=TRUE,IFERROR(K29*VLOOKUP(O29,Y!$F$63:$L$67,MATCH(J29,Y!$G$62:$L$62,0)+1,FALSE),""),IFERROR(K29*VLOOKUP(O29,Y!$F$63:$L$67,MATCH("-",Y!$G$62:$L$62,0)+1,FALSE),""))</f>
        <v/>
      </c>
      <c r="N29" s="207"/>
      <c r="O29" s="209">
        <f t="shared" si="0"/>
        <v>0</v>
      </c>
      <c r="P29" s="209" t="str">
        <f t="shared" si="1"/>
        <v>-</v>
      </c>
      <c r="Q29" s="64"/>
      <c r="R29" s="64"/>
      <c r="S29" s="64"/>
    </row>
    <row r="30" spans="1:19" s="210" customFormat="1" x14ac:dyDescent="0.2">
      <c r="A30" s="207"/>
      <c r="B30" s="224">
        <v>8</v>
      </c>
      <c r="C30" s="229"/>
      <c r="D30" s="229"/>
      <c r="E30" s="226"/>
      <c r="F30" s="227" t="str">
        <f>IFERROR(VLOOKUP(E30, Z!$A$2:$C$4127, 3, FALSE), "")</f>
        <v/>
      </c>
      <c r="G30" s="228"/>
      <c r="H30" s="229"/>
      <c r="I30" s="229"/>
      <c r="J30" s="226" t="s">
        <v>4907</v>
      </c>
      <c r="K30" s="230"/>
      <c r="L30" s="237"/>
      <c r="M30" s="238" t="str">
        <f>IF(P30=TRUE,IFERROR(K30*VLOOKUP(O30,Y!$F$63:$L$67,MATCH(J30,Y!$G$62:$L$62,0)+1,FALSE),""),IFERROR(K30*VLOOKUP(O30,Y!$F$63:$L$67,MATCH("-",Y!$G$62:$L$62,0)+1,FALSE),""))</f>
        <v/>
      </c>
      <c r="N30" s="207"/>
      <c r="O30" s="209">
        <f t="shared" si="0"/>
        <v>0</v>
      </c>
      <c r="P30" s="209" t="str">
        <f t="shared" si="1"/>
        <v>-</v>
      </c>
      <c r="Q30" s="64"/>
      <c r="R30" s="64"/>
      <c r="S30" s="64"/>
    </row>
    <row r="31" spans="1:19" s="210" customFormat="1" x14ac:dyDescent="0.2">
      <c r="A31" s="207"/>
      <c r="B31" s="224">
        <v>9</v>
      </c>
      <c r="C31" s="229"/>
      <c r="D31" s="229"/>
      <c r="E31" s="226"/>
      <c r="F31" s="227" t="str">
        <f>IFERROR(VLOOKUP(E31, Z!$A$2:$C$4127, 3, FALSE), "")</f>
        <v/>
      </c>
      <c r="G31" s="228"/>
      <c r="H31" s="229"/>
      <c r="I31" s="229"/>
      <c r="J31" s="226" t="s">
        <v>4907</v>
      </c>
      <c r="K31" s="230"/>
      <c r="L31" s="237"/>
      <c r="M31" s="238" t="str">
        <f>IF(P31=TRUE,IFERROR(K31*VLOOKUP(O31,Y!$F$63:$L$67,MATCH(J31,Y!$G$62:$L$62,0)+1,FALSE),""),IFERROR(K31*VLOOKUP(O31,Y!$F$63:$L$67,MATCH("-",Y!$G$62:$L$62,0)+1,FALSE),""))</f>
        <v/>
      </c>
      <c r="N31" s="207"/>
      <c r="O31" s="209">
        <f t="shared" si="0"/>
        <v>0</v>
      </c>
      <c r="P31" s="209" t="str">
        <f t="shared" si="1"/>
        <v>-</v>
      </c>
      <c r="Q31" s="64"/>
      <c r="R31" s="64"/>
      <c r="S31" s="64"/>
    </row>
    <row r="32" spans="1:19" s="210" customFormat="1" ht="12.75" customHeight="1" x14ac:dyDescent="0.2">
      <c r="A32" s="207"/>
      <c r="B32" s="224">
        <v>10</v>
      </c>
      <c r="C32" s="229"/>
      <c r="D32" s="229"/>
      <c r="E32" s="226"/>
      <c r="F32" s="227" t="str">
        <f>IFERROR(VLOOKUP(E32, Z!$A$2:$C$4127, 3, FALSE), "")</f>
        <v/>
      </c>
      <c r="G32" s="228"/>
      <c r="H32" s="229"/>
      <c r="I32" s="229"/>
      <c r="J32" s="226" t="s">
        <v>4907</v>
      </c>
      <c r="K32" s="230"/>
      <c r="L32" s="237"/>
      <c r="M32" s="238" t="str">
        <f>IF(P32=TRUE,IFERROR(K32*VLOOKUP(O32,Y!$F$63:$L$67,MATCH(J32,Y!$G$62:$L$62,0)+1,FALSE),""),IFERROR(K32*VLOOKUP(O32,Y!$F$63:$L$67,MATCH("-",Y!$G$62:$L$62,0)+1,FALSE),""))</f>
        <v/>
      </c>
      <c r="N32" s="207"/>
      <c r="O32" s="209">
        <f t="shared" si="0"/>
        <v>0</v>
      </c>
      <c r="P32" s="209" t="str">
        <f t="shared" si="1"/>
        <v>-</v>
      </c>
      <c r="Q32" s="64"/>
      <c r="R32" s="64"/>
      <c r="S32" s="64"/>
    </row>
    <row r="33" spans="1:19" s="210" customFormat="1" x14ac:dyDescent="0.2">
      <c r="A33" s="207"/>
      <c r="B33" s="224">
        <v>11</v>
      </c>
      <c r="C33" s="229"/>
      <c r="D33" s="229"/>
      <c r="E33" s="226"/>
      <c r="F33" s="227" t="str">
        <f>IFERROR(VLOOKUP(E33, Z!$A$2:$C$4127, 3, FALSE), "")</f>
        <v/>
      </c>
      <c r="G33" s="228"/>
      <c r="H33" s="229"/>
      <c r="I33" s="229"/>
      <c r="J33" s="226" t="s">
        <v>4907</v>
      </c>
      <c r="K33" s="230"/>
      <c r="L33" s="237"/>
      <c r="M33" s="238" t="str">
        <f>IF(P33=TRUE,IFERROR(K33*VLOOKUP(O33,Y!$F$63:$L$67,MATCH(J33,Y!$G$62:$L$62,0)+1,FALSE),""),IFERROR(K33*VLOOKUP(O33,Y!$F$63:$L$67,MATCH("-",Y!$G$62:$L$62,0)+1,FALSE),""))</f>
        <v/>
      </c>
      <c r="N33" s="207"/>
      <c r="O33" s="209">
        <f t="shared" si="0"/>
        <v>0</v>
      </c>
      <c r="P33" s="209" t="str">
        <f t="shared" si="1"/>
        <v>-</v>
      </c>
      <c r="Q33" s="64"/>
      <c r="R33" s="64"/>
      <c r="S33" s="64"/>
    </row>
    <row r="34" spans="1:19" s="210" customFormat="1" x14ac:dyDescent="0.2">
      <c r="A34" s="207"/>
      <c r="B34" s="224">
        <v>12</v>
      </c>
      <c r="C34" s="229"/>
      <c r="D34" s="229"/>
      <c r="E34" s="226"/>
      <c r="F34" s="227" t="str">
        <f>IFERROR(VLOOKUP(E34, Z!$A$2:$C$4127, 3, FALSE), "")</f>
        <v/>
      </c>
      <c r="G34" s="228"/>
      <c r="H34" s="229"/>
      <c r="I34" s="229"/>
      <c r="J34" s="226" t="s">
        <v>4907</v>
      </c>
      <c r="K34" s="230"/>
      <c r="L34" s="237"/>
      <c r="M34" s="238" t="str">
        <f>IF(P34=TRUE,IFERROR(K34*VLOOKUP(O34,Y!$F$63:$L$67,MATCH(J34,Y!$G$62:$L$62,0)+1,FALSE),""),IFERROR(K34*VLOOKUP(O34,Y!$F$63:$L$67,MATCH("-",Y!$G$62:$L$62,0)+1,FALSE),""))</f>
        <v/>
      </c>
      <c r="N34" s="207"/>
      <c r="O34" s="209">
        <f t="shared" si="0"/>
        <v>0</v>
      </c>
      <c r="P34" s="209" t="str">
        <f t="shared" si="1"/>
        <v>-</v>
      </c>
      <c r="Q34" s="64"/>
      <c r="R34" s="64"/>
      <c r="S34" s="64"/>
    </row>
    <row r="35" spans="1:19" s="210" customFormat="1" x14ac:dyDescent="0.2">
      <c r="A35" s="207"/>
      <c r="B35" s="224">
        <v>13</v>
      </c>
      <c r="C35" s="229"/>
      <c r="D35" s="229"/>
      <c r="E35" s="226"/>
      <c r="F35" s="227" t="str">
        <f>IFERROR(VLOOKUP(E35, Z!$A$2:$C$4127, 3, FALSE), "")</f>
        <v/>
      </c>
      <c r="G35" s="228"/>
      <c r="H35" s="229"/>
      <c r="I35" s="229"/>
      <c r="J35" s="226" t="s">
        <v>4907</v>
      </c>
      <c r="K35" s="230"/>
      <c r="L35" s="237"/>
      <c r="M35" s="238" t="str">
        <f>IF(P35=TRUE,IFERROR(K35*VLOOKUP(O35,Y!$F$63:$L$67,MATCH(J35,Y!$G$62:$L$62,0)+1,FALSE),""),IFERROR(K35*VLOOKUP(O35,Y!$F$63:$L$67,MATCH("-",Y!$G$62:$L$62,0)+1,FALSE),""))</f>
        <v/>
      </c>
      <c r="N35" s="207"/>
      <c r="O35" s="209">
        <f t="shared" si="0"/>
        <v>0</v>
      </c>
      <c r="P35" s="209" t="str">
        <f t="shared" si="1"/>
        <v>-</v>
      </c>
      <c r="Q35" s="64"/>
      <c r="R35" s="64"/>
      <c r="S35" s="64"/>
    </row>
    <row r="36" spans="1:19" s="210" customFormat="1" x14ac:dyDescent="0.2">
      <c r="A36" s="207"/>
      <c r="B36" s="224">
        <v>14</v>
      </c>
      <c r="C36" s="229"/>
      <c r="D36" s="229"/>
      <c r="E36" s="226"/>
      <c r="F36" s="227" t="str">
        <f>IFERROR(VLOOKUP(E36, Z!$A$2:$C$4127, 3, FALSE), "")</f>
        <v/>
      </c>
      <c r="G36" s="228"/>
      <c r="H36" s="229"/>
      <c r="I36" s="229"/>
      <c r="J36" s="226" t="s">
        <v>4873</v>
      </c>
      <c r="K36" s="230"/>
      <c r="L36" s="237"/>
      <c r="M36" s="238" t="str">
        <f>IF(P36=TRUE,IFERROR(K36*VLOOKUP(O36,Y!$F$63:$L$67,MATCH(J36,Y!$G$62:$L$62,0)+1,FALSE),""),IFERROR(K36*VLOOKUP(O36,Y!$F$63:$L$67,MATCH("-",Y!$G$62:$L$62,0)+1,FALSE),""))</f>
        <v/>
      </c>
      <c r="N36" s="207"/>
      <c r="O36" s="209">
        <f t="shared" si="0"/>
        <v>0</v>
      </c>
      <c r="P36" s="209" t="str">
        <f t="shared" si="1"/>
        <v>-</v>
      </c>
      <c r="Q36" s="64"/>
      <c r="R36" s="64"/>
      <c r="S36" s="64"/>
    </row>
    <row r="37" spans="1:19" s="210" customFormat="1" x14ac:dyDescent="0.2">
      <c r="A37" s="207"/>
      <c r="B37" s="224">
        <v>15</v>
      </c>
      <c r="C37" s="229"/>
      <c r="D37" s="229"/>
      <c r="E37" s="226"/>
      <c r="F37" s="227" t="str">
        <f>IFERROR(VLOOKUP(E37, Z!$A$2:$C$4127, 3, FALSE), "")</f>
        <v/>
      </c>
      <c r="G37" s="228"/>
      <c r="H37" s="229"/>
      <c r="I37" s="229"/>
      <c r="J37" s="226" t="s">
        <v>4873</v>
      </c>
      <c r="K37" s="230"/>
      <c r="L37" s="237"/>
      <c r="M37" s="238" t="str">
        <f>IF(P37=TRUE,IFERROR(K37*VLOOKUP(O37,Y!$F$63:$L$67,MATCH(J37,Y!$G$62:$L$62,0)+1,FALSE),""),IFERROR(K37*VLOOKUP(O37,Y!$F$63:$L$67,MATCH("-",Y!$G$62:$L$62,0)+1,FALSE),""))</f>
        <v/>
      </c>
      <c r="N37" s="207"/>
      <c r="O37" s="209">
        <f t="shared" si="0"/>
        <v>0</v>
      </c>
      <c r="P37" s="209" t="str">
        <f t="shared" si="1"/>
        <v>-</v>
      </c>
      <c r="Q37" s="64"/>
      <c r="R37" s="64"/>
      <c r="S37" s="64"/>
    </row>
    <row r="38" spans="1:19" s="210" customFormat="1" x14ac:dyDescent="0.2">
      <c r="A38" s="207"/>
      <c r="B38" s="224">
        <v>16</v>
      </c>
      <c r="C38" s="229"/>
      <c r="D38" s="229"/>
      <c r="E38" s="226"/>
      <c r="F38" s="227" t="str">
        <f>IFERROR(VLOOKUP(E38, Z!$A$2:$C$4127, 3, FALSE), "")</f>
        <v/>
      </c>
      <c r="G38" s="228"/>
      <c r="H38" s="229"/>
      <c r="I38" s="229"/>
      <c r="J38" s="226" t="s">
        <v>4873</v>
      </c>
      <c r="K38" s="230"/>
      <c r="L38" s="237"/>
      <c r="M38" s="238" t="str">
        <f>IF(P38=TRUE,IFERROR(K38*VLOOKUP(O38,Y!$F$63:$L$67,MATCH(J38,Y!$G$62:$L$62,0)+1,FALSE),""),IFERROR(K38*VLOOKUP(O38,Y!$F$63:$L$67,MATCH("-",Y!$G$62:$L$62,0)+1,FALSE),""))</f>
        <v/>
      </c>
      <c r="N38" s="207"/>
      <c r="O38" s="209">
        <f t="shared" si="0"/>
        <v>0</v>
      </c>
      <c r="P38" s="209" t="str">
        <f t="shared" si="1"/>
        <v>-</v>
      </c>
      <c r="Q38" s="64"/>
      <c r="R38" s="64"/>
      <c r="S38" s="64"/>
    </row>
    <row r="39" spans="1:19" s="210" customFormat="1" x14ac:dyDescent="0.2">
      <c r="A39" s="207"/>
      <c r="B39" s="224">
        <v>17</v>
      </c>
      <c r="C39" s="229"/>
      <c r="D39" s="229"/>
      <c r="E39" s="226"/>
      <c r="F39" s="227" t="str">
        <f>IFERROR(VLOOKUP(E39, Z!$A$2:$C$4127, 3, FALSE), "")</f>
        <v/>
      </c>
      <c r="G39" s="228"/>
      <c r="H39" s="229"/>
      <c r="I39" s="229"/>
      <c r="J39" s="226" t="s">
        <v>4873</v>
      </c>
      <c r="K39" s="230"/>
      <c r="L39" s="237"/>
      <c r="M39" s="238" t="str">
        <f>IF(P39=TRUE,IFERROR(K39*VLOOKUP(O39,Y!$F$63:$L$67,MATCH(J39,Y!$G$62:$L$62,0)+1,FALSE),""),IFERROR(K39*VLOOKUP(O39,Y!$F$63:$L$67,MATCH("-",Y!$G$62:$L$62,0)+1,FALSE),""))</f>
        <v/>
      </c>
      <c r="N39" s="207"/>
      <c r="O39" s="209">
        <f t="shared" si="0"/>
        <v>0</v>
      </c>
      <c r="P39" s="209" t="str">
        <f t="shared" si="1"/>
        <v>-</v>
      </c>
      <c r="Q39" s="64"/>
      <c r="R39" s="64"/>
      <c r="S39" s="64"/>
    </row>
    <row r="40" spans="1:19" s="210" customFormat="1" x14ac:dyDescent="0.2">
      <c r="A40" s="207"/>
      <c r="B40" s="224">
        <v>18</v>
      </c>
      <c r="C40" s="229"/>
      <c r="D40" s="229"/>
      <c r="E40" s="226"/>
      <c r="F40" s="227" t="str">
        <f>IFERROR(VLOOKUP(E40, Z!$A$2:$C$4127, 3, FALSE), "")</f>
        <v/>
      </c>
      <c r="G40" s="228"/>
      <c r="H40" s="229"/>
      <c r="I40" s="229"/>
      <c r="J40" s="226" t="s">
        <v>4873</v>
      </c>
      <c r="K40" s="230"/>
      <c r="L40" s="237"/>
      <c r="M40" s="238" t="str">
        <f>IF(P40=TRUE,IFERROR(K40*VLOOKUP(O40,Y!$F$63:$L$67,MATCH(J40,Y!$G$62:$L$62,0)+1,FALSE),""),IFERROR(K40*VLOOKUP(O40,Y!$F$63:$L$67,MATCH("-",Y!$G$62:$L$62,0)+1,FALSE),""))</f>
        <v/>
      </c>
      <c r="N40" s="207"/>
      <c r="O40" s="209">
        <f t="shared" si="0"/>
        <v>0</v>
      </c>
      <c r="P40" s="209" t="str">
        <f t="shared" si="1"/>
        <v>-</v>
      </c>
      <c r="Q40" s="64"/>
      <c r="R40" s="64"/>
      <c r="S40" s="64"/>
    </row>
    <row r="41" spans="1:19" s="210" customFormat="1" x14ac:dyDescent="0.2">
      <c r="A41" s="207"/>
      <c r="B41" s="224">
        <v>19</v>
      </c>
      <c r="C41" s="229"/>
      <c r="D41" s="229"/>
      <c r="E41" s="226"/>
      <c r="F41" s="227" t="str">
        <f>IFERROR(VLOOKUP(E41, Z!$A$2:$C$4127, 3, FALSE), "")</f>
        <v/>
      </c>
      <c r="G41" s="228"/>
      <c r="H41" s="229"/>
      <c r="I41" s="229"/>
      <c r="J41" s="226" t="s">
        <v>4873</v>
      </c>
      <c r="K41" s="230"/>
      <c r="L41" s="237"/>
      <c r="M41" s="238" t="str">
        <f>IF(P41=TRUE,IFERROR(K41*VLOOKUP(O41,Y!$F$63:$L$67,MATCH(J41,Y!$G$62:$L$62,0)+1,FALSE),""),IFERROR(K41*VLOOKUP(O41,Y!$F$63:$L$67,MATCH("-",Y!$G$62:$L$62,0)+1,FALSE),""))</f>
        <v/>
      </c>
      <c r="N41" s="207"/>
      <c r="O41" s="209">
        <f t="shared" si="0"/>
        <v>0</v>
      </c>
      <c r="P41" s="209" t="str">
        <f t="shared" si="1"/>
        <v>-</v>
      </c>
      <c r="Q41" s="64"/>
      <c r="R41" s="64"/>
      <c r="S41" s="64"/>
    </row>
    <row r="42" spans="1:19" s="210" customFormat="1" x14ac:dyDescent="0.2">
      <c r="A42" s="207"/>
      <c r="B42" s="224">
        <v>20</v>
      </c>
      <c r="C42" s="229"/>
      <c r="D42" s="229"/>
      <c r="E42" s="226"/>
      <c r="F42" s="227" t="str">
        <f>IFERROR(VLOOKUP(E42, Z!$A$2:$C$4127, 3, FALSE), "")</f>
        <v/>
      </c>
      <c r="G42" s="228"/>
      <c r="H42" s="229"/>
      <c r="I42" s="229"/>
      <c r="J42" s="226" t="s">
        <v>4873</v>
      </c>
      <c r="K42" s="230"/>
      <c r="L42" s="237"/>
      <c r="M42" s="238" t="str">
        <f>IF(P42=TRUE,IFERROR(K42*VLOOKUP(O42,Y!$F$63:$L$67,MATCH(J42,Y!$G$62:$L$62,0)+1,FALSE),""),IFERROR(K42*VLOOKUP(O42,Y!$F$63:$L$67,MATCH("-",Y!$G$62:$L$62,0)+1,FALSE),""))</f>
        <v/>
      </c>
      <c r="N42" s="207"/>
      <c r="O42" s="209">
        <f t="shared" si="0"/>
        <v>0</v>
      </c>
      <c r="P42" s="209" t="str">
        <f t="shared" si="1"/>
        <v>-</v>
      </c>
      <c r="Q42" s="64"/>
      <c r="R42" s="64"/>
      <c r="S42" s="64"/>
    </row>
    <row r="43" spans="1:19" s="210" customFormat="1" x14ac:dyDescent="0.2">
      <c r="A43" s="207"/>
      <c r="B43" s="224">
        <v>21</v>
      </c>
      <c r="C43" s="229"/>
      <c r="D43" s="229"/>
      <c r="E43" s="226"/>
      <c r="F43" s="227" t="str">
        <f>IFERROR(VLOOKUP(E43, Z!$A$2:$C$4127, 3, FALSE), "")</f>
        <v/>
      </c>
      <c r="G43" s="228"/>
      <c r="H43" s="229"/>
      <c r="I43" s="229"/>
      <c r="J43" s="226" t="s">
        <v>4873</v>
      </c>
      <c r="K43" s="230"/>
      <c r="L43" s="237"/>
      <c r="M43" s="238" t="str">
        <f>IF(P43=TRUE,IFERROR(K43*VLOOKUP(O43,Y!$F$63:$L$67,MATCH(J43,Y!$G$62:$L$62,0)+1,FALSE),""),IFERROR(K43*VLOOKUP(O43,Y!$F$63:$L$67,MATCH("-",Y!$G$62:$L$62,0)+1,FALSE),""))</f>
        <v/>
      </c>
      <c r="N43" s="207"/>
      <c r="O43" s="209">
        <f t="shared" si="0"/>
        <v>0</v>
      </c>
      <c r="P43" s="209" t="str">
        <f t="shared" si="1"/>
        <v>-</v>
      </c>
      <c r="Q43" s="64"/>
      <c r="R43" s="64"/>
      <c r="S43" s="64"/>
    </row>
    <row r="44" spans="1:19" s="210" customFormat="1" x14ac:dyDescent="0.2">
      <c r="A44" s="207"/>
      <c r="B44" s="224">
        <v>22</v>
      </c>
      <c r="C44" s="229"/>
      <c r="D44" s="229"/>
      <c r="E44" s="226"/>
      <c r="F44" s="227" t="str">
        <f>IFERROR(VLOOKUP(E44, Z!$A$2:$C$4127, 3, FALSE), "")</f>
        <v/>
      </c>
      <c r="G44" s="228"/>
      <c r="H44" s="229"/>
      <c r="I44" s="229"/>
      <c r="J44" s="226" t="s">
        <v>4873</v>
      </c>
      <c r="K44" s="230"/>
      <c r="L44" s="237"/>
      <c r="M44" s="238" t="str">
        <f>IF(P44=TRUE,IFERROR(K44*VLOOKUP(O44,Y!$F$63:$L$67,MATCH(J44,Y!$G$62:$L$62,0)+1,FALSE),""),IFERROR(K44*VLOOKUP(O44,Y!$F$63:$L$67,MATCH("-",Y!$G$62:$L$62,0)+1,FALSE),""))</f>
        <v/>
      </c>
      <c r="N44" s="207"/>
      <c r="O44" s="209">
        <f t="shared" si="0"/>
        <v>0</v>
      </c>
      <c r="P44" s="209" t="str">
        <f t="shared" si="1"/>
        <v>-</v>
      </c>
      <c r="Q44" s="64"/>
      <c r="R44" s="64"/>
      <c r="S44" s="64"/>
    </row>
    <row r="45" spans="1:19" s="210" customFormat="1" x14ac:dyDescent="0.2">
      <c r="A45" s="207"/>
      <c r="B45" s="224">
        <v>23</v>
      </c>
      <c r="C45" s="229"/>
      <c r="D45" s="229"/>
      <c r="E45" s="226"/>
      <c r="F45" s="227" t="str">
        <f>IFERROR(VLOOKUP(E45, Z!$A$2:$C$4127, 3, FALSE), "")</f>
        <v/>
      </c>
      <c r="G45" s="228"/>
      <c r="H45" s="229"/>
      <c r="I45" s="229"/>
      <c r="J45" s="226" t="s">
        <v>4873</v>
      </c>
      <c r="K45" s="230"/>
      <c r="L45" s="237"/>
      <c r="M45" s="238" t="str">
        <f>IF(P45=TRUE,IFERROR(K45*VLOOKUP(O45,Y!$F$63:$L$67,MATCH(J45,Y!$G$62:$L$62,0)+1,FALSE),""),IFERROR(K45*VLOOKUP(O45,Y!$F$63:$L$67,MATCH("-",Y!$G$62:$L$62,0)+1,FALSE),""))</f>
        <v/>
      </c>
      <c r="N45" s="207"/>
      <c r="O45" s="209">
        <f t="shared" si="0"/>
        <v>0</v>
      </c>
      <c r="P45" s="209" t="str">
        <f t="shared" si="1"/>
        <v>-</v>
      </c>
      <c r="Q45" s="64"/>
      <c r="R45" s="64"/>
      <c r="S45" s="64"/>
    </row>
    <row r="46" spans="1:19" s="210" customFormat="1" x14ac:dyDescent="0.2">
      <c r="A46" s="207"/>
      <c r="B46" s="224">
        <v>24</v>
      </c>
      <c r="C46" s="229"/>
      <c r="D46" s="229"/>
      <c r="E46" s="226"/>
      <c r="F46" s="227" t="str">
        <f>IFERROR(VLOOKUP(E46, Z!$A$2:$C$4127, 3, FALSE), "")</f>
        <v/>
      </c>
      <c r="G46" s="228"/>
      <c r="H46" s="229"/>
      <c r="I46" s="229"/>
      <c r="J46" s="226" t="s">
        <v>4873</v>
      </c>
      <c r="K46" s="230"/>
      <c r="L46" s="237"/>
      <c r="M46" s="238" t="str">
        <f>IF(P46=TRUE,IFERROR(K46*VLOOKUP(O46,Y!$F$63:$L$67,MATCH(J46,Y!$G$62:$L$62,0)+1,FALSE),""),IFERROR(K46*VLOOKUP(O46,Y!$F$63:$L$67,MATCH("-",Y!$G$62:$L$62,0)+1,FALSE),""))</f>
        <v/>
      </c>
      <c r="N46" s="207"/>
      <c r="O46" s="209">
        <f t="shared" si="0"/>
        <v>0</v>
      </c>
      <c r="P46" s="209" t="str">
        <f t="shared" si="1"/>
        <v>-</v>
      </c>
      <c r="Q46" s="64"/>
      <c r="R46" s="64"/>
      <c r="S46" s="64"/>
    </row>
    <row r="47" spans="1:19" s="210" customFormat="1" x14ac:dyDescent="0.2">
      <c r="A47" s="207"/>
      <c r="B47" s="224">
        <v>25</v>
      </c>
      <c r="C47" s="229"/>
      <c r="D47" s="229"/>
      <c r="E47" s="226"/>
      <c r="F47" s="227" t="str">
        <f>IFERROR(VLOOKUP(E47, Z!$A$2:$C$4127, 3, FALSE), "")</f>
        <v/>
      </c>
      <c r="G47" s="228"/>
      <c r="H47" s="229"/>
      <c r="I47" s="229"/>
      <c r="J47" s="226" t="s">
        <v>4873</v>
      </c>
      <c r="K47" s="230"/>
      <c r="L47" s="237"/>
      <c r="M47" s="238" t="str">
        <f>IF(P47=TRUE,IFERROR(K47*VLOOKUP(O47,Y!$F$63:$L$67,MATCH(J47,Y!$G$62:$L$62,0)+1,FALSE),""),IFERROR(K47*VLOOKUP(O47,Y!$F$63:$L$67,MATCH("-",Y!$G$62:$L$62,0)+1,FALSE),""))</f>
        <v/>
      </c>
      <c r="N47" s="207"/>
      <c r="O47" s="209">
        <f t="shared" si="0"/>
        <v>0</v>
      </c>
      <c r="P47" s="209" t="str">
        <f t="shared" si="1"/>
        <v>-</v>
      </c>
      <c r="Q47" s="64"/>
      <c r="R47" s="64"/>
      <c r="S47" s="64"/>
    </row>
    <row r="48" spans="1:19" s="210" customFormat="1" x14ac:dyDescent="0.2">
      <c r="A48" s="207"/>
      <c r="B48" s="224">
        <v>26</v>
      </c>
      <c r="C48" s="229"/>
      <c r="D48" s="229"/>
      <c r="E48" s="226"/>
      <c r="F48" s="227" t="str">
        <f>IFERROR(VLOOKUP(E48, Z!$A$2:$C$4127, 3, FALSE), "")</f>
        <v/>
      </c>
      <c r="G48" s="228"/>
      <c r="H48" s="229"/>
      <c r="I48" s="229"/>
      <c r="J48" s="226" t="s">
        <v>4873</v>
      </c>
      <c r="K48" s="230"/>
      <c r="L48" s="237"/>
      <c r="M48" s="238" t="str">
        <f>IF(P48=TRUE,IFERROR(K48*VLOOKUP(O48,Y!$F$63:$L$67,MATCH(J48,Y!$G$62:$L$62,0)+1,FALSE),""),IFERROR(K48*VLOOKUP(O48,Y!$F$63:$L$67,MATCH("-",Y!$G$62:$L$62,0)+1,FALSE),""))</f>
        <v/>
      </c>
      <c r="N48" s="207"/>
      <c r="O48" s="209">
        <f t="shared" si="0"/>
        <v>0</v>
      </c>
      <c r="P48" s="209" t="str">
        <f t="shared" si="1"/>
        <v>-</v>
      </c>
      <c r="Q48" s="64"/>
      <c r="R48" s="64"/>
      <c r="S48" s="64"/>
    </row>
    <row r="49" spans="1:19" s="210" customFormat="1" x14ac:dyDescent="0.2">
      <c r="A49" s="207"/>
      <c r="B49" s="224">
        <v>27</v>
      </c>
      <c r="C49" s="229"/>
      <c r="D49" s="229"/>
      <c r="E49" s="226"/>
      <c r="F49" s="227" t="str">
        <f>IFERROR(VLOOKUP(E49, Z!$A$2:$C$4127, 3, FALSE), "")</f>
        <v/>
      </c>
      <c r="G49" s="228"/>
      <c r="H49" s="229"/>
      <c r="I49" s="229"/>
      <c r="J49" s="226" t="s">
        <v>4873</v>
      </c>
      <c r="K49" s="230"/>
      <c r="L49" s="237"/>
      <c r="M49" s="238" t="str">
        <f>IF(P49=TRUE,IFERROR(K49*VLOOKUP(O49,Y!$F$63:$L$67,MATCH(J49,Y!$G$62:$L$62,0)+1,FALSE),""),IFERROR(K49*VLOOKUP(O49,Y!$F$63:$L$67,MATCH("-",Y!$G$62:$L$62,0)+1,FALSE),""))</f>
        <v/>
      </c>
      <c r="N49" s="207"/>
      <c r="O49" s="209">
        <f t="shared" si="0"/>
        <v>0</v>
      </c>
      <c r="P49" s="209" t="str">
        <f t="shared" si="1"/>
        <v>-</v>
      </c>
      <c r="Q49" s="64"/>
      <c r="R49" s="64"/>
      <c r="S49" s="64"/>
    </row>
    <row r="50" spans="1:19" s="210" customFormat="1" x14ac:dyDescent="0.2">
      <c r="A50" s="207"/>
      <c r="B50" s="224">
        <v>28</v>
      </c>
      <c r="C50" s="229"/>
      <c r="D50" s="229"/>
      <c r="E50" s="226"/>
      <c r="F50" s="227" t="str">
        <f>IFERROR(VLOOKUP(E50, Z!$A$2:$C$4127, 3, FALSE), "")</f>
        <v/>
      </c>
      <c r="G50" s="228"/>
      <c r="H50" s="229"/>
      <c r="I50" s="229"/>
      <c r="J50" s="226" t="s">
        <v>4873</v>
      </c>
      <c r="K50" s="230"/>
      <c r="L50" s="237"/>
      <c r="M50" s="238" t="str">
        <f>IF(P50=TRUE,IFERROR(K50*VLOOKUP(O50,Y!$F$63:$L$67,MATCH(J50,Y!$G$62:$L$62,0)+1,FALSE),""),IFERROR(K50*VLOOKUP(O50,Y!$F$63:$L$67,MATCH("-",Y!$G$62:$L$62,0)+1,FALSE),""))</f>
        <v/>
      </c>
      <c r="N50" s="207"/>
      <c r="O50" s="209">
        <f t="shared" si="0"/>
        <v>0</v>
      </c>
      <c r="P50" s="209" t="str">
        <f t="shared" si="1"/>
        <v>-</v>
      </c>
      <c r="Q50" s="64"/>
      <c r="R50" s="64"/>
      <c r="S50" s="64"/>
    </row>
    <row r="51" spans="1:19" s="210" customFormat="1" x14ac:dyDescent="0.2">
      <c r="A51" s="207"/>
      <c r="B51" s="224">
        <v>29</v>
      </c>
      <c r="C51" s="229"/>
      <c r="D51" s="229"/>
      <c r="E51" s="226"/>
      <c r="F51" s="227" t="str">
        <f>IFERROR(VLOOKUP(E51, Z!$A$2:$C$4127, 3, FALSE), "")</f>
        <v/>
      </c>
      <c r="G51" s="228"/>
      <c r="H51" s="229"/>
      <c r="I51" s="229"/>
      <c r="J51" s="226" t="s">
        <v>4873</v>
      </c>
      <c r="K51" s="230"/>
      <c r="L51" s="237"/>
      <c r="M51" s="238" t="str">
        <f>IF(P51=TRUE,IFERROR(K51*VLOOKUP(O51,Y!$F$63:$L$67,MATCH(J51,Y!$G$62:$L$62,0)+1,FALSE),""),IFERROR(K51*VLOOKUP(O51,Y!$F$63:$L$67,MATCH("-",Y!$G$62:$L$62,0)+1,FALSE),""))</f>
        <v/>
      </c>
      <c r="N51" s="207"/>
      <c r="O51" s="209">
        <f t="shared" si="0"/>
        <v>0</v>
      </c>
      <c r="P51" s="209" t="str">
        <f t="shared" si="1"/>
        <v>-</v>
      </c>
      <c r="Q51" s="64"/>
      <c r="R51" s="64"/>
      <c r="S51" s="64"/>
    </row>
    <row r="52" spans="1:19" s="210" customFormat="1" x14ac:dyDescent="0.2">
      <c r="A52" s="207"/>
      <c r="B52" s="224">
        <v>30</v>
      </c>
      <c r="C52" s="229"/>
      <c r="D52" s="229"/>
      <c r="E52" s="226"/>
      <c r="F52" s="227" t="str">
        <f>IFERROR(VLOOKUP(E52, Z!$A$2:$C$4127, 3, FALSE), "")</f>
        <v/>
      </c>
      <c r="G52" s="228"/>
      <c r="H52" s="229"/>
      <c r="I52" s="229"/>
      <c r="J52" s="226" t="s">
        <v>4873</v>
      </c>
      <c r="K52" s="230"/>
      <c r="L52" s="237"/>
      <c r="M52" s="238" t="str">
        <f>IF(P52=TRUE,IFERROR(K52*VLOOKUP(O52,Y!$F$63:$L$67,MATCH(J52,Y!$G$62:$L$62,0)+1,FALSE),""),IFERROR(K52*VLOOKUP(O52,Y!$F$63:$L$67,MATCH("-",Y!$G$62:$L$62,0)+1,FALSE),""))</f>
        <v/>
      </c>
      <c r="N52" s="207"/>
      <c r="O52" s="209">
        <f t="shared" si="0"/>
        <v>0</v>
      </c>
      <c r="P52" s="209" t="str">
        <f t="shared" si="1"/>
        <v>-</v>
      </c>
      <c r="Q52" s="64"/>
      <c r="R52" s="64"/>
      <c r="S52" s="64"/>
    </row>
    <row r="53" spans="1:19" s="210" customFormat="1" x14ac:dyDescent="0.2">
      <c r="A53" s="207"/>
      <c r="B53" s="224">
        <v>31</v>
      </c>
      <c r="C53" s="229"/>
      <c r="D53" s="229"/>
      <c r="E53" s="226"/>
      <c r="F53" s="227" t="str">
        <f>IFERROR(VLOOKUP(E53, Z!$A$2:$C$4127, 3, FALSE), "")</f>
        <v/>
      </c>
      <c r="G53" s="228"/>
      <c r="H53" s="229"/>
      <c r="I53" s="229"/>
      <c r="J53" s="226" t="s">
        <v>4873</v>
      </c>
      <c r="K53" s="230"/>
      <c r="L53" s="237"/>
      <c r="M53" s="238" t="str">
        <f>IF(P53=TRUE,IFERROR(K53*VLOOKUP(O53,Y!$F$63:$L$67,MATCH(J53,Y!$G$62:$L$62,0)+1,FALSE),""),IFERROR(K53*VLOOKUP(O53,Y!$F$63:$L$67,MATCH("-",Y!$G$62:$L$62,0)+1,FALSE),""))</f>
        <v/>
      </c>
      <c r="N53" s="207"/>
      <c r="O53" s="209">
        <f t="shared" si="0"/>
        <v>0</v>
      </c>
      <c r="P53" s="209" t="str">
        <f t="shared" si="1"/>
        <v>-</v>
      </c>
      <c r="Q53" s="64"/>
      <c r="R53" s="64"/>
      <c r="S53" s="64"/>
    </row>
    <row r="54" spans="1:19" s="210" customFormat="1" x14ac:dyDescent="0.2">
      <c r="A54" s="207"/>
      <c r="B54" s="224">
        <v>32</v>
      </c>
      <c r="C54" s="229"/>
      <c r="D54" s="229"/>
      <c r="E54" s="226"/>
      <c r="F54" s="227" t="str">
        <f>IFERROR(VLOOKUP(E54, Z!$A$2:$C$4127, 3, FALSE), "")</f>
        <v/>
      </c>
      <c r="G54" s="228"/>
      <c r="H54" s="229"/>
      <c r="I54" s="229"/>
      <c r="J54" s="226" t="s">
        <v>4873</v>
      </c>
      <c r="K54" s="230"/>
      <c r="L54" s="237"/>
      <c r="M54" s="238" t="str">
        <f>IF(P54=TRUE,IFERROR(K54*VLOOKUP(O54,Y!$F$63:$L$67,MATCH(J54,Y!$G$62:$L$62,0)+1,FALSE),""),IFERROR(K54*VLOOKUP(O54,Y!$F$63:$L$67,MATCH("-",Y!$G$62:$L$62,0)+1,FALSE),""))</f>
        <v/>
      </c>
      <c r="N54" s="207"/>
      <c r="O54" s="209">
        <f t="shared" si="0"/>
        <v>0</v>
      </c>
      <c r="P54" s="209" t="str">
        <f t="shared" si="1"/>
        <v>-</v>
      </c>
      <c r="Q54" s="64"/>
      <c r="R54" s="64"/>
      <c r="S54" s="64"/>
    </row>
    <row r="55" spans="1:19" s="210" customFormat="1" x14ac:dyDescent="0.2">
      <c r="A55" s="207"/>
      <c r="B55" s="224">
        <v>33</v>
      </c>
      <c r="C55" s="229"/>
      <c r="D55" s="229"/>
      <c r="E55" s="226"/>
      <c r="F55" s="227" t="str">
        <f>IFERROR(VLOOKUP(E55, Z!$A$2:$C$4127, 3, FALSE), "")</f>
        <v/>
      </c>
      <c r="G55" s="228"/>
      <c r="H55" s="229"/>
      <c r="I55" s="229"/>
      <c r="J55" s="226" t="s">
        <v>4873</v>
      </c>
      <c r="K55" s="230"/>
      <c r="L55" s="237"/>
      <c r="M55" s="238" t="str">
        <f>IF(P55=TRUE,IFERROR(K55*VLOOKUP(O55,Y!$F$63:$L$67,MATCH(J55,Y!$G$62:$L$62,0)+1,FALSE),""),IFERROR(K55*VLOOKUP(O55,Y!$F$63:$L$67,MATCH("-",Y!$G$62:$L$62,0)+1,FALSE),""))</f>
        <v/>
      </c>
      <c r="N55" s="207"/>
      <c r="O55" s="209">
        <f t="shared" si="0"/>
        <v>0</v>
      </c>
      <c r="P55" s="209" t="str">
        <f t="shared" si="1"/>
        <v>-</v>
      </c>
      <c r="Q55" s="64"/>
      <c r="R55" s="64"/>
      <c r="S55" s="64"/>
    </row>
    <row r="56" spans="1:19" s="210" customFormat="1" x14ac:dyDescent="0.2">
      <c r="A56" s="207"/>
      <c r="B56" s="224">
        <v>34</v>
      </c>
      <c r="C56" s="229"/>
      <c r="D56" s="229"/>
      <c r="E56" s="226"/>
      <c r="F56" s="227" t="str">
        <f>IFERROR(VLOOKUP(E56, Z!$A$2:$C$4127, 3, FALSE), "")</f>
        <v/>
      </c>
      <c r="G56" s="228"/>
      <c r="H56" s="229"/>
      <c r="I56" s="229"/>
      <c r="J56" s="226" t="s">
        <v>4873</v>
      </c>
      <c r="K56" s="230"/>
      <c r="L56" s="237"/>
      <c r="M56" s="238" t="str">
        <f>IF(P56=TRUE,IFERROR(K56*VLOOKUP(O56,Y!$F$63:$L$67,MATCH(J56,Y!$G$62:$L$62,0)+1,FALSE),""),IFERROR(K56*VLOOKUP(O56,Y!$F$63:$L$67,MATCH("-",Y!$G$62:$L$62,0)+1,FALSE),""))</f>
        <v/>
      </c>
      <c r="N56" s="207"/>
      <c r="O56" s="209">
        <f t="shared" si="0"/>
        <v>0</v>
      </c>
      <c r="P56" s="209" t="str">
        <f t="shared" si="1"/>
        <v>-</v>
      </c>
      <c r="Q56" s="64"/>
      <c r="R56" s="64"/>
      <c r="S56" s="64"/>
    </row>
    <row r="57" spans="1:19" s="210" customFormat="1" x14ac:dyDescent="0.2">
      <c r="A57" s="207"/>
      <c r="B57" s="224">
        <v>35</v>
      </c>
      <c r="C57" s="229"/>
      <c r="D57" s="229"/>
      <c r="E57" s="226"/>
      <c r="F57" s="227" t="str">
        <f>IFERROR(VLOOKUP(E57, Z!$A$2:$C$4127, 3, FALSE), "")</f>
        <v/>
      </c>
      <c r="G57" s="228"/>
      <c r="H57" s="229"/>
      <c r="I57" s="229"/>
      <c r="J57" s="226" t="s">
        <v>4873</v>
      </c>
      <c r="K57" s="230"/>
      <c r="L57" s="237"/>
      <c r="M57" s="238" t="str">
        <f>IF(P57=TRUE,IFERROR(K57*VLOOKUP(O57,Y!$F$63:$L$67,MATCH(J57,Y!$G$62:$L$62,0)+1,FALSE),""),IFERROR(K57*VLOOKUP(O57,Y!$F$63:$L$67,MATCH("-",Y!$G$62:$L$62,0)+1,FALSE),""))</f>
        <v/>
      </c>
      <c r="N57" s="207"/>
      <c r="O57" s="209">
        <f t="shared" si="0"/>
        <v>0</v>
      </c>
      <c r="P57" s="209" t="str">
        <f t="shared" si="1"/>
        <v>-</v>
      </c>
      <c r="Q57" s="64"/>
      <c r="R57" s="64"/>
      <c r="S57" s="64"/>
    </row>
    <row r="58" spans="1:19" s="210" customFormat="1" x14ac:dyDescent="0.2">
      <c r="A58" s="207"/>
      <c r="B58" s="224">
        <v>36</v>
      </c>
      <c r="C58" s="229"/>
      <c r="D58" s="229"/>
      <c r="E58" s="226"/>
      <c r="F58" s="227" t="str">
        <f>IFERROR(VLOOKUP(E58, Z!$A$2:$C$4127, 3, FALSE), "")</f>
        <v/>
      </c>
      <c r="G58" s="228"/>
      <c r="H58" s="229"/>
      <c r="I58" s="229"/>
      <c r="J58" s="226" t="s">
        <v>4873</v>
      </c>
      <c r="K58" s="230"/>
      <c r="L58" s="237"/>
      <c r="M58" s="238" t="str">
        <f>IF(P58=TRUE,IFERROR(K58*VLOOKUP(O58,Y!$F$63:$L$67,MATCH(J58,Y!$G$62:$L$62,0)+1,FALSE),""),IFERROR(K58*VLOOKUP(O58,Y!$F$63:$L$67,MATCH("-",Y!$G$62:$L$62,0)+1,FALSE),""))</f>
        <v/>
      </c>
      <c r="N58" s="207"/>
      <c r="O58" s="209">
        <f t="shared" si="0"/>
        <v>0</v>
      </c>
      <c r="P58" s="209" t="str">
        <f t="shared" si="1"/>
        <v>-</v>
      </c>
      <c r="Q58" s="64"/>
      <c r="R58" s="64"/>
      <c r="S58" s="64"/>
    </row>
    <row r="59" spans="1:19" s="210" customFormat="1" x14ac:dyDescent="0.2">
      <c r="A59" s="207"/>
      <c r="B59" s="224">
        <v>37</v>
      </c>
      <c r="C59" s="229"/>
      <c r="D59" s="229"/>
      <c r="E59" s="226"/>
      <c r="F59" s="227" t="str">
        <f>IFERROR(VLOOKUP(E59, Z!$A$2:$C$4127, 3, FALSE), "")</f>
        <v/>
      </c>
      <c r="G59" s="228"/>
      <c r="H59" s="229"/>
      <c r="I59" s="229"/>
      <c r="J59" s="226" t="s">
        <v>4873</v>
      </c>
      <c r="K59" s="230"/>
      <c r="L59" s="237"/>
      <c r="M59" s="238" t="str">
        <f>IF(P59=TRUE,IFERROR(K59*VLOOKUP(O59,Y!$F$63:$L$67,MATCH(J59,Y!$G$62:$L$62,0)+1,FALSE),""),IFERROR(K59*VLOOKUP(O59,Y!$F$63:$L$67,MATCH("-",Y!$G$62:$L$62,0)+1,FALSE),""))</f>
        <v/>
      </c>
      <c r="N59" s="207"/>
      <c r="O59" s="209">
        <f t="shared" si="0"/>
        <v>0</v>
      </c>
      <c r="P59" s="209" t="str">
        <f t="shared" si="1"/>
        <v>-</v>
      </c>
      <c r="Q59" s="64"/>
      <c r="R59" s="64"/>
      <c r="S59" s="64"/>
    </row>
    <row r="60" spans="1:19" s="210" customFormat="1" x14ac:dyDescent="0.2">
      <c r="A60" s="207"/>
      <c r="B60" s="224">
        <v>38</v>
      </c>
      <c r="C60" s="229"/>
      <c r="D60" s="229"/>
      <c r="E60" s="226"/>
      <c r="F60" s="227" t="str">
        <f>IFERROR(VLOOKUP(E60, Z!$A$2:$C$4127, 3, FALSE), "")</f>
        <v/>
      </c>
      <c r="G60" s="228"/>
      <c r="H60" s="229"/>
      <c r="I60" s="229"/>
      <c r="J60" s="226" t="s">
        <v>4873</v>
      </c>
      <c r="K60" s="230"/>
      <c r="L60" s="237"/>
      <c r="M60" s="238" t="str">
        <f>IF(P60=TRUE,IFERROR(K60*VLOOKUP(O60,Y!$F$63:$L$67,MATCH(J60,Y!$G$62:$L$62,0)+1,FALSE),""),IFERROR(K60*VLOOKUP(O60,Y!$F$63:$L$67,MATCH("-",Y!$G$62:$L$62,0)+1,FALSE),""))</f>
        <v/>
      </c>
      <c r="N60" s="207"/>
      <c r="O60" s="209">
        <f t="shared" si="0"/>
        <v>0</v>
      </c>
      <c r="P60" s="209" t="str">
        <f t="shared" si="1"/>
        <v>-</v>
      </c>
      <c r="Q60" s="64"/>
      <c r="R60" s="64"/>
      <c r="S60" s="64"/>
    </row>
    <row r="61" spans="1:19" s="210" customFormat="1" x14ac:dyDescent="0.2">
      <c r="A61" s="207"/>
      <c r="B61" s="224">
        <v>39</v>
      </c>
      <c r="C61" s="229"/>
      <c r="D61" s="229"/>
      <c r="E61" s="226"/>
      <c r="F61" s="227" t="str">
        <f>IFERROR(VLOOKUP(E61, Z!$A$2:$C$4127, 3, FALSE), "")</f>
        <v/>
      </c>
      <c r="G61" s="228"/>
      <c r="H61" s="229"/>
      <c r="I61" s="229"/>
      <c r="J61" s="226" t="s">
        <v>4873</v>
      </c>
      <c r="K61" s="230"/>
      <c r="L61" s="237"/>
      <c r="M61" s="238" t="str">
        <f>IF(P61=TRUE,IFERROR(K61*VLOOKUP(O61,Y!$F$63:$L$67,MATCH(J61,Y!$G$62:$L$62,0)+1,FALSE),""),IFERROR(K61*VLOOKUP(O61,Y!$F$63:$L$67,MATCH("-",Y!$G$62:$L$62,0)+1,FALSE),""))</f>
        <v/>
      </c>
      <c r="N61" s="207"/>
      <c r="O61" s="209">
        <f t="shared" si="0"/>
        <v>0</v>
      </c>
      <c r="P61" s="209" t="str">
        <f t="shared" si="1"/>
        <v>-</v>
      </c>
      <c r="Q61" s="64"/>
      <c r="R61" s="64"/>
      <c r="S61" s="64"/>
    </row>
    <row r="62" spans="1:19" s="210" customFormat="1" x14ac:dyDescent="0.2">
      <c r="A62" s="207"/>
      <c r="B62" s="224">
        <v>40</v>
      </c>
      <c r="C62" s="229"/>
      <c r="D62" s="229"/>
      <c r="E62" s="226"/>
      <c r="F62" s="227" t="str">
        <f>IFERROR(VLOOKUP(E62, Z!$A$2:$C$4127, 3, FALSE), "")</f>
        <v/>
      </c>
      <c r="G62" s="228"/>
      <c r="H62" s="229"/>
      <c r="I62" s="229"/>
      <c r="J62" s="226" t="s">
        <v>4873</v>
      </c>
      <c r="K62" s="230"/>
      <c r="L62" s="237"/>
      <c r="M62" s="238" t="str">
        <f>IF(P62=TRUE,IFERROR(K62*VLOOKUP(O62,Y!$F$63:$L$67,MATCH(J62,Y!$G$62:$L$62,0)+1,FALSE),""),IFERROR(K62*VLOOKUP(O62,Y!$F$63:$L$67,MATCH("-",Y!$G$62:$L$62,0)+1,FALSE),""))</f>
        <v/>
      </c>
      <c r="N62" s="207"/>
      <c r="O62" s="209">
        <f t="shared" si="0"/>
        <v>0</v>
      </c>
      <c r="P62" s="209" t="str">
        <f t="shared" si="1"/>
        <v>-</v>
      </c>
      <c r="Q62" s="64"/>
      <c r="R62" s="64"/>
      <c r="S62" s="64"/>
    </row>
    <row r="63" spans="1:19" s="210" customFormat="1" x14ac:dyDescent="0.2">
      <c r="A63" s="207"/>
      <c r="B63" s="224">
        <v>41</v>
      </c>
      <c r="C63" s="229"/>
      <c r="D63" s="229"/>
      <c r="E63" s="226"/>
      <c r="F63" s="227" t="str">
        <f>IFERROR(VLOOKUP(E63, Z!$A$2:$C$4127, 3, FALSE), "")</f>
        <v/>
      </c>
      <c r="G63" s="228"/>
      <c r="H63" s="229"/>
      <c r="I63" s="229"/>
      <c r="J63" s="226" t="s">
        <v>4873</v>
      </c>
      <c r="K63" s="230"/>
      <c r="L63" s="237"/>
      <c r="M63" s="238" t="str">
        <f>IF(P63=TRUE,IFERROR(K63*VLOOKUP(O63,Y!$F$63:$L$67,MATCH(J63,Y!$G$62:$L$62,0)+1,FALSE),""),IFERROR(K63*VLOOKUP(O63,Y!$F$63:$L$67,MATCH("-",Y!$G$62:$L$62,0)+1,FALSE),""))</f>
        <v/>
      </c>
      <c r="N63" s="207"/>
      <c r="O63" s="209">
        <f t="shared" si="0"/>
        <v>0</v>
      </c>
      <c r="P63" s="209" t="str">
        <f t="shared" si="1"/>
        <v>-</v>
      </c>
      <c r="Q63" s="64"/>
      <c r="R63" s="64"/>
      <c r="S63" s="64"/>
    </row>
    <row r="64" spans="1:19" s="210" customFormat="1" x14ac:dyDescent="0.2">
      <c r="A64" s="207"/>
      <c r="B64" s="224">
        <v>42</v>
      </c>
      <c r="C64" s="229"/>
      <c r="D64" s="229"/>
      <c r="E64" s="226"/>
      <c r="F64" s="227" t="str">
        <f>IFERROR(VLOOKUP(E64, Z!$A$2:$C$4127, 3, FALSE), "")</f>
        <v/>
      </c>
      <c r="G64" s="228"/>
      <c r="H64" s="229"/>
      <c r="I64" s="229"/>
      <c r="J64" s="226" t="s">
        <v>4873</v>
      </c>
      <c r="K64" s="230"/>
      <c r="L64" s="237"/>
      <c r="M64" s="238" t="str">
        <f>IF(P64=TRUE,IFERROR(K64*VLOOKUP(O64,Y!$F$63:$L$67,MATCH(J64,Y!$G$62:$L$62,0)+1,FALSE),""),IFERROR(K64*VLOOKUP(O64,Y!$F$63:$L$67,MATCH("-",Y!$G$62:$L$62,0)+1,FALSE),""))</f>
        <v/>
      </c>
      <c r="N64" s="207"/>
      <c r="O64" s="209">
        <f t="shared" si="0"/>
        <v>0</v>
      </c>
      <c r="P64" s="209" t="str">
        <f t="shared" si="1"/>
        <v>-</v>
      </c>
      <c r="Q64" s="64"/>
      <c r="R64" s="64"/>
      <c r="S64" s="64"/>
    </row>
    <row r="65" spans="1:19" s="210" customFormat="1" x14ac:dyDescent="0.2">
      <c r="A65" s="207"/>
      <c r="B65" s="224">
        <v>43</v>
      </c>
      <c r="C65" s="229"/>
      <c r="D65" s="229"/>
      <c r="E65" s="226"/>
      <c r="F65" s="227" t="str">
        <f>IFERROR(VLOOKUP(E65, Z!$A$2:$C$4127, 3, FALSE), "")</f>
        <v/>
      </c>
      <c r="G65" s="228"/>
      <c r="H65" s="229"/>
      <c r="I65" s="229"/>
      <c r="J65" s="226" t="s">
        <v>4873</v>
      </c>
      <c r="K65" s="230"/>
      <c r="L65" s="237"/>
      <c r="M65" s="238" t="str">
        <f>IF(P65=TRUE,IFERROR(K65*VLOOKUP(O65,Y!$F$63:$L$67,MATCH(J65,Y!$G$62:$L$62,0)+1,FALSE),""),IFERROR(K65*VLOOKUP(O65,Y!$F$63:$L$67,MATCH("-",Y!$G$62:$L$62,0)+1,FALSE),""))</f>
        <v/>
      </c>
      <c r="N65" s="207"/>
      <c r="O65" s="209">
        <f t="shared" si="0"/>
        <v>0</v>
      </c>
      <c r="P65" s="209" t="str">
        <f t="shared" si="1"/>
        <v>-</v>
      </c>
      <c r="Q65" s="64"/>
      <c r="R65" s="64"/>
      <c r="S65" s="64"/>
    </row>
    <row r="66" spans="1:19" s="210" customFormat="1" x14ac:dyDescent="0.2">
      <c r="A66" s="207"/>
      <c r="B66" s="224">
        <v>44</v>
      </c>
      <c r="C66" s="229"/>
      <c r="D66" s="229"/>
      <c r="E66" s="226"/>
      <c r="F66" s="227" t="str">
        <f>IFERROR(VLOOKUP(E66, Z!$A$2:$C$4127, 3, FALSE), "")</f>
        <v/>
      </c>
      <c r="G66" s="228"/>
      <c r="H66" s="229"/>
      <c r="I66" s="229"/>
      <c r="J66" s="226" t="s">
        <v>4873</v>
      </c>
      <c r="K66" s="230"/>
      <c r="L66" s="237"/>
      <c r="M66" s="238" t="str">
        <f>IF(P66=TRUE,IFERROR(K66*VLOOKUP(O66,Y!$F$63:$L$67,MATCH(J66,Y!$G$62:$L$62,0)+1,FALSE),""),IFERROR(K66*VLOOKUP(O66,Y!$F$63:$L$67,MATCH("-",Y!$G$62:$L$62,0)+1,FALSE),""))</f>
        <v/>
      </c>
      <c r="N66" s="207"/>
      <c r="O66" s="209">
        <f t="shared" si="0"/>
        <v>0</v>
      </c>
      <c r="P66" s="209" t="str">
        <f t="shared" si="1"/>
        <v>-</v>
      </c>
      <c r="Q66" s="64"/>
      <c r="R66" s="64"/>
      <c r="S66" s="64"/>
    </row>
    <row r="67" spans="1:19" s="210" customFormat="1" x14ac:dyDescent="0.2">
      <c r="A67" s="207"/>
      <c r="B67" s="224">
        <v>45</v>
      </c>
      <c r="C67" s="229"/>
      <c r="D67" s="229"/>
      <c r="E67" s="226"/>
      <c r="F67" s="227" t="str">
        <f>IFERROR(VLOOKUP(E67, Z!$A$2:$C$4127, 3, FALSE), "")</f>
        <v/>
      </c>
      <c r="G67" s="228"/>
      <c r="H67" s="229"/>
      <c r="I67" s="229"/>
      <c r="J67" s="226" t="s">
        <v>4873</v>
      </c>
      <c r="K67" s="230"/>
      <c r="L67" s="237"/>
      <c r="M67" s="238" t="str">
        <f>IF(P67=TRUE,IFERROR(K67*VLOOKUP(O67,Y!$F$63:$L$67,MATCH(J67,Y!$G$62:$L$62,0)+1,FALSE),""),IFERROR(K67*VLOOKUP(O67,Y!$F$63:$L$67,MATCH("-",Y!$G$62:$L$62,0)+1,FALSE),""))</f>
        <v/>
      </c>
      <c r="N67" s="207"/>
      <c r="O67" s="209">
        <f t="shared" si="0"/>
        <v>0</v>
      </c>
      <c r="P67" s="209" t="str">
        <f t="shared" si="1"/>
        <v>-</v>
      </c>
      <c r="Q67" s="64"/>
      <c r="R67" s="64"/>
      <c r="S67" s="64"/>
    </row>
    <row r="68" spans="1:19" s="210" customFormat="1" x14ac:dyDescent="0.2">
      <c r="A68" s="207"/>
      <c r="B68" s="224">
        <v>46</v>
      </c>
      <c r="C68" s="229"/>
      <c r="D68" s="229"/>
      <c r="E68" s="226"/>
      <c r="F68" s="227" t="str">
        <f>IFERROR(VLOOKUP(E68, Z!$A$2:$C$4127, 3, FALSE), "")</f>
        <v/>
      </c>
      <c r="G68" s="228"/>
      <c r="H68" s="229"/>
      <c r="I68" s="229"/>
      <c r="J68" s="226" t="s">
        <v>4873</v>
      </c>
      <c r="K68" s="230"/>
      <c r="L68" s="237"/>
      <c r="M68" s="238" t="str">
        <f>IF(P68=TRUE,IFERROR(K68*VLOOKUP(O68,Y!$F$63:$L$67,MATCH(J68,Y!$G$62:$L$62,0)+1,FALSE),""),IFERROR(K68*VLOOKUP(O68,Y!$F$63:$L$67,MATCH("-",Y!$G$62:$L$62,0)+1,FALSE),""))</f>
        <v/>
      </c>
      <c r="N68" s="207"/>
      <c r="O68" s="209">
        <f t="shared" si="0"/>
        <v>0</v>
      </c>
      <c r="P68" s="209" t="str">
        <f t="shared" si="1"/>
        <v>-</v>
      </c>
      <c r="Q68" s="64"/>
      <c r="R68" s="64"/>
      <c r="S68" s="64"/>
    </row>
    <row r="69" spans="1:19" s="210" customFormat="1" x14ac:dyDescent="0.2">
      <c r="A69" s="207"/>
      <c r="B69" s="224">
        <v>47</v>
      </c>
      <c r="C69" s="229"/>
      <c r="D69" s="229"/>
      <c r="E69" s="226"/>
      <c r="F69" s="227" t="str">
        <f>IFERROR(VLOOKUP(E69, Z!$A$2:$C$4127, 3, FALSE), "")</f>
        <v/>
      </c>
      <c r="G69" s="228"/>
      <c r="H69" s="229"/>
      <c r="I69" s="229"/>
      <c r="J69" s="226" t="s">
        <v>4873</v>
      </c>
      <c r="K69" s="230"/>
      <c r="L69" s="237"/>
      <c r="M69" s="238" t="str">
        <f>IF(P69=TRUE,IFERROR(K69*VLOOKUP(O69,Y!$F$63:$L$67,MATCH(J69,Y!$G$62:$L$62,0)+1,FALSE),""),IFERROR(K69*VLOOKUP(O69,Y!$F$63:$L$67,MATCH("-",Y!$G$62:$L$62,0)+1,FALSE),""))</f>
        <v/>
      </c>
      <c r="N69" s="207"/>
      <c r="O69" s="209">
        <f t="shared" si="0"/>
        <v>0</v>
      </c>
      <c r="P69" s="209" t="str">
        <f t="shared" si="1"/>
        <v>-</v>
      </c>
      <c r="Q69" s="64"/>
      <c r="R69" s="64"/>
      <c r="S69" s="64"/>
    </row>
    <row r="70" spans="1:19" s="210" customFormat="1" x14ac:dyDescent="0.2">
      <c r="A70" s="207"/>
      <c r="B70" s="224">
        <v>48</v>
      </c>
      <c r="C70" s="229"/>
      <c r="D70" s="229"/>
      <c r="E70" s="226"/>
      <c r="F70" s="227" t="str">
        <f>IFERROR(VLOOKUP(E70, Z!$A$2:$C$4127, 3, FALSE), "")</f>
        <v/>
      </c>
      <c r="G70" s="228"/>
      <c r="H70" s="229"/>
      <c r="I70" s="229"/>
      <c r="J70" s="226" t="s">
        <v>4873</v>
      </c>
      <c r="K70" s="230"/>
      <c r="L70" s="237"/>
      <c r="M70" s="238" t="str">
        <f>IF(P70=TRUE,IFERROR(K70*VLOOKUP(O70,Y!$F$63:$L$67,MATCH(J70,Y!$G$62:$L$62,0)+1,FALSE),""),IFERROR(K70*VLOOKUP(O70,Y!$F$63:$L$67,MATCH("-",Y!$G$62:$L$62,0)+1,FALSE),""))</f>
        <v/>
      </c>
      <c r="N70" s="207"/>
      <c r="O70" s="209">
        <f t="shared" si="0"/>
        <v>0</v>
      </c>
      <c r="P70" s="209" t="str">
        <f t="shared" si="1"/>
        <v>-</v>
      </c>
      <c r="Q70" s="64"/>
      <c r="R70" s="64"/>
      <c r="S70" s="64"/>
    </row>
    <row r="71" spans="1:19" s="210" customFormat="1" x14ac:dyDescent="0.2">
      <c r="A71" s="207"/>
      <c r="B71" s="224">
        <v>49</v>
      </c>
      <c r="C71" s="229"/>
      <c r="D71" s="229"/>
      <c r="E71" s="226"/>
      <c r="F71" s="227" t="str">
        <f>IFERROR(VLOOKUP(E71, Z!$A$2:$C$4127, 3, FALSE), "")</f>
        <v/>
      </c>
      <c r="G71" s="228"/>
      <c r="H71" s="229"/>
      <c r="I71" s="229"/>
      <c r="J71" s="226" t="s">
        <v>4873</v>
      </c>
      <c r="K71" s="230"/>
      <c r="L71" s="237"/>
      <c r="M71" s="238" t="str">
        <f>IF(P71=TRUE,IFERROR(K71*VLOOKUP(O71,Y!$F$63:$L$67,MATCH(J71,Y!$G$62:$L$62,0)+1,FALSE),""),IFERROR(K71*VLOOKUP(O71,Y!$F$63:$L$67,MATCH("-",Y!$G$62:$L$62,0)+1,FALSE),""))</f>
        <v/>
      </c>
      <c r="N71" s="207"/>
      <c r="O71" s="209">
        <f t="shared" si="0"/>
        <v>0</v>
      </c>
      <c r="P71" s="209" t="str">
        <f t="shared" si="1"/>
        <v>-</v>
      </c>
      <c r="Q71" s="64"/>
      <c r="R71" s="64"/>
      <c r="S71" s="64"/>
    </row>
    <row r="72" spans="1:19" s="210" customFormat="1" x14ac:dyDescent="0.2">
      <c r="A72" s="207"/>
      <c r="B72" s="224">
        <v>50</v>
      </c>
      <c r="C72" s="229"/>
      <c r="D72" s="229"/>
      <c r="E72" s="226"/>
      <c r="F72" s="227" t="str">
        <f>IFERROR(VLOOKUP(E72, Z!$A$2:$C$4127, 3, FALSE), "")</f>
        <v/>
      </c>
      <c r="G72" s="228"/>
      <c r="H72" s="229"/>
      <c r="I72" s="229"/>
      <c r="J72" s="226" t="s">
        <v>4873</v>
      </c>
      <c r="K72" s="230"/>
      <c r="L72" s="237"/>
      <c r="M72" s="238" t="str">
        <f>IF(P72=TRUE,IFERROR(K72*VLOOKUP(O72,Y!$F$63:$L$67,MATCH(J72,Y!$G$62:$L$62,0)+1,FALSE),""),IFERROR(K72*VLOOKUP(O72,Y!$F$63:$L$67,MATCH("-",Y!$G$62:$L$62,0)+1,FALSE),""))</f>
        <v/>
      </c>
      <c r="N72" s="207"/>
      <c r="O72" s="209">
        <f t="shared" si="0"/>
        <v>0</v>
      </c>
      <c r="P72" s="209" t="str">
        <f t="shared" si="1"/>
        <v>-</v>
      </c>
      <c r="Q72" s="64"/>
      <c r="R72" s="64"/>
      <c r="S72" s="64"/>
    </row>
    <row r="73" spans="1:19" s="210" customFormat="1" x14ac:dyDescent="0.2">
      <c r="A73" s="207"/>
      <c r="B73" s="224">
        <v>51</v>
      </c>
      <c r="C73" s="229"/>
      <c r="D73" s="229"/>
      <c r="E73" s="226"/>
      <c r="F73" s="227" t="str">
        <f>IFERROR(VLOOKUP(E73, Z!$A$2:$C$4127, 3, FALSE), "")</f>
        <v/>
      </c>
      <c r="G73" s="228"/>
      <c r="H73" s="229"/>
      <c r="I73" s="229"/>
      <c r="J73" s="226" t="s">
        <v>4873</v>
      </c>
      <c r="K73" s="230"/>
      <c r="L73" s="237"/>
      <c r="M73" s="238" t="str">
        <f>IF(P73=TRUE,IFERROR(K73*VLOOKUP(O73,Y!$F$63:$L$67,MATCH(J73,Y!$G$62:$L$62,0)+1,FALSE),""),IFERROR(K73*VLOOKUP(O73,Y!$F$63:$L$67,MATCH("-",Y!$G$62:$L$62,0)+1,FALSE),""))</f>
        <v/>
      </c>
      <c r="N73" s="207"/>
      <c r="O73" s="209">
        <f t="shared" si="0"/>
        <v>0</v>
      </c>
      <c r="P73" s="209" t="str">
        <f t="shared" si="1"/>
        <v>-</v>
      </c>
      <c r="Q73" s="64"/>
      <c r="R73" s="64"/>
      <c r="S73" s="64"/>
    </row>
    <row r="74" spans="1:19" s="210" customFormat="1" x14ac:dyDescent="0.2">
      <c r="A74" s="207"/>
      <c r="B74" s="224">
        <v>52</v>
      </c>
      <c r="C74" s="229"/>
      <c r="D74" s="229"/>
      <c r="E74" s="226"/>
      <c r="F74" s="227" t="str">
        <f>IFERROR(VLOOKUP(E74, Z!$A$2:$C$4127, 3, FALSE), "")</f>
        <v/>
      </c>
      <c r="G74" s="228"/>
      <c r="H74" s="229"/>
      <c r="I74" s="229"/>
      <c r="J74" s="226" t="s">
        <v>4873</v>
      </c>
      <c r="K74" s="230"/>
      <c r="L74" s="237"/>
      <c r="M74" s="238" t="str">
        <f>IF(P74=TRUE,IFERROR(K74*VLOOKUP(O74,Y!$F$63:$L$67,MATCH(J74,Y!$G$62:$L$62,0)+1,FALSE),""),IFERROR(K74*VLOOKUP(O74,Y!$F$63:$L$67,MATCH("-",Y!$G$62:$L$62,0)+1,FALSE),""))</f>
        <v/>
      </c>
      <c r="N74" s="207"/>
      <c r="O74" s="209">
        <f t="shared" si="0"/>
        <v>0</v>
      </c>
      <c r="P74" s="209" t="str">
        <f t="shared" si="1"/>
        <v>-</v>
      </c>
      <c r="Q74" s="64"/>
      <c r="R74" s="64"/>
      <c r="S74" s="64"/>
    </row>
    <row r="75" spans="1:19" s="210" customFormat="1" x14ac:dyDescent="0.2">
      <c r="A75" s="207"/>
      <c r="B75" s="224">
        <v>53</v>
      </c>
      <c r="C75" s="229"/>
      <c r="D75" s="229"/>
      <c r="E75" s="226"/>
      <c r="F75" s="227" t="str">
        <f>IFERROR(VLOOKUP(E75, Z!$A$2:$C$4127, 3, FALSE), "")</f>
        <v/>
      </c>
      <c r="G75" s="228"/>
      <c r="H75" s="229"/>
      <c r="I75" s="229"/>
      <c r="J75" s="226" t="s">
        <v>4873</v>
      </c>
      <c r="K75" s="230"/>
      <c r="L75" s="237"/>
      <c r="M75" s="238" t="str">
        <f>IF(P75=TRUE,IFERROR(K75*VLOOKUP(O75,Y!$F$63:$L$67,MATCH(J75,Y!$G$62:$L$62,0)+1,FALSE),""),IFERROR(K75*VLOOKUP(O75,Y!$F$63:$L$67,MATCH("-",Y!$G$62:$L$62,0)+1,FALSE),""))</f>
        <v/>
      </c>
      <c r="N75" s="207"/>
      <c r="O75" s="209">
        <f t="shared" si="0"/>
        <v>0</v>
      </c>
      <c r="P75" s="209" t="str">
        <f t="shared" si="1"/>
        <v>-</v>
      </c>
      <c r="Q75" s="64"/>
      <c r="R75" s="64"/>
      <c r="S75" s="64"/>
    </row>
    <row r="76" spans="1:19" s="210" customFormat="1" x14ac:dyDescent="0.2">
      <c r="A76" s="207"/>
      <c r="B76" s="224">
        <v>54</v>
      </c>
      <c r="C76" s="229"/>
      <c r="D76" s="229"/>
      <c r="E76" s="226"/>
      <c r="F76" s="227" t="str">
        <f>IFERROR(VLOOKUP(E76, Z!$A$2:$C$4127, 3, FALSE), "")</f>
        <v/>
      </c>
      <c r="G76" s="228"/>
      <c r="H76" s="229"/>
      <c r="I76" s="229"/>
      <c r="J76" s="226" t="s">
        <v>4873</v>
      </c>
      <c r="K76" s="230"/>
      <c r="L76" s="237"/>
      <c r="M76" s="238" t="str">
        <f>IF(P76=TRUE,IFERROR(K76*VLOOKUP(O76,Y!$F$63:$L$67,MATCH(J76,Y!$G$62:$L$62,0)+1,FALSE),""),IFERROR(K76*VLOOKUP(O76,Y!$F$63:$L$67,MATCH("-",Y!$G$62:$L$62,0)+1,FALSE),""))</f>
        <v/>
      </c>
      <c r="N76" s="207"/>
      <c r="O76" s="209">
        <f t="shared" si="0"/>
        <v>0</v>
      </c>
      <c r="P76" s="209" t="str">
        <f t="shared" si="1"/>
        <v>-</v>
      </c>
      <c r="Q76" s="64"/>
      <c r="R76" s="64"/>
      <c r="S76" s="64"/>
    </row>
    <row r="77" spans="1:19" s="210" customFormat="1" x14ac:dyDescent="0.2">
      <c r="A77" s="207"/>
      <c r="B77" s="224">
        <v>55</v>
      </c>
      <c r="C77" s="229"/>
      <c r="D77" s="229"/>
      <c r="E77" s="226"/>
      <c r="F77" s="227" t="str">
        <f>IFERROR(VLOOKUP(E77, Z!$A$2:$C$4127, 3, FALSE), "")</f>
        <v/>
      </c>
      <c r="G77" s="228"/>
      <c r="H77" s="229"/>
      <c r="I77" s="229"/>
      <c r="J77" s="226" t="s">
        <v>4873</v>
      </c>
      <c r="K77" s="230"/>
      <c r="L77" s="237"/>
      <c r="M77" s="238" t="str">
        <f>IF(P77=TRUE,IFERROR(K77*VLOOKUP(O77,Y!$F$63:$L$67,MATCH(J77,Y!$G$62:$L$62,0)+1,FALSE),""),IFERROR(K77*VLOOKUP(O77,Y!$F$63:$L$67,MATCH("-",Y!$G$62:$L$62,0)+1,FALSE),""))</f>
        <v/>
      </c>
      <c r="N77" s="207"/>
      <c r="O77" s="209">
        <f t="shared" si="0"/>
        <v>0</v>
      </c>
      <c r="P77" s="209" t="str">
        <f t="shared" si="1"/>
        <v>-</v>
      </c>
      <c r="Q77" s="64"/>
      <c r="R77" s="64"/>
      <c r="S77" s="64"/>
    </row>
    <row r="78" spans="1:19" s="210" customFormat="1" x14ac:dyDescent="0.2">
      <c r="A78" s="207"/>
      <c r="B78" s="224">
        <v>56</v>
      </c>
      <c r="C78" s="229"/>
      <c r="D78" s="229"/>
      <c r="E78" s="226"/>
      <c r="F78" s="227" t="str">
        <f>IFERROR(VLOOKUP(E78, Z!$A$2:$C$4127, 3, FALSE), "")</f>
        <v/>
      </c>
      <c r="G78" s="228"/>
      <c r="H78" s="229"/>
      <c r="I78" s="229"/>
      <c r="J78" s="226" t="s">
        <v>4873</v>
      </c>
      <c r="K78" s="230"/>
      <c r="L78" s="237"/>
      <c r="M78" s="238" t="str">
        <f>IF(P78=TRUE,IFERROR(K78*VLOOKUP(O78,Y!$F$63:$L$67,MATCH(J78,Y!$G$62:$L$62,0)+1,FALSE),""),IFERROR(K78*VLOOKUP(O78,Y!$F$63:$L$67,MATCH("-",Y!$G$62:$L$62,0)+1,FALSE),""))</f>
        <v/>
      </c>
      <c r="N78" s="207"/>
      <c r="O78" s="209">
        <f t="shared" si="0"/>
        <v>0</v>
      </c>
      <c r="P78" s="209" t="str">
        <f t="shared" si="1"/>
        <v>-</v>
      </c>
      <c r="Q78" s="64"/>
      <c r="R78" s="64"/>
      <c r="S78" s="64"/>
    </row>
    <row r="79" spans="1:19" s="210" customFormat="1" x14ac:dyDescent="0.2">
      <c r="A79" s="207"/>
      <c r="B79" s="224">
        <v>57</v>
      </c>
      <c r="C79" s="229"/>
      <c r="D79" s="229"/>
      <c r="E79" s="226"/>
      <c r="F79" s="227" t="str">
        <f>IFERROR(VLOOKUP(E79, Z!$A$2:$C$4127, 3, FALSE), "")</f>
        <v/>
      </c>
      <c r="G79" s="228"/>
      <c r="H79" s="229"/>
      <c r="I79" s="229"/>
      <c r="J79" s="226" t="s">
        <v>4873</v>
      </c>
      <c r="K79" s="230"/>
      <c r="L79" s="237"/>
      <c r="M79" s="238" t="str">
        <f>IF(P79=TRUE,IFERROR(K79*VLOOKUP(O79,Y!$F$63:$L$67,MATCH(J79,Y!$G$62:$L$62,0)+1,FALSE),""),IFERROR(K79*VLOOKUP(O79,Y!$F$63:$L$67,MATCH("-",Y!$G$62:$L$62,0)+1,FALSE),""))</f>
        <v/>
      </c>
      <c r="N79" s="207"/>
      <c r="O79" s="209">
        <f t="shared" si="0"/>
        <v>0</v>
      </c>
      <c r="P79" s="209" t="str">
        <f t="shared" si="1"/>
        <v>-</v>
      </c>
      <c r="Q79" s="64"/>
      <c r="R79" s="64"/>
      <c r="S79" s="64"/>
    </row>
    <row r="80" spans="1:19" s="210" customFormat="1" x14ac:dyDescent="0.2">
      <c r="A80" s="207"/>
      <c r="B80" s="224">
        <v>58</v>
      </c>
      <c r="C80" s="229"/>
      <c r="D80" s="229"/>
      <c r="E80" s="226"/>
      <c r="F80" s="227" t="str">
        <f>IFERROR(VLOOKUP(E80, Z!$A$2:$C$4127, 3, FALSE), "")</f>
        <v/>
      </c>
      <c r="G80" s="228"/>
      <c r="H80" s="229"/>
      <c r="I80" s="229"/>
      <c r="J80" s="226" t="s">
        <v>4873</v>
      </c>
      <c r="K80" s="230"/>
      <c r="L80" s="237"/>
      <c r="M80" s="238" t="str">
        <f>IF(P80=TRUE,IFERROR(K80*VLOOKUP(O80,Y!$F$63:$L$67,MATCH(J80,Y!$G$62:$L$62,0)+1,FALSE),""),IFERROR(K80*VLOOKUP(O80,Y!$F$63:$L$67,MATCH("-",Y!$G$62:$L$62,0)+1,FALSE),""))</f>
        <v/>
      </c>
      <c r="N80" s="207"/>
      <c r="O80" s="209">
        <f t="shared" si="0"/>
        <v>0</v>
      </c>
      <c r="P80" s="209" t="str">
        <f t="shared" si="1"/>
        <v>-</v>
      </c>
      <c r="Q80" s="64"/>
      <c r="R80" s="64"/>
      <c r="S80" s="64"/>
    </row>
    <row r="81" spans="1:19" s="210" customFormat="1" x14ac:dyDescent="0.2">
      <c r="A81" s="207"/>
      <c r="B81" s="224">
        <v>59</v>
      </c>
      <c r="C81" s="229"/>
      <c r="D81" s="229"/>
      <c r="E81" s="226"/>
      <c r="F81" s="227" t="str">
        <f>IFERROR(VLOOKUP(E81, Z!$A$2:$C$4127, 3, FALSE), "")</f>
        <v/>
      </c>
      <c r="G81" s="228"/>
      <c r="H81" s="229"/>
      <c r="I81" s="229"/>
      <c r="J81" s="226" t="s">
        <v>4873</v>
      </c>
      <c r="K81" s="230"/>
      <c r="L81" s="237"/>
      <c r="M81" s="238" t="str">
        <f>IF(P81=TRUE,IFERROR(K81*VLOOKUP(O81,Y!$F$63:$L$67,MATCH(J81,Y!$G$62:$L$62,0)+1,FALSE),""),IFERROR(K81*VLOOKUP(O81,Y!$F$63:$L$67,MATCH("-",Y!$G$62:$L$62,0)+1,FALSE),""))</f>
        <v/>
      </c>
      <c r="N81" s="207"/>
      <c r="O81" s="209">
        <f t="shared" si="0"/>
        <v>0</v>
      </c>
      <c r="P81" s="209" t="str">
        <f t="shared" si="1"/>
        <v>-</v>
      </c>
      <c r="Q81" s="64"/>
      <c r="R81" s="64"/>
      <c r="S81" s="64"/>
    </row>
    <row r="82" spans="1:19" s="210" customFormat="1" x14ac:dyDescent="0.2">
      <c r="A82" s="207"/>
      <c r="B82" s="224">
        <v>60</v>
      </c>
      <c r="C82" s="229"/>
      <c r="D82" s="229"/>
      <c r="E82" s="226"/>
      <c r="F82" s="227" t="str">
        <f>IFERROR(VLOOKUP(E82, Z!$A$2:$C$4127, 3, FALSE), "")</f>
        <v/>
      </c>
      <c r="G82" s="228"/>
      <c r="H82" s="229"/>
      <c r="I82" s="229"/>
      <c r="J82" s="226" t="s">
        <v>4873</v>
      </c>
      <c r="K82" s="230"/>
      <c r="L82" s="237"/>
      <c r="M82" s="238" t="str">
        <f>IF(P82=TRUE,IFERROR(K82*VLOOKUP(O82,Y!$F$63:$L$67,MATCH(J82,Y!$G$62:$L$62,0)+1,FALSE),""),IFERROR(K82*VLOOKUP(O82,Y!$F$63:$L$67,MATCH("-",Y!$G$62:$L$62,0)+1,FALSE),""))</f>
        <v/>
      </c>
      <c r="N82" s="207"/>
      <c r="O82" s="209">
        <f t="shared" si="0"/>
        <v>0</v>
      </c>
      <c r="P82" s="209" t="str">
        <f t="shared" si="1"/>
        <v>-</v>
      </c>
      <c r="Q82" s="64"/>
      <c r="R82" s="64"/>
      <c r="S82" s="64"/>
    </row>
    <row r="83" spans="1:19" s="210" customFormat="1" x14ac:dyDescent="0.2">
      <c r="A83" s="207"/>
      <c r="B83" s="224">
        <v>61</v>
      </c>
      <c r="C83" s="229"/>
      <c r="D83" s="229"/>
      <c r="E83" s="226"/>
      <c r="F83" s="227" t="str">
        <f>IFERROR(VLOOKUP(E83, Z!$A$2:$C$4127, 3, FALSE), "")</f>
        <v/>
      </c>
      <c r="G83" s="228"/>
      <c r="H83" s="229"/>
      <c r="I83" s="229"/>
      <c r="J83" s="226" t="s">
        <v>4873</v>
      </c>
      <c r="K83" s="230"/>
      <c r="L83" s="237"/>
      <c r="M83" s="238" t="str">
        <f>IF(P83=TRUE,IFERROR(K83*VLOOKUP(O83,Y!$F$63:$L$67,MATCH(J83,Y!$G$62:$L$62,0)+1,FALSE),""),IFERROR(K83*VLOOKUP(O83,Y!$F$63:$L$67,MATCH("-",Y!$G$62:$L$62,0)+1,FALSE),""))</f>
        <v/>
      </c>
      <c r="N83" s="207"/>
      <c r="O83" s="209">
        <f t="shared" si="0"/>
        <v>0</v>
      </c>
      <c r="P83" s="209" t="str">
        <f t="shared" si="1"/>
        <v>-</v>
      </c>
      <c r="Q83" s="64"/>
      <c r="R83" s="64"/>
      <c r="S83" s="64"/>
    </row>
    <row r="84" spans="1:19" s="210" customFormat="1" x14ac:dyDescent="0.2">
      <c r="A84" s="207"/>
      <c r="B84" s="224">
        <v>62</v>
      </c>
      <c r="C84" s="229"/>
      <c r="D84" s="229"/>
      <c r="E84" s="226"/>
      <c r="F84" s="227" t="str">
        <f>IFERROR(VLOOKUP(E84, Z!$A$2:$C$4127, 3, FALSE), "")</f>
        <v/>
      </c>
      <c r="G84" s="228"/>
      <c r="H84" s="229"/>
      <c r="I84" s="229"/>
      <c r="J84" s="226" t="s">
        <v>4873</v>
      </c>
      <c r="K84" s="230"/>
      <c r="L84" s="237"/>
      <c r="M84" s="238" t="str">
        <f>IF(P84=TRUE,IFERROR(K84*VLOOKUP(O84,Y!$F$63:$L$67,MATCH(J84,Y!$G$62:$L$62,0)+1,FALSE),""),IFERROR(K84*VLOOKUP(O84,Y!$F$63:$L$67,MATCH("-",Y!$G$62:$L$62,0)+1,FALSE),""))</f>
        <v/>
      </c>
      <c r="N84" s="207"/>
      <c r="O84" s="209">
        <f t="shared" si="0"/>
        <v>0</v>
      </c>
      <c r="P84" s="209" t="str">
        <f t="shared" si="1"/>
        <v>-</v>
      </c>
      <c r="Q84" s="64"/>
      <c r="R84" s="64"/>
      <c r="S84" s="64"/>
    </row>
    <row r="85" spans="1:19" s="210" customFormat="1" x14ac:dyDescent="0.2">
      <c r="A85" s="207"/>
      <c r="B85" s="224">
        <v>63</v>
      </c>
      <c r="C85" s="229"/>
      <c r="D85" s="229"/>
      <c r="E85" s="226"/>
      <c r="F85" s="227" t="str">
        <f>IFERROR(VLOOKUP(E85, Z!$A$2:$C$4127, 3, FALSE), "")</f>
        <v/>
      </c>
      <c r="G85" s="228"/>
      <c r="H85" s="229"/>
      <c r="I85" s="229"/>
      <c r="J85" s="226" t="s">
        <v>4873</v>
      </c>
      <c r="K85" s="230"/>
      <c r="L85" s="237"/>
      <c r="M85" s="238" t="str">
        <f>IF(P85=TRUE,IFERROR(K85*VLOOKUP(O85,Y!$F$63:$L$67,MATCH(J85,Y!$G$62:$L$62,0)+1,FALSE),""),IFERROR(K85*VLOOKUP(O85,Y!$F$63:$L$67,MATCH("-",Y!$G$62:$L$62,0)+1,FALSE),""))</f>
        <v/>
      </c>
      <c r="N85" s="207"/>
      <c r="O85" s="209">
        <f t="shared" si="0"/>
        <v>0</v>
      </c>
      <c r="P85" s="209" t="str">
        <f t="shared" si="1"/>
        <v>-</v>
      </c>
      <c r="Q85" s="64"/>
      <c r="R85" s="64"/>
      <c r="S85" s="64"/>
    </row>
    <row r="86" spans="1:19" s="210" customFormat="1" x14ac:dyDescent="0.2">
      <c r="A86" s="207"/>
      <c r="B86" s="224">
        <v>64</v>
      </c>
      <c r="C86" s="229"/>
      <c r="D86" s="229"/>
      <c r="E86" s="226"/>
      <c r="F86" s="227" t="str">
        <f>IFERROR(VLOOKUP(E86, Z!$A$2:$C$4127, 3, FALSE), "")</f>
        <v/>
      </c>
      <c r="G86" s="228"/>
      <c r="H86" s="229"/>
      <c r="I86" s="229"/>
      <c r="J86" s="226" t="s">
        <v>4873</v>
      </c>
      <c r="K86" s="230"/>
      <c r="L86" s="237"/>
      <c r="M86" s="238" t="str">
        <f>IF(P86=TRUE,IFERROR(K86*VLOOKUP(O86,Y!$F$63:$L$67,MATCH(J86,Y!$G$62:$L$62,0)+1,FALSE),""),IFERROR(K86*VLOOKUP(O86,Y!$F$63:$L$67,MATCH("-",Y!$G$62:$L$62,0)+1,FALSE),""))</f>
        <v/>
      </c>
      <c r="N86" s="207"/>
      <c r="O86" s="209">
        <f t="shared" si="0"/>
        <v>0</v>
      </c>
      <c r="P86" s="209" t="str">
        <f t="shared" si="1"/>
        <v>-</v>
      </c>
      <c r="Q86" s="64"/>
      <c r="R86" s="64"/>
      <c r="S86" s="64"/>
    </row>
    <row r="87" spans="1:19" s="210" customFormat="1" x14ac:dyDescent="0.2">
      <c r="A87" s="207"/>
      <c r="B87" s="224">
        <v>65</v>
      </c>
      <c r="C87" s="229"/>
      <c r="D87" s="229"/>
      <c r="E87" s="226"/>
      <c r="F87" s="227" t="str">
        <f>IFERROR(VLOOKUP(E87, Z!$A$2:$C$4127, 3, FALSE), "")</f>
        <v/>
      </c>
      <c r="G87" s="228"/>
      <c r="H87" s="229"/>
      <c r="I87" s="229"/>
      <c r="J87" s="226" t="s">
        <v>4873</v>
      </c>
      <c r="K87" s="230"/>
      <c r="L87" s="237"/>
      <c r="M87" s="238" t="str">
        <f>IF(P87=TRUE,IFERROR(K87*VLOOKUP(O87,Y!$F$63:$L$67,MATCH(J87,Y!$G$62:$L$62,0)+1,FALSE),""),IFERROR(K87*VLOOKUP(O87,Y!$F$63:$L$67,MATCH("-",Y!$G$62:$L$62,0)+1,FALSE),""))</f>
        <v/>
      </c>
      <c r="N87" s="207"/>
      <c r="O87" s="209">
        <f t="shared" ref="O87:O150" si="2">IFERROR(IFERROR(IFERROR( MATCH(G87, INDEX(Appliances,,1), 0), MATCH(G87, INDEX(Appliances,,2), 0)), MATCH(G87, INDEX(Appliances,,3), 0)), 0)</f>
        <v>0</v>
      </c>
      <c r="P87" s="209" t="str">
        <f t="shared" si="1"/>
        <v>-</v>
      </c>
      <c r="Q87" s="64"/>
      <c r="R87" s="64"/>
      <c r="S87" s="64"/>
    </row>
    <row r="88" spans="1:19" s="210" customFormat="1" x14ac:dyDescent="0.2">
      <c r="A88" s="207"/>
      <c r="B88" s="224">
        <v>66</v>
      </c>
      <c r="C88" s="229"/>
      <c r="D88" s="229"/>
      <c r="E88" s="226"/>
      <c r="F88" s="227" t="str">
        <f>IFERROR(VLOOKUP(E88, Z!$A$2:$C$4127, 3, FALSE), "")</f>
        <v/>
      </c>
      <c r="G88" s="228"/>
      <c r="H88" s="229"/>
      <c r="I88" s="229"/>
      <c r="J88" s="226" t="s">
        <v>4873</v>
      </c>
      <c r="K88" s="230"/>
      <c r="L88" s="237"/>
      <c r="M88" s="238" t="str">
        <f>IF(P88=TRUE,IFERROR(K88*VLOOKUP(O88,Y!$F$63:$L$67,MATCH(J88,Y!$G$62:$L$62,0)+1,FALSE),""),IFERROR(K88*VLOOKUP(O88,Y!$F$63:$L$67,MATCH("-",Y!$G$62:$L$62,0)+1,FALSE),""))</f>
        <v/>
      </c>
      <c r="N88" s="207"/>
      <c r="O88" s="209">
        <f t="shared" si="2"/>
        <v>0</v>
      </c>
      <c r="P88" s="209" t="str">
        <f t="shared" ref="P88:P151" si="3">IF(O88=0, "-", IF(O88&lt;=4, TRUE, FALSE))</f>
        <v>-</v>
      </c>
      <c r="Q88" s="64"/>
      <c r="R88" s="64"/>
      <c r="S88" s="64"/>
    </row>
    <row r="89" spans="1:19" s="210" customFormat="1" x14ac:dyDescent="0.2">
      <c r="A89" s="207"/>
      <c r="B89" s="224">
        <v>67</v>
      </c>
      <c r="C89" s="229"/>
      <c r="D89" s="229"/>
      <c r="E89" s="226"/>
      <c r="F89" s="227" t="str">
        <f>IFERROR(VLOOKUP(E89, Z!$A$2:$C$4127, 3, FALSE), "")</f>
        <v/>
      </c>
      <c r="G89" s="228"/>
      <c r="H89" s="229"/>
      <c r="I89" s="229"/>
      <c r="J89" s="226" t="s">
        <v>4873</v>
      </c>
      <c r="K89" s="230"/>
      <c r="L89" s="237"/>
      <c r="M89" s="238" t="str">
        <f>IF(P89=TRUE,IFERROR(K89*VLOOKUP(O89,Y!$F$63:$L$67,MATCH(J89,Y!$G$62:$L$62,0)+1,FALSE),""),IFERROR(K89*VLOOKUP(O89,Y!$F$63:$L$67,MATCH("-",Y!$G$62:$L$62,0)+1,FALSE),""))</f>
        <v/>
      </c>
      <c r="N89" s="207"/>
      <c r="O89" s="209">
        <f t="shared" si="2"/>
        <v>0</v>
      </c>
      <c r="P89" s="209" t="str">
        <f t="shared" si="3"/>
        <v>-</v>
      </c>
      <c r="Q89" s="64"/>
      <c r="R89" s="64"/>
      <c r="S89" s="64"/>
    </row>
    <row r="90" spans="1:19" s="210" customFormat="1" x14ac:dyDescent="0.2">
      <c r="A90" s="207"/>
      <c r="B90" s="224">
        <v>68</v>
      </c>
      <c r="C90" s="229"/>
      <c r="D90" s="229"/>
      <c r="E90" s="226"/>
      <c r="F90" s="227" t="str">
        <f>IFERROR(VLOOKUP(E90, Z!$A$2:$C$4127, 3, FALSE), "")</f>
        <v/>
      </c>
      <c r="G90" s="228"/>
      <c r="H90" s="229"/>
      <c r="I90" s="229"/>
      <c r="J90" s="226" t="s">
        <v>4873</v>
      </c>
      <c r="K90" s="230"/>
      <c r="L90" s="237"/>
      <c r="M90" s="238" t="str">
        <f>IF(P90=TRUE,IFERROR(K90*VLOOKUP(O90,Y!$F$63:$L$67,MATCH(J90,Y!$G$62:$L$62,0)+1,FALSE),""),IFERROR(K90*VLOOKUP(O90,Y!$F$63:$L$67,MATCH("-",Y!$G$62:$L$62,0)+1,FALSE),""))</f>
        <v/>
      </c>
      <c r="N90" s="207"/>
      <c r="O90" s="209">
        <f t="shared" si="2"/>
        <v>0</v>
      </c>
      <c r="P90" s="209" t="str">
        <f t="shared" si="3"/>
        <v>-</v>
      </c>
      <c r="Q90" s="64"/>
      <c r="R90" s="64"/>
      <c r="S90" s="64"/>
    </row>
    <row r="91" spans="1:19" s="210" customFormat="1" x14ac:dyDescent="0.2">
      <c r="A91" s="207"/>
      <c r="B91" s="224">
        <v>69</v>
      </c>
      <c r="C91" s="229"/>
      <c r="D91" s="229"/>
      <c r="E91" s="226"/>
      <c r="F91" s="227" t="str">
        <f>IFERROR(VLOOKUP(E91, Z!$A$2:$C$4127, 3, FALSE), "")</f>
        <v/>
      </c>
      <c r="G91" s="228"/>
      <c r="H91" s="229"/>
      <c r="I91" s="229"/>
      <c r="J91" s="226" t="s">
        <v>4873</v>
      </c>
      <c r="K91" s="230"/>
      <c r="L91" s="237"/>
      <c r="M91" s="238" t="str">
        <f>IF(P91=TRUE,IFERROR(K91*VLOOKUP(O91,Y!$F$63:$L$67,MATCH(J91,Y!$G$62:$L$62,0)+1,FALSE),""),IFERROR(K91*VLOOKUP(O91,Y!$F$63:$L$67,MATCH("-",Y!$G$62:$L$62,0)+1,FALSE),""))</f>
        <v/>
      </c>
      <c r="N91" s="207"/>
      <c r="O91" s="209">
        <f t="shared" si="2"/>
        <v>0</v>
      </c>
      <c r="P91" s="209" t="str">
        <f t="shared" si="3"/>
        <v>-</v>
      </c>
      <c r="Q91" s="64"/>
      <c r="R91" s="64"/>
      <c r="S91" s="64"/>
    </row>
    <row r="92" spans="1:19" s="210" customFormat="1" x14ac:dyDescent="0.2">
      <c r="A92" s="207"/>
      <c r="B92" s="224">
        <v>70</v>
      </c>
      <c r="C92" s="229"/>
      <c r="D92" s="229"/>
      <c r="E92" s="226"/>
      <c r="F92" s="227" t="str">
        <f>IFERROR(VLOOKUP(E92, Z!$A$2:$C$4127, 3, FALSE), "")</f>
        <v/>
      </c>
      <c r="G92" s="228"/>
      <c r="H92" s="229"/>
      <c r="I92" s="229"/>
      <c r="J92" s="226" t="s">
        <v>4873</v>
      </c>
      <c r="K92" s="230"/>
      <c r="L92" s="237"/>
      <c r="M92" s="238" t="str">
        <f>IF(P92=TRUE,IFERROR(K92*VLOOKUP(O92,Y!$F$63:$L$67,MATCH(J92,Y!$G$62:$L$62,0)+1,FALSE),""),IFERROR(K92*VLOOKUP(O92,Y!$F$63:$L$67,MATCH("-",Y!$G$62:$L$62,0)+1,FALSE),""))</f>
        <v/>
      </c>
      <c r="N92" s="207"/>
      <c r="O92" s="209">
        <f t="shared" si="2"/>
        <v>0</v>
      </c>
      <c r="P92" s="209" t="str">
        <f t="shared" si="3"/>
        <v>-</v>
      </c>
      <c r="Q92" s="64"/>
      <c r="R92" s="64"/>
      <c r="S92" s="64"/>
    </row>
    <row r="93" spans="1:19" s="210" customFormat="1" x14ac:dyDescent="0.2">
      <c r="A93" s="207"/>
      <c r="B93" s="224">
        <v>71</v>
      </c>
      <c r="C93" s="229"/>
      <c r="D93" s="229"/>
      <c r="E93" s="226"/>
      <c r="F93" s="227" t="str">
        <f>IFERROR(VLOOKUP(E93, Z!$A$2:$C$4127, 3, FALSE), "")</f>
        <v/>
      </c>
      <c r="G93" s="228"/>
      <c r="H93" s="229"/>
      <c r="I93" s="229"/>
      <c r="J93" s="226" t="s">
        <v>4873</v>
      </c>
      <c r="K93" s="230"/>
      <c r="L93" s="237"/>
      <c r="M93" s="238" t="str">
        <f>IF(P93=TRUE,IFERROR(K93*VLOOKUP(O93,Y!$F$63:$L$67,MATCH(J93,Y!$G$62:$L$62,0)+1,FALSE),""),IFERROR(K93*VLOOKUP(O93,Y!$F$63:$L$67,MATCH("-",Y!$G$62:$L$62,0)+1,FALSE),""))</f>
        <v/>
      </c>
      <c r="N93" s="207"/>
      <c r="O93" s="209">
        <f t="shared" si="2"/>
        <v>0</v>
      </c>
      <c r="P93" s="209" t="str">
        <f t="shared" si="3"/>
        <v>-</v>
      </c>
      <c r="Q93" s="64"/>
      <c r="R93" s="64"/>
      <c r="S93" s="64"/>
    </row>
    <row r="94" spans="1:19" s="210" customFormat="1" x14ac:dyDescent="0.2">
      <c r="A94" s="207"/>
      <c r="B94" s="224">
        <v>72</v>
      </c>
      <c r="C94" s="229"/>
      <c r="D94" s="229"/>
      <c r="E94" s="226"/>
      <c r="F94" s="227" t="str">
        <f>IFERROR(VLOOKUP(E94, Z!$A$2:$C$4127, 3, FALSE), "")</f>
        <v/>
      </c>
      <c r="G94" s="228"/>
      <c r="H94" s="229"/>
      <c r="I94" s="229"/>
      <c r="J94" s="226" t="s">
        <v>4873</v>
      </c>
      <c r="K94" s="230"/>
      <c r="L94" s="237"/>
      <c r="M94" s="238" t="str">
        <f>IF(P94=TRUE,IFERROR(K94*VLOOKUP(O94,Y!$F$63:$L$67,MATCH(J94,Y!$G$62:$L$62,0)+1,FALSE),""),IFERROR(K94*VLOOKUP(O94,Y!$F$63:$L$67,MATCH("-",Y!$G$62:$L$62,0)+1,FALSE),""))</f>
        <v/>
      </c>
      <c r="N94" s="207"/>
      <c r="O94" s="209">
        <f t="shared" si="2"/>
        <v>0</v>
      </c>
      <c r="P94" s="209" t="str">
        <f t="shared" si="3"/>
        <v>-</v>
      </c>
      <c r="Q94" s="64"/>
      <c r="R94" s="64"/>
      <c r="S94" s="64"/>
    </row>
    <row r="95" spans="1:19" s="210" customFormat="1" x14ac:dyDescent="0.2">
      <c r="A95" s="207"/>
      <c r="B95" s="224">
        <v>73</v>
      </c>
      <c r="C95" s="229"/>
      <c r="D95" s="229"/>
      <c r="E95" s="226"/>
      <c r="F95" s="227" t="str">
        <f>IFERROR(VLOOKUP(E95, Z!$A$2:$C$4127, 3, FALSE), "")</f>
        <v/>
      </c>
      <c r="G95" s="228"/>
      <c r="H95" s="229"/>
      <c r="I95" s="229"/>
      <c r="J95" s="226" t="s">
        <v>4873</v>
      </c>
      <c r="K95" s="230"/>
      <c r="L95" s="237"/>
      <c r="M95" s="238" t="str">
        <f>IF(P95=TRUE,IFERROR(K95*VLOOKUP(O95,Y!$F$63:$L$67,MATCH(J95,Y!$G$62:$L$62,0)+1,FALSE),""),IFERROR(K95*VLOOKUP(O95,Y!$F$63:$L$67,MATCH("-",Y!$G$62:$L$62,0)+1,FALSE),""))</f>
        <v/>
      </c>
      <c r="N95" s="207"/>
      <c r="O95" s="209">
        <f t="shared" si="2"/>
        <v>0</v>
      </c>
      <c r="P95" s="209" t="str">
        <f t="shared" si="3"/>
        <v>-</v>
      </c>
      <c r="Q95" s="64"/>
      <c r="R95" s="64"/>
      <c r="S95" s="64"/>
    </row>
    <row r="96" spans="1:19" s="210" customFormat="1" x14ac:dyDescent="0.2">
      <c r="A96" s="207"/>
      <c r="B96" s="224">
        <v>74</v>
      </c>
      <c r="C96" s="229"/>
      <c r="D96" s="229"/>
      <c r="E96" s="226"/>
      <c r="F96" s="227" t="str">
        <f>IFERROR(VLOOKUP(E96, Z!$A$2:$C$4127, 3, FALSE), "")</f>
        <v/>
      </c>
      <c r="G96" s="228"/>
      <c r="H96" s="229"/>
      <c r="I96" s="229"/>
      <c r="J96" s="226" t="s">
        <v>4873</v>
      </c>
      <c r="K96" s="230"/>
      <c r="L96" s="237"/>
      <c r="M96" s="238" t="str">
        <f>IF(P96=TRUE,IFERROR(K96*VLOOKUP(O96,Y!$F$63:$L$67,MATCH(J96,Y!$G$62:$L$62,0)+1,FALSE),""),IFERROR(K96*VLOOKUP(O96,Y!$F$63:$L$67,MATCH("-",Y!$G$62:$L$62,0)+1,FALSE),""))</f>
        <v/>
      </c>
      <c r="N96" s="207"/>
      <c r="O96" s="209">
        <f t="shared" si="2"/>
        <v>0</v>
      </c>
      <c r="P96" s="209" t="str">
        <f t="shared" si="3"/>
        <v>-</v>
      </c>
      <c r="Q96" s="64"/>
      <c r="R96" s="64"/>
      <c r="S96" s="64"/>
    </row>
    <row r="97" spans="1:19" s="210" customFormat="1" x14ac:dyDescent="0.2">
      <c r="A97" s="207"/>
      <c r="B97" s="224">
        <v>75</v>
      </c>
      <c r="C97" s="229"/>
      <c r="D97" s="229"/>
      <c r="E97" s="226"/>
      <c r="F97" s="227" t="str">
        <f>IFERROR(VLOOKUP(E97, Z!$A$2:$C$4127, 3, FALSE), "")</f>
        <v/>
      </c>
      <c r="G97" s="228"/>
      <c r="H97" s="229"/>
      <c r="I97" s="229"/>
      <c r="J97" s="226" t="s">
        <v>4873</v>
      </c>
      <c r="K97" s="230"/>
      <c r="L97" s="237"/>
      <c r="M97" s="238" t="str">
        <f>IF(P97=TRUE,IFERROR(K97*VLOOKUP(O97,Y!$F$63:$L$67,MATCH(J97,Y!$G$62:$L$62,0)+1,FALSE),""),IFERROR(K97*VLOOKUP(O97,Y!$F$63:$L$67,MATCH("-",Y!$G$62:$L$62,0)+1,FALSE),""))</f>
        <v/>
      </c>
      <c r="N97" s="207"/>
      <c r="O97" s="209">
        <f t="shared" si="2"/>
        <v>0</v>
      </c>
      <c r="P97" s="209" t="str">
        <f t="shared" si="3"/>
        <v>-</v>
      </c>
      <c r="Q97" s="64"/>
      <c r="R97" s="64"/>
      <c r="S97" s="64"/>
    </row>
    <row r="98" spans="1:19" s="210" customFormat="1" x14ac:dyDescent="0.2">
      <c r="A98" s="207"/>
      <c r="B98" s="224">
        <v>76</v>
      </c>
      <c r="C98" s="229"/>
      <c r="D98" s="229"/>
      <c r="E98" s="226"/>
      <c r="F98" s="227" t="str">
        <f>IFERROR(VLOOKUP(E98, Z!$A$2:$C$4127, 3, FALSE), "")</f>
        <v/>
      </c>
      <c r="G98" s="228"/>
      <c r="H98" s="229"/>
      <c r="I98" s="229"/>
      <c r="J98" s="226" t="s">
        <v>4873</v>
      </c>
      <c r="K98" s="230"/>
      <c r="L98" s="237"/>
      <c r="M98" s="238" t="str">
        <f>IF(P98=TRUE,IFERROR(K98*VLOOKUP(O98,Y!$F$63:$L$67,MATCH(J98,Y!$G$62:$L$62,0)+1,FALSE),""),IFERROR(K98*VLOOKUP(O98,Y!$F$63:$L$67,MATCH("-",Y!$G$62:$L$62,0)+1,FALSE),""))</f>
        <v/>
      </c>
      <c r="N98" s="207"/>
      <c r="O98" s="209">
        <f t="shared" si="2"/>
        <v>0</v>
      </c>
      <c r="P98" s="209" t="str">
        <f t="shared" si="3"/>
        <v>-</v>
      </c>
      <c r="Q98" s="64"/>
      <c r="R98" s="64"/>
      <c r="S98" s="64"/>
    </row>
    <row r="99" spans="1:19" s="210" customFormat="1" x14ac:dyDescent="0.2">
      <c r="A99" s="207"/>
      <c r="B99" s="224">
        <v>77</v>
      </c>
      <c r="C99" s="229"/>
      <c r="D99" s="229"/>
      <c r="E99" s="226"/>
      <c r="F99" s="227" t="str">
        <f>IFERROR(VLOOKUP(E99, Z!$A$2:$C$4127, 3, FALSE), "")</f>
        <v/>
      </c>
      <c r="G99" s="228"/>
      <c r="H99" s="229"/>
      <c r="I99" s="229"/>
      <c r="J99" s="226" t="s">
        <v>4873</v>
      </c>
      <c r="K99" s="230"/>
      <c r="L99" s="237"/>
      <c r="M99" s="238" t="str">
        <f>IF(P99=TRUE,IFERROR(K99*VLOOKUP(O99,Y!$F$63:$L$67,MATCH(J99,Y!$G$62:$L$62,0)+1,FALSE),""),IFERROR(K99*VLOOKUP(O99,Y!$F$63:$L$67,MATCH("-",Y!$G$62:$L$62,0)+1,FALSE),""))</f>
        <v/>
      </c>
      <c r="N99" s="207"/>
      <c r="O99" s="209">
        <f t="shared" si="2"/>
        <v>0</v>
      </c>
      <c r="P99" s="209" t="str">
        <f t="shared" si="3"/>
        <v>-</v>
      </c>
      <c r="Q99" s="64"/>
      <c r="R99" s="64"/>
      <c r="S99" s="64"/>
    </row>
    <row r="100" spans="1:19" s="210" customFormat="1" x14ac:dyDescent="0.2">
      <c r="A100" s="207"/>
      <c r="B100" s="224">
        <v>78</v>
      </c>
      <c r="C100" s="229"/>
      <c r="D100" s="229"/>
      <c r="E100" s="226"/>
      <c r="F100" s="227" t="str">
        <f>IFERROR(VLOOKUP(E100, Z!$A$2:$C$4127, 3, FALSE), "")</f>
        <v/>
      </c>
      <c r="G100" s="228"/>
      <c r="H100" s="229"/>
      <c r="I100" s="229"/>
      <c r="J100" s="226" t="s">
        <v>4873</v>
      </c>
      <c r="K100" s="230"/>
      <c r="L100" s="237"/>
      <c r="M100" s="238" t="str">
        <f>IF(P100=TRUE,IFERROR(K100*VLOOKUP(O100,Y!$F$63:$L$67,MATCH(J100,Y!$G$62:$L$62,0)+1,FALSE),""),IFERROR(K100*VLOOKUP(O100,Y!$F$63:$L$67,MATCH("-",Y!$G$62:$L$62,0)+1,FALSE),""))</f>
        <v/>
      </c>
      <c r="N100" s="207"/>
      <c r="O100" s="209">
        <f t="shared" si="2"/>
        <v>0</v>
      </c>
      <c r="P100" s="209" t="str">
        <f t="shared" si="3"/>
        <v>-</v>
      </c>
      <c r="Q100" s="64"/>
      <c r="R100" s="64"/>
      <c r="S100" s="64"/>
    </row>
    <row r="101" spans="1:19" s="210" customFormat="1" x14ac:dyDescent="0.2">
      <c r="A101" s="207"/>
      <c r="B101" s="224">
        <v>79</v>
      </c>
      <c r="C101" s="229"/>
      <c r="D101" s="229"/>
      <c r="E101" s="226"/>
      <c r="F101" s="227" t="str">
        <f>IFERROR(VLOOKUP(E101, Z!$A$2:$C$4127, 3, FALSE), "")</f>
        <v/>
      </c>
      <c r="G101" s="228"/>
      <c r="H101" s="229"/>
      <c r="I101" s="229"/>
      <c r="J101" s="226" t="s">
        <v>4873</v>
      </c>
      <c r="K101" s="230"/>
      <c r="L101" s="237"/>
      <c r="M101" s="238" t="str">
        <f>IF(P101=TRUE,IFERROR(K101*VLOOKUP(O101,Y!$F$63:$L$67,MATCH(J101,Y!$G$62:$L$62,0)+1,FALSE),""),IFERROR(K101*VLOOKUP(O101,Y!$F$63:$L$67,MATCH("-",Y!$G$62:$L$62,0)+1,FALSE),""))</f>
        <v/>
      </c>
      <c r="N101" s="207"/>
      <c r="O101" s="209">
        <f t="shared" si="2"/>
        <v>0</v>
      </c>
      <c r="P101" s="209" t="str">
        <f t="shared" si="3"/>
        <v>-</v>
      </c>
      <c r="Q101" s="64"/>
      <c r="R101" s="64"/>
      <c r="S101" s="64"/>
    </row>
    <row r="102" spans="1:19" s="210" customFormat="1" x14ac:dyDescent="0.2">
      <c r="A102" s="207"/>
      <c r="B102" s="224">
        <v>80</v>
      </c>
      <c r="C102" s="229"/>
      <c r="D102" s="229"/>
      <c r="E102" s="226"/>
      <c r="F102" s="227" t="str">
        <f>IFERROR(VLOOKUP(E102, Z!$A$2:$C$4127, 3, FALSE), "")</f>
        <v/>
      </c>
      <c r="G102" s="228"/>
      <c r="H102" s="229"/>
      <c r="I102" s="229"/>
      <c r="J102" s="226" t="s">
        <v>4873</v>
      </c>
      <c r="K102" s="230"/>
      <c r="L102" s="237"/>
      <c r="M102" s="238" t="str">
        <f>IF(P102=TRUE,IFERROR(K102*VLOOKUP(O102,Y!$F$63:$L$67,MATCH(J102,Y!$G$62:$L$62,0)+1,FALSE),""),IFERROR(K102*VLOOKUP(O102,Y!$F$63:$L$67,MATCH("-",Y!$G$62:$L$62,0)+1,FALSE),""))</f>
        <v/>
      </c>
      <c r="N102" s="207"/>
      <c r="O102" s="209">
        <f t="shared" si="2"/>
        <v>0</v>
      </c>
      <c r="P102" s="209" t="str">
        <f t="shared" si="3"/>
        <v>-</v>
      </c>
      <c r="Q102" s="64"/>
      <c r="R102" s="64"/>
      <c r="S102" s="64"/>
    </row>
    <row r="103" spans="1:19" s="210" customFormat="1" x14ac:dyDescent="0.2">
      <c r="A103" s="207"/>
      <c r="B103" s="224">
        <v>81</v>
      </c>
      <c r="C103" s="229"/>
      <c r="D103" s="229"/>
      <c r="E103" s="226"/>
      <c r="F103" s="227" t="str">
        <f>IFERROR(VLOOKUP(E103, Z!$A$2:$C$4127, 3, FALSE), "")</f>
        <v/>
      </c>
      <c r="G103" s="228"/>
      <c r="H103" s="229"/>
      <c r="I103" s="229"/>
      <c r="J103" s="226" t="s">
        <v>4873</v>
      </c>
      <c r="K103" s="230"/>
      <c r="L103" s="237"/>
      <c r="M103" s="238" t="str">
        <f>IF(P103=TRUE,IFERROR(K103*VLOOKUP(O103,Y!$F$63:$L$67,MATCH(J103,Y!$G$62:$L$62,0)+1,FALSE),""),IFERROR(K103*VLOOKUP(O103,Y!$F$63:$L$67,MATCH("-",Y!$G$62:$L$62,0)+1,FALSE),""))</f>
        <v/>
      </c>
      <c r="N103" s="207"/>
      <c r="O103" s="209">
        <f t="shared" si="2"/>
        <v>0</v>
      </c>
      <c r="P103" s="209" t="str">
        <f t="shared" si="3"/>
        <v>-</v>
      </c>
      <c r="Q103" s="64"/>
      <c r="R103" s="64"/>
      <c r="S103" s="64"/>
    </row>
    <row r="104" spans="1:19" s="210" customFormat="1" x14ac:dyDescent="0.2">
      <c r="A104" s="207"/>
      <c r="B104" s="224">
        <v>82</v>
      </c>
      <c r="C104" s="229"/>
      <c r="D104" s="229"/>
      <c r="E104" s="226"/>
      <c r="F104" s="227" t="str">
        <f>IFERROR(VLOOKUP(E104, Z!$A$2:$C$4127, 3, FALSE), "")</f>
        <v/>
      </c>
      <c r="G104" s="228"/>
      <c r="H104" s="229"/>
      <c r="I104" s="229"/>
      <c r="J104" s="226" t="s">
        <v>4873</v>
      </c>
      <c r="K104" s="230"/>
      <c r="L104" s="237"/>
      <c r="M104" s="238" t="str">
        <f>IF(P104=TRUE,IFERROR(K104*VLOOKUP(O104,Y!$F$63:$L$67,MATCH(J104,Y!$G$62:$L$62,0)+1,FALSE),""),IFERROR(K104*VLOOKUP(O104,Y!$F$63:$L$67,MATCH("-",Y!$G$62:$L$62,0)+1,FALSE),""))</f>
        <v/>
      </c>
      <c r="N104" s="207"/>
      <c r="O104" s="209">
        <f t="shared" si="2"/>
        <v>0</v>
      </c>
      <c r="P104" s="209" t="str">
        <f t="shared" si="3"/>
        <v>-</v>
      </c>
      <c r="Q104" s="64"/>
      <c r="R104" s="64"/>
      <c r="S104" s="64"/>
    </row>
    <row r="105" spans="1:19" s="210" customFormat="1" x14ac:dyDescent="0.2">
      <c r="A105" s="207"/>
      <c r="B105" s="224">
        <v>83</v>
      </c>
      <c r="C105" s="229"/>
      <c r="D105" s="229"/>
      <c r="E105" s="226"/>
      <c r="F105" s="227" t="str">
        <f>IFERROR(VLOOKUP(E105, Z!$A$2:$C$4127, 3, FALSE), "")</f>
        <v/>
      </c>
      <c r="G105" s="228"/>
      <c r="H105" s="229"/>
      <c r="I105" s="229"/>
      <c r="J105" s="226" t="s">
        <v>4873</v>
      </c>
      <c r="K105" s="230"/>
      <c r="L105" s="237"/>
      <c r="M105" s="238" t="str">
        <f>IF(P105=TRUE,IFERROR(K105*VLOOKUP(O105,Y!$F$63:$L$67,MATCH(J105,Y!$G$62:$L$62,0)+1,FALSE),""),IFERROR(K105*VLOOKUP(O105,Y!$F$63:$L$67,MATCH("-",Y!$G$62:$L$62,0)+1,FALSE),""))</f>
        <v/>
      </c>
      <c r="N105" s="207"/>
      <c r="O105" s="209">
        <f t="shared" si="2"/>
        <v>0</v>
      </c>
      <c r="P105" s="209" t="str">
        <f t="shared" si="3"/>
        <v>-</v>
      </c>
      <c r="Q105" s="64"/>
      <c r="R105" s="64"/>
      <c r="S105" s="64"/>
    </row>
    <row r="106" spans="1:19" s="210" customFormat="1" x14ac:dyDescent="0.2">
      <c r="A106" s="207"/>
      <c r="B106" s="224">
        <v>84</v>
      </c>
      <c r="C106" s="229"/>
      <c r="D106" s="229"/>
      <c r="E106" s="226"/>
      <c r="F106" s="227" t="str">
        <f>IFERROR(VLOOKUP(E106, Z!$A$2:$C$4127, 3, FALSE), "")</f>
        <v/>
      </c>
      <c r="G106" s="228"/>
      <c r="H106" s="229"/>
      <c r="I106" s="229"/>
      <c r="J106" s="226" t="s">
        <v>4873</v>
      </c>
      <c r="K106" s="230"/>
      <c r="L106" s="237"/>
      <c r="M106" s="238" t="str">
        <f>IF(P106=TRUE,IFERROR(K106*VLOOKUP(O106,Y!$F$63:$L$67,MATCH(J106,Y!$G$62:$L$62,0)+1,FALSE),""),IFERROR(K106*VLOOKUP(O106,Y!$F$63:$L$67,MATCH("-",Y!$G$62:$L$62,0)+1,FALSE),""))</f>
        <v/>
      </c>
      <c r="N106" s="207"/>
      <c r="O106" s="209">
        <f t="shared" si="2"/>
        <v>0</v>
      </c>
      <c r="P106" s="209" t="str">
        <f t="shared" si="3"/>
        <v>-</v>
      </c>
      <c r="Q106" s="64"/>
      <c r="R106" s="64"/>
      <c r="S106" s="64"/>
    </row>
    <row r="107" spans="1:19" s="210" customFormat="1" x14ac:dyDescent="0.2">
      <c r="A107" s="207"/>
      <c r="B107" s="224">
        <v>85</v>
      </c>
      <c r="C107" s="229"/>
      <c r="D107" s="229"/>
      <c r="E107" s="226"/>
      <c r="F107" s="227" t="str">
        <f>IFERROR(VLOOKUP(E107, Z!$A$2:$C$4127, 3, FALSE), "")</f>
        <v/>
      </c>
      <c r="G107" s="228"/>
      <c r="H107" s="229"/>
      <c r="I107" s="229"/>
      <c r="J107" s="226" t="s">
        <v>4873</v>
      </c>
      <c r="K107" s="230"/>
      <c r="L107" s="237"/>
      <c r="M107" s="238" t="str">
        <f>IF(P107=TRUE,IFERROR(K107*VLOOKUP(O107,Y!$F$63:$L$67,MATCH(J107,Y!$G$62:$L$62,0)+1,FALSE),""),IFERROR(K107*VLOOKUP(O107,Y!$F$63:$L$67,MATCH("-",Y!$G$62:$L$62,0)+1,FALSE),""))</f>
        <v/>
      </c>
      <c r="N107" s="207"/>
      <c r="O107" s="209">
        <f t="shared" si="2"/>
        <v>0</v>
      </c>
      <c r="P107" s="209" t="str">
        <f t="shared" si="3"/>
        <v>-</v>
      </c>
      <c r="Q107" s="64"/>
      <c r="R107" s="64"/>
      <c r="S107" s="64"/>
    </row>
    <row r="108" spans="1:19" s="210" customFormat="1" x14ac:dyDescent="0.2">
      <c r="A108" s="207"/>
      <c r="B108" s="224">
        <v>86</v>
      </c>
      <c r="C108" s="229"/>
      <c r="D108" s="229"/>
      <c r="E108" s="226"/>
      <c r="F108" s="227" t="str">
        <f>IFERROR(VLOOKUP(E108, Z!$A$2:$C$4127, 3, FALSE), "")</f>
        <v/>
      </c>
      <c r="G108" s="228"/>
      <c r="H108" s="229"/>
      <c r="I108" s="229"/>
      <c r="J108" s="226" t="s">
        <v>4873</v>
      </c>
      <c r="K108" s="230"/>
      <c r="L108" s="237"/>
      <c r="M108" s="238" t="str">
        <f>IF(P108=TRUE,IFERROR(K108*VLOOKUP(O108,Y!$F$63:$L$67,MATCH(J108,Y!$G$62:$L$62,0)+1,FALSE),""),IFERROR(K108*VLOOKUP(O108,Y!$F$63:$L$67,MATCH("-",Y!$G$62:$L$62,0)+1,FALSE),""))</f>
        <v/>
      </c>
      <c r="N108" s="207"/>
      <c r="O108" s="209">
        <f t="shared" si="2"/>
        <v>0</v>
      </c>
      <c r="P108" s="209" t="str">
        <f t="shared" si="3"/>
        <v>-</v>
      </c>
      <c r="Q108" s="64"/>
      <c r="R108" s="64"/>
      <c r="S108" s="64"/>
    </row>
    <row r="109" spans="1:19" s="210" customFormat="1" x14ac:dyDescent="0.2">
      <c r="A109" s="207"/>
      <c r="B109" s="224">
        <v>87</v>
      </c>
      <c r="C109" s="229"/>
      <c r="D109" s="229"/>
      <c r="E109" s="226"/>
      <c r="F109" s="227" t="str">
        <f>IFERROR(VLOOKUP(E109, Z!$A$2:$C$4127, 3, FALSE), "")</f>
        <v/>
      </c>
      <c r="G109" s="228"/>
      <c r="H109" s="229"/>
      <c r="I109" s="229"/>
      <c r="J109" s="226" t="s">
        <v>4873</v>
      </c>
      <c r="K109" s="230"/>
      <c r="L109" s="237"/>
      <c r="M109" s="238" t="str">
        <f>IF(P109=TRUE,IFERROR(K109*VLOOKUP(O109,Y!$F$63:$L$67,MATCH(J109,Y!$G$62:$L$62,0)+1,FALSE),""),IFERROR(K109*VLOOKUP(O109,Y!$F$63:$L$67,MATCH("-",Y!$G$62:$L$62,0)+1,FALSE),""))</f>
        <v/>
      </c>
      <c r="N109" s="207"/>
      <c r="O109" s="209">
        <f t="shared" si="2"/>
        <v>0</v>
      </c>
      <c r="P109" s="209" t="str">
        <f t="shared" si="3"/>
        <v>-</v>
      </c>
      <c r="Q109" s="64"/>
      <c r="R109" s="64"/>
      <c r="S109" s="64"/>
    </row>
    <row r="110" spans="1:19" s="210" customFormat="1" x14ac:dyDescent="0.2">
      <c r="A110" s="207"/>
      <c r="B110" s="224">
        <v>88</v>
      </c>
      <c r="C110" s="229"/>
      <c r="D110" s="229"/>
      <c r="E110" s="226"/>
      <c r="F110" s="227" t="str">
        <f>IFERROR(VLOOKUP(E110, Z!$A$2:$C$4127, 3, FALSE), "")</f>
        <v/>
      </c>
      <c r="G110" s="228"/>
      <c r="H110" s="229"/>
      <c r="I110" s="229"/>
      <c r="J110" s="226" t="s">
        <v>4873</v>
      </c>
      <c r="K110" s="230"/>
      <c r="L110" s="237"/>
      <c r="M110" s="238" t="str">
        <f>IF(P110=TRUE,IFERROR(K110*VLOOKUP(O110,Y!$F$63:$L$67,MATCH(J110,Y!$G$62:$L$62,0)+1,FALSE),""),IFERROR(K110*VLOOKUP(O110,Y!$F$63:$L$67,MATCH("-",Y!$G$62:$L$62,0)+1,FALSE),""))</f>
        <v/>
      </c>
      <c r="N110" s="207"/>
      <c r="O110" s="209">
        <f t="shared" si="2"/>
        <v>0</v>
      </c>
      <c r="P110" s="209" t="str">
        <f t="shared" si="3"/>
        <v>-</v>
      </c>
      <c r="Q110" s="64"/>
      <c r="R110" s="64"/>
      <c r="S110" s="64"/>
    </row>
    <row r="111" spans="1:19" s="210" customFormat="1" x14ac:dyDescent="0.2">
      <c r="A111" s="207"/>
      <c r="B111" s="224">
        <v>89</v>
      </c>
      <c r="C111" s="229"/>
      <c r="D111" s="229"/>
      <c r="E111" s="226"/>
      <c r="F111" s="227" t="str">
        <f>IFERROR(VLOOKUP(E111, Z!$A$2:$C$4127, 3, FALSE), "")</f>
        <v/>
      </c>
      <c r="G111" s="228"/>
      <c r="H111" s="229"/>
      <c r="I111" s="229"/>
      <c r="J111" s="226" t="s">
        <v>4873</v>
      </c>
      <c r="K111" s="230"/>
      <c r="L111" s="237"/>
      <c r="M111" s="238" t="str">
        <f>IF(P111=TRUE,IFERROR(K111*VLOOKUP(O111,Y!$F$63:$L$67,MATCH(J111,Y!$G$62:$L$62,0)+1,FALSE),""),IFERROR(K111*VLOOKUP(O111,Y!$F$63:$L$67,MATCH("-",Y!$G$62:$L$62,0)+1,FALSE),""))</f>
        <v/>
      </c>
      <c r="N111" s="207"/>
      <c r="O111" s="209">
        <f t="shared" si="2"/>
        <v>0</v>
      </c>
      <c r="P111" s="209" t="str">
        <f t="shared" si="3"/>
        <v>-</v>
      </c>
      <c r="Q111" s="64"/>
      <c r="R111" s="64"/>
      <c r="S111" s="64"/>
    </row>
    <row r="112" spans="1:19" s="210" customFormat="1" x14ac:dyDescent="0.2">
      <c r="A112" s="207"/>
      <c r="B112" s="224">
        <v>90</v>
      </c>
      <c r="C112" s="229"/>
      <c r="D112" s="229"/>
      <c r="E112" s="226"/>
      <c r="F112" s="227" t="str">
        <f>IFERROR(VLOOKUP(E112, Z!$A$2:$C$4127, 3, FALSE), "")</f>
        <v/>
      </c>
      <c r="G112" s="228"/>
      <c r="H112" s="229"/>
      <c r="I112" s="229"/>
      <c r="J112" s="226" t="s">
        <v>4873</v>
      </c>
      <c r="K112" s="230"/>
      <c r="L112" s="237"/>
      <c r="M112" s="238" t="str">
        <f>IF(P112=TRUE,IFERROR(K112*VLOOKUP(O112,Y!$F$63:$L$67,MATCH(J112,Y!$G$62:$L$62,0)+1,FALSE),""),IFERROR(K112*VLOOKUP(O112,Y!$F$63:$L$67,MATCH("-",Y!$G$62:$L$62,0)+1,FALSE),""))</f>
        <v/>
      </c>
      <c r="N112" s="207"/>
      <c r="O112" s="209">
        <f t="shared" si="2"/>
        <v>0</v>
      </c>
      <c r="P112" s="209" t="str">
        <f t="shared" si="3"/>
        <v>-</v>
      </c>
      <c r="Q112" s="64"/>
      <c r="R112" s="64"/>
      <c r="S112" s="64"/>
    </row>
    <row r="113" spans="1:19" s="210" customFormat="1" x14ac:dyDescent="0.2">
      <c r="A113" s="207"/>
      <c r="B113" s="224">
        <v>91</v>
      </c>
      <c r="C113" s="229"/>
      <c r="D113" s="229"/>
      <c r="E113" s="226"/>
      <c r="F113" s="227" t="str">
        <f>IFERROR(VLOOKUP(E113, Z!$A$2:$C$4127, 3, FALSE), "")</f>
        <v/>
      </c>
      <c r="G113" s="228"/>
      <c r="H113" s="229"/>
      <c r="I113" s="229"/>
      <c r="J113" s="226" t="s">
        <v>4873</v>
      </c>
      <c r="K113" s="230"/>
      <c r="L113" s="237"/>
      <c r="M113" s="238" t="str">
        <f>IF(P113=TRUE,IFERROR(K113*VLOOKUP(O113,Y!$F$63:$L$67,MATCH(J113,Y!$G$62:$L$62,0)+1,FALSE),""),IFERROR(K113*VLOOKUP(O113,Y!$F$63:$L$67,MATCH("-",Y!$G$62:$L$62,0)+1,FALSE),""))</f>
        <v/>
      </c>
      <c r="N113" s="207"/>
      <c r="O113" s="209">
        <f t="shared" si="2"/>
        <v>0</v>
      </c>
      <c r="P113" s="209" t="str">
        <f t="shared" si="3"/>
        <v>-</v>
      </c>
      <c r="Q113" s="64"/>
      <c r="R113" s="64"/>
      <c r="S113" s="64"/>
    </row>
    <row r="114" spans="1:19" s="210" customFormat="1" x14ac:dyDescent="0.2">
      <c r="A114" s="207"/>
      <c r="B114" s="224">
        <v>92</v>
      </c>
      <c r="C114" s="229"/>
      <c r="D114" s="229"/>
      <c r="E114" s="226"/>
      <c r="F114" s="227" t="str">
        <f>IFERROR(VLOOKUP(E114, Z!$A$2:$C$4127, 3, FALSE), "")</f>
        <v/>
      </c>
      <c r="G114" s="228"/>
      <c r="H114" s="229"/>
      <c r="I114" s="229"/>
      <c r="J114" s="226" t="s">
        <v>4873</v>
      </c>
      <c r="K114" s="230"/>
      <c r="L114" s="237"/>
      <c r="M114" s="238" t="str">
        <f>IF(P114=TRUE,IFERROR(K114*VLOOKUP(O114,Y!$F$63:$L$67,MATCH(J114,Y!$G$62:$L$62,0)+1,FALSE),""),IFERROR(K114*VLOOKUP(O114,Y!$F$63:$L$67,MATCH("-",Y!$G$62:$L$62,0)+1,FALSE),""))</f>
        <v/>
      </c>
      <c r="N114" s="207"/>
      <c r="O114" s="209">
        <f t="shared" si="2"/>
        <v>0</v>
      </c>
      <c r="P114" s="209" t="str">
        <f t="shared" si="3"/>
        <v>-</v>
      </c>
      <c r="Q114" s="64"/>
      <c r="R114" s="64"/>
      <c r="S114" s="64"/>
    </row>
    <row r="115" spans="1:19" s="210" customFormat="1" x14ac:dyDescent="0.2">
      <c r="A115" s="207"/>
      <c r="B115" s="224">
        <v>93</v>
      </c>
      <c r="C115" s="229"/>
      <c r="D115" s="229"/>
      <c r="E115" s="226"/>
      <c r="F115" s="227" t="str">
        <f>IFERROR(VLOOKUP(E115, Z!$A$2:$C$4127, 3, FALSE), "")</f>
        <v/>
      </c>
      <c r="G115" s="228"/>
      <c r="H115" s="229"/>
      <c r="I115" s="229"/>
      <c r="J115" s="226" t="s">
        <v>4873</v>
      </c>
      <c r="K115" s="230"/>
      <c r="L115" s="237"/>
      <c r="M115" s="238" t="str">
        <f>IF(P115=TRUE,IFERROR(K115*VLOOKUP(O115,Y!$F$63:$L$67,MATCH(J115,Y!$G$62:$L$62,0)+1,FALSE),""),IFERROR(K115*VLOOKUP(O115,Y!$F$63:$L$67,MATCH("-",Y!$G$62:$L$62,0)+1,FALSE),""))</f>
        <v/>
      </c>
      <c r="N115" s="207"/>
      <c r="O115" s="209">
        <f t="shared" si="2"/>
        <v>0</v>
      </c>
      <c r="P115" s="209" t="str">
        <f t="shared" si="3"/>
        <v>-</v>
      </c>
      <c r="Q115" s="64"/>
      <c r="R115" s="64"/>
      <c r="S115" s="64"/>
    </row>
    <row r="116" spans="1:19" s="210" customFormat="1" x14ac:dyDescent="0.2">
      <c r="A116" s="207"/>
      <c r="B116" s="224">
        <v>94</v>
      </c>
      <c r="C116" s="229"/>
      <c r="D116" s="229"/>
      <c r="E116" s="226"/>
      <c r="F116" s="227" t="str">
        <f>IFERROR(VLOOKUP(E116, Z!$A$2:$C$4127, 3, FALSE), "")</f>
        <v/>
      </c>
      <c r="G116" s="228"/>
      <c r="H116" s="229"/>
      <c r="I116" s="229"/>
      <c r="J116" s="226" t="s">
        <v>4873</v>
      </c>
      <c r="K116" s="230"/>
      <c r="L116" s="237"/>
      <c r="M116" s="238" t="str">
        <f>IF(P116=TRUE,IFERROR(K116*VLOOKUP(O116,Y!$F$63:$L$67,MATCH(J116,Y!$G$62:$L$62,0)+1,FALSE),""),IFERROR(K116*VLOOKUP(O116,Y!$F$63:$L$67,MATCH("-",Y!$G$62:$L$62,0)+1,FALSE),""))</f>
        <v/>
      </c>
      <c r="N116" s="207"/>
      <c r="O116" s="209">
        <f t="shared" si="2"/>
        <v>0</v>
      </c>
      <c r="P116" s="209" t="str">
        <f t="shared" si="3"/>
        <v>-</v>
      </c>
      <c r="Q116" s="64"/>
      <c r="R116" s="64"/>
      <c r="S116" s="64"/>
    </row>
    <row r="117" spans="1:19" s="210" customFormat="1" x14ac:dyDescent="0.2">
      <c r="A117" s="207"/>
      <c r="B117" s="224">
        <v>95</v>
      </c>
      <c r="C117" s="229"/>
      <c r="D117" s="229"/>
      <c r="E117" s="226"/>
      <c r="F117" s="227" t="str">
        <f>IFERROR(VLOOKUP(E117, Z!$A$2:$C$4127, 3, FALSE), "")</f>
        <v/>
      </c>
      <c r="G117" s="228"/>
      <c r="H117" s="229"/>
      <c r="I117" s="229"/>
      <c r="J117" s="226" t="s">
        <v>4873</v>
      </c>
      <c r="K117" s="230"/>
      <c r="L117" s="237"/>
      <c r="M117" s="238" t="str">
        <f>IF(P117=TRUE,IFERROR(K117*VLOOKUP(O117,Y!$F$63:$L$67,MATCH(J117,Y!$G$62:$L$62,0)+1,FALSE),""),IFERROR(K117*VLOOKUP(O117,Y!$F$63:$L$67,MATCH("-",Y!$G$62:$L$62,0)+1,FALSE),""))</f>
        <v/>
      </c>
      <c r="N117" s="207"/>
      <c r="O117" s="209">
        <f t="shared" si="2"/>
        <v>0</v>
      </c>
      <c r="P117" s="209" t="str">
        <f t="shared" si="3"/>
        <v>-</v>
      </c>
      <c r="Q117" s="64"/>
      <c r="R117" s="64"/>
      <c r="S117" s="64"/>
    </row>
    <row r="118" spans="1:19" s="210" customFormat="1" x14ac:dyDescent="0.2">
      <c r="A118" s="207"/>
      <c r="B118" s="224">
        <v>96</v>
      </c>
      <c r="C118" s="229"/>
      <c r="D118" s="229"/>
      <c r="E118" s="226"/>
      <c r="F118" s="227" t="str">
        <f>IFERROR(VLOOKUP(E118, Z!$A$2:$C$4127, 3, FALSE), "")</f>
        <v/>
      </c>
      <c r="G118" s="228"/>
      <c r="H118" s="229"/>
      <c r="I118" s="229"/>
      <c r="J118" s="226" t="s">
        <v>4873</v>
      </c>
      <c r="K118" s="230"/>
      <c r="L118" s="237"/>
      <c r="M118" s="238" t="str">
        <f>IF(P118=TRUE,IFERROR(K118*VLOOKUP(O118,Y!$F$63:$L$67,MATCH(J118,Y!$G$62:$L$62,0)+1,FALSE),""),IFERROR(K118*VLOOKUP(O118,Y!$F$63:$L$67,MATCH("-",Y!$G$62:$L$62,0)+1,FALSE),""))</f>
        <v/>
      </c>
      <c r="N118" s="207"/>
      <c r="O118" s="209">
        <f t="shared" si="2"/>
        <v>0</v>
      </c>
      <c r="P118" s="209" t="str">
        <f t="shared" si="3"/>
        <v>-</v>
      </c>
      <c r="Q118" s="64"/>
      <c r="R118" s="64"/>
      <c r="S118" s="64"/>
    </row>
    <row r="119" spans="1:19" s="210" customFormat="1" x14ac:dyDescent="0.2">
      <c r="A119" s="207"/>
      <c r="B119" s="224">
        <v>97</v>
      </c>
      <c r="C119" s="229"/>
      <c r="D119" s="229"/>
      <c r="E119" s="226"/>
      <c r="F119" s="227" t="str">
        <f>IFERROR(VLOOKUP(E119, Z!$A$2:$C$4127, 3, FALSE), "")</f>
        <v/>
      </c>
      <c r="G119" s="228"/>
      <c r="H119" s="229"/>
      <c r="I119" s="229"/>
      <c r="J119" s="226" t="s">
        <v>4873</v>
      </c>
      <c r="K119" s="230"/>
      <c r="L119" s="237"/>
      <c r="M119" s="238" t="str">
        <f>IF(P119=TRUE,IFERROR(K119*VLOOKUP(O119,Y!$F$63:$L$67,MATCH(J119,Y!$G$62:$L$62,0)+1,FALSE),""),IFERROR(K119*VLOOKUP(O119,Y!$F$63:$L$67,MATCH("-",Y!$G$62:$L$62,0)+1,FALSE),""))</f>
        <v/>
      </c>
      <c r="N119" s="207"/>
      <c r="O119" s="209">
        <f t="shared" si="2"/>
        <v>0</v>
      </c>
      <c r="P119" s="209" t="str">
        <f t="shared" si="3"/>
        <v>-</v>
      </c>
      <c r="Q119" s="64"/>
      <c r="R119" s="64"/>
      <c r="S119" s="64"/>
    </row>
    <row r="120" spans="1:19" s="210" customFormat="1" x14ac:dyDescent="0.2">
      <c r="A120" s="207"/>
      <c r="B120" s="224">
        <v>98</v>
      </c>
      <c r="C120" s="229"/>
      <c r="D120" s="229"/>
      <c r="E120" s="226"/>
      <c r="F120" s="227" t="str">
        <f>IFERROR(VLOOKUP(E120, Z!$A$2:$C$4127, 3, FALSE), "")</f>
        <v/>
      </c>
      <c r="G120" s="228"/>
      <c r="H120" s="229"/>
      <c r="I120" s="229"/>
      <c r="J120" s="226" t="s">
        <v>4873</v>
      </c>
      <c r="K120" s="230"/>
      <c r="L120" s="237"/>
      <c r="M120" s="238" t="str">
        <f>IF(P120=TRUE,IFERROR(K120*VLOOKUP(O120,Y!$F$63:$L$67,MATCH(J120,Y!$G$62:$L$62,0)+1,FALSE),""),IFERROR(K120*VLOOKUP(O120,Y!$F$63:$L$67,MATCH("-",Y!$G$62:$L$62,0)+1,FALSE),""))</f>
        <v/>
      </c>
      <c r="N120" s="207"/>
      <c r="O120" s="209">
        <f t="shared" si="2"/>
        <v>0</v>
      </c>
      <c r="P120" s="209" t="str">
        <f t="shared" si="3"/>
        <v>-</v>
      </c>
      <c r="Q120" s="64"/>
      <c r="R120" s="64"/>
      <c r="S120" s="64"/>
    </row>
    <row r="121" spans="1:19" s="210" customFormat="1" x14ac:dyDescent="0.2">
      <c r="A121" s="207"/>
      <c r="B121" s="224">
        <v>99</v>
      </c>
      <c r="C121" s="229"/>
      <c r="D121" s="229"/>
      <c r="E121" s="226"/>
      <c r="F121" s="227" t="str">
        <f>IFERROR(VLOOKUP(E121, Z!$A$2:$C$4127, 3, FALSE), "")</f>
        <v/>
      </c>
      <c r="G121" s="228"/>
      <c r="H121" s="229"/>
      <c r="I121" s="229"/>
      <c r="J121" s="226" t="s">
        <v>4873</v>
      </c>
      <c r="K121" s="230"/>
      <c r="L121" s="237"/>
      <c r="M121" s="238" t="str">
        <f>IF(P121=TRUE,IFERROR(K121*VLOOKUP(O121,Y!$F$63:$L$67,MATCH(J121,Y!$G$62:$L$62,0)+1,FALSE),""),IFERROR(K121*VLOOKUP(O121,Y!$F$63:$L$67,MATCH("-",Y!$G$62:$L$62,0)+1,FALSE),""))</f>
        <v/>
      </c>
      <c r="N121" s="207"/>
      <c r="O121" s="209">
        <f t="shared" si="2"/>
        <v>0</v>
      </c>
      <c r="P121" s="209" t="str">
        <f t="shared" si="3"/>
        <v>-</v>
      </c>
      <c r="Q121" s="64"/>
      <c r="R121" s="64"/>
      <c r="S121" s="64"/>
    </row>
    <row r="122" spans="1:19" s="210" customFormat="1" x14ac:dyDescent="0.2">
      <c r="A122" s="207"/>
      <c r="B122" s="224">
        <v>100</v>
      </c>
      <c r="C122" s="229"/>
      <c r="D122" s="229"/>
      <c r="E122" s="226"/>
      <c r="F122" s="227" t="str">
        <f>IFERROR(VLOOKUP(E122, Z!$A$2:$C$4127, 3, FALSE), "")</f>
        <v/>
      </c>
      <c r="G122" s="228"/>
      <c r="H122" s="229"/>
      <c r="I122" s="229"/>
      <c r="J122" s="226" t="s">
        <v>4873</v>
      </c>
      <c r="K122" s="230"/>
      <c r="L122" s="237"/>
      <c r="M122" s="238" t="str">
        <f>IF(P122=TRUE,IFERROR(K122*VLOOKUP(O122,Y!$F$63:$L$67,MATCH(J122,Y!$G$62:$L$62,0)+1,FALSE),""),IFERROR(K122*VLOOKUP(O122,Y!$F$63:$L$67,MATCH("-",Y!$G$62:$L$62,0)+1,FALSE),""))</f>
        <v/>
      </c>
      <c r="N122" s="207"/>
      <c r="O122" s="209">
        <f t="shared" si="2"/>
        <v>0</v>
      </c>
      <c r="P122" s="209" t="str">
        <f t="shared" si="3"/>
        <v>-</v>
      </c>
      <c r="Q122" s="64"/>
      <c r="R122" s="64"/>
      <c r="S122" s="64"/>
    </row>
    <row r="123" spans="1:19" s="210" customFormat="1" x14ac:dyDescent="0.2">
      <c r="A123" s="207"/>
      <c r="B123" s="224">
        <v>101</v>
      </c>
      <c r="C123" s="229"/>
      <c r="D123" s="229"/>
      <c r="E123" s="226"/>
      <c r="F123" s="227" t="str">
        <f>IFERROR(VLOOKUP(E123, Z!$A$2:$C$4127, 3, FALSE), "")</f>
        <v/>
      </c>
      <c r="G123" s="228"/>
      <c r="H123" s="229"/>
      <c r="I123" s="229"/>
      <c r="J123" s="226" t="s">
        <v>4873</v>
      </c>
      <c r="K123" s="230"/>
      <c r="L123" s="237"/>
      <c r="M123" s="238" t="str">
        <f>IF(P123=TRUE,IFERROR(K123*VLOOKUP(O123,Y!$F$63:$L$67,MATCH(J123,Y!$G$62:$L$62,0)+1,FALSE),""),IFERROR(K123*VLOOKUP(O123,Y!$F$63:$L$67,MATCH("-",Y!$G$62:$L$62,0)+1,FALSE),""))</f>
        <v/>
      </c>
      <c r="N123" s="207"/>
      <c r="O123" s="209">
        <f t="shared" si="2"/>
        <v>0</v>
      </c>
      <c r="P123" s="209" t="str">
        <f t="shared" si="3"/>
        <v>-</v>
      </c>
      <c r="Q123" s="64"/>
      <c r="R123" s="64"/>
      <c r="S123" s="64"/>
    </row>
    <row r="124" spans="1:19" s="210" customFormat="1" x14ac:dyDescent="0.2">
      <c r="A124" s="207"/>
      <c r="B124" s="224">
        <v>102</v>
      </c>
      <c r="C124" s="229"/>
      <c r="D124" s="229"/>
      <c r="E124" s="226"/>
      <c r="F124" s="227" t="str">
        <f>IFERROR(VLOOKUP(E124, Z!$A$2:$C$4127, 3, FALSE), "")</f>
        <v/>
      </c>
      <c r="G124" s="228"/>
      <c r="H124" s="229"/>
      <c r="I124" s="229"/>
      <c r="J124" s="226" t="s">
        <v>4873</v>
      </c>
      <c r="K124" s="230"/>
      <c r="L124" s="237"/>
      <c r="M124" s="238" t="str">
        <f>IF(P124=TRUE,IFERROR(K124*VLOOKUP(O124,Y!$F$63:$L$67,MATCH(J124,Y!$G$62:$L$62,0)+1,FALSE),""),IFERROR(K124*VLOOKUP(O124,Y!$F$63:$L$67,MATCH("-",Y!$G$62:$L$62,0)+1,FALSE),""))</f>
        <v/>
      </c>
      <c r="N124" s="207"/>
      <c r="O124" s="209">
        <f t="shared" si="2"/>
        <v>0</v>
      </c>
      <c r="P124" s="209" t="str">
        <f t="shared" si="3"/>
        <v>-</v>
      </c>
      <c r="Q124" s="64"/>
      <c r="R124" s="64"/>
      <c r="S124" s="64"/>
    </row>
    <row r="125" spans="1:19" s="210" customFormat="1" x14ac:dyDescent="0.2">
      <c r="A125" s="207"/>
      <c r="B125" s="224">
        <v>103</v>
      </c>
      <c r="C125" s="229"/>
      <c r="D125" s="229"/>
      <c r="E125" s="226"/>
      <c r="F125" s="227" t="str">
        <f>IFERROR(VLOOKUP(E125, Z!$A$2:$C$4127, 3, FALSE), "")</f>
        <v/>
      </c>
      <c r="G125" s="228"/>
      <c r="H125" s="229"/>
      <c r="I125" s="229"/>
      <c r="J125" s="226" t="s">
        <v>4873</v>
      </c>
      <c r="K125" s="230"/>
      <c r="L125" s="237"/>
      <c r="M125" s="238" t="str">
        <f>IF(P125=TRUE,IFERROR(K125*VLOOKUP(O125,Y!$F$63:$L$67,MATCH(J125,Y!$G$62:$L$62,0)+1,FALSE),""),IFERROR(K125*VLOOKUP(O125,Y!$F$63:$L$67,MATCH("-",Y!$G$62:$L$62,0)+1,FALSE),""))</f>
        <v/>
      </c>
      <c r="N125" s="207"/>
      <c r="O125" s="209">
        <f t="shared" si="2"/>
        <v>0</v>
      </c>
      <c r="P125" s="209" t="str">
        <f t="shared" si="3"/>
        <v>-</v>
      </c>
      <c r="Q125" s="64"/>
      <c r="R125" s="64"/>
      <c r="S125" s="64"/>
    </row>
    <row r="126" spans="1:19" s="210" customFormat="1" x14ac:dyDescent="0.2">
      <c r="A126" s="207"/>
      <c r="B126" s="224">
        <v>104</v>
      </c>
      <c r="C126" s="229"/>
      <c r="D126" s="229"/>
      <c r="E126" s="226"/>
      <c r="F126" s="227" t="str">
        <f>IFERROR(VLOOKUP(E126, Z!$A$2:$C$4127, 3, FALSE), "")</f>
        <v/>
      </c>
      <c r="G126" s="228"/>
      <c r="H126" s="229"/>
      <c r="I126" s="229"/>
      <c r="J126" s="226" t="s">
        <v>4873</v>
      </c>
      <c r="K126" s="230"/>
      <c r="L126" s="237"/>
      <c r="M126" s="238" t="str">
        <f>IF(P126=TRUE,IFERROR(K126*VLOOKUP(O126,Y!$F$63:$L$67,MATCH(J126,Y!$G$62:$L$62,0)+1,FALSE),""),IFERROR(K126*VLOOKUP(O126,Y!$F$63:$L$67,MATCH("-",Y!$G$62:$L$62,0)+1,FALSE),""))</f>
        <v/>
      </c>
      <c r="N126" s="207"/>
      <c r="O126" s="209">
        <f t="shared" si="2"/>
        <v>0</v>
      </c>
      <c r="P126" s="209" t="str">
        <f t="shared" si="3"/>
        <v>-</v>
      </c>
      <c r="Q126" s="64"/>
      <c r="R126" s="64"/>
      <c r="S126" s="64"/>
    </row>
    <row r="127" spans="1:19" s="210" customFormat="1" x14ac:dyDescent="0.2">
      <c r="A127" s="207"/>
      <c r="B127" s="224">
        <v>105</v>
      </c>
      <c r="C127" s="229"/>
      <c r="D127" s="229"/>
      <c r="E127" s="226"/>
      <c r="F127" s="227" t="str">
        <f>IFERROR(VLOOKUP(E127, Z!$A$2:$C$4127, 3, FALSE), "")</f>
        <v/>
      </c>
      <c r="G127" s="228"/>
      <c r="H127" s="229"/>
      <c r="I127" s="229"/>
      <c r="J127" s="226" t="s">
        <v>4873</v>
      </c>
      <c r="K127" s="230"/>
      <c r="L127" s="237"/>
      <c r="M127" s="238" t="str">
        <f>IF(P127=TRUE,IFERROR(K127*VLOOKUP(O127,Y!$F$63:$L$67,MATCH(J127,Y!$G$62:$L$62,0)+1,FALSE),""),IFERROR(K127*VLOOKUP(O127,Y!$F$63:$L$67,MATCH("-",Y!$G$62:$L$62,0)+1,FALSE),""))</f>
        <v/>
      </c>
      <c r="N127" s="207"/>
      <c r="O127" s="209">
        <f t="shared" si="2"/>
        <v>0</v>
      </c>
      <c r="P127" s="209" t="str">
        <f t="shared" si="3"/>
        <v>-</v>
      </c>
      <c r="Q127" s="64"/>
      <c r="R127" s="64"/>
      <c r="S127" s="64"/>
    </row>
    <row r="128" spans="1:19" s="210" customFormat="1" x14ac:dyDescent="0.2">
      <c r="A128" s="207"/>
      <c r="B128" s="224">
        <v>106</v>
      </c>
      <c r="C128" s="229"/>
      <c r="D128" s="229"/>
      <c r="E128" s="226"/>
      <c r="F128" s="227" t="str">
        <f>IFERROR(VLOOKUP(E128, Z!$A$2:$C$4127, 3, FALSE), "")</f>
        <v/>
      </c>
      <c r="G128" s="228"/>
      <c r="H128" s="229"/>
      <c r="I128" s="229"/>
      <c r="J128" s="226" t="s">
        <v>4873</v>
      </c>
      <c r="K128" s="230"/>
      <c r="L128" s="237"/>
      <c r="M128" s="238" t="str">
        <f>IF(P128=TRUE,IFERROR(K128*VLOOKUP(O128,Y!$F$63:$L$67,MATCH(J128,Y!$G$62:$L$62,0)+1,FALSE),""),IFERROR(K128*VLOOKUP(O128,Y!$F$63:$L$67,MATCH("-",Y!$G$62:$L$62,0)+1,FALSE),""))</f>
        <v/>
      </c>
      <c r="N128" s="207"/>
      <c r="O128" s="209">
        <f t="shared" si="2"/>
        <v>0</v>
      </c>
      <c r="P128" s="209" t="str">
        <f t="shared" si="3"/>
        <v>-</v>
      </c>
      <c r="Q128" s="64"/>
      <c r="R128" s="64"/>
      <c r="S128" s="64"/>
    </row>
    <row r="129" spans="1:19" s="210" customFormat="1" x14ac:dyDescent="0.2">
      <c r="A129" s="207"/>
      <c r="B129" s="224">
        <v>107</v>
      </c>
      <c r="C129" s="229"/>
      <c r="D129" s="229"/>
      <c r="E129" s="226"/>
      <c r="F129" s="227" t="str">
        <f>IFERROR(VLOOKUP(E129, Z!$A$2:$C$4127, 3, FALSE), "")</f>
        <v/>
      </c>
      <c r="G129" s="228"/>
      <c r="H129" s="229"/>
      <c r="I129" s="229"/>
      <c r="J129" s="226" t="s">
        <v>4873</v>
      </c>
      <c r="K129" s="230"/>
      <c r="L129" s="237"/>
      <c r="M129" s="238" t="str">
        <f>IF(P129=TRUE,IFERROR(K129*VLOOKUP(O129,Y!$F$63:$L$67,MATCH(J129,Y!$G$62:$L$62,0)+1,FALSE),""),IFERROR(K129*VLOOKUP(O129,Y!$F$63:$L$67,MATCH("-",Y!$G$62:$L$62,0)+1,FALSE),""))</f>
        <v/>
      </c>
      <c r="N129" s="207"/>
      <c r="O129" s="209">
        <f t="shared" si="2"/>
        <v>0</v>
      </c>
      <c r="P129" s="209" t="str">
        <f t="shared" si="3"/>
        <v>-</v>
      </c>
      <c r="Q129" s="64"/>
      <c r="R129" s="64"/>
      <c r="S129" s="64"/>
    </row>
    <row r="130" spans="1:19" s="210" customFormat="1" x14ac:dyDescent="0.2">
      <c r="A130" s="207"/>
      <c r="B130" s="224">
        <v>108</v>
      </c>
      <c r="C130" s="229"/>
      <c r="D130" s="229"/>
      <c r="E130" s="226"/>
      <c r="F130" s="227" t="str">
        <f>IFERROR(VLOOKUP(E130, Z!$A$2:$C$4127, 3, FALSE), "")</f>
        <v/>
      </c>
      <c r="G130" s="228"/>
      <c r="H130" s="229"/>
      <c r="I130" s="229"/>
      <c r="J130" s="226" t="s">
        <v>4873</v>
      </c>
      <c r="K130" s="230"/>
      <c r="L130" s="237"/>
      <c r="M130" s="238" t="str">
        <f>IF(P130=TRUE,IFERROR(K130*VLOOKUP(O130,Y!$F$63:$L$67,MATCH(J130,Y!$G$62:$L$62,0)+1,FALSE),""),IFERROR(K130*VLOOKUP(O130,Y!$F$63:$L$67,MATCH("-",Y!$G$62:$L$62,0)+1,FALSE),""))</f>
        <v/>
      </c>
      <c r="N130" s="207"/>
      <c r="O130" s="209">
        <f t="shared" si="2"/>
        <v>0</v>
      </c>
      <c r="P130" s="209" t="str">
        <f t="shared" si="3"/>
        <v>-</v>
      </c>
      <c r="Q130" s="64"/>
      <c r="R130" s="64"/>
      <c r="S130" s="64"/>
    </row>
    <row r="131" spans="1:19" s="210" customFormat="1" x14ac:dyDescent="0.2">
      <c r="A131" s="207"/>
      <c r="B131" s="224">
        <v>109</v>
      </c>
      <c r="C131" s="229"/>
      <c r="D131" s="229"/>
      <c r="E131" s="226"/>
      <c r="F131" s="227" t="str">
        <f>IFERROR(VLOOKUP(E131, Z!$A$2:$C$4127, 3, FALSE), "")</f>
        <v/>
      </c>
      <c r="G131" s="228"/>
      <c r="H131" s="229"/>
      <c r="I131" s="229"/>
      <c r="J131" s="226" t="s">
        <v>4873</v>
      </c>
      <c r="K131" s="230"/>
      <c r="L131" s="237"/>
      <c r="M131" s="238" t="str">
        <f>IF(P131=TRUE,IFERROR(K131*VLOOKUP(O131,Y!$F$63:$L$67,MATCH(J131,Y!$G$62:$L$62,0)+1,FALSE),""),IFERROR(K131*VLOOKUP(O131,Y!$F$63:$L$67,MATCH("-",Y!$G$62:$L$62,0)+1,FALSE),""))</f>
        <v/>
      </c>
      <c r="N131" s="207"/>
      <c r="O131" s="209">
        <f t="shared" si="2"/>
        <v>0</v>
      </c>
      <c r="P131" s="209" t="str">
        <f t="shared" si="3"/>
        <v>-</v>
      </c>
      <c r="Q131" s="64"/>
      <c r="R131" s="64"/>
      <c r="S131" s="64"/>
    </row>
    <row r="132" spans="1:19" s="210" customFormat="1" x14ac:dyDescent="0.2">
      <c r="A132" s="207"/>
      <c r="B132" s="224">
        <v>110</v>
      </c>
      <c r="C132" s="229"/>
      <c r="D132" s="229"/>
      <c r="E132" s="226"/>
      <c r="F132" s="227" t="str">
        <f>IFERROR(VLOOKUP(E132, Z!$A$2:$C$4127, 3, FALSE), "")</f>
        <v/>
      </c>
      <c r="G132" s="228"/>
      <c r="H132" s="229"/>
      <c r="I132" s="229"/>
      <c r="J132" s="226" t="s">
        <v>4873</v>
      </c>
      <c r="K132" s="230"/>
      <c r="L132" s="237"/>
      <c r="M132" s="238" t="str">
        <f>IF(P132=TRUE,IFERROR(K132*VLOOKUP(O132,Y!$F$63:$L$67,MATCH(J132,Y!$G$62:$L$62,0)+1,FALSE),""),IFERROR(K132*VLOOKUP(O132,Y!$F$63:$L$67,MATCH("-",Y!$G$62:$L$62,0)+1,FALSE),""))</f>
        <v/>
      </c>
      <c r="N132" s="207"/>
      <c r="O132" s="209">
        <f t="shared" si="2"/>
        <v>0</v>
      </c>
      <c r="P132" s="209" t="str">
        <f t="shared" si="3"/>
        <v>-</v>
      </c>
      <c r="Q132" s="64"/>
      <c r="R132" s="64"/>
      <c r="S132" s="64"/>
    </row>
    <row r="133" spans="1:19" s="210" customFormat="1" x14ac:dyDescent="0.2">
      <c r="A133" s="207"/>
      <c r="B133" s="224">
        <v>111</v>
      </c>
      <c r="C133" s="229"/>
      <c r="D133" s="229"/>
      <c r="E133" s="226"/>
      <c r="F133" s="227" t="str">
        <f>IFERROR(VLOOKUP(E133, Z!$A$2:$C$4127, 3, FALSE), "")</f>
        <v/>
      </c>
      <c r="G133" s="228"/>
      <c r="H133" s="229"/>
      <c r="I133" s="229"/>
      <c r="J133" s="226" t="s">
        <v>4873</v>
      </c>
      <c r="K133" s="230"/>
      <c r="L133" s="237"/>
      <c r="M133" s="238" t="str">
        <f>IF(P133=TRUE,IFERROR(K133*VLOOKUP(O133,Y!$F$63:$L$67,MATCH(J133,Y!$G$62:$L$62,0)+1,FALSE),""),IFERROR(K133*VLOOKUP(O133,Y!$F$63:$L$67,MATCH("-",Y!$G$62:$L$62,0)+1,FALSE),""))</f>
        <v/>
      </c>
      <c r="N133" s="207"/>
      <c r="O133" s="209">
        <f t="shared" si="2"/>
        <v>0</v>
      </c>
      <c r="P133" s="209" t="str">
        <f t="shared" si="3"/>
        <v>-</v>
      </c>
      <c r="Q133" s="64"/>
      <c r="R133" s="64"/>
      <c r="S133" s="64"/>
    </row>
    <row r="134" spans="1:19" s="210" customFormat="1" x14ac:dyDescent="0.2">
      <c r="A134" s="207"/>
      <c r="B134" s="224">
        <v>112</v>
      </c>
      <c r="C134" s="229"/>
      <c r="D134" s="229"/>
      <c r="E134" s="226"/>
      <c r="F134" s="227" t="str">
        <f>IFERROR(VLOOKUP(E134, Z!$A$2:$C$4127, 3, FALSE), "")</f>
        <v/>
      </c>
      <c r="G134" s="228"/>
      <c r="H134" s="229"/>
      <c r="I134" s="229"/>
      <c r="J134" s="226" t="s">
        <v>4873</v>
      </c>
      <c r="K134" s="230"/>
      <c r="L134" s="237"/>
      <c r="M134" s="238" t="str">
        <f>IF(P134=TRUE,IFERROR(K134*VLOOKUP(O134,Y!$F$63:$L$67,MATCH(J134,Y!$G$62:$L$62,0)+1,FALSE),""),IFERROR(K134*VLOOKUP(O134,Y!$F$63:$L$67,MATCH("-",Y!$G$62:$L$62,0)+1,FALSE),""))</f>
        <v/>
      </c>
      <c r="N134" s="207"/>
      <c r="O134" s="209">
        <f t="shared" si="2"/>
        <v>0</v>
      </c>
      <c r="P134" s="209" t="str">
        <f t="shared" si="3"/>
        <v>-</v>
      </c>
      <c r="Q134" s="64"/>
      <c r="R134" s="64"/>
      <c r="S134" s="64"/>
    </row>
    <row r="135" spans="1:19" s="210" customFormat="1" x14ac:dyDescent="0.2">
      <c r="A135" s="207"/>
      <c r="B135" s="224">
        <v>113</v>
      </c>
      <c r="C135" s="229"/>
      <c r="D135" s="229"/>
      <c r="E135" s="226"/>
      <c r="F135" s="227" t="str">
        <f>IFERROR(VLOOKUP(E135, Z!$A$2:$C$4127, 3, FALSE), "")</f>
        <v/>
      </c>
      <c r="G135" s="228"/>
      <c r="H135" s="229"/>
      <c r="I135" s="229"/>
      <c r="J135" s="226" t="s">
        <v>4873</v>
      </c>
      <c r="K135" s="230"/>
      <c r="L135" s="237"/>
      <c r="M135" s="238" t="str">
        <f>IF(P135=TRUE,IFERROR(K135*VLOOKUP(O135,Y!$F$63:$L$67,MATCH(J135,Y!$G$62:$L$62,0)+1,FALSE),""),IFERROR(K135*VLOOKUP(O135,Y!$F$63:$L$67,MATCH("-",Y!$G$62:$L$62,0)+1,FALSE),""))</f>
        <v/>
      </c>
      <c r="N135" s="207"/>
      <c r="O135" s="209">
        <f t="shared" si="2"/>
        <v>0</v>
      </c>
      <c r="P135" s="209" t="str">
        <f t="shared" si="3"/>
        <v>-</v>
      </c>
      <c r="Q135" s="64"/>
      <c r="R135" s="64"/>
      <c r="S135" s="64"/>
    </row>
    <row r="136" spans="1:19" s="210" customFormat="1" x14ac:dyDescent="0.2">
      <c r="A136" s="207"/>
      <c r="B136" s="224">
        <v>114</v>
      </c>
      <c r="C136" s="229"/>
      <c r="D136" s="229"/>
      <c r="E136" s="226"/>
      <c r="F136" s="227" t="str">
        <f>IFERROR(VLOOKUP(E136, Z!$A$2:$C$4127, 3, FALSE), "")</f>
        <v/>
      </c>
      <c r="G136" s="228"/>
      <c r="H136" s="229"/>
      <c r="I136" s="229"/>
      <c r="J136" s="226" t="s">
        <v>4873</v>
      </c>
      <c r="K136" s="230"/>
      <c r="L136" s="237"/>
      <c r="M136" s="238" t="str">
        <f>IF(P136=TRUE,IFERROR(K136*VLOOKUP(O136,Y!$F$63:$L$67,MATCH(J136,Y!$G$62:$L$62,0)+1,FALSE),""),IFERROR(K136*VLOOKUP(O136,Y!$F$63:$L$67,MATCH("-",Y!$G$62:$L$62,0)+1,FALSE),""))</f>
        <v/>
      </c>
      <c r="N136" s="207"/>
      <c r="O136" s="209">
        <f t="shared" si="2"/>
        <v>0</v>
      </c>
      <c r="P136" s="209" t="str">
        <f t="shared" si="3"/>
        <v>-</v>
      </c>
      <c r="Q136" s="64"/>
      <c r="R136" s="64"/>
      <c r="S136" s="64"/>
    </row>
    <row r="137" spans="1:19" s="210" customFormat="1" x14ac:dyDescent="0.2">
      <c r="A137" s="207"/>
      <c r="B137" s="224">
        <v>115</v>
      </c>
      <c r="C137" s="229"/>
      <c r="D137" s="229"/>
      <c r="E137" s="226"/>
      <c r="F137" s="227" t="str">
        <f>IFERROR(VLOOKUP(E137, Z!$A$2:$C$4127, 3, FALSE), "")</f>
        <v/>
      </c>
      <c r="G137" s="228"/>
      <c r="H137" s="229"/>
      <c r="I137" s="229"/>
      <c r="J137" s="226" t="s">
        <v>4873</v>
      </c>
      <c r="K137" s="230"/>
      <c r="L137" s="237"/>
      <c r="M137" s="238" t="str">
        <f>IF(P137=TRUE,IFERROR(K137*VLOOKUP(O137,Y!$F$63:$L$67,MATCH(J137,Y!$G$62:$L$62,0)+1,FALSE),""),IFERROR(K137*VLOOKUP(O137,Y!$F$63:$L$67,MATCH("-",Y!$G$62:$L$62,0)+1,FALSE),""))</f>
        <v/>
      </c>
      <c r="N137" s="207"/>
      <c r="O137" s="209">
        <f t="shared" si="2"/>
        <v>0</v>
      </c>
      <c r="P137" s="209" t="str">
        <f t="shared" si="3"/>
        <v>-</v>
      </c>
      <c r="Q137" s="64"/>
      <c r="R137" s="64"/>
      <c r="S137" s="64"/>
    </row>
    <row r="138" spans="1:19" s="210" customFormat="1" x14ac:dyDescent="0.2">
      <c r="A138" s="207"/>
      <c r="B138" s="224">
        <v>116</v>
      </c>
      <c r="C138" s="229"/>
      <c r="D138" s="229"/>
      <c r="E138" s="226"/>
      <c r="F138" s="227" t="str">
        <f>IFERROR(VLOOKUP(E138, Z!$A$2:$C$4127, 3, FALSE), "")</f>
        <v/>
      </c>
      <c r="G138" s="228"/>
      <c r="H138" s="229"/>
      <c r="I138" s="229"/>
      <c r="J138" s="226" t="s">
        <v>4873</v>
      </c>
      <c r="K138" s="230"/>
      <c r="L138" s="237"/>
      <c r="M138" s="238" t="str">
        <f>IF(P138=TRUE,IFERROR(K138*VLOOKUP(O138,Y!$F$63:$L$67,MATCH(J138,Y!$G$62:$L$62,0)+1,FALSE),""),IFERROR(K138*VLOOKUP(O138,Y!$F$63:$L$67,MATCH("-",Y!$G$62:$L$62,0)+1,FALSE),""))</f>
        <v/>
      </c>
      <c r="N138" s="207"/>
      <c r="O138" s="209">
        <f t="shared" si="2"/>
        <v>0</v>
      </c>
      <c r="P138" s="209" t="str">
        <f t="shared" si="3"/>
        <v>-</v>
      </c>
      <c r="Q138" s="64"/>
      <c r="R138" s="64"/>
      <c r="S138" s="64"/>
    </row>
    <row r="139" spans="1:19" s="210" customFormat="1" x14ac:dyDescent="0.2">
      <c r="A139" s="207"/>
      <c r="B139" s="224">
        <v>117</v>
      </c>
      <c r="C139" s="229"/>
      <c r="D139" s="229"/>
      <c r="E139" s="226"/>
      <c r="F139" s="227" t="str">
        <f>IFERROR(VLOOKUP(E139, Z!$A$2:$C$4127, 3, FALSE), "")</f>
        <v/>
      </c>
      <c r="G139" s="228"/>
      <c r="H139" s="229"/>
      <c r="I139" s="229"/>
      <c r="J139" s="226" t="s">
        <v>4873</v>
      </c>
      <c r="K139" s="230"/>
      <c r="L139" s="237"/>
      <c r="M139" s="238" t="str">
        <f>IF(P139=TRUE,IFERROR(K139*VLOOKUP(O139,Y!$F$63:$L$67,MATCH(J139,Y!$G$62:$L$62,0)+1,FALSE),""),IFERROR(K139*VLOOKUP(O139,Y!$F$63:$L$67,MATCH("-",Y!$G$62:$L$62,0)+1,FALSE),""))</f>
        <v/>
      </c>
      <c r="N139" s="207"/>
      <c r="O139" s="209">
        <f t="shared" si="2"/>
        <v>0</v>
      </c>
      <c r="P139" s="209" t="str">
        <f t="shared" si="3"/>
        <v>-</v>
      </c>
      <c r="Q139" s="64"/>
      <c r="R139" s="64"/>
      <c r="S139" s="64"/>
    </row>
    <row r="140" spans="1:19" s="210" customFormat="1" x14ac:dyDescent="0.2">
      <c r="A140" s="207"/>
      <c r="B140" s="224">
        <v>118</v>
      </c>
      <c r="C140" s="229"/>
      <c r="D140" s="229"/>
      <c r="E140" s="226"/>
      <c r="F140" s="227" t="str">
        <f>IFERROR(VLOOKUP(E140, Z!$A$2:$C$4127, 3, FALSE), "")</f>
        <v/>
      </c>
      <c r="G140" s="228"/>
      <c r="H140" s="229"/>
      <c r="I140" s="229"/>
      <c r="J140" s="226" t="s">
        <v>4873</v>
      </c>
      <c r="K140" s="230"/>
      <c r="L140" s="237"/>
      <c r="M140" s="238" t="str">
        <f>IF(P140=TRUE,IFERROR(K140*VLOOKUP(O140,Y!$F$63:$L$67,MATCH(J140,Y!$G$62:$L$62,0)+1,FALSE),""),IFERROR(K140*VLOOKUP(O140,Y!$F$63:$L$67,MATCH("-",Y!$G$62:$L$62,0)+1,FALSE),""))</f>
        <v/>
      </c>
      <c r="N140" s="207"/>
      <c r="O140" s="209">
        <f t="shared" si="2"/>
        <v>0</v>
      </c>
      <c r="P140" s="209" t="str">
        <f t="shared" si="3"/>
        <v>-</v>
      </c>
      <c r="Q140" s="64"/>
      <c r="R140" s="64"/>
      <c r="S140" s="64"/>
    </row>
    <row r="141" spans="1:19" s="210" customFormat="1" x14ac:dyDescent="0.2">
      <c r="A141" s="207"/>
      <c r="B141" s="224">
        <v>119</v>
      </c>
      <c r="C141" s="229"/>
      <c r="D141" s="229"/>
      <c r="E141" s="226"/>
      <c r="F141" s="227" t="str">
        <f>IFERROR(VLOOKUP(E141, Z!$A$2:$C$4127, 3, FALSE), "")</f>
        <v/>
      </c>
      <c r="G141" s="228"/>
      <c r="H141" s="229"/>
      <c r="I141" s="229"/>
      <c r="J141" s="226" t="s">
        <v>4873</v>
      </c>
      <c r="K141" s="230"/>
      <c r="L141" s="237"/>
      <c r="M141" s="238" t="str">
        <f>IF(P141=TRUE,IFERROR(K141*VLOOKUP(O141,Y!$F$63:$L$67,MATCH(J141,Y!$G$62:$L$62,0)+1,FALSE),""),IFERROR(K141*VLOOKUP(O141,Y!$F$63:$L$67,MATCH("-",Y!$G$62:$L$62,0)+1,FALSE),""))</f>
        <v/>
      </c>
      <c r="N141" s="207"/>
      <c r="O141" s="209">
        <f t="shared" si="2"/>
        <v>0</v>
      </c>
      <c r="P141" s="209" t="str">
        <f t="shared" si="3"/>
        <v>-</v>
      </c>
      <c r="Q141" s="64"/>
      <c r="R141" s="64"/>
      <c r="S141" s="64"/>
    </row>
    <row r="142" spans="1:19" s="210" customFormat="1" x14ac:dyDescent="0.2">
      <c r="A142" s="207"/>
      <c r="B142" s="224">
        <v>120</v>
      </c>
      <c r="C142" s="229"/>
      <c r="D142" s="229"/>
      <c r="E142" s="226"/>
      <c r="F142" s="227" t="str">
        <f>IFERROR(VLOOKUP(E142, Z!$A$2:$C$4127, 3, FALSE), "")</f>
        <v/>
      </c>
      <c r="G142" s="228"/>
      <c r="H142" s="229"/>
      <c r="I142" s="229"/>
      <c r="J142" s="226" t="s">
        <v>4873</v>
      </c>
      <c r="K142" s="230"/>
      <c r="L142" s="237"/>
      <c r="M142" s="238" t="str">
        <f>IF(P142=TRUE,IFERROR(K142*VLOOKUP(O142,Y!$F$63:$L$67,MATCH(J142,Y!$G$62:$L$62,0)+1,FALSE),""),IFERROR(K142*VLOOKUP(O142,Y!$F$63:$L$67,MATCH("-",Y!$G$62:$L$62,0)+1,FALSE),""))</f>
        <v/>
      </c>
      <c r="N142" s="207"/>
      <c r="O142" s="209">
        <f t="shared" si="2"/>
        <v>0</v>
      </c>
      <c r="P142" s="209" t="str">
        <f t="shared" si="3"/>
        <v>-</v>
      </c>
      <c r="Q142" s="64"/>
      <c r="R142" s="64"/>
      <c r="S142" s="64"/>
    </row>
    <row r="143" spans="1:19" s="210" customFormat="1" x14ac:dyDescent="0.2">
      <c r="A143" s="207"/>
      <c r="B143" s="224">
        <v>121</v>
      </c>
      <c r="C143" s="229"/>
      <c r="D143" s="229"/>
      <c r="E143" s="226"/>
      <c r="F143" s="227" t="str">
        <f>IFERROR(VLOOKUP(E143, Z!$A$2:$C$4127, 3, FALSE), "")</f>
        <v/>
      </c>
      <c r="G143" s="228"/>
      <c r="H143" s="229"/>
      <c r="I143" s="229"/>
      <c r="J143" s="226" t="s">
        <v>4873</v>
      </c>
      <c r="K143" s="230"/>
      <c r="L143" s="237"/>
      <c r="M143" s="238" t="str">
        <f>IF(P143=TRUE,IFERROR(K143*VLOOKUP(O143,Y!$F$63:$L$67,MATCH(J143,Y!$G$62:$L$62,0)+1,FALSE),""),IFERROR(K143*VLOOKUP(O143,Y!$F$63:$L$67,MATCH("-",Y!$G$62:$L$62,0)+1,FALSE),""))</f>
        <v/>
      </c>
      <c r="N143" s="207"/>
      <c r="O143" s="209">
        <f t="shared" si="2"/>
        <v>0</v>
      </c>
      <c r="P143" s="209" t="str">
        <f t="shared" si="3"/>
        <v>-</v>
      </c>
      <c r="Q143" s="64"/>
      <c r="R143" s="64"/>
      <c r="S143" s="64"/>
    </row>
    <row r="144" spans="1:19" s="210" customFormat="1" x14ac:dyDescent="0.2">
      <c r="A144" s="207"/>
      <c r="B144" s="224">
        <v>122</v>
      </c>
      <c r="C144" s="229"/>
      <c r="D144" s="229"/>
      <c r="E144" s="226"/>
      <c r="F144" s="227" t="str">
        <f>IFERROR(VLOOKUP(E144, Z!$A$2:$C$4127, 3, FALSE), "")</f>
        <v/>
      </c>
      <c r="G144" s="228"/>
      <c r="H144" s="229"/>
      <c r="I144" s="229"/>
      <c r="J144" s="226" t="s">
        <v>4873</v>
      </c>
      <c r="K144" s="230"/>
      <c r="L144" s="237"/>
      <c r="M144" s="238" t="str">
        <f>IF(P144=TRUE,IFERROR(K144*VLOOKUP(O144,Y!$F$63:$L$67,MATCH(J144,Y!$G$62:$L$62,0)+1,FALSE),""),IFERROR(K144*VLOOKUP(O144,Y!$F$63:$L$67,MATCH("-",Y!$G$62:$L$62,0)+1,FALSE),""))</f>
        <v/>
      </c>
      <c r="N144" s="207"/>
      <c r="O144" s="209">
        <f t="shared" si="2"/>
        <v>0</v>
      </c>
      <c r="P144" s="209" t="str">
        <f t="shared" si="3"/>
        <v>-</v>
      </c>
      <c r="Q144" s="64"/>
      <c r="R144" s="64"/>
      <c r="S144" s="64"/>
    </row>
    <row r="145" spans="1:19" s="210" customFormat="1" x14ac:dyDescent="0.2">
      <c r="A145" s="207"/>
      <c r="B145" s="224">
        <v>123</v>
      </c>
      <c r="C145" s="229"/>
      <c r="D145" s="229"/>
      <c r="E145" s="226"/>
      <c r="F145" s="227" t="str">
        <f>IFERROR(VLOOKUP(E145, Z!$A$2:$C$4127, 3, FALSE), "")</f>
        <v/>
      </c>
      <c r="G145" s="228"/>
      <c r="H145" s="229"/>
      <c r="I145" s="229"/>
      <c r="J145" s="226" t="s">
        <v>4873</v>
      </c>
      <c r="K145" s="230"/>
      <c r="L145" s="237"/>
      <c r="M145" s="238" t="str">
        <f>IF(P145=TRUE,IFERROR(K145*VLOOKUP(O145,Y!$F$63:$L$67,MATCH(J145,Y!$G$62:$L$62,0)+1,FALSE),""),IFERROR(K145*VLOOKUP(O145,Y!$F$63:$L$67,MATCH("-",Y!$G$62:$L$62,0)+1,FALSE),""))</f>
        <v/>
      </c>
      <c r="N145" s="207"/>
      <c r="O145" s="209">
        <f t="shared" si="2"/>
        <v>0</v>
      </c>
      <c r="P145" s="209" t="str">
        <f t="shared" si="3"/>
        <v>-</v>
      </c>
      <c r="Q145" s="64"/>
      <c r="R145" s="64"/>
      <c r="S145" s="64"/>
    </row>
    <row r="146" spans="1:19" s="210" customFormat="1" x14ac:dyDescent="0.2">
      <c r="A146" s="207"/>
      <c r="B146" s="224">
        <v>124</v>
      </c>
      <c r="C146" s="229"/>
      <c r="D146" s="229"/>
      <c r="E146" s="226"/>
      <c r="F146" s="227" t="str">
        <f>IFERROR(VLOOKUP(E146, Z!$A$2:$C$4127, 3, FALSE), "")</f>
        <v/>
      </c>
      <c r="G146" s="228"/>
      <c r="H146" s="229"/>
      <c r="I146" s="229"/>
      <c r="J146" s="226" t="s">
        <v>4873</v>
      </c>
      <c r="K146" s="230"/>
      <c r="L146" s="237"/>
      <c r="M146" s="238" t="str">
        <f>IF(P146=TRUE,IFERROR(K146*VLOOKUP(O146,Y!$F$63:$L$67,MATCH(J146,Y!$G$62:$L$62,0)+1,FALSE),""),IFERROR(K146*VLOOKUP(O146,Y!$F$63:$L$67,MATCH("-",Y!$G$62:$L$62,0)+1,FALSE),""))</f>
        <v/>
      </c>
      <c r="N146" s="207"/>
      <c r="O146" s="209">
        <f t="shared" si="2"/>
        <v>0</v>
      </c>
      <c r="P146" s="209" t="str">
        <f t="shared" si="3"/>
        <v>-</v>
      </c>
      <c r="Q146" s="64"/>
      <c r="R146" s="64"/>
      <c r="S146" s="64"/>
    </row>
    <row r="147" spans="1:19" s="210" customFormat="1" x14ac:dyDescent="0.2">
      <c r="A147" s="207"/>
      <c r="B147" s="224">
        <v>125</v>
      </c>
      <c r="C147" s="229"/>
      <c r="D147" s="229"/>
      <c r="E147" s="226"/>
      <c r="F147" s="227" t="str">
        <f>IFERROR(VLOOKUP(E147, Z!$A$2:$C$4127, 3, FALSE), "")</f>
        <v/>
      </c>
      <c r="G147" s="228"/>
      <c r="H147" s="229"/>
      <c r="I147" s="229"/>
      <c r="J147" s="226" t="s">
        <v>4873</v>
      </c>
      <c r="K147" s="230"/>
      <c r="L147" s="237"/>
      <c r="M147" s="238" t="str">
        <f>IF(P147=TRUE,IFERROR(K147*VLOOKUP(O147,Y!$F$63:$L$67,MATCH(J147,Y!$G$62:$L$62,0)+1,FALSE),""),IFERROR(K147*VLOOKUP(O147,Y!$F$63:$L$67,MATCH("-",Y!$G$62:$L$62,0)+1,FALSE),""))</f>
        <v/>
      </c>
      <c r="N147" s="207"/>
      <c r="O147" s="209">
        <f t="shared" si="2"/>
        <v>0</v>
      </c>
      <c r="P147" s="209" t="str">
        <f t="shared" si="3"/>
        <v>-</v>
      </c>
      <c r="Q147" s="64"/>
      <c r="R147" s="64"/>
      <c r="S147" s="64"/>
    </row>
    <row r="148" spans="1:19" s="210" customFormat="1" x14ac:dyDescent="0.2">
      <c r="A148" s="207"/>
      <c r="B148" s="224">
        <v>126</v>
      </c>
      <c r="C148" s="229"/>
      <c r="D148" s="229"/>
      <c r="E148" s="226"/>
      <c r="F148" s="227" t="str">
        <f>IFERROR(VLOOKUP(E148, Z!$A$2:$C$4127, 3, FALSE), "")</f>
        <v/>
      </c>
      <c r="G148" s="228"/>
      <c r="H148" s="229"/>
      <c r="I148" s="229"/>
      <c r="J148" s="226" t="s">
        <v>4873</v>
      </c>
      <c r="K148" s="230"/>
      <c r="L148" s="237"/>
      <c r="M148" s="238" t="str">
        <f>IF(P148=TRUE,IFERROR(K148*VLOOKUP(O148,Y!$F$63:$L$67,MATCH(J148,Y!$G$62:$L$62,0)+1,FALSE),""),IFERROR(K148*VLOOKUP(O148,Y!$F$63:$L$67,MATCH("-",Y!$G$62:$L$62,0)+1,FALSE),""))</f>
        <v/>
      </c>
      <c r="N148" s="207"/>
      <c r="O148" s="209">
        <f t="shared" si="2"/>
        <v>0</v>
      </c>
      <c r="P148" s="209" t="str">
        <f t="shared" si="3"/>
        <v>-</v>
      </c>
      <c r="Q148" s="64"/>
      <c r="R148" s="64"/>
      <c r="S148" s="64"/>
    </row>
    <row r="149" spans="1:19" s="210" customFormat="1" x14ac:dyDescent="0.2">
      <c r="A149" s="207"/>
      <c r="B149" s="224">
        <v>127</v>
      </c>
      <c r="C149" s="229"/>
      <c r="D149" s="229"/>
      <c r="E149" s="226"/>
      <c r="F149" s="227" t="str">
        <f>IFERROR(VLOOKUP(E149, Z!$A$2:$C$4127, 3, FALSE), "")</f>
        <v/>
      </c>
      <c r="G149" s="228"/>
      <c r="H149" s="229"/>
      <c r="I149" s="229"/>
      <c r="J149" s="226" t="s">
        <v>4873</v>
      </c>
      <c r="K149" s="230"/>
      <c r="L149" s="237"/>
      <c r="M149" s="238" t="str">
        <f>IF(P149=TRUE,IFERROR(K149*VLOOKUP(O149,Y!$F$63:$L$67,MATCH(J149,Y!$G$62:$L$62,0)+1,FALSE),""),IFERROR(K149*VLOOKUP(O149,Y!$F$63:$L$67,MATCH("-",Y!$G$62:$L$62,0)+1,FALSE),""))</f>
        <v/>
      </c>
      <c r="N149" s="207"/>
      <c r="O149" s="209">
        <f t="shared" si="2"/>
        <v>0</v>
      </c>
      <c r="P149" s="209" t="str">
        <f t="shared" si="3"/>
        <v>-</v>
      </c>
      <c r="Q149" s="64"/>
      <c r="R149" s="64"/>
      <c r="S149" s="64"/>
    </row>
    <row r="150" spans="1:19" s="210" customFormat="1" x14ac:dyDescent="0.2">
      <c r="A150" s="207"/>
      <c r="B150" s="224">
        <v>128</v>
      </c>
      <c r="C150" s="229"/>
      <c r="D150" s="229"/>
      <c r="E150" s="226"/>
      <c r="F150" s="227" t="str">
        <f>IFERROR(VLOOKUP(E150, Z!$A$2:$C$4127, 3, FALSE), "")</f>
        <v/>
      </c>
      <c r="G150" s="228"/>
      <c r="H150" s="229"/>
      <c r="I150" s="229"/>
      <c r="J150" s="226" t="s">
        <v>4873</v>
      </c>
      <c r="K150" s="230"/>
      <c r="L150" s="237"/>
      <c r="M150" s="238" t="str">
        <f>IF(P150=TRUE,IFERROR(K150*VLOOKUP(O150,Y!$F$63:$L$67,MATCH(J150,Y!$G$62:$L$62,0)+1,FALSE),""),IFERROR(K150*VLOOKUP(O150,Y!$F$63:$L$67,MATCH("-",Y!$G$62:$L$62,0)+1,FALSE),""))</f>
        <v/>
      </c>
      <c r="N150" s="207"/>
      <c r="O150" s="209">
        <f t="shared" si="2"/>
        <v>0</v>
      </c>
      <c r="P150" s="209" t="str">
        <f t="shared" si="3"/>
        <v>-</v>
      </c>
      <c r="Q150" s="64"/>
      <c r="R150" s="64"/>
      <c r="S150" s="64"/>
    </row>
    <row r="151" spans="1:19" s="210" customFormat="1" x14ac:dyDescent="0.2">
      <c r="A151" s="207"/>
      <c r="B151" s="224">
        <v>129</v>
      </c>
      <c r="C151" s="229"/>
      <c r="D151" s="229"/>
      <c r="E151" s="226"/>
      <c r="F151" s="227" t="str">
        <f>IFERROR(VLOOKUP(E151, Z!$A$2:$C$4127, 3, FALSE), "")</f>
        <v/>
      </c>
      <c r="G151" s="228"/>
      <c r="H151" s="229"/>
      <c r="I151" s="229"/>
      <c r="J151" s="226" t="s">
        <v>4873</v>
      </c>
      <c r="K151" s="230"/>
      <c r="L151" s="237"/>
      <c r="M151" s="238" t="str">
        <f>IF(P151=TRUE,IFERROR(K151*VLOOKUP(O151,Y!$F$63:$L$67,MATCH(J151,Y!$G$62:$L$62,0)+1,FALSE),""),IFERROR(K151*VLOOKUP(O151,Y!$F$63:$L$67,MATCH("-",Y!$G$62:$L$62,0)+1,FALSE),""))</f>
        <v/>
      </c>
      <c r="N151" s="207"/>
      <c r="O151" s="209">
        <f t="shared" ref="O151:O214" si="4">IFERROR(IFERROR(IFERROR( MATCH(G151, INDEX(Appliances,,1), 0), MATCH(G151, INDEX(Appliances,,2), 0)), MATCH(G151, INDEX(Appliances,,3), 0)), 0)</f>
        <v>0</v>
      </c>
      <c r="P151" s="209" t="str">
        <f t="shared" si="3"/>
        <v>-</v>
      </c>
      <c r="Q151" s="64"/>
      <c r="R151" s="64"/>
      <c r="S151" s="64"/>
    </row>
    <row r="152" spans="1:19" s="210" customFormat="1" x14ac:dyDescent="0.2">
      <c r="A152" s="207"/>
      <c r="B152" s="224">
        <v>130</v>
      </c>
      <c r="C152" s="229"/>
      <c r="D152" s="229"/>
      <c r="E152" s="226"/>
      <c r="F152" s="227" t="str">
        <f>IFERROR(VLOOKUP(E152, Z!$A$2:$C$4127, 3, FALSE), "")</f>
        <v/>
      </c>
      <c r="G152" s="228"/>
      <c r="H152" s="229"/>
      <c r="I152" s="229"/>
      <c r="J152" s="226" t="s">
        <v>4873</v>
      </c>
      <c r="K152" s="230"/>
      <c r="L152" s="237"/>
      <c r="M152" s="238" t="str">
        <f>IF(P152=TRUE,IFERROR(K152*VLOOKUP(O152,Y!$F$63:$L$67,MATCH(J152,Y!$G$62:$L$62,0)+1,FALSE),""),IFERROR(K152*VLOOKUP(O152,Y!$F$63:$L$67,MATCH("-",Y!$G$62:$L$62,0)+1,FALSE),""))</f>
        <v/>
      </c>
      <c r="N152" s="207"/>
      <c r="O152" s="209">
        <f t="shared" si="4"/>
        <v>0</v>
      </c>
      <c r="P152" s="209" t="str">
        <f t="shared" ref="P152:P215" si="5">IF(O152=0, "-", IF(O152&lt;=4, TRUE, FALSE))</f>
        <v>-</v>
      </c>
      <c r="Q152" s="64"/>
      <c r="R152" s="64"/>
      <c r="S152" s="64"/>
    </row>
    <row r="153" spans="1:19" s="210" customFormat="1" x14ac:dyDescent="0.2">
      <c r="A153" s="207"/>
      <c r="B153" s="224">
        <v>131</v>
      </c>
      <c r="C153" s="229"/>
      <c r="D153" s="229"/>
      <c r="E153" s="226"/>
      <c r="F153" s="227" t="str">
        <f>IFERROR(VLOOKUP(E153, Z!$A$2:$C$4127, 3, FALSE), "")</f>
        <v/>
      </c>
      <c r="G153" s="228"/>
      <c r="H153" s="229"/>
      <c r="I153" s="229"/>
      <c r="J153" s="226" t="s">
        <v>4873</v>
      </c>
      <c r="K153" s="230"/>
      <c r="L153" s="237"/>
      <c r="M153" s="238" t="str">
        <f>IF(P153=TRUE,IFERROR(K153*VLOOKUP(O153,Y!$F$63:$L$67,MATCH(J153,Y!$G$62:$L$62,0)+1,FALSE),""),IFERROR(K153*VLOOKUP(O153,Y!$F$63:$L$67,MATCH("-",Y!$G$62:$L$62,0)+1,FALSE),""))</f>
        <v/>
      </c>
      <c r="N153" s="207"/>
      <c r="O153" s="209">
        <f t="shared" si="4"/>
        <v>0</v>
      </c>
      <c r="P153" s="209" t="str">
        <f t="shared" si="5"/>
        <v>-</v>
      </c>
      <c r="Q153" s="64"/>
      <c r="R153" s="64"/>
      <c r="S153" s="64"/>
    </row>
    <row r="154" spans="1:19" s="210" customFormat="1" x14ac:dyDescent="0.2">
      <c r="A154" s="207"/>
      <c r="B154" s="224">
        <v>132</v>
      </c>
      <c r="C154" s="229"/>
      <c r="D154" s="229"/>
      <c r="E154" s="226"/>
      <c r="F154" s="227" t="str">
        <f>IFERROR(VLOOKUP(E154, Z!$A$2:$C$4127, 3, FALSE), "")</f>
        <v/>
      </c>
      <c r="G154" s="228"/>
      <c r="H154" s="229"/>
      <c r="I154" s="229"/>
      <c r="J154" s="226" t="s">
        <v>4873</v>
      </c>
      <c r="K154" s="230"/>
      <c r="L154" s="237"/>
      <c r="M154" s="238" t="str">
        <f>IF(P154=TRUE,IFERROR(K154*VLOOKUP(O154,Y!$F$63:$L$67,MATCH(J154,Y!$G$62:$L$62,0)+1,FALSE),""),IFERROR(K154*VLOOKUP(O154,Y!$F$63:$L$67,MATCH("-",Y!$G$62:$L$62,0)+1,FALSE),""))</f>
        <v/>
      </c>
      <c r="N154" s="207"/>
      <c r="O154" s="209">
        <f t="shared" si="4"/>
        <v>0</v>
      </c>
      <c r="P154" s="209" t="str">
        <f t="shared" si="5"/>
        <v>-</v>
      </c>
      <c r="Q154" s="64"/>
      <c r="R154" s="64"/>
      <c r="S154" s="64"/>
    </row>
    <row r="155" spans="1:19" s="210" customFormat="1" x14ac:dyDescent="0.2">
      <c r="A155" s="207"/>
      <c r="B155" s="224">
        <v>133</v>
      </c>
      <c r="C155" s="229"/>
      <c r="D155" s="229"/>
      <c r="E155" s="226"/>
      <c r="F155" s="227" t="str">
        <f>IFERROR(VLOOKUP(E155, Z!$A$2:$C$4127, 3, FALSE), "")</f>
        <v/>
      </c>
      <c r="G155" s="228"/>
      <c r="H155" s="229"/>
      <c r="I155" s="229"/>
      <c r="J155" s="226" t="s">
        <v>4873</v>
      </c>
      <c r="K155" s="230"/>
      <c r="L155" s="237"/>
      <c r="M155" s="238" t="str">
        <f>IF(P155=TRUE,IFERROR(K155*VLOOKUP(O155,Y!$F$63:$L$67,MATCH(J155,Y!$G$62:$L$62,0)+1,FALSE),""),IFERROR(K155*VLOOKUP(O155,Y!$F$63:$L$67,MATCH("-",Y!$G$62:$L$62,0)+1,FALSE),""))</f>
        <v/>
      </c>
      <c r="N155" s="207"/>
      <c r="O155" s="209">
        <f t="shared" si="4"/>
        <v>0</v>
      </c>
      <c r="P155" s="209" t="str">
        <f t="shared" si="5"/>
        <v>-</v>
      </c>
      <c r="Q155" s="64"/>
      <c r="R155" s="64"/>
      <c r="S155" s="64"/>
    </row>
    <row r="156" spans="1:19" s="210" customFormat="1" x14ac:dyDescent="0.2">
      <c r="A156" s="207"/>
      <c r="B156" s="224">
        <v>134</v>
      </c>
      <c r="C156" s="229"/>
      <c r="D156" s="229"/>
      <c r="E156" s="226"/>
      <c r="F156" s="227" t="str">
        <f>IFERROR(VLOOKUP(E156, Z!$A$2:$C$4127, 3, FALSE), "")</f>
        <v/>
      </c>
      <c r="G156" s="228"/>
      <c r="H156" s="229"/>
      <c r="I156" s="229"/>
      <c r="J156" s="226" t="s">
        <v>4873</v>
      </c>
      <c r="K156" s="230"/>
      <c r="L156" s="237"/>
      <c r="M156" s="238" t="str">
        <f>IF(P156=TRUE,IFERROR(K156*VLOOKUP(O156,Y!$F$63:$L$67,MATCH(J156,Y!$G$62:$L$62,0)+1,FALSE),""),IFERROR(K156*VLOOKUP(O156,Y!$F$63:$L$67,MATCH("-",Y!$G$62:$L$62,0)+1,FALSE),""))</f>
        <v/>
      </c>
      <c r="N156" s="207"/>
      <c r="O156" s="209">
        <f t="shared" si="4"/>
        <v>0</v>
      </c>
      <c r="P156" s="209" t="str">
        <f t="shared" si="5"/>
        <v>-</v>
      </c>
      <c r="Q156" s="64"/>
      <c r="R156" s="64"/>
      <c r="S156" s="64"/>
    </row>
    <row r="157" spans="1:19" s="210" customFormat="1" x14ac:dyDescent="0.2">
      <c r="A157" s="207"/>
      <c r="B157" s="224">
        <v>135</v>
      </c>
      <c r="C157" s="229"/>
      <c r="D157" s="229"/>
      <c r="E157" s="226"/>
      <c r="F157" s="227" t="str">
        <f>IFERROR(VLOOKUP(E157, Z!$A$2:$C$4127, 3, FALSE), "")</f>
        <v/>
      </c>
      <c r="G157" s="228"/>
      <c r="H157" s="229"/>
      <c r="I157" s="229"/>
      <c r="J157" s="226" t="s">
        <v>4873</v>
      </c>
      <c r="K157" s="230"/>
      <c r="L157" s="237"/>
      <c r="M157" s="238" t="str">
        <f>IF(P157=TRUE,IFERROR(K157*VLOOKUP(O157,Y!$F$63:$L$67,MATCH(J157,Y!$G$62:$L$62,0)+1,FALSE),""),IFERROR(K157*VLOOKUP(O157,Y!$F$63:$L$67,MATCH("-",Y!$G$62:$L$62,0)+1,FALSE),""))</f>
        <v/>
      </c>
      <c r="N157" s="207"/>
      <c r="O157" s="209">
        <f t="shared" si="4"/>
        <v>0</v>
      </c>
      <c r="P157" s="209" t="str">
        <f t="shared" si="5"/>
        <v>-</v>
      </c>
      <c r="Q157" s="64"/>
      <c r="R157" s="64"/>
      <c r="S157" s="64"/>
    </row>
    <row r="158" spans="1:19" s="210" customFormat="1" x14ac:dyDescent="0.2">
      <c r="A158" s="207"/>
      <c r="B158" s="224">
        <v>136</v>
      </c>
      <c r="C158" s="229"/>
      <c r="D158" s="229"/>
      <c r="E158" s="226"/>
      <c r="F158" s="227" t="str">
        <f>IFERROR(VLOOKUP(E158, Z!$A$2:$C$4127, 3, FALSE), "")</f>
        <v/>
      </c>
      <c r="G158" s="228"/>
      <c r="H158" s="229"/>
      <c r="I158" s="229"/>
      <c r="J158" s="226" t="s">
        <v>4873</v>
      </c>
      <c r="K158" s="230"/>
      <c r="L158" s="237"/>
      <c r="M158" s="238" t="str">
        <f>IF(P158=TRUE,IFERROR(K158*VLOOKUP(O158,Y!$F$63:$L$67,MATCH(J158,Y!$G$62:$L$62,0)+1,FALSE),""),IFERROR(K158*VLOOKUP(O158,Y!$F$63:$L$67,MATCH("-",Y!$G$62:$L$62,0)+1,FALSE),""))</f>
        <v/>
      </c>
      <c r="N158" s="207"/>
      <c r="O158" s="209">
        <f t="shared" si="4"/>
        <v>0</v>
      </c>
      <c r="P158" s="209" t="str">
        <f t="shared" si="5"/>
        <v>-</v>
      </c>
      <c r="Q158" s="64"/>
      <c r="R158" s="64"/>
      <c r="S158" s="64"/>
    </row>
    <row r="159" spans="1:19" s="210" customFormat="1" x14ac:dyDescent="0.2">
      <c r="A159" s="207"/>
      <c r="B159" s="224">
        <v>137</v>
      </c>
      <c r="C159" s="229"/>
      <c r="D159" s="229"/>
      <c r="E159" s="226"/>
      <c r="F159" s="227" t="str">
        <f>IFERROR(VLOOKUP(E159, Z!$A$2:$C$4127, 3, FALSE), "")</f>
        <v/>
      </c>
      <c r="G159" s="228"/>
      <c r="H159" s="229"/>
      <c r="I159" s="229"/>
      <c r="J159" s="226" t="s">
        <v>4873</v>
      </c>
      <c r="K159" s="230"/>
      <c r="L159" s="237"/>
      <c r="M159" s="238" t="str">
        <f>IF(P159=TRUE,IFERROR(K159*VLOOKUP(O159,Y!$F$63:$L$67,MATCH(J159,Y!$G$62:$L$62,0)+1,FALSE),""),IFERROR(K159*VLOOKUP(O159,Y!$F$63:$L$67,MATCH("-",Y!$G$62:$L$62,0)+1,FALSE),""))</f>
        <v/>
      </c>
      <c r="N159" s="207"/>
      <c r="O159" s="209">
        <f t="shared" si="4"/>
        <v>0</v>
      </c>
      <c r="P159" s="209" t="str">
        <f t="shared" si="5"/>
        <v>-</v>
      </c>
      <c r="Q159" s="64"/>
      <c r="R159" s="64"/>
      <c r="S159" s="64"/>
    </row>
    <row r="160" spans="1:19" s="210" customFormat="1" x14ac:dyDescent="0.2">
      <c r="A160" s="207"/>
      <c r="B160" s="224">
        <v>138</v>
      </c>
      <c r="C160" s="229"/>
      <c r="D160" s="229"/>
      <c r="E160" s="226"/>
      <c r="F160" s="227" t="str">
        <f>IFERROR(VLOOKUP(E160, Z!$A$2:$C$4127, 3, FALSE), "")</f>
        <v/>
      </c>
      <c r="G160" s="228"/>
      <c r="H160" s="229"/>
      <c r="I160" s="229"/>
      <c r="J160" s="226" t="s">
        <v>4873</v>
      </c>
      <c r="K160" s="230"/>
      <c r="L160" s="237"/>
      <c r="M160" s="238" t="str">
        <f>IF(P160=TRUE,IFERROR(K160*VLOOKUP(O160,Y!$F$63:$L$67,MATCH(J160,Y!$G$62:$L$62,0)+1,FALSE),""),IFERROR(K160*VLOOKUP(O160,Y!$F$63:$L$67,MATCH("-",Y!$G$62:$L$62,0)+1,FALSE),""))</f>
        <v/>
      </c>
      <c r="N160" s="207"/>
      <c r="O160" s="209">
        <f t="shared" si="4"/>
        <v>0</v>
      </c>
      <c r="P160" s="209" t="str">
        <f t="shared" si="5"/>
        <v>-</v>
      </c>
      <c r="Q160" s="64"/>
      <c r="R160" s="64"/>
      <c r="S160" s="64"/>
    </row>
    <row r="161" spans="1:19" s="210" customFormat="1" x14ac:dyDescent="0.2">
      <c r="A161" s="207"/>
      <c r="B161" s="224">
        <v>139</v>
      </c>
      <c r="C161" s="229"/>
      <c r="D161" s="229"/>
      <c r="E161" s="226"/>
      <c r="F161" s="227" t="str">
        <f>IFERROR(VLOOKUP(E161, Z!$A$2:$C$4127, 3, FALSE), "")</f>
        <v/>
      </c>
      <c r="G161" s="228"/>
      <c r="H161" s="229"/>
      <c r="I161" s="229"/>
      <c r="J161" s="226" t="s">
        <v>4873</v>
      </c>
      <c r="K161" s="230"/>
      <c r="L161" s="237"/>
      <c r="M161" s="238" t="str">
        <f>IF(P161=TRUE,IFERROR(K161*VLOOKUP(O161,Y!$F$63:$L$67,MATCH(J161,Y!$G$62:$L$62,0)+1,FALSE),""),IFERROR(K161*VLOOKUP(O161,Y!$F$63:$L$67,MATCH("-",Y!$G$62:$L$62,0)+1,FALSE),""))</f>
        <v/>
      </c>
      <c r="N161" s="207"/>
      <c r="O161" s="209">
        <f t="shared" si="4"/>
        <v>0</v>
      </c>
      <c r="P161" s="209" t="str">
        <f t="shared" si="5"/>
        <v>-</v>
      </c>
      <c r="Q161" s="64"/>
      <c r="R161" s="64"/>
      <c r="S161" s="64"/>
    </row>
    <row r="162" spans="1:19" s="210" customFormat="1" x14ac:dyDescent="0.2">
      <c r="A162" s="207"/>
      <c r="B162" s="224">
        <v>140</v>
      </c>
      <c r="C162" s="229"/>
      <c r="D162" s="229"/>
      <c r="E162" s="226"/>
      <c r="F162" s="227" t="str">
        <f>IFERROR(VLOOKUP(E162, Z!$A$2:$C$4127, 3, FALSE), "")</f>
        <v/>
      </c>
      <c r="G162" s="228"/>
      <c r="H162" s="229"/>
      <c r="I162" s="229"/>
      <c r="J162" s="226" t="s">
        <v>4873</v>
      </c>
      <c r="K162" s="230"/>
      <c r="L162" s="237"/>
      <c r="M162" s="238" t="str">
        <f>IF(P162=TRUE,IFERROR(K162*VLOOKUP(O162,Y!$F$63:$L$67,MATCH(J162,Y!$G$62:$L$62,0)+1,FALSE),""),IFERROR(K162*VLOOKUP(O162,Y!$F$63:$L$67,MATCH("-",Y!$G$62:$L$62,0)+1,FALSE),""))</f>
        <v/>
      </c>
      <c r="N162" s="207"/>
      <c r="O162" s="209">
        <f t="shared" si="4"/>
        <v>0</v>
      </c>
      <c r="P162" s="209" t="str">
        <f t="shared" si="5"/>
        <v>-</v>
      </c>
      <c r="Q162" s="64"/>
      <c r="R162" s="64"/>
      <c r="S162" s="64"/>
    </row>
    <row r="163" spans="1:19" s="210" customFormat="1" x14ac:dyDescent="0.2">
      <c r="A163" s="207"/>
      <c r="B163" s="224">
        <v>141</v>
      </c>
      <c r="C163" s="229"/>
      <c r="D163" s="229"/>
      <c r="E163" s="226"/>
      <c r="F163" s="227" t="str">
        <f>IFERROR(VLOOKUP(E163, Z!$A$2:$C$4127, 3, FALSE), "")</f>
        <v/>
      </c>
      <c r="G163" s="228"/>
      <c r="H163" s="229"/>
      <c r="I163" s="229"/>
      <c r="J163" s="226" t="s">
        <v>4873</v>
      </c>
      <c r="K163" s="230"/>
      <c r="L163" s="237"/>
      <c r="M163" s="238" t="str">
        <f>IF(P163=TRUE,IFERROR(K163*VLOOKUP(O163,Y!$F$63:$L$67,MATCH(J163,Y!$G$62:$L$62,0)+1,FALSE),""),IFERROR(K163*VLOOKUP(O163,Y!$F$63:$L$67,MATCH("-",Y!$G$62:$L$62,0)+1,FALSE),""))</f>
        <v/>
      </c>
      <c r="N163" s="207"/>
      <c r="O163" s="209">
        <f t="shared" si="4"/>
        <v>0</v>
      </c>
      <c r="P163" s="209" t="str">
        <f t="shared" si="5"/>
        <v>-</v>
      </c>
      <c r="Q163" s="64"/>
      <c r="R163" s="64"/>
      <c r="S163" s="64"/>
    </row>
    <row r="164" spans="1:19" s="210" customFormat="1" x14ac:dyDescent="0.2">
      <c r="A164" s="207"/>
      <c r="B164" s="224">
        <v>142</v>
      </c>
      <c r="C164" s="229"/>
      <c r="D164" s="229"/>
      <c r="E164" s="226"/>
      <c r="F164" s="227" t="str">
        <f>IFERROR(VLOOKUP(E164, Z!$A$2:$C$4127, 3, FALSE), "")</f>
        <v/>
      </c>
      <c r="G164" s="228"/>
      <c r="H164" s="229"/>
      <c r="I164" s="229"/>
      <c r="J164" s="226" t="s">
        <v>4873</v>
      </c>
      <c r="K164" s="230"/>
      <c r="L164" s="237"/>
      <c r="M164" s="238" t="str">
        <f>IF(P164=TRUE,IFERROR(K164*VLOOKUP(O164,Y!$F$63:$L$67,MATCH(J164,Y!$G$62:$L$62,0)+1,FALSE),""),IFERROR(K164*VLOOKUP(O164,Y!$F$63:$L$67,MATCH("-",Y!$G$62:$L$62,0)+1,FALSE),""))</f>
        <v/>
      </c>
      <c r="N164" s="207"/>
      <c r="O164" s="209">
        <f t="shared" si="4"/>
        <v>0</v>
      </c>
      <c r="P164" s="209" t="str">
        <f t="shared" si="5"/>
        <v>-</v>
      </c>
      <c r="Q164" s="64"/>
      <c r="R164" s="64"/>
      <c r="S164" s="64"/>
    </row>
    <row r="165" spans="1:19" s="210" customFormat="1" x14ac:dyDescent="0.2">
      <c r="A165" s="207"/>
      <c r="B165" s="224">
        <v>143</v>
      </c>
      <c r="C165" s="229"/>
      <c r="D165" s="229"/>
      <c r="E165" s="226"/>
      <c r="F165" s="227" t="str">
        <f>IFERROR(VLOOKUP(E165, Z!$A$2:$C$4127, 3, FALSE), "")</f>
        <v/>
      </c>
      <c r="G165" s="228"/>
      <c r="H165" s="229"/>
      <c r="I165" s="229"/>
      <c r="J165" s="226" t="s">
        <v>4873</v>
      </c>
      <c r="K165" s="230"/>
      <c r="L165" s="237"/>
      <c r="M165" s="238" t="str">
        <f>IF(P165=TRUE,IFERROR(K165*VLOOKUP(O165,Y!$F$63:$L$67,MATCH(J165,Y!$G$62:$L$62,0)+1,FALSE),""),IFERROR(K165*VLOOKUP(O165,Y!$F$63:$L$67,MATCH("-",Y!$G$62:$L$62,0)+1,FALSE),""))</f>
        <v/>
      </c>
      <c r="N165" s="207"/>
      <c r="O165" s="209">
        <f t="shared" si="4"/>
        <v>0</v>
      </c>
      <c r="P165" s="209" t="str">
        <f t="shared" si="5"/>
        <v>-</v>
      </c>
      <c r="Q165" s="64"/>
      <c r="R165" s="64"/>
      <c r="S165" s="64"/>
    </row>
    <row r="166" spans="1:19" s="210" customFormat="1" x14ac:dyDescent="0.2">
      <c r="A166" s="207"/>
      <c r="B166" s="224">
        <v>144</v>
      </c>
      <c r="C166" s="229"/>
      <c r="D166" s="229"/>
      <c r="E166" s="226"/>
      <c r="F166" s="227" t="str">
        <f>IFERROR(VLOOKUP(E166, Z!$A$2:$C$4127, 3, FALSE), "")</f>
        <v/>
      </c>
      <c r="G166" s="228"/>
      <c r="H166" s="229"/>
      <c r="I166" s="229"/>
      <c r="J166" s="226" t="s">
        <v>4873</v>
      </c>
      <c r="K166" s="230"/>
      <c r="L166" s="237"/>
      <c r="M166" s="238" t="str">
        <f>IF(P166=TRUE,IFERROR(K166*VLOOKUP(O166,Y!$F$63:$L$67,MATCH(J166,Y!$G$62:$L$62,0)+1,FALSE),""),IFERROR(K166*VLOOKUP(O166,Y!$F$63:$L$67,MATCH("-",Y!$G$62:$L$62,0)+1,FALSE),""))</f>
        <v/>
      </c>
      <c r="N166" s="207"/>
      <c r="O166" s="209">
        <f t="shared" si="4"/>
        <v>0</v>
      </c>
      <c r="P166" s="209" t="str">
        <f t="shared" si="5"/>
        <v>-</v>
      </c>
      <c r="Q166" s="64"/>
      <c r="R166" s="64"/>
      <c r="S166" s="64"/>
    </row>
    <row r="167" spans="1:19" s="210" customFormat="1" x14ac:dyDescent="0.2">
      <c r="A167" s="207"/>
      <c r="B167" s="224">
        <v>145</v>
      </c>
      <c r="C167" s="229"/>
      <c r="D167" s="229"/>
      <c r="E167" s="226"/>
      <c r="F167" s="227" t="str">
        <f>IFERROR(VLOOKUP(E167, Z!$A$2:$C$4127, 3, FALSE), "")</f>
        <v/>
      </c>
      <c r="G167" s="228"/>
      <c r="H167" s="229"/>
      <c r="I167" s="229"/>
      <c r="J167" s="226" t="s">
        <v>4873</v>
      </c>
      <c r="K167" s="230"/>
      <c r="L167" s="237"/>
      <c r="M167" s="238" t="str">
        <f>IF(P167=TRUE,IFERROR(K167*VLOOKUP(O167,Y!$F$63:$L$67,MATCH(J167,Y!$G$62:$L$62,0)+1,FALSE),""),IFERROR(K167*VLOOKUP(O167,Y!$F$63:$L$67,MATCH("-",Y!$G$62:$L$62,0)+1,FALSE),""))</f>
        <v/>
      </c>
      <c r="N167" s="207"/>
      <c r="O167" s="209">
        <f t="shared" si="4"/>
        <v>0</v>
      </c>
      <c r="P167" s="209" t="str">
        <f t="shared" si="5"/>
        <v>-</v>
      </c>
      <c r="Q167" s="64"/>
      <c r="R167" s="64"/>
      <c r="S167" s="64"/>
    </row>
    <row r="168" spans="1:19" s="210" customFormat="1" x14ac:dyDescent="0.2">
      <c r="A168" s="207"/>
      <c r="B168" s="224">
        <v>146</v>
      </c>
      <c r="C168" s="229"/>
      <c r="D168" s="229"/>
      <c r="E168" s="226"/>
      <c r="F168" s="227" t="str">
        <f>IFERROR(VLOOKUP(E168, Z!$A$2:$C$4127, 3, FALSE), "")</f>
        <v/>
      </c>
      <c r="G168" s="228"/>
      <c r="H168" s="229"/>
      <c r="I168" s="229"/>
      <c r="J168" s="226" t="s">
        <v>4873</v>
      </c>
      <c r="K168" s="230"/>
      <c r="L168" s="237"/>
      <c r="M168" s="238" t="str">
        <f>IF(P168=TRUE,IFERROR(K168*VLOOKUP(O168,Y!$F$63:$L$67,MATCH(J168,Y!$G$62:$L$62,0)+1,FALSE),""),IFERROR(K168*VLOOKUP(O168,Y!$F$63:$L$67,MATCH("-",Y!$G$62:$L$62,0)+1,FALSE),""))</f>
        <v/>
      </c>
      <c r="N168" s="207"/>
      <c r="O168" s="209">
        <f t="shared" si="4"/>
        <v>0</v>
      </c>
      <c r="P168" s="209" t="str">
        <f t="shared" si="5"/>
        <v>-</v>
      </c>
      <c r="Q168" s="64"/>
      <c r="R168" s="64"/>
      <c r="S168" s="64"/>
    </row>
    <row r="169" spans="1:19" s="210" customFormat="1" x14ac:dyDescent="0.2">
      <c r="A169" s="207"/>
      <c r="B169" s="224">
        <v>147</v>
      </c>
      <c r="C169" s="229"/>
      <c r="D169" s="229"/>
      <c r="E169" s="226"/>
      <c r="F169" s="227" t="str">
        <f>IFERROR(VLOOKUP(E169, Z!$A$2:$C$4127, 3, FALSE), "")</f>
        <v/>
      </c>
      <c r="G169" s="228"/>
      <c r="H169" s="229"/>
      <c r="I169" s="229"/>
      <c r="J169" s="226" t="s">
        <v>4873</v>
      </c>
      <c r="K169" s="230"/>
      <c r="L169" s="237"/>
      <c r="M169" s="238" t="str">
        <f>IF(P169=TRUE,IFERROR(K169*VLOOKUP(O169,Y!$F$63:$L$67,MATCH(J169,Y!$G$62:$L$62,0)+1,FALSE),""),IFERROR(K169*VLOOKUP(O169,Y!$F$63:$L$67,MATCH("-",Y!$G$62:$L$62,0)+1,FALSE),""))</f>
        <v/>
      </c>
      <c r="N169" s="207"/>
      <c r="O169" s="209">
        <f t="shared" si="4"/>
        <v>0</v>
      </c>
      <c r="P169" s="209" t="str">
        <f t="shared" si="5"/>
        <v>-</v>
      </c>
      <c r="Q169" s="64"/>
      <c r="R169" s="64"/>
      <c r="S169" s="64"/>
    </row>
    <row r="170" spans="1:19" s="210" customFormat="1" x14ac:dyDescent="0.2">
      <c r="A170" s="207"/>
      <c r="B170" s="224">
        <v>148</v>
      </c>
      <c r="C170" s="229"/>
      <c r="D170" s="229"/>
      <c r="E170" s="226"/>
      <c r="F170" s="227" t="str">
        <f>IFERROR(VLOOKUP(E170, Z!$A$2:$C$4127, 3, FALSE), "")</f>
        <v/>
      </c>
      <c r="G170" s="228"/>
      <c r="H170" s="229"/>
      <c r="I170" s="229"/>
      <c r="J170" s="226" t="s">
        <v>4873</v>
      </c>
      <c r="K170" s="230"/>
      <c r="L170" s="237"/>
      <c r="M170" s="238" t="str">
        <f>IF(P170=TRUE,IFERROR(K170*VLOOKUP(O170,Y!$F$63:$L$67,MATCH(J170,Y!$G$62:$L$62,0)+1,FALSE),""),IFERROR(K170*VLOOKUP(O170,Y!$F$63:$L$67,MATCH("-",Y!$G$62:$L$62,0)+1,FALSE),""))</f>
        <v/>
      </c>
      <c r="N170" s="207"/>
      <c r="O170" s="209">
        <f t="shared" si="4"/>
        <v>0</v>
      </c>
      <c r="P170" s="209" t="str">
        <f t="shared" si="5"/>
        <v>-</v>
      </c>
      <c r="Q170" s="64"/>
      <c r="R170" s="64"/>
      <c r="S170" s="64"/>
    </row>
    <row r="171" spans="1:19" s="210" customFormat="1" x14ac:dyDescent="0.2">
      <c r="A171" s="207"/>
      <c r="B171" s="224">
        <v>149</v>
      </c>
      <c r="C171" s="229"/>
      <c r="D171" s="229"/>
      <c r="E171" s="226"/>
      <c r="F171" s="227" t="str">
        <f>IFERROR(VLOOKUP(E171, Z!$A$2:$C$4127, 3, FALSE), "")</f>
        <v/>
      </c>
      <c r="G171" s="228"/>
      <c r="H171" s="229"/>
      <c r="I171" s="229"/>
      <c r="J171" s="226" t="s">
        <v>4873</v>
      </c>
      <c r="K171" s="230"/>
      <c r="L171" s="237"/>
      <c r="M171" s="238" t="str">
        <f>IF(P171=TRUE,IFERROR(K171*VLOOKUP(O171,Y!$F$63:$L$67,MATCH(J171,Y!$G$62:$L$62,0)+1,FALSE),""),IFERROR(K171*VLOOKUP(O171,Y!$F$63:$L$67,MATCH("-",Y!$G$62:$L$62,0)+1,FALSE),""))</f>
        <v/>
      </c>
      <c r="N171" s="207"/>
      <c r="O171" s="209">
        <f t="shared" si="4"/>
        <v>0</v>
      </c>
      <c r="P171" s="209" t="str">
        <f t="shared" si="5"/>
        <v>-</v>
      </c>
      <c r="Q171" s="64"/>
      <c r="R171" s="64"/>
      <c r="S171" s="64"/>
    </row>
    <row r="172" spans="1:19" s="210" customFormat="1" x14ac:dyDescent="0.2">
      <c r="A172" s="207"/>
      <c r="B172" s="224">
        <v>150</v>
      </c>
      <c r="C172" s="229"/>
      <c r="D172" s="229"/>
      <c r="E172" s="226"/>
      <c r="F172" s="227" t="str">
        <f>IFERROR(VLOOKUP(E172, Z!$A$2:$C$4127, 3, FALSE), "")</f>
        <v/>
      </c>
      <c r="G172" s="228"/>
      <c r="H172" s="229"/>
      <c r="I172" s="229"/>
      <c r="J172" s="226" t="s">
        <v>4873</v>
      </c>
      <c r="K172" s="230"/>
      <c r="L172" s="237"/>
      <c r="M172" s="238" t="str">
        <f>IF(P172=TRUE,IFERROR(K172*VLOOKUP(O172,Y!$F$63:$L$67,MATCH(J172,Y!$G$62:$L$62,0)+1,FALSE),""),IFERROR(K172*VLOOKUP(O172,Y!$F$63:$L$67,MATCH("-",Y!$G$62:$L$62,0)+1,FALSE),""))</f>
        <v/>
      </c>
      <c r="N172" s="207"/>
      <c r="O172" s="209">
        <f t="shared" si="4"/>
        <v>0</v>
      </c>
      <c r="P172" s="209" t="str">
        <f t="shared" si="5"/>
        <v>-</v>
      </c>
      <c r="Q172" s="64"/>
      <c r="R172" s="64"/>
      <c r="S172" s="64"/>
    </row>
    <row r="173" spans="1:19" s="210" customFormat="1" x14ac:dyDescent="0.2">
      <c r="A173" s="207"/>
      <c r="B173" s="224">
        <v>151</v>
      </c>
      <c r="C173" s="229"/>
      <c r="D173" s="229"/>
      <c r="E173" s="226"/>
      <c r="F173" s="227" t="str">
        <f>IFERROR(VLOOKUP(E173, Z!$A$2:$C$4127, 3, FALSE), "")</f>
        <v/>
      </c>
      <c r="G173" s="228"/>
      <c r="H173" s="229"/>
      <c r="I173" s="229"/>
      <c r="J173" s="226" t="s">
        <v>4873</v>
      </c>
      <c r="K173" s="230"/>
      <c r="L173" s="237"/>
      <c r="M173" s="238" t="str">
        <f>IF(P173=TRUE,IFERROR(K173*VLOOKUP(O173,Y!$F$63:$L$67,MATCH(J173,Y!$G$62:$L$62,0)+1,FALSE),""),IFERROR(K173*VLOOKUP(O173,Y!$F$63:$L$67,MATCH("-",Y!$G$62:$L$62,0)+1,FALSE),""))</f>
        <v/>
      </c>
      <c r="N173" s="207"/>
      <c r="O173" s="209">
        <f t="shared" si="4"/>
        <v>0</v>
      </c>
      <c r="P173" s="209" t="str">
        <f t="shared" si="5"/>
        <v>-</v>
      </c>
      <c r="Q173" s="64"/>
      <c r="R173" s="64"/>
      <c r="S173" s="64"/>
    </row>
    <row r="174" spans="1:19" s="210" customFormat="1" x14ac:dyDescent="0.2">
      <c r="A174" s="207"/>
      <c r="B174" s="224">
        <v>152</v>
      </c>
      <c r="C174" s="229"/>
      <c r="D174" s="229"/>
      <c r="E174" s="226"/>
      <c r="F174" s="227" t="str">
        <f>IFERROR(VLOOKUP(E174, Z!$A$2:$C$4127, 3, FALSE), "")</f>
        <v/>
      </c>
      <c r="G174" s="228"/>
      <c r="H174" s="229"/>
      <c r="I174" s="229"/>
      <c r="J174" s="226" t="s">
        <v>4873</v>
      </c>
      <c r="K174" s="230"/>
      <c r="L174" s="237"/>
      <c r="M174" s="238" t="str">
        <f>IF(P174=TRUE,IFERROR(K174*VLOOKUP(O174,Y!$F$63:$L$67,MATCH(J174,Y!$G$62:$L$62,0)+1,FALSE),""),IFERROR(K174*VLOOKUP(O174,Y!$F$63:$L$67,MATCH("-",Y!$G$62:$L$62,0)+1,FALSE),""))</f>
        <v/>
      </c>
      <c r="N174" s="207"/>
      <c r="O174" s="209">
        <f t="shared" si="4"/>
        <v>0</v>
      </c>
      <c r="P174" s="209" t="str">
        <f t="shared" si="5"/>
        <v>-</v>
      </c>
      <c r="Q174" s="64"/>
      <c r="R174" s="64"/>
      <c r="S174" s="64"/>
    </row>
    <row r="175" spans="1:19" s="210" customFormat="1" x14ac:dyDescent="0.2">
      <c r="A175" s="207"/>
      <c r="B175" s="224">
        <v>153</v>
      </c>
      <c r="C175" s="229"/>
      <c r="D175" s="229"/>
      <c r="E175" s="226"/>
      <c r="F175" s="227" t="str">
        <f>IFERROR(VLOOKUP(E175, Z!$A$2:$C$4127, 3, FALSE), "")</f>
        <v/>
      </c>
      <c r="G175" s="228"/>
      <c r="H175" s="229"/>
      <c r="I175" s="229"/>
      <c r="J175" s="226" t="s">
        <v>4873</v>
      </c>
      <c r="K175" s="230"/>
      <c r="L175" s="237"/>
      <c r="M175" s="238" t="str">
        <f>IF(P175=TRUE,IFERROR(K175*VLOOKUP(O175,Y!$F$63:$L$67,MATCH(J175,Y!$G$62:$L$62,0)+1,FALSE),""),IFERROR(K175*VLOOKUP(O175,Y!$F$63:$L$67,MATCH("-",Y!$G$62:$L$62,0)+1,FALSE),""))</f>
        <v/>
      </c>
      <c r="N175" s="207"/>
      <c r="O175" s="209">
        <f t="shared" si="4"/>
        <v>0</v>
      </c>
      <c r="P175" s="209" t="str">
        <f t="shared" si="5"/>
        <v>-</v>
      </c>
      <c r="Q175" s="64"/>
      <c r="R175" s="64"/>
      <c r="S175" s="64"/>
    </row>
    <row r="176" spans="1:19" s="210" customFormat="1" x14ac:dyDescent="0.2">
      <c r="A176" s="207"/>
      <c r="B176" s="224">
        <v>154</v>
      </c>
      <c r="C176" s="229"/>
      <c r="D176" s="229"/>
      <c r="E176" s="226"/>
      <c r="F176" s="227" t="str">
        <f>IFERROR(VLOOKUP(E176, Z!$A$2:$C$4127, 3, FALSE), "")</f>
        <v/>
      </c>
      <c r="G176" s="228"/>
      <c r="H176" s="229"/>
      <c r="I176" s="229"/>
      <c r="J176" s="226" t="s">
        <v>4873</v>
      </c>
      <c r="K176" s="230"/>
      <c r="L176" s="237"/>
      <c r="M176" s="238" t="str">
        <f>IF(P176=TRUE,IFERROR(K176*VLOOKUP(O176,Y!$F$63:$L$67,MATCH(J176,Y!$G$62:$L$62,0)+1,FALSE),""),IFERROR(K176*VLOOKUP(O176,Y!$F$63:$L$67,MATCH("-",Y!$G$62:$L$62,0)+1,FALSE),""))</f>
        <v/>
      </c>
      <c r="N176" s="207"/>
      <c r="O176" s="209">
        <f t="shared" si="4"/>
        <v>0</v>
      </c>
      <c r="P176" s="209" t="str">
        <f t="shared" si="5"/>
        <v>-</v>
      </c>
      <c r="Q176" s="64"/>
      <c r="R176" s="64"/>
      <c r="S176" s="64"/>
    </row>
    <row r="177" spans="1:19" s="210" customFormat="1" x14ac:dyDescent="0.2">
      <c r="A177" s="207"/>
      <c r="B177" s="224">
        <v>155</v>
      </c>
      <c r="C177" s="229"/>
      <c r="D177" s="229"/>
      <c r="E177" s="226"/>
      <c r="F177" s="227" t="str">
        <f>IFERROR(VLOOKUP(E177, Z!$A$2:$C$4127, 3, FALSE), "")</f>
        <v/>
      </c>
      <c r="G177" s="228"/>
      <c r="H177" s="229"/>
      <c r="I177" s="229"/>
      <c r="J177" s="226" t="s">
        <v>4873</v>
      </c>
      <c r="K177" s="230"/>
      <c r="L177" s="237"/>
      <c r="M177" s="238" t="str">
        <f>IF(P177=TRUE,IFERROR(K177*VLOOKUP(O177,Y!$F$63:$L$67,MATCH(J177,Y!$G$62:$L$62,0)+1,FALSE),""),IFERROR(K177*VLOOKUP(O177,Y!$F$63:$L$67,MATCH("-",Y!$G$62:$L$62,0)+1,FALSE),""))</f>
        <v/>
      </c>
      <c r="N177" s="207"/>
      <c r="O177" s="209">
        <f t="shared" si="4"/>
        <v>0</v>
      </c>
      <c r="P177" s="209" t="str">
        <f t="shared" si="5"/>
        <v>-</v>
      </c>
      <c r="Q177" s="64"/>
      <c r="R177" s="64"/>
      <c r="S177" s="64"/>
    </row>
    <row r="178" spans="1:19" s="210" customFormat="1" x14ac:dyDescent="0.2">
      <c r="A178" s="207"/>
      <c r="B178" s="224">
        <v>156</v>
      </c>
      <c r="C178" s="229"/>
      <c r="D178" s="229"/>
      <c r="E178" s="226"/>
      <c r="F178" s="227" t="str">
        <f>IFERROR(VLOOKUP(E178, Z!$A$2:$C$4127, 3, FALSE), "")</f>
        <v/>
      </c>
      <c r="G178" s="228"/>
      <c r="H178" s="229"/>
      <c r="I178" s="229"/>
      <c r="J178" s="226" t="s">
        <v>4873</v>
      </c>
      <c r="K178" s="230"/>
      <c r="L178" s="237"/>
      <c r="M178" s="238" t="str">
        <f>IF(P178=TRUE,IFERROR(K178*VLOOKUP(O178,Y!$F$63:$L$67,MATCH(J178,Y!$G$62:$L$62,0)+1,FALSE),""),IFERROR(K178*VLOOKUP(O178,Y!$F$63:$L$67,MATCH("-",Y!$G$62:$L$62,0)+1,FALSE),""))</f>
        <v/>
      </c>
      <c r="N178" s="207"/>
      <c r="O178" s="209">
        <f t="shared" si="4"/>
        <v>0</v>
      </c>
      <c r="P178" s="209" t="str">
        <f t="shared" si="5"/>
        <v>-</v>
      </c>
      <c r="Q178" s="64"/>
      <c r="R178" s="64"/>
      <c r="S178" s="64"/>
    </row>
    <row r="179" spans="1:19" s="210" customFormat="1" x14ac:dyDescent="0.2">
      <c r="A179" s="207"/>
      <c r="B179" s="224">
        <v>157</v>
      </c>
      <c r="C179" s="229"/>
      <c r="D179" s="229"/>
      <c r="E179" s="226"/>
      <c r="F179" s="227" t="str">
        <f>IFERROR(VLOOKUP(E179, Z!$A$2:$C$4127, 3, FALSE), "")</f>
        <v/>
      </c>
      <c r="G179" s="228"/>
      <c r="H179" s="229"/>
      <c r="I179" s="229"/>
      <c r="J179" s="226" t="s">
        <v>4873</v>
      </c>
      <c r="K179" s="230"/>
      <c r="L179" s="237"/>
      <c r="M179" s="238" t="str">
        <f>IF(P179=TRUE,IFERROR(K179*VLOOKUP(O179,Y!$F$63:$L$67,MATCH(J179,Y!$G$62:$L$62,0)+1,FALSE),""),IFERROR(K179*VLOOKUP(O179,Y!$F$63:$L$67,MATCH("-",Y!$G$62:$L$62,0)+1,FALSE),""))</f>
        <v/>
      </c>
      <c r="N179" s="207"/>
      <c r="O179" s="209">
        <f t="shared" si="4"/>
        <v>0</v>
      </c>
      <c r="P179" s="209" t="str">
        <f t="shared" si="5"/>
        <v>-</v>
      </c>
      <c r="Q179" s="64"/>
      <c r="R179" s="64"/>
      <c r="S179" s="64"/>
    </row>
    <row r="180" spans="1:19" s="210" customFormat="1" x14ac:dyDescent="0.2">
      <c r="A180" s="207"/>
      <c r="B180" s="224">
        <v>158</v>
      </c>
      <c r="C180" s="229"/>
      <c r="D180" s="229"/>
      <c r="E180" s="226"/>
      <c r="F180" s="227" t="str">
        <f>IFERROR(VLOOKUP(E180, Z!$A$2:$C$4127, 3, FALSE), "")</f>
        <v/>
      </c>
      <c r="G180" s="228"/>
      <c r="H180" s="229"/>
      <c r="I180" s="229"/>
      <c r="J180" s="226" t="s">
        <v>4873</v>
      </c>
      <c r="K180" s="230"/>
      <c r="L180" s="237"/>
      <c r="M180" s="238" t="str">
        <f>IF(P180=TRUE,IFERROR(K180*VLOOKUP(O180,Y!$F$63:$L$67,MATCH(J180,Y!$G$62:$L$62,0)+1,FALSE),""),IFERROR(K180*VLOOKUP(O180,Y!$F$63:$L$67,MATCH("-",Y!$G$62:$L$62,0)+1,FALSE),""))</f>
        <v/>
      </c>
      <c r="N180" s="207"/>
      <c r="O180" s="209">
        <f t="shared" si="4"/>
        <v>0</v>
      </c>
      <c r="P180" s="209" t="str">
        <f t="shared" si="5"/>
        <v>-</v>
      </c>
      <c r="Q180" s="64"/>
      <c r="R180" s="64"/>
      <c r="S180" s="64"/>
    </row>
    <row r="181" spans="1:19" s="210" customFormat="1" x14ac:dyDescent="0.2">
      <c r="A181" s="207"/>
      <c r="B181" s="224">
        <v>159</v>
      </c>
      <c r="C181" s="229"/>
      <c r="D181" s="229"/>
      <c r="E181" s="226"/>
      <c r="F181" s="227" t="str">
        <f>IFERROR(VLOOKUP(E181, Z!$A$2:$C$4127, 3, FALSE), "")</f>
        <v/>
      </c>
      <c r="G181" s="228"/>
      <c r="H181" s="229"/>
      <c r="I181" s="229"/>
      <c r="J181" s="226" t="s">
        <v>4873</v>
      </c>
      <c r="K181" s="230"/>
      <c r="L181" s="237"/>
      <c r="M181" s="238" t="str">
        <f>IF(P181=TRUE,IFERROR(K181*VLOOKUP(O181,Y!$F$63:$L$67,MATCH(J181,Y!$G$62:$L$62,0)+1,FALSE),""),IFERROR(K181*VLOOKUP(O181,Y!$F$63:$L$67,MATCH("-",Y!$G$62:$L$62,0)+1,FALSE),""))</f>
        <v/>
      </c>
      <c r="N181" s="207"/>
      <c r="O181" s="209">
        <f t="shared" si="4"/>
        <v>0</v>
      </c>
      <c r="P181" s="209" t="str">
        <f t="shared" si="5"/>
        <v>-</v>
      </c>
      <c r="Q181" s="64"/>
      <c r="R181" s="64"/>
      <c r="S181" s="64"/>
    </row>
    <row r="182" spans="1:19" s="210" customFormat="1" x14ac:dyDescent="0.2">
      <c r="A182" s="207"/>
      <c r="B182" s="224">
        <v>160</v>
      </c>
      <c r="C182" s="229"/>
      <c r="D182" s="229"/>
      <c r="E182" s="226"/>
      <c r="F182" s="227" t="str">
        <f>IFERROR(VLOOKUP(E182, Z!$A$2:$C$4127, 3, FALSE), "")</f>
        <v/>
      </c>
      <c r="G182" s="228"/>
      <c r="H182" s="229"/>
      <c r="I182" s="229"/>
      <c r="J182" s="226" t="s">
        <v>4873</v>
      </c>
      <c r="K182" s="230"/>
      <c r="L182" s="237"/>
      <c r="M182" s="238" t="str">
        <f>IF(P182=TRUE,IFERROR(K182*VLOOKUP(O182,Y!$F$63:$L$67,MATCH(J182,Y!$G$62:$L$62,0)+1,FALSE),""),IFERROR(K182*VLOOKUP(O182,Y!$F$63:$L$67,MATCH("-",Y!$G$62:$L$62,0)+1,FALSE),""))</f>
        <v/>
      </c>
      <c r="N182" s="207"/>
      <c r="O182" s="209">
        <f t="shared" si="4"/>
        <v>0</v>
      </c>
      <c r="P182" s="209" t="str">
        <f t="shared" si="5"/>
        <v>-</v>
      </c>
      <c r="Q182" s="64"/>
      <c r="R182" s="64"/>
      <c r="S182" s="64"/>
    </row>
    <row r="183" spans="1:19" s="210" customFormat="1" x14ac:dyDescent="0.2">
      <c r="A183" s="207"/>
      <c r="B183" s="224">
        <v>161</v>
      </c>
      <c r="C183" s="229"/>
      <c r="D183" s="229"/>
      <c r="E183" s="226"/>
      <c r="F183" s="227" t="str">
        <f>IFERROR(VLOOKUP(E183, Z!$A$2:$C$4127, 3, FALSE), "")</f>
        <v/>
      </c>
      <c r="G183" s="228"/>
      <c r="H183" s="229"/>
      <c r="I183" s="229"/>
      <c r="J183" s="226" t="s">
        <v>4873</v>
      </c>
      <c r="K183" s="230"/>
      <c r="L183" s="237"/>
      <c r="M183" s="238" t="str">
        <f>IF(P183=TRUE,IFERROR(K183*VLOOKUP(O183,Y!$F$63:$L$67,MATCH(J183,Y!$G$62:$L$62,0)+1,FALSE),""),IFERROR(K183*VLOOKUP(O183,Y!$F$63:$L$67,MATCH("-",Y!$G$62:$L$62,0)+1,FALSE),""))</f>
        <v/>
      </c>
      <c r="N183" s="207"/>
      <c r="O183" s="209">
        <f t="shared" si="4"/>
        <v>0</v>
      </c>
      <c r="P183" s="209" t="str">
        <f t="shared" si="5"/>
        <v>-</v>
      </c>
      <c r="Q183" s="64"/>
      <c r="R183" s="64"/>
      <c r="S183" s="64"/>
    </row>
    <row r="184" spans="1:19" s="210" customFormat="1" x14ac:dyDescent="0.2">
      <c r="A184" s="207"/>
      <c r="B184" s="224">
        <v>162</v>
      </c>
      <c r="C184" s="229"/>
      <c r="D184" s="229"/>
      <c r="E184" s="226"/>
      <c r="F184" s="227" t="str">
        <f>IFERROR(VLOOKUP(E184, Z!$A$2:$C$4127, 3, FALSE), "")</f>
        <v/>
      </c>
      <c r="G184" s="228"/>
      <c r="H184" s="229"/>
      <c r="I184" s="229"/>
      <c r="J184" s="226" t="s">
        <v>4873</v>
      </c>
      <c r="K184" s="230"/>
      <c r="L184" s="237"/>
      <c r="M184" s="238" t="str">
        <f>IF(P184=TRUE,IFERROR(K184*VLOOKUP(O184,Y!$F$63:$L$67,MATCH(J184,Y!$G$62:$L$62,0)+1,FALSE),""),IFERROR(K184*VLOOKUP(O184,Y!$F$63:$L$67,MATCH("-",Y!$G$62:$L$62,0)+1,FALSE),""))</f>
        <v/>
      </c>
      <c r="N184" s="207"/>
      <c r="O184" s="209">
        <f t="shared" si="4"/>
        <v>0</v>
      </c>
      <c r="P184" s="209" t="str">
        <f t="shared" si="5"/>
        <v>-</v>
      </c>
      <c r="Q184" s="64"/>
      <c r="R184" s="64"/>
      <c r="S184" s="64"/>
    </row>
    <row r="185" spans="1:19" s="210" customFormat="1" x14ac:dyDescent="0.2">
      <c r="A185" s="207"/>
      <c r="B185" s="224">
        <v>163</v>
      </c>
      <c r="C185" s="229"/>
      <c r="D185" s="229"/>
      <c r="E185" s="226"/>
      <c r="F185" s="227" t="str">
        <f>IFERROR(VLOOKUP(E185, Z!$A$2:$C$4127, 3, FALSE), "")</f>
        <v/>
      </c>
      <c r="G185" s="228"/>
      <c r="H185" s="229"/>
      <c r="I185" s="229"/>
      <c r="J185" s="226" t="s">
        <v>4873</v>
      </c>
      <c r="K185" s="230"/>
      <c r="L185" s="237"/>
      <c r="M185" s="238" t="str">
        <f>IF(P185=TRUE,IFERROR(K185*VLOOKUP(O185,Y!$F$63:$L$67,MATCH(J185,Y!$G$62:$L$62,0)+1,FALSE),""),IFERROR(K185*VLOOKUP(O185,Y!$F$63:$L$67,MATCH("-",Y!$G$62:$L$62,0)+1,FALSE),""))</f>
        <v/>
      </c>
      <c r="N185" s="207"/>
      <c r="O185" s="209">
        <f t="shared" si="4"/>
        <v>0</v>
      </c>
      <c r="P185" s="209" t="str">
        <f t="shared" si="5"/>
        <v>-</v>
      </c>
      <c r="Q185" s="64"/>
      <c r="R185" s="64"/>
      <c r="S185" s="64"/>
    </row>
    <row r="186" spans="1:19" s="210" customFormat="1" x14ac:dyDescent="0.2">
      <c r="A186" s="207"/>
      <c r="B186" s="224">
        <v>164</v>
      </c>
      <c r="C186" s="229"/>
      <c r="D186" s="229"/>
      <c r="E186" s="226"/>
      <c r="F186" s="227" t="str">
        <f>IFERROR(VLOOKUP(E186, Z!$A$2:$C$4127, 3, FALSE), "")</f>
        <v/>
      </c>
      <c r="G186" s="228"/>
      <c r="H186" s="229"/>
      <c r="I186" s="229"/>
      <c r="J186" s="226" t="s">
        <v>4873</v>
      </c>
      <c r="K186" s="230"/>
      <c r="L186" s="237"/>
      <c r="M186" s="238" t="str">
        <f>IF(P186=TRUE,IFERROR(K186*VLOOKUP(O186,Y!$F$63:$L$67,MATCH(J186,Y!$G$62:$L$62,0)+1,FALSE),""),IFERROR(K186*VLOOKUP(O186,Y!$F$63:$L$67,MATCH("-",Y!$G$62:$L$62,0)+1,FALSE),""))</f>
        <v/>
      </c>
      <c r="N186" s="207"/>
      <c r="O186" s="209">
        <f t="shared" si="4"/>
        <v>0</v>
      </c>
      <c r="P186" s="209" t="str">
        <f t="shared" si="5"/>
        <v>-</v>
      </c>
      <c r="Q186" s="64"/>
      <c r="R186" s="64"/>
      <c r="S186" s="64"/>
    </row>
    <row r="187" spans="1:19" s="210" customFormat="1" x14ac:dyDescent="0.2">
      <c r="A187" s="207"/>
      <c r="B187" s="224">
        <v>165</v>
      </c>
      <c r="C187" s="229"/>
      <c r="D187" s="229"/>
      <c r="E187" s="226"/>
      <c r="F187" s="227" t="str">
        <f>IFERROR(VLOOKUP(E187, Z!$A$2:$C$4127, 3, FALSE), "")</f>
        <v/>
      </c>
      <c r="G187" s="228"/>
      <c r="H187" s="229"/>
      <c r="I187" s="229"/>
      <c r="J187" s="226" t="s">
        <v>4873</v>
      </c>
      <c r="K187" s="230"/>
      <c r="L187" s="237"/>
      <c r="M187" s="238" t="str">
        <f>IF(P187=TRUE,IFERROR(K187*VLOOKUP(O187,Y!$F$63:$L$67,MATCH(J187,Y!$G$62:$L$62,0)+1,FALSE),""),IFERROR(K187*VLOOKUP(O187,Y!$F$63:$L$67,MATCH("-",Y!$G$62:$L$62,0)+1,FALSE),""))</f>
        <v/>
      </c>
      <c r="N187" s="207"/>
      <c r="O187" s="209">
        <f t="shared" si="4"/>
        <v>0</v>
      </c>
      <c r="P187" s="209" t="str">
        <f t="shared" si="5"/>
        <v>-</v>
      </c>
      <c r="Q187" s="64"/>
      <c r="R187" s="64"/>
      <c r="S187" s="64"/>
    </row>
    <row r="188" spans="1:19" s="210" customFormat="1" x14ac:dyDescent="0.2">
      <c r="A188" s="207"/>
      <c r="B188" s="224">
        <v>166</v>
      </c>
      <c r="C188" s="229"/>
      <c r="D188" s="229"/>
      <c r="E188" s="226"/>
      <c r="F188" s="227" t="str">
        <f>IFERROR(VLOOKUP(E188, Z!$A$2:$C$4127, 3, FALSE), "")</f>
        <v/>
      </c>
      <c r="G188" s="228"/>
      <c r="H188" s="229"/>
      <c r="I188" s="229"/>
      <c r="J188" s="226" t="s">
        <v>4873</v>
      </c>
      <c r="K188" s="230"/>
      <c r="L188" s="237"/>
      <c r="M188" s="238" t="str">
        <f>IF(P188=TRUE,IFERROR(K188*VLOOKUP(O188,Y!$F$63:$L$67,MATCH(J188,Y!$G$62:$L$62,0)+1,FALSE),""),IFERROR(K188*VLOOKUP(O188,Y!$F$63:$L$67,MATCH("-",Y!$G$62:$L$62,0)+1,FALSE),""))</f>
        <v/>
      </c>
      <c r="N188" s="207"/>
      <c r="O188" s="209">
        <f t="shared" si="4"/>
        <v>0</v>
      </c>
      <c r="P188" s="209" t="str">
        <f t="shared" si="5"/>
        <v>-</v>
      </c>
      <c r="Q188" s="64"/>
      <c r="R188" s="64"/>
      <c r="S188" s="64"/>
    </row>
    <row r="189" spans="1:19" s="210" customFormat="1" x14ac:dyDescent="0.2">
      <c r="A189" s="207"/>
      <c r="B189" s="224">
        <v>167</v>
      </c>
      <c r="C189" s="229"/>
      <c r="D189" s="229"/>
      <c r="E189" s="226"/>
      <c r="F189" s="227" t="str">
        <f>IFERROR(VLOOKUP(E189, Z!$A$2:$C$4127, 3, FALSE), "")</f>
        <v/>
      </c>
      <c r="G189" s="228"/>
      <c r="H189" s="229"/>
      <c r="I189" s="229"/>
      <c r="J189" s="226" t="s">
        <v>4873</v>
      </c>
      <c r="K189" s="230"/>
      <c r="L189" s="237"/>
      <c r="M189" s="238" t="str">
        <f>IF(P189=TRUE,IFERROR(K189*VLOOKUP(O189,Y!$F$63:$L$67,MATCH(J189,Y!$G$62:$L$62,0)+1,FALSE),""),IFERROR(K189*VLOOKUP(O189,Y!$F$63:$L$67,MATCH("-",Y!$G$62:$L$62,0)+1,FALSE),""))</f>
        <v/>
      </c>
      <c r="N189" s="207"/>
      <c r="O189" s="209">
        <f t="shared" si="4"/>
        <v>0</v>
      </c>
      <c r="P189" s="209" t="str">
        <f t="shared" si="5"/>
        <v>-</v>
      </c>
      <c r="Q189" s="64"/>
      <c r="R189" s="64"/>
      <c r="S189" s="64"/>
    </row>
    <row r="190" spans="1:19" s="210" customFormat="1" x14ac:dyDescent="0.2">
      <c r="A190" s="207"/>
      <c r="B190" s="224">
        <v>168</v>
      </c>
      <c r="C190" s="229"/>
      <c r="D190" s="229"/>
      <c r="E190" s="226"/>
      <c r="F190" s="227" t="str">
        <f>IFERROR(VLOOKUP(E190, Z!$A$2:$C$4127, 3, FALSE), "")</f>
        <v/>
      </c>
      <c r="G190" s="228"/>
      <c r="H190" s="229"/>
      <c r="I190" s="229"/>
      <c r="J190" s="226" t="s">
        <v>4873</v>
      </c>
      <c r="K190" s="230"/>
      <c r="L190" s="237"/>
      <c r="M190" s="238" t="str">
        <f>IF(P190=TRUE,IFERROR(K190*VLOOKUP(O190,Y!$F$63:$L$67,MATCH(J190,Y!$G$62:$L$62,0)+1,FALSE),""),IFERROR(K190*VLOOKUP(O190,Y!$F$63:$L$67,MATCH("-",Y!$G$62:$L$62,0)+1,FALSE),""))</f>
        <v/>
      </c>
      <c r="N190" s="207"/>
      <c r="O190" s="209">
        <f t="shared" si="4"/>
        <v>0</v>
      </c>
      <c r="P190" s="209" t="str">
        <f t="shared" si="5"/>
        <v>-</v>
      </c>
      <c r="Q190" s="64"/>
      <c r="R190" s="64"/>
      <c r="S190" s="64"/>
    </row>
    <row r="191" spans="1:19" s="210" customFormat="1" x14ac:dyDescent="0.2">
      <c r="A191" s="207"/>
      <c r="B191" s="224">
        <v>169</v>
      </c>
      <c r="C191" s="229"/>
      <c r="D191" s="229"/>
      <c r="E191" s="226"/>
      <c r="F191" s="227" t="str">
        <f>IFERROR(VLOOKUP(E191, Z!$A$2:$C$4127, 3, FALSE), "")</f>
        <v/>
      </c>
      <c r="G191" s="228"/>
      <c r="H191" s="229"/>
      <c r="I191" s="229"/>
      <c r="J191" s="226" t="s">
        <v>4873</v>
      </c>
      <c r="K191" s="230"/>
      <c r="L191" s="237"/>
      <c r="M191" s="238" t="str">
        <f>IF(P191=TRUE,IFERROR(K191*VLOOKUP(O191,Y!$F$63:$L$67,MATCH(J191,Y!$G$62:$L$62,0)+1,FALSE),""),IFERROR(K191*VLOOKUP(O191,Y!$F$63:$L$67,MATCH("-",Y!$G$62:$L$62,0)+1,FALSE),""))</f>
        <v/>
      </c>
      <c r="N191" s="207"/>
      <c r="O191" s="209">
        <f t="shared" si="4"/>
        <v>0</v>
      </c>
      <c r="P191" s="209" t="str">
        <f t="shared" si="5"/>
        <v>-</v>
      </c>
      <c r="Q191" s="64"/>
      <c r="R191" s="64"/>
      <c r="S191" s="64"/>
    </row>
    <row r="192" spans="1:19" s="210" customFormat="1" x14ac:dyDescent="0.2">
      <c r="A192" s="207"/>
      <c r="B192" s="224">
        <v>170</v>
      </c>
      <c r="C192" s="229"/>
      <c r="D192" s="229"/>
      <c r="E192" s="226"/>
      <c r="F192" s="227" t="str">
        <f>IFERROR(VLOOKUP(E192, Z!$A$2:$C$4127, 3, FALSE), "")</f>
        <v/>
      </c>
      <c r="G192" s="228"/>
      <c r="H192" s="229"/>
      <c r="I192" s="229"/>
      <c r="J192" s="226" t="s">
        <v>4873</v>
      </c>
      <c r="K192" s="230"/>
      <c r="L192" s="237"/>
      <c r="M192" s="238" t="str">
        <f>IF(P192=TRUE,IFERROR(K192*VLOOKUP(O192,Y!$F$63:$L$67,MATCH(J192,Y!$G$62:$L$62,0)+1,FALSE),""),IFERROR(K192*VLOOKUP(O192,Y!$F$63:$L$67,MATCH("-",Y!$G$62:$L$62,0)+1,FALSE),""))</f>
        <v/>
      </c>
      <c r="N192" s="207"/>
      <c r="O192" s="209">
        <f t="shared" si="4"/>
        <v>0</v>
      </c>
      <c r="P192" s="209" t="str">
        <f t="shared" si="5"/>
        <v>-</v>
      </c>
      <c r="Q192" s="64"/>
      <c r="R192" s="64"/>
      <c r="S192" s="64"/>
    </row>
    <row r="193" spans="1:19" s="210" customFormat="1" x14ac:dyDescent="0.2">
      <c r="A193" s="207"/>
      <c r="B193" s="224">
        <v>171</v>
      </c>
      <c r="C193" s="229"/>
      <c r="D193" s="229"/>
      <c r="E193" s="226"/>
      <c r="F193" s="227" t="str">
        <f>IFERROR(VLOOKUP(E193, Z!$A$2:$C$4127, 3, FALSE), "")</f>
        <v/>
      </c>
      <c r="G193" s="228"/>
      <c r="H193" s="229"/>
      <c r="I193" s="229"/>
      <c r="J193" s="226" t="s">
        <v>4873</v>
      </c>
      <c r="K193" s="230"/>
      <c r="L193" s="237"/>
      <c r="M193" s="238" t="str">
        <f>IF(P193=TRUE,IFERROR(K193*VLOOKUP(O193,Y!$F$63:$L$67,MATCH(J193,Y!$G$62:$L$62,0)+1,FALSE),""),IFERROR(K193*VLOOKUP(O193,Y!$F$63:$L$67,MATCH("-",Y!$G$62:$L$62,0)+1,FALSE),""))</f>
        <v/>
      </c>
      <c r="N193" s="207"/>
      <c r="O193" s="209">
        <f t="shared" si="4"/>
        <v>0</v>
      </c>
      <c r="P193" s="209" t="str">
        <f t="shared" si="5"/>
        <v>-</v>
      </c>
      <c r="Q193" s="64"/>
      <c r="R193" s="64"/>
      <c r="S193" s="64"/>
    </row>
    <row r="194" spans="1:19" s="210" customFormat="1" x14ac:dyDescent="0.2">
      <c r="A194" s="207"/>
      <c r="B194" s="224">
        <v>172</v>
      </c>
      <c r="C194" s="229"/>
      <c r="D194" s="229"/>
      <c r="E194" s="226"/>
      <c r="F194" s="227" t="str">
        <f>IFERROR(VLOOKUP(E194, Z!$A$2:$C$4127, 3, FALSE), "")</f>
        <v/>
      </c>
      <c r="G194" s="228"/>
      <c r="H194" s="229"/>
      <c r="I194" s="229"/>
      <c r="J194" s="226" t="s">
        <v>4873</v>
      </c>
      <c r="K194" s="230"/>
      <c r="L194" s="237"/>
      <c r="M194" s="238" t="str">
        <f>IF(P194=TRUE,IFERROR(K194*VLOOKUP(O194,Y!$F$63:$L$67,MATCH(J194,Y!$G$62:$L$62,0)+1,FALSE),""),IFERROR(K194*VLOOKUP(O194,Y!$F$63:$L$67,MATCH("-",Y!$G$62:$L$62,0)+1,FALSE),""))</f>
        <v/>
      </c>
      <c r="N194" s="207"/>
      <c r="O194" s="209">
        <f t="shared" si="4"/>
        <v>0</v>
      </c>
      <c r="P194" s="209" t="str">
        <f t="shared" si="5"/>
        <v>-</v>
      </c>
      <c r="Q194" s="64"/>
      <c r="R194" s="64"/>
      <c r="S194" s="64"/>
    </row>
    <row r="195" spans="1:19" s="210" customFormat="1" x14ac:dyDescent="0.2">
      <c r="A195" s="207"/>
      <c r="B195" s="224">
        <v>173</v>
      </c>
      <c r="C195" s="229"/>
      <c r="D195" s="229"/>
      <c r="E195" s="226"/>
      <c r="F195" s="227" t="str">
        <f>IFERROR(VLOOKUP(E195, Z!$A$2:$C$4127, 3, FALSE), "")</f>
        <v/>
      </c>
      <c r="G195" s="228"/>
      <c r="H195" s="229"/>
      <c r="I195" s="229"/>
      <c r="J195" s="226" t="s">
        <v>4873</v>
      </c>
      <c r="K195" s="230"/>
      <c r="L195" s="237"/>
      <c r="M195" s="238" t="str">
        <f>IF(P195=TRUE,IFERROR(K195*VLOOKUP(O195,Y!$F$63:$L$67,MATCH(J195,Y!$G$62:$L$62,0)+1,FALSE),""),IFERROR(K195*VLOOKUP(O195,Y!$F$63:$L$67,MATCH("-",Y!$G$62:$L$62,0)+1,FALSE),""))</f>
        <v/>
      </c>
      <c r="N195" s="207"/>
      <c r="O195" s="209">
        <f t="shared" si="4"/>
        <v>0</v>
      </c>
      <c r="P195" s="209" t="str">
        <f t="shared" si="5"/>
        <v>-</v>
      </c>
      <c r="Q195" s="64"/>
      <c r="R195" s="64"/>
      <c r="S195" s="64"/>
    </row>
    <row r="196" spans="1:19" s="210" customFormat="1" x14ac:dyDescent="0.2">
      <c r="A196" s="207"/>
      <c r="B196" s="224">
        <v>174</v>
      </c>
      <c r="C196" s="229"/>
      <c r="D196" s="229"/>
      <c r="E196" s="226"/>
      <c r="F196" s="227" t="str">
        <f>IFERROR(VLOOKUP(E196, Z!$A$2:$C$4127, 3, FALSE), "")</f>
        <v/>
      </c>
      <c r="G196" s="228"/>
      <c r="H196" s="229"/>
      <c r="I196" s="229"/>
      <c r="J196" s="226" t="s">
        <v>4873</v>
      </c>
      <c r="K196" s="230"/>
      <c r="L196" s="237"/>
      <c r="M196" s="238" t="str">
        <f>IF(P196=TRUE,IFERROR(K196*VLOOKUP(O196,Y!$F$63:$L$67,MATCH(J196,Y!$G$62:$L$62,0)+1,FALSE),""),IFERROR(K196*VLOOKUP(O196,Y!$F$63:$L$67,MATCH("-",Y!$G$62:$L$62,0)+1,FALSE),""))</f>
        <v/>
      </c>
      <c r="N196" s="207"/>
      <c r="O196" s="209">
        <f t="shared" si="4"/>
        <v>0</v>
      </c>
      <c r="P196" s="209" t="str">
        <f t="shared" si="5"/>
        <v>-</v>
      </c>
      <c r="Q196" s="64"/>
      <c r="R196" s="64"/>
      <c r="S196" s="64"/>
    </row>
    <row r="197" spans="1:19" s="210" customFormat="1" x14ac:dyDescent="0.2">
      <c r="A197" s="207"/>
      <c r="B197" s="224">
        <v>175</v>
      </c>
      <c r="C197" s="229"/>
      <c r="D197" s="229"/>
      <c r="E197" s="226"/>
      <c r="F197" s="227" t="str">
        <f>IFERROR(VLOOKUP(E197, Z!$A$2:$C$4127, 3, FALSE), "")</f>
        <v/>
      </c>
      <c r="G197" s="228"/>
      <c r="H197" s="229"/>
      <c r="I197" s="229"/>
      <c r="J197" s="226" t="s">
        <v>4873</v>
      </c>
      <c r="K197" s="230"/>
      <c r="L197" s="237"/>
      <c r="M197" s="238" t="str">
        <f>IF(P197=TRUE,IFERROR(K197*VLOOKUP(O197,Y!$F$63:$L$67,MATCH(J197,Y!$G$62:$L$62,0)+1,FALSE),""),IFERROR(K197*VLOOKUP(O197,Y!$F$63:$L$67,MATCH("-",Y!$G$62:$L$62,0)+1,FALSE),""))</f>
        <v/>
      </c>
      <c r="N197" s="207"/>
      <c r="O197" s="209">
        <f t="shared" si="4"/>
        <v>0</v>
      </c>
      <c r="P197" s="209" t="str">
        <f t="shared" si="5"/>
        <v>-</v>
      </c>
      <c r="Q197" s="64"/>
      <c r="R197" s="64"/>
      <c r="S197" s="64"/>
    </row>
    <row r="198" spans="1:19" s="210" customFormat="1" x14ac:dyDescent="0.2">
      <c r="A198" s="207"/>
      <c r="B198" s="224">
        <v>176</v>
      </c>
      <c r="C198" s="229"/>
      <c r="D198" s="229"/>
      <c r="E198" s="226"/>
      <c r="F198" s="227" t="str">
        <f>IFERROR(VLOOKUP(E198, Z!$A$2:$C$4127, 3, FALSE), "")</f>
        <v/>
      </c>
      <c r="G198" s="228"/>
      <c r="H198" s="229"/>
      <c r="I198" s="229"/>
      <c r="J198" s="226" t="s">
        <v>4873</v>
      </c>
      <c r="K198" s="230"/>
      <c r="L198" s="237"/>
      <c r="M198" s="238" t="str">
        <f>IF(P198=TRUE,IFERROR(K198*VLOOKUP(O198,Y!$F$63:$L$67,MATCH(J198,Y!$G$62:$L$62,0)+1,FALSE),""),IFERROR(K198*VLOOKUP(O198,Y!$F$63:$L$67,MATCH("-",Y!$G$62:$L$62,0)+1,FALSE),""))</f>
        <v/>
      </c>
      <c r="N198" s="207"/>
      <c r="O198" s="209">
        <f t="shared" si="4"/>
        <v>0</v>
      </c>
      <c r="P198" s="209" t="str">
        <f t="shared" si="5"/>
        <v>-</v>
      </c>
      <c r="Q198" s="64"/>
      <c r="R198" s="64"/>
      <c r="S198" s="64"/>
    </row>
    <row r="199" spans="1:19" s="210" customFormat="1" x14ac:dyDescent="0.2">
      <c r="A199" s="207"/>
      <c r="B199" s="224">
        <v>177</v>
      </c>
      <c r="C199" s="229"/>
      <c r="D199" s="229"/>
      <c r="E199" s="226"/>
      <c r="F199" s="227" t="str">
        <f>IFERROR(VLOOKUP(E199, Z!$A$2:$C$4127, 3, FALSE), "")</f>
        <v/>
      </c>
      <c r="G199" s="228"/>
      <c r="H199" s="229"/>
      <c r="I199" s="229"/>
      <c r="J199" s="226" t="s">
        <v>4873</v>
      </c>
      <c r="K199" s="230"/>
      <c r="L199" s="237"/>
      <c r="M199" s="238" t="str">
        <f>IF(P199=TRUE,IFERROR(K199*VLOOKUP(O199,Y!$F$63:$L$67,MATCH(J199,Y!$G$62:$L$62,0)+1,FALSE),""),IFERROR(K199*VLOOKUP(O199,Y!$F$63:$L$67,MATCH("-",Y!$G$62:$L$62,0)+1,FALSE),""))</f>
        <v/>
      </c>
      <c r="N199" s="207"/>
      <c r="O199" s="209">
        <f t="shared" si="4"/>
        <v>0</v>
      </c>
      <c r="P199" s="209" t="str">
        <f t="shared" si="5"/>
        <v>-</v>
      </c>
      <c r="Q199" s="64"/>
      <c r="R199" s="64"/>
      <c r="S199" s="64"/>
    </row>
    <row r="200" spans="1:19" s="210" customFormat="1" x14ac:dyDescent="0.2">
      <c r="A200" s="207"/>
      <c r="B200" s="224">
        <v>178</v>
      </c>
      <c r="C200" s="229"/>
      <c r="D200" s="229"/>
      <c r="E200" s="226"/>
      <c r="F200" s="227" t="str">
        <f>IFERROR(VLOOKUP(E200, Z!$A$2:$C$4127, 3, FALSE), "")</f>
        <v/>
      </c>
      <c r="G200" s="228"/>
      <c r="H200" s="229"/>
      <c r="I200" s="229"/>
      <c r="J200" s="226" t="s">
        <v>4873</v>
      </c>
      <c r="K200" s="230"/>
      <c r="L200" s="237"/>
      <c r="M200" s="238" t="str">
        <f>IF(P200=TRUE,IFERROR(K200*VLOOKUP(O200,Y!$F$63:$L$67,MATCH(J200,Y!$G$62:$L$62,0)+1,FALSE),""),IFERROR(K200*VLOOKUP(O200,Y!$F$63:$L$67,MATCH("-",Y!$G$62:$L$62,0)+1,FALSE),""))</f>
        <v/>
      </c>
      <c r="N200" s="207"/>
      <c r="O200" s="209">
        <f t="shared" si="4"/>
        <v>0</v>
      </c>
      <c r="P200" s="209" t="str">
        <f t="shared" si="5"/>
        <v>-</v>
      </c>
      <c r="Q200" s="64"/>
      <c r="R200" s="64"/>
      <c r="S200" s="64"/>
    </row>
    <row r="201" spans="1:19" s="210" customFormat="1" x14ac:dyDescent="0.2">
      <c r="A201" s="207"/>
      <c r="B201" s="224">
        <v>179</v>
      </c>
      <c r="C201" s="229"/>
      <c r="D201" s="229"/>
      <c r="E201" s="226"/>
      <c r="F201" s="227" t="str">
        <f>IFERROR(VLOOKUP(E201, Z!$A$2:$C$4127, 3, FALSE), "")</f>
        <v/>
      </c>
      <c r="G201" s="228"/>
      <c r="H201" s="229"/>
      <c r="I201" s="229"/>
      <c r="J201" s="226" t="s">
        <v>4873</v>
      </c>
      <c r="K201" s="230"/>
      <c r="L201" s="237"/>
      <c r="M201" s="238" t="str">
        <f>IF(P201=TRUE,IFERROR(K201*VLOOKUP(O201,Y!$F$63:$L$67,MATCH(J201,Y!$G$62:$L$62,0)+1,FALSE),""),IFERROR(K201*VLOOKUP(O201,Y!$F$63:$L$67,MATCH("-",Y!$G$62:$L$62,0)+1,FALSE),""))</f>
        <v/>
      </c>
      <c r="N201" s="207"/>
      <c r="O201" s="209">
        <f t="shared" si="4"/>
        <v>0</v>
      </c>
      <c r="P201" s="209" t="str">
        <f t="shared" si="5"/>
        <v>-</v>
      </c>
      <c r="Q201" s="64"/>
      <c r="R201" s="64"/>
      <c r="S201" s="64"/>
    </row>
    <row r="202" spans="1:19" s="210" customFormat="1" x14ac:dyDescent="0.2">
      <c r="A202" s="207"/>
      <c r="B202" s="224">
        <v>180</v>
      </c>
      <c r="C202" s="229"/>
      <c r="D202" s="229"/>
      <c r="E202" s="226"/>
      <c r="F202" s="227" t="str">
        <f>IFERROR(VLOOKUP(E202, Z!$A$2:$C$4127, 3, FALSE), "")</f>
        <v/>
      </c>
      <c r="G202" s="228"/>
      <c r="H202" s="229"/>
      <c r="I202" s="229"/>
      <c r="J202" s="226" t="s">
        <v>4873</v>
      </c>
      <c r="K202" s="230"/>
      <c r="L202" s="237"/>
      <c r="M202" s="238" t="str">
        <f>IF(P202=TRUE,IFERROR(K202*VLOOKUP(O202,Y!$F$63:$L$67,MATCH(J202,Y!$G$62:$L$62,0)+1,FALSE),""),IFERROR(K202*VLOOKUP(O202,Y!$F$63:$L$67,MATCH("-",Y!$G$62:$L$62,0)+1,FALSE),""))</f>
        <v/>
      </c>
      <c r="N202" s="207"/>
      <c r="O202" s="209">
        <f t="shared" si="4"/>
        <v>0</v>
      </c>
      <c r="P202" s="209" t="str">
        <f t="shared" si="5"/>
        <v>-</v>
      </c>
      <c r="Q202" s="64"/>
      <c r="R202" s="64"/>
      <c r="S202" s="64"/>
    </row>
    <row r="203" spans="1:19" s="210" customFormat="1" x14ac:dyDescent="0.2">
      <c r="A203" s="207"/>
      <c r="B203" s="224">
        <v>181</v>
      </c>
      <c r="C203" s="229"/>
      <c r="D203" s="229"/>
      <c r="E203" s="226"/>
      <c r="F203" s="227" t="str">
        <f>IFERROR(VLOOKUP(E203, Z!$A$2:$C$4127, 3, FALSE), "")</f>
        <v/>
      </c>
      <c r="G203" s="228"/>
      <c r="H203" s="229"/>
      <c r="I203" s="229"/>
      <c r="J203" s="226" t="s">
        <v>4873</v>
      </c>
      <c r="K203" s="230"/>
      <c r="L203" s="237"/>
      <c r="M203" s="238" t="str">
        <f>IF(P203=TRUE,IFERROR(K203*VLOOKUP(O203,Y!$F$63:$L$67,MATCH(J203,Y!$G$62:$L$62,0)+1,FALSE),""),IFERROR(K203*VLOOKUP(O203,Y!$F$63:$L$67,MATCH("-",Y!$G$62:$L$62,0)+1,FALSE),""))</f>
        <v/>
      </c>
      <c r="N203" s="207"/>
      <c r="O203" s="209">
        <f t="shared" si="4"/>
        <v>0</v>
      </c>
      <c r="P203" s="209" t="str">
        <f t="shared" si="5"/>
        <v>-</v>
      </c>
      <c r="Q203" s="64"/>
      <c r="R203" s="64"/>
      <c r="S203" s="64"/>
    </row>
    <row r="204" spans="1:19" s="210" customFormat="1" x14ac:dyDescent="0.2">
      <c r="A204" s="207"/>
      <c r="B204" s="224">
        <v>182</v>
      </c>
      <c r="C204" s="229"/>
      <c r="D204" s="229"/>
      <c r="E204" s="226"/>
      <c r="F204" s="227" t="str">
        <f>IFERROR(VLOOKUP(E204, Z!$A$2:$C$4127, 3, FALSE), "")</f>
        <v/>
      </c>
      <c r="G204" s="228"/>
      <c r="H204" s="229"/>
      <c r="I204" s="229"/>
      <c r="J204" s="226" t="s">
        <v>4873</v>
      </c>
      <c r="K204" s="230"/>
      <c r="L204" s="237"/>
      <c r="M204" s="238" t="str">
        <f>IF(P204=TRUE,IFERROR(K204*VLOOKUP(O204,Y!$F$63:$L$67,MATCH(J204,Y!$G$62:$L$62,0)+1,FALSE),""),IFERROR(K204*VLOOKUP(O204,Y!$F$63:$L$67,MATCH("-",Y!$G$62:$L$62,0)+1,FALSE),""))</f>
        <v/>
      </c>
      <c r="N204" s="207"/>
      <c r="O204" s="209">
        <f t="shared" si="4"/>
        <v>0</v>
      </c>
      <c r="P204" s="209" t="str">
        <f t="shared" si="5"/>
        <v>-</v>
      </c>
      <c r="Q204" s="64"/>
      <c r="R204" s="64"/>
      <c r="S204" s="64"/>
    </row>
    <row r="205" spans="1:19" s="210" customFormat="1" x14ac:dyDescent="0.2">
      <c r="A205" s="207"/>
      <c r="B205" s="224">
        <v>183</v>
      </c>
      <c r="C205" s="229"/>
      <c r="D205" s="229"/>
      <c r="E205" s="226"/>
      <c r="F205" s="227" t="str">
        <f>IFERROR(VLOOKUP(E205, Z!$A$2:$C$4127, 3, FALSE), "")</f>
        <v/>
      </c>
      <c r="G205" s="228"/>
      <c r="H205" s="229"/>
      <c r="I205" s="229"/>
      <c r="J205" s="226" t="s">
        <v>4873</v>
      </c>
      <c r="K205" s="230"/>
      <c r="L205" s="237"/>
      <c r="M205" s="238" t="str">
        <f>IF(P205=TRUE,IFERROR(K205*VLOOKUP(O205,Y!$F$63:$L$67,MATCH(J205,Y!$G$62:$L$62,0)+1,FALSE),""),IFERROR(K205*VLOOKUP(O205,Y!$F$63:$L$67,MATCH("-",Y!$G$62:$L$62,0)+1,FALSE),""))</f>
        <v/>
      </c>
      <c r="N205" s="207"/>
      <c r="O205" s="209">
        <f t="shared" si="4"/>
        <v>0</v>
      </c>
      <c r="P205" s="209" t="str">
        <f t="shared" si="5"/>
        <v>-</v>
      </c>
      <c r="Q205" s="64"/>
      <c r="R205" s="64"/>
      <c r="S205" s="64"/>
    </row>
    <row r="206" spans="1:19" s="210" customFormat="1" x14ac:dyDescent="0.2">
      <c r="A206" s="207"/>
      <c r="B206" s="224">
        <v>184</v>
      </c>
      <c r="C206" s="229"/>
      <c r="D206" s="229"/>
      <c r="E206" s="226"/>
      <c r="F206" s="227" t="str">
        <f>IFERROR(VLOOKUP(E206, Z!$A$2:$C$4127, 3, FALSE), "")</f>
        <v/>
      </c>
      <c r="G206" s="228"/>
      <c r="H206" s="229"/>
      <c r="I206" s="229"/>
      <c r="J206" s="226" t="s">
        <v>4873</v>
      </c>
      <c r="K206" s="230"/>
      <c r="L206" s="237"/>
      <c r="M206" s="238" t="str">
        <f>IF(P206=TRUE,IFERROR(K206*VLOOKUP(O206,Y!$F$63:$L$67,MATCH(J206,Y!$G$62:$L$62,0)+1,FALSE),""),IFERROR(K206*VLOOKUP(O206,Y!$F$63:$L$67,MATCH("-",Y!$G$62:$L$62,0)+1,FALSE),""))</f>
        <v/>
      </c>
      <c r="N206" s="207"/>
      <c r="O206" s="209">
        <f t="shared" si="4"/>
        <v>0</v>
      </c>
      <c r="P206" s="209" t="str">
        <f t="shared" si="5"/>
        <v>-</v>
      </c>
      <c r="Q206" s="64"/>
      <c r="R206" s="64"/>
      <c r="S206" s="64"/>
    </row>
    <row r="207" spans="1:19" s="210" customFormat="1" x14ac:dyDescent="0.2">
      <c r="A207" s="207"/>
      <c r="B207" s="224">
        <v>185</v>
      </c>
      <c r="C207" s="229"/>
      <c r="D207" s="229"/>
      <c r="E207" s="226"/>
      <c r="F207" s="227" t="str">
        <f>IFERROR(VLOOKUP(E207, Z!$A$2:$C$4127, 3, FALSE), "")</f>
        <v/>
      </c>
      <c r="G207" s="228"/>
      <c r="H207" s="229"/>
      <c r="I207" s="229"/>
      <c r="J207" s="226" t="s">
        <v>4873</v>
      </c>
      <c r="K207" s="230"/>
      <c r="L207" s="237"/>
      <c r="M207" s="238" t="str">
        <f>IF(P207=TRUE,IFERROR(K207*VLOOKUP(O207,Y!$F$63:$L$67,MATCH(J207,Y!$G$62:$L$62,0)+1,FALSE),""),IFERROR(K207*VLOOKUP(O207,Y!$F$63:$L$67,MATCH("-",Y!$G$62:$L$62,0)+1,FALSE),""))</f>
        <v/>
      </c>
      <c r="N207" s="207"/>
      <c r="O207" s="209">
        <f t="shared" si="4"/>
        <v>0</v>
      </c>
      <c r="P207" s="209" t="str">
        <f t="shared" si="5"/>
        <v>-</v>
      </c>
      <c r="Q207" s="64"/>
      <c r="R207" s="64"/>
      <c r="S207" s="64"/>
    </row>
    <row r="208" spans="1:19" s="210" customFormat="1" x14ac:dyDescent="0.2">
      <c r="A208" s="207"/>
      <c r="B208" s="224">
        <v>186</v>
      </c>
      <c r="C208" s="229"/>
      <c r="D208" s="229"/>
      <c r="E208" s="226"/>
      <c r="F208" s="227" t="str">
        <f>IFERROR(VLOOKUP(E208, Z!$A$2:$C$4127, 3, FALSE), "")</f>
        <v/>
      </c>
      <c r="G208" s="228"/>
      <c r="H208" s="229"/>
      <c r="I208" s="229"/>
      <c r="J208" s="226" t="s">
        <v>4873</v>
      </c>
      <c r="K208" s="230"/>
      <c r="L208" s="237"/>
      <c r="M208" s="238" t="str">
        <f>IF(P208=TRUE,IFERROR(K208*VLOOKUP(O208,Y!$F$63:$L$67,MATCH(J208,Y!$G$62:$L$62,0)+1,FALSE),""),IFERROR(K208*VLOOKUP(O208,Y!$F$63:$L$67,MATCH("-",Y!$G$62:$L$62,0)+1,FALSE),""))</f>
        <v/>
      </c>
      <c r="N208" s="207"/>
      <c r="O208" s="209">
        <f t="shared" si="4"/>
        <v>0</v>
      </c>
      <c r="P208" s="209" t="str">
        <f t="shared" si="5"/>
        <v>-</v>
      </c>
      <c r="Q208" s="64"/>
      <c r="R208" s="64"/>
      <c r="S208" s="64"/>
    </row>
    <row r="209" spans="1:19" s="210" customFormat="1" x14ac:dyDescent="0.2">
      <c r="A209" s="207"/>
      <c r="B209" s="224">
        <v>187</v>
      </c>
      <c r="C209" s="229"/>
      <c r="D209" s="229"/>
      <c r="E209" s="226"/>
      <c r="F209" s="227" t="str">
        <f>IFERROR(VLOOKUP(E209, Z!$A$2:$C$4127, 3, FALSE), "")</f>
        <v/>
      </c>
      <c r="G209" s="228"/>
      <c r="H209" s="229"/>
      <c r="I209" s="229"/>
      <c r="J209" s="226" t="s">
        <v>4873</v>
      </c>
      <c r="K209" s="230"/>
      <c r="L209" s="237"/>
      <c r="M209" s="238" t="str">
        <f>IF(P209=TRUE,IFERROR(K209*VLOOKUP(O209,Y!$F$63:$L$67,MATCH(J209,Y!$G$62:$L$62,0)+1,FALSE),""),IFERROR(K209*VLOOKUP(O209,Y!$F$63:$L$67,MATCH("-",Y!$G$62:$L$62,0)+1,FALSE),""))</f>
        <v/>
      </c>
      <c r="N209" s="207"/>
      <c r="O209" s="209">
        <f t="shared" si="4"/>
        <v>0</v>
      </c>
      <c r="P209" s="209" t="str">
        <f t="shared" si="5"/>
        <v>-</v>
      </c>
      <c r="Q209" s="64"/>
      <c r="R209" s="64"/>
      <c r="S209" s="64"/>
    </row>
    <row r="210" spans="1:19" s="210" customFormat="1" x14ac:dyDescent="0.2">
      <c r="A210" s="207"/>
      <c r="B210" s="224">
        <v>188</v>
      </c>
      <c r="C210" s="229"/>
      <c r="D210" s="229"/>
      <c r="E210" s="226"/>
      <c r="F210" s="227" t="str">
        <f>IFERROR(VLOOKUP(E210, Z!$A$2:$C$4127, 3, FALSE), "")</f>
        <v/>
      </c>
      <c r="G210" s="228"/>
      <c r="H210" s="229"/>
      <c r="I210" s="229"/>
      <c r="J210" s="226" t="s">
        <v>4873</v>
      </c>
      <c r="K210" s="230"/>
      <c r="L210" s="237"/>
      <c r="M210" s="238" t="str">
        <f>IF(P210=TRUE,IFERROR(K210*VLOOKUP(O210,Y!$F$63:$L$67,MATCH(J210,Y!$G$62:$L$62,0)+1,FALSE),""),IFERROR(K210*VLOOKUP(O210,Y!$F$63:$L$67,MATCH("-",Y!$G$62:$L$62,0)+1,FALSE),""))</f>
        <v/>
      </c>
      <c r="N210" s="207"/>
      <c r="O210" s="209">
        <f t="shared" si="4"/>
        <v>0</v>
      </c>
      <c r="P210" s="209" t="str">
        <f t="shared" si="5"/>
        <v>-</v>
      </c>
      <c r="Q210" s="64"/>
      <c r="R210" s="64"/>
      <c r="S210" s="64"/>
    </row>
    <row r="211" spans="1:19" s="210" customFormat="1" x14ac:dyDescent="0.2">
      <c r="A211" s="207"/>
      <c r="B211" s="224">
        <v>189</v>
      </c>
      <c r="C211" s="229"/>
      <c r="D211" s="229"/>
      <c r="E211" s="226"/>
      <c r="F211" s="227" t="str">
        <f>IFERROR(VLOOKUP(E211, Z!$A$2:$C$4127, 3, FALSE), "")</f>
        <v/>
      </c>
      <c r="G211" s="228"/>
      <c r="H211" s="229"/>
      <c r="I211" s="229"/>
      <c r="J211" s="226" t="s">
        <v>4873</v>
      </c>
      <c r="K211" s="230"/>
      <c r="L211" s="237"/>
      <c r="M211" s="238" t="str">
        <f>IF(P211=TRUE,IFERROR(K211*VLOOKUP(O211,Y!$F$63:$L$67,MATCH(J211,Y!$G$62:$L$62,0)+1,FALSE),""),IFERROR(K211*VLOOKUP(O211,Y!$F$63:$L$67,MATCH("-",Y!$G$62:$L$62,0)+1,FALSE),""))</f>
        <v/>
      </c>
      <c r="N211" s="207"/>
      <c r="O211" s="209">
        <f t="shared" si="4"/>
        <v>0</v>
      </c>
      <c r="P211" s="209" t="str">
        <f t="shared" si="5"/>
        <v>-</v>
      </c>
      <c r="Q211" s="64"/>
      <c r="R211" s="64"/>
      <c r="S211" s="64"/>
    </row>
    <row r="212" spans="1:19" s="210" customFormat="1" x14ac:dyDescent="0.2">
      <c r="A212" s="207"/>
      <c r="B212" s="224">
        <v>190</v>
      </c>
      <c r="C212" s="229"/>
      <c r="D212" s="229"/>
      <c r="E212" s="226"/>
      <c r="F212" s="227" t="str">
        <f>IFERROR(VLOOKUP(E212, Z!$A$2:$C$4127, 3, FALSE), "")</f>
        <v/>
      </c>
      <c r="G212" s="228"/>
      <c r="H212" s="229"/>
      <c r="I212" s="229"/>
      <c r="J212" s="226" t="s">
        <v>4873</v>
      </c>
      <c r="K212" s="230"/>
      <c r="L212" s="237"/>
      <c r="M212" s="238" t="str">
        <f>IF(P212=TRUE,IFERROR(K212*VLOOKUP(O212,Y!$F$63:$L$67,MATCH(J212,Y!$G$62:$L$62,0)+1,FALSE),""),IFERROR(K212*VLOOKUP(O212,Y!$F$63:$L$67,MATCH("-",Y!$G$62:$L$62,0)+1,FALSE),""))</f>
        <v/>
      </c>
      <c r="N212" s="207"/>
      <c r="O212" s="209">
        <f t="shared" si="4"/>
        <v>0</v>
      </c>
      <c r="P212" s="209" t="str">
        <f t="shared" si="5"/>
        <v>-</v>
      </c>
      <c r="Q212" s="64"/>
      <c r="R212" s="64"/>
      <c r="S212" s="64"/>
    </row>
    <row r="213" spans="1:19" s="210" customFormat="1" x14ac:dyDescent="0.2">
      <c r="A213" s="207"/>
      <c r="B213" s="224">
        <v>191</v>
      </c>
      <c r="C213" s="229"/>
      <c r="D213" s="229"/>
      <c r="E213" s="226"/>
      <c r="F213" s="227" t="str">
        <f>IFERROR(VLOOKUP(E213, Z!$A$2:$C$4127, 3, FALSE), "")</f>
        <v/>
      </c>
      <c r="G213" s="228"/>
      <c r="H213" s="229"/>
      <c r="I213" s="229"/>
      <c r="J213" s="226" t="s">
        <v>4873</v>
      </c>
      <c r="K213" s="230"/>
      <c r="L213" s="237"/>
      <c r="M213" s="238" t="str">
        <f>IF(P213=TRUE,IFERROR(K213*VLOOKUP(O213,Y!$F$63:$L$67,MATCH(J213,Y!$G$62:$L$62,0)+1,FALSE),""),IFERROR(K213*VLOOKUP(O213,Y!$F$63:$L$67,MATCH("-",Y!$G$62:$L$62,0)+1,FALSE),""))</f>
        <v/>
      </c>
      <c r="N213" s="207"/>
      <c r="O213" s="209">
        <f t="shared" si="4"/>
        <v>0</v>
      </c>
      <c r="P213" s="209" t="str">
        <f t="shared" si="5"/>
        <v>-</v>
      </c>
      <c r="Q213" s="64"/>
      <c r="R213" s="64"/>
      <c r="S213" s="64"/>
    </row>
    <row r="214" spans="1:19" s="210" customFormat="1" x14ac:dyDescent="0.2">
      <c r="A214" s="207"/>
      <c r="B214" s="224">
        <v>192</v>
      </c>
      <c r="C214" s="229"/>
      <c r="D214" s="229"/>
      <c r="E214" s="226"/>
      <c r="F214" s="227" t="str">
        <f>IFERROR(VLOOKUP(E214, Z!$A$2:$C$4127, 3, FALSE), "")</f>
        <v/>
      </c>
      <c r="G214" s="228"/>
      <c r="H214" s="229"/>
      <c r="I214" s="229"/>
      <c r="J214" s="226" t="s">
        <v>4873</v>
      </c>
      <c r="K214" s="230"/>
      <c r="L214" s="237"/>
      <c r="M214" s="238" t="str">
        <f>IF(P214=TRUE,IFERROR(K214*VLOOKUP(O214,Y!$F$63:$L$67,MATCH(J214,Y!$G$62:$L$62,0)+1,FALSE),""),IFERROR(K214*VLOOKUP(O214,Y!$F$63:$L$67,MATCH("-",Y!$G$62:$L$62,0)+1,FALSE),""))</f>
        <v/>
      </c>
      <c r="N214" s="207"/>
      <c r="O214" s="209">
        <f t="shared" si="4"/>
        <v>0</v>
      </c>
      <c r="P214" s="209" t="str">
        <f t="shared" si="5"/>
        <v>-</v>
      </c>
      <c r="Q214" s="64"/>
      <c r="R214" s="64"/>
      <c r="S214" s="64"/>
    </row>
    <row r="215" spans="1:19" s="210" customFormat="1" x14ac:dyDescent="0.2">
      <c r="A215" s="207"/>
      <c r="B215" s="224">
        <v>193</v>
      </c>
      <c r="C215" s="229"/>
      <c r="D215" s="229"/>
      <c r="E215" s="226"/>
      <c r="F215" s="227" t="str">
        <f>IFERROR(VLOOKUP(E215, Z!$A$2:$C$4127, 3, FALSE), "")</f>
        <v/>
      </c>
      <c r="G215" s="228"/>
      <c r="H215" s="229"/>
      <c r="I215" s="229"/>
      <c r="J215" s="226" t="s">
        <v>4873</v>
      </c>
      <c r="K215" s="230"/>
      <c r="L215" s="237"/>
      <c r="M215" s="238" t="str">
        <f>IF(P215=TRUE,IFERROR(K215*VLOOKUP(O215,Y!$F$63:$L$67,MATCH(J215,Y!$G$62:$L$62,0)+1,FALSE),""),IFERROR(K215*VLOOKUP(O215,Y!$F$63:$L$67,MATCH("-",Y!$G$62:$L$62,0)+1,FALSE),""))</f>
        <v/>
      </c>
      <c r="N215" s="207"/>
      <c r="O215" s="209">
        <f t="shared" ref="O215:O278" si="6">IFERROR(IFERROR(IFERROR( MATCH(G215, INDEX(Appliances,,1), 0), MATCH(G215, INDEX(Appliances,,2), 0)), MATCH(G215, INDEX(Appliances,,3), 0)), 0)</f>
        <v>0</v>
      </c>
      <c r="P215" s="209" t="str">
        <f t="shared" si="5"/>
        <v>-</v>
      </c>
      <c r="Q215" s="64"/>
      <c r="R215" s="64"/>
      <c r="S215" s="64"/>
    </row>
    <row r="216" spans="1:19" s="210" customFormat="1" x14ac:dyDescent="0.2">
      <c r="A216" s="207"/>
      <c r="B216" s="224">
        <v>194</v>
      </c>
      <c r="C216" s="229"/>
      <c r="D216" s="229"/>
      <c r="E216" s="226"/>
      <c r="F216" s="227" t="str">
        <f>IFERROR(VLOOKUP(E216, Z!$A$2:$C$4127, 3, FALSE), "")</f>
        <v/>
      </c>
      <c r="G216" s="228"/>
      <c r="H216" s="229"/>
      <c r="I216" s="229"/>
      <c r="J216" s="226" t="s">
        <v>4873</v>
      </c>
      <c r="K216" s="230"/>
      <c r="L216" s="237"/>
      <c r="M216" s="238" t="str">
        <f>IF(P216=TRUE,IFERROR(K216*VLOOKUP(O216,Y!$F$63:$L$67,MATCH(J216,Y!$G$62:$L$62,0)+1,FALSE),""),IFERROR(K216*VLOOKUP(O216,Y!$F$63:$L$67,MATCH("-",Y!$G$62:$L$62,0)+1,FALSE),""))</f>
        <v/>
      </c>
      <c r="N216" s="207"/>
      <c r="O216" s="209">
        <f t="shared" si="6"/>
        <v>0</v>
      </c>
      <c r="P216" s="209" t="str">
        <f t="shared" ref="P216:P279" si="7">IF(O216=0, "-", IF(O216&lt;=4, TRUE, FALSE))</f>
        <v>-</v>
      </c>
      <c r="Q216" s="64"/>
      <c r="R216" s="64"/>
      <c r="S216" s="64"/>
    </row>
    <row r="217" spans="1:19" s="210" customFormat="1" x14ac:dyDescent="0.2">
      <c r="A217" s="207"/>
      <c r="B217" s="224">
        <v>195</v>
      </c>
      <c r="C217" s="229"/>
      <c r="D217" s="229"/>
      <c r="E217" s="226"/>
      <c r="F217" s="227" t="str">
        <f>IFERROR(VLOOKUP(E217, Z!$A$2:$C$4127, 3, FALSE), "")</f>
        <v/>
      </c>
      <c r="G217" s="228"/>
      <c r="H217" s="229"/>
      <c r="I217" s="229"/>
      <c r="J217" s="226" t="s">
        <v>4873</v>
      </c>
      <c r="K217" s="230"/>
      <c r="L217" s="237"/>
      <c r="M217" s="238" t="str">
        <f>IF(P217=TRUE,IFERROR(K217*VLOOKUP(O217,Y!$F$63:$L$67,MATCH(J217,Y!$G$62:$L$62,0)+1,FALSE),""),IFERROR(K217*VLOOKUP(O217,Y!$F$63:$L$67,MATCH("-",Y!$G$62:$L$62,0)+1,FALSE),""))</f>
        <v/>
      </c>
      <c r="N217" s="207"/>
      <c r="O217" s="209">
        <f t="shared" si="6"/>
        <v>0</v>
      </c>
      <c r="P217" s="209" t="str">
        <f t="shared" si="7"/>
        <v>-</v>
      </c>
      <c r="Q217" s="64"/>
      <c r="R217" s="64"/>
      <c r="S217" s="64"/>
    </row>
    <row r="218" spans="1:19" s="210" customFormat="1" x14ac:dyDescent="0.2">
      <c r="A218" s="207"/>
      <c r="B218" s="224">
        <v>196</v>
      </c>
      <c r="C218" s="229"/>
      <c r="D218" s="229"/>
      <c r="E218" s="226"/>
      <c r="F218" s="227" t="str">
        <f>IFERROR(VLOOKUP(E218, Z!$A$2:$C$4127, 3, FALSE), "")</f>
        <v/>
      </c>
      <c r="G218" s="228"/>
      <c r="H218" s="229"/>
      <c r="I218" s="229"/>
      <c r="J218" s="226" t="s">
        <v>4873</v>
      </c>
      <c r="K218" s="230"/>
      <c r="L218" s="237"/>
      <c r="M218" s="238" t="str">
        <f>IF(P218=TRUE,IFERROR(K218*VLOOKUP(O218,Y!$F$63:$L$67,MATCH(J218,Y!$G$62:$L$62,0)+1,FALSE),""),IFERROR(K218*VLOOKUP(O218,Y!$F$63:$L$67,MATCH("-",Y!$G$62:$L$62,0)+1,FALSE),""))</f>
        <v/>
      </c>
      <c r="N218" s="207"/>
      <c r="O218" s="209">
        <f t="shared" si="6"/>
        <v>0</v>
      </c>
      <c r="P218" s="209" t="str">
        <f t="shared" si="7"/>
        <v>-</v>
      </c>
      <c r="Q218" s="64"/>
      <c r="R218" s="64"/>
      <c r="S218" s="64"/>
    </row>
    <row r="219" spans="1:19" s="210" customFormat="1" x14ac:dyDescent="0.2">
      <c r="A219" s="207"/>
      <c r="B219" s="224">
        <v>197</v>
      </c>
      <c r="C219" s="229"/>
      <c r="D219" s="229"/>
      <c r="E219" s="226"/>
      <c r="F219" s="227" t="str">
        <f>IFERROR(VLOOKUP(E219, Z!$A$2:$C$4127, 3, FALSE), "")</f>
        <v/>
      </c>
      <c r="G219" s="228"/>
      <c r="H219" s="229"/>
      <c r="I219" s="229"/>
      <c r="J219" s="226" t="s">
        <v>4873</v>
      </c>
      <c r="K219" s="230"/>
      <c r="L219" s="237"/>
      <c r="M219" s="238" t="str">
        <f>IF(P219=TRUE,IFERROR(K219*VLOOKUP(O219,Y!$F$63:$L$67,MATCH(J219,Y!$G$62:$L$62,0)+1,FALSE),""),IFERROR(K219*VLOOKUP(O219,Y!$F$63:$L$67,MATCH("-",Y!$G$62:$L$62,0)+1,FALSE),""))</f>
        <v/>
      </c>
      <c r="N219" s="207"/>
      <c r="O219" s="209">
        <f t="shared" si="6"/>
        <v>0</v>
      </c>
      <c r="P219" s="209" t="str">
        <f t="shared" si="7"/>
        <v>-</v>
      </c>
      <c r="Q219" s="64"/>
      <c r="R219" s="64"/>
      <c r="S219" s="64"/>
    </row>
    <row r="220" spans="1:19" s="210" customFormat="1" x14ac:dyDescent="0.2">
      <c r="A220" s="207"/>
      <c r="B220" s="224">
        <v>198</v>
      </c>
      <c r="C220" s="229"/>
      <c r="D220" s="229"/>
      <c r="E220" s="226"/>
      <c r="F220" s="227" t="str">
        <f>IFERROR(VLOOKUP(E220, Z!$A$2:$C$4127, 3, FALSE), "")</f>
        <v/>
      </c>
      <c r="G220" s="228"/>
      <c r="H220" s="229"/>
      <c r="I220" s="229"/>
      <c r="J220" s="226" t="s">
        <v>4873</v>
      </c>
      <c r="K220" s="230"/>
      <c r="L220" s="237"/>
      <c r="M220" s="238" t="str">
        <f>IF(P220=TRUE,IFERROR(K220*VLOOKUP(O220,Y!$F$63:$L$67,MATCH(J220,Y!$G$62:$L$62,0)+1,FALSE),""),IFERROR(K220*VLOOKUP(O220,Y!$F$63:$L$67,MATCH("-",Y!$G$62:$L$62,0)+1,FALSE),""))</f>
        <v/>
      </c>
      <c r="N220" s="207"/>
      <c r="O220" s="209">
        <f t="shared" si="6"/>
        <v>0</v>
      </c>
      <c r="P220" s="209" t="str">
        <f t="shared" si="7"/>
        <v>-</v>
      </c>
      <c r="Q220" s="64"/>
      <c r="R220" s="64"/>
      <c r="S220" s="64"/>
    </row>
    <row r="221" spans="1:19" s="210" customFormat="1" x14ac:dyDescent="0.2">
      <c r="A221" s="207"/>
      <c r="B221" s="224">
        <v>199</v>
      </c>
      <c r="C221" s="229"/>
      <c r="D221" s="229"/>
      <c r="E221" s="226"/>
      <c r="F221" s="227" t="str">
        <f>IFERROR(VLOOKUP(E221, Z!$A$2:$C$4127, 3, FALSE), "")</f>
        <v/>
      </c>
      <c r="G221" s="228"/>
      <c r="H221" s="229"/>
      <c r="I221" s="229"/>
      <c r="J221" s="226" t="s">
        <v>4873</v>
      </c>
      <c r="K221" s="230"/>
      <c r="L221" s="237"/>
      <c r="M221" s="238" t="str">
        <f>IF(P221=TRUE,IFERROR(K221*VLOOKUP(O221,Y!$F$63:$L$67,MATCH(J221,Y!$G$62:$L$62,0)+1,FALSE),""),IFERROR(K221*VLOOKUP(O221,Y!$F$63:$L$67,MATCH("-",Y!$G$62:$L$62,0)+1,FALSE),""))</f>
        <v/>
      </c>
      <c r="N221" s="207"/>
      <c r="O221" s="209">
        <f t="shared" si="6"/>
        <v>0</v>
      </c>
      <c r="P221" s="209" t="str">
        <f t="shared" si="7"/>
        <v>-</v>
      </c>
      <c r="Q221" s="64"/>
      <c r="R221" s="64"/>
      <c r="S221" s="64"/>
    </row>
    <row r="222" spans="1:19" s="210" customFormat="1" x14ac:dyDescent="0.2">
      <c r="A222" s="207"/>
      <c r="B222" s="224">
        <v>200</v>
      </c>
      <c r="C222" s="229"/>
      <c r="D222" s="229"/>
      <c r="E222" s="226"/>
      <c r="F222" s="227" t="str">
        <f>IFERROR(VLOOKUP(E222, Z!$A$2:$C$4127, 3, FALSE), "")</f>
        <v/>
      </c>
      <c r="G222" s="228"/>
      <c r="H222" s="229"/>
      <c r="I222" s="229"/>
      <c r="J222" s="226" t="s">
        <v>4873</v>
      </c>
      <c r="K222" s="230"/>
      <c r="L222" s="237"/>
      <c r="M222" s="238" t="str">
        <f>IF(P222=TRUE,IFERROR(K222*VLOOKUP(O222,Y!$F$63:$L$67,MATCH(J222,Y!$G$62:$L$62,0)+1,FALSE),""),IFERROR(K222*VLOOKUP(O222,Y!$F$63:$L$67,MATCH("-",Y!$G$62:$L$62,0)+1,FALSE),""))</f>
        <v/>
      </c>
      <c r="N222" s="207"/>
      <c r="O222" s="209">
        <f t="shared" si="6"/>
        <v>0</v>
      </c>
      <c r="P222" s="209" t="str">
        <f t="shared" si="7"/>
        <v>-</v>
      </c>
      <c r="Q222" s="64"/>
      <c r="R222" s="64"/>
      <c r="S222" s="64"/>
    </row>
    <row r="223" spans="1:19" s="210" customFormat="1" x14ac:dyDescent="0.2">
      <c r="A223" s="207"/>
      <c r="B223" s="224">
        <v>201</v>
      </c>
      <c r="C223" s="229"/>
      <c r="D223" s="229"/>
      <c r="E223" s="226"/>
      <c r="F223" s="227" t="str">
        <f>IFERROR(VLOOKUP(E223, Z!$A$2:$C$4127, 3, FALSE), "")</f>
        <v/>
      </c>
      <c r="G223" s="228"/>
      <c r="H223" s="229"/>
      <c r="I223" s="229"/>
      <c r="J223" s="226" t="s">
        <v>4873</v>
      </c>
      <c r="K223" s="230"/>
      <c r="L223" s="237"/>
      <c r="M223" s="238" t="str">
        <f>IF(P223=TRUE,IFERROR(K223*VLOOKUP(O223,Y!$F$63:$L$67,MATCH(J223,Y!$G$62:$L$62,0)+1,FALSE),""),IFERROR(K223*VLOOKUP(O223,Y!$F$63:$L$67,MATCH("-",Y!$G$62:$L$62,0)+1,FALSE),""))</f>
        <v/>
      </c>
      <c r="N223" s="207"/>
      <c r="O223" s="209">
        <f t="shared" si="6"/>
        <v>0</v>
      </c>
      <c r="P223" s="209" t="str">
        <f t="shared" si="7"/>
        <v>-</v>
      </c>
      <c r="Q223" s="64"/>
      <c r="R223" s="64"/>
      <c r="S223" s="64"/>
    </row>
    <row r="224" spans="1:19" s="210" customFormat="1" x14ac:dyDescent="0.2">
      <c r="A224" s="207"/>
      <c r="B224" s="224">
        <v>202</v>
      </c>
      <c r="C224" s="229"/>
      <c r="D224" s="229"/>
      <c r="E224" s="226"/>
      <c r="F224" s="227" t="str">
        <f>IFERROR(VLOOKUP(E224, Z!$A$2:$C$4127, 3, FALSE), "")</f>
        <v/>
      </c>
      <c r="G224" s="228"/>
      <c r="H224" s="229"/>
      <c r="I224" s="229"/>
      <c r="J224" s="226" t="s">
        <v>4873</v>
      </c>
      <c r="K224" s="230"/>
      <c r="L224" s="237"/>
      <c r="M224" s="238" t="str">
        <f>IF(P224=TRUE,IFERROR(K224*VLOOKUP(O224,Y!$F$63:$L$67,MATCH(J224,Y!$G$62:$L$62,0)+1,FALSE),""),IFERROR(K224*VLOOKUP(O224,Y!$F$63:$L$67,MATCH("-",Y!$G$62:$L$62,0)+1,FALSE),""))</f>
        <v/>
      </c>
      <c r="N224" s="207"/>
      <c r="O224" s="209">
        <f t="shared" si="6"/>
        <v>0</v>
      </c>
      <c r="P224" s="209" t="str">
        <f t="shared" si="7"/>
        <v>-</v>
      </c>
      <c r="Q224" s="64"/>
      <c r="R224" s="64"/>
      <c r="S224" s="64"/>
    </row>
    <row r="225" spans="1:19" s="210" customFormat="1" x14ac:dyDescent="0.2">
      <c r="A225" s="207"/>
      <c r="B225" s="224">
        <v>203</v>
      </c>
      <c r="C225" s="229"/>
      <c r="D225" s="229"/>
      <c r="E225" s="226"/>
      <c r="F225" s="227" t="str">
        <f>IFERROR(VLOOKUP(E225, Z!$A$2:$C$4127, 3, FALSE), "")</f>
        <v/>
      </c>
      <c r="G225" s="228"/>
      <c r="H225" s="229"/>
      <c r="I225" s="229"/>
      <c r="J225" s="226" t="s">
        <v>4873</v>
      </c>
      <c r="K225" s="230"/>
      <c r="L225" s="237"/>
      <c r="M225" s="238" t="str">
        <f>IF(P225=TRUE,IFERROR(K225*VLOOKUP(O225,Y!$F$63:$L$67,MATCH(J225,Y!$G$62:$L$62,0)+1,FALSE),""),IFERROR(K225*VLOOKUP(O225,Y!$F$63:$L$67,MATCH("-",Y!$G$62:$L$62,0)+1,FALSE),""))</f>
        <v/>
      </c>
      <c r="N225" s="207"/>
      <c r="O225" s="209">
        <f t="shared" si="6"/>
        <v>0</v>
      </c>
      <c r="P225" s="209" t="str">
        <f t="shared" si="7"/>
        <v>-</v>
      </c>
      <c r="Q225" s="64"/>
      <c r="R225" s="64"/>
      <c r="S225" s="64"/>
    </row>
    <row r="226" spans="1:19" s="210" customFormat="1" x14ac:dyDescent="0.2">
      <c r="A226" s="207"/>
      <c r="B226" s="224">
        <v>204</v>
      </c>
      <c r="C226" s="229"/>
      <c r="D226" s="229"/>
      <c r="E226" s="226"/>
      <c r="F226" s="227" t="str">
        <f>IFERROR(VLOOKUP(E226, Z!$A$2:$C$4127, 3, FALSE), "")</f>
        <v/>
      </c>
      <c r="G226" s="228"/>
      <c r="H226" s="229"/>
      <c r="I226" s="229"/>
      <c r="J226" s="226" t="s">
        <v>4873</v>
      </c>
      <c r="K226" s="230"/>
      <c r="L226" s="237"/>
      <c r="M226" s="238" t="str">
        <f>IF(P226=TRUE,IFERROR(K226*VLOOKUP(O226,Y!$F$63:$L$67,MATCH(J226,Y!$G$62:$L$62,0)+1,FALSE),""),IFERROR(K226*VLOOKUP(O226,Y!$F$63:$L$67,MATCH("-",Y!$G$62:$L$62,0)+1,FALSE),""))</f>
        <v/>
      </c>
      <c r="N226" s="207"/>
      <c r="O226" s="209">
        <f t="shared" si="6"/>
        <v>0</v>
      </c>
      <c r="P226" s="209" t="str">
        <f t="shared" si="7"/>
        <v>-</v>
      </c>
      <c r="Q226" s="64"/>
      <c r="R226" s="64"/>
      <c r="S226" s="64"/>
    </row>
    <row r="227" spans="1:19" s="210" customFormat="1" x14ac:dyDescent="0.2">
      <c r="A227" s="207"/>
      <c r="B227" s="224">
        <v>205</v>
      </c>
      <c r="C227" s="229"/>
      <c r="D227" s="229"/>
      <c r="E227" s="226"/>
      <c r="F227" s="227" t="str">
        <f>IFERROR(VLOOKUP(E227, Z!$A$2:$C$4127, 3, FALSE), "")</f>
        <v/>
      </c>
      <c r="G227" s="228"/>
      <c r="H227" s="229"/>
      <c r="I227" s="229"/>
      <c r="J227" s="226" t="s">
        <v>4873</v>
      </c>
      <c r="K227" s="230"/>
      <c r="L227" s="237"/>
      <c r="M227" s="238" t="str">
        <f>IF(P227=TRUE,IFERROR(K227*VLOOKUP(O227,Y!$F$63:$L$67,MATCH(J227,Y!$G$62:$L$62,0)+1,FALSE),""),IFERROR(K227*VLOOKUP(O227,Y!$F$63:$L$67,MATCH("-",Y!$G$62:$L$62,0)+1,FALSE),""))</f>
        <v/>
      </c>
      <c r="N227" s="207"/>
      <c r="O227" s="209">
        <f t="shared" si="6"/>
        <v>0</v>
      </c>
      <c r="P227" s="209" t="str">
        <f t="shared" si="7"/>
        <v>-</v>
      </c>
      <c r="Q227" s="64"/>
      <c r="R227" s="64"/>
      <c r="S227" s="64"/>
    </row>
    <row r="228" spans="1:19" s="210" customFormat="1" x14ac:dyDescent="0.2">
      <c r="A228" s="207"/>
      <c r="B228" s="224">
        <v>206</v>
      </c>
      <c r="C228" s="229"/>
      <c r="D228" s="229"/>
      <c r="E228" s="226"/>
      <c r="F228" s="227" t="str">
        <f>IFERROR(VLOOKUP(E228, Z!$A$2:$C$4127, 3, FALSE), "")</f>
        <v/>
      </c>
      <c r="G228" s="228"/>
      <c r="H228" s="229"/>
      <c r="I228" s="229"/>
      <c r="J228" s="226" t="s">
        <v>4873</v>
      </c>
      <c r="K228" s="230"/>
      <c r="L228" s="237"/>
      <c r="M228" s="238" t="str">
        <f>IF(P228=TRUE,IFERROR(K228*VLOOKUP(O228,Y!$F$63:$L$67,MATCH(J228,Y!$G$62:$L$62,0)+1,FALSE),""),IFERROR(K228*VLOOKUP(O228,Y!$F$63:$L$67,MATCH("-",Y!$G$62:$L$62,0)+1,FALSE),""))</f>
        <v/>
      </c>
      <c r="N228" s="207"/>
      <c r="O228" s="209">
        <f t="shared" si="6"/>
        <v>0</v>
      </c>
      <c r="P228" s="209" t="str">
        <f t="shared" si="7"/>
        <v>-</v>
      </c>
      <c r="Q228" s="64"/>
      <c r="R228" s="64"/>
      <c r="S228" s="64"/>
    </row>
    <row r="229" spans="1:19" s="210" customFormat="1" x14ac:dyDescent="0.2">
      <c r="A229" s="207"/>
      <c r="B229" s="224">
        <v>207</v>
      </c>
      <c r="C229" s="229"/>
      <c r="D229" s="229"/>
      <c r="E229" s="226"/>
      <c r="F229" s="227" t="str">
        <f>IFERROR(VLOOKUP(E229, Z!$A$2:$C$4127, 3, FALSE), "")</f>
        <v/>
      </c>
      <c r="G229" s="228"/>
      <c r="H229" s="229"/>
      <c r="I229" s="229"/>
      <c r="J229" s="226" t="s">
        <v>4873</v>
      </c>
      <c r="K229" s="230"/>
      <c r="L229" s="237"/>
      <c r="M229" s="238" t="str">
        <f>IF(P229=TRUE,IFERROR(K229*VLOOKUP(O229,Y!$F$63:$L$67,MATCH(J229,Y!$G$62:$L$62,0)+1,FALSE),""),IFERROR(K229*VLOOKUP(O229,Y!$F$63:$L$67,MATCH("-",Y!$G$62:$L$62,0)+1,FALSE),""))</f>
        <v/>
      </c>
      <c r="N229" s="207"/>
      <c r="O229" s="209">
        <f t="shared" si="6"/>
        <v>0</v>
      </c>
      <c r="P229" s="209" t="str">
        <f t="shared" si="7"/>
        <v>-</v>
      </c>
      <c r="Q229" s="64"/>
      <c r="R229" s="64"/>
      <c r="S229" s="64"/>
    </row>
    <row r="230" spans="1:19" s="210" customFormat="1" x14ac:dyDescent="0.2">
      <c r="A230" s="207"/>
      <c r="B230" s="224">
        <v>208</v>
      </c>
      <c r="C230" s="229"/>
      <c r="D230" s="229"/>
      <c r="E230" s="226"/>
      <c r="F230" s="227" t="str">
        <f>IFERROR(VLOOKUP(E230, Z!$A$2:$C$4127, 3, FALSE), "")</f>
        <v/>
      </c>
      <c r="G230" s="228"/>
      <c r="H230" s="229"/>
      <c r="I230" s="229"/>
      <c r="J230" s="226" t="s">
        <v>4873</v>
      </c>
      <c r="K230" s="230"/>
      <c r="L230" s="237"/>
      <c r="M230" s="238" t="str">
        <f>IF(P230=TRUE,IFERROR(K230*VLOOKUP(O230,Y!$F$63:$L$67,MATCH(J230,Y!$G$62:$L$62,0)+1,FALSE),""),IFERROR(K230*VLOOKUP(O230,Y!$F$63:$L$67,MATCH("-",Y!$G$62:$L$62,0)+1,FALSE),""))</f>
        <v/>
      </c>
      <c r="N230" s="207"/>
      <c r="O230" s="209">
        <f t="shared" si="6"/>
        <v>0</v>
      </c>
      <c r="P230" s="209" t="str">
        <f t="shared" si="7"/>
        <v>-</v>
      </c>
      <c r="Q230" s="64"/>
      <c r="R230" s="64"/>
      <c r="S230" s="64"/>
    </row>
    <row r="231" spans="1:19" s="210" customFormat="1" x14ac:dyDescent="0.2">
      <c r="A231" s="207"/>
      <c r="B231" s="224">
        <v>209</v>
      </c>
      <c r="C231" s="229"/>
      <c r="D231" s="229"/>
      <c r="E231" s="226"/>
      <c r="F231" s="227" t="str">
        <f>IFERROR(VLOOKUP(E231, Z!$A$2:$C$4127, 3, FALSE), "")</f>
        <v/>
      </c>
      <c r="G231" s="228"/>
      <c r="H231" s="229"/>
      <c r="I231" s="229"/>
      <c r="J231" s="226" t="s">
        <v>4873</v>
      </c>
      <c r="K231" s="230"/>
      <c r="L231" s="237"/>
      <c r="M231" s="238" t="str">
        <f>IF(P231=TRUE,IFERROR(K231*VLOOKUP(O231,Y!$F$63:$L$67,MATCH(J231,Y!$G$62:$L$62,0)+1,FALSE),""),IFERROR(K231*VLOOKUP(O231,Y!$F$63:$L$67,MATCH("-",Y!$G$62:$L$62,0)+1,FALSE),""))</f>
        <v/>
      </c>
      <c r="N231" s="207"/>
      <c r="O231" s="209">
        <f t="shared" si="6"/>
        <v>0</v>
      </c>
      <c r="P231" s="209" t="str">
        <f t="shared" si="7"/>
        <v>-</v>
      </c>
      <c r="Q231" s="64"/>
      <c r="R231" s="64"/>
      <c r="S231" s="64"/>
    </row>
    <row r="232" spans="1:19" s="210" customFormat="1" x14ac:dyDescent="0.2">
      <c r="A232" s="207"/>
      <c r="B232" s="224">
        <v>210</v>
      </c>
      <c r="C232" s="229"/>
      <c r="D232" s="229"/>
      <c r="E232" s="226"/>
      <c r="F232" s="227" t="str">
        <f>IFERROR(VLOOKUP(E232, Z!$A$2:$C$4127, 3, FALSE), "")</f>
        <v/>
      </c>
      <c r="G232" s="228"/>
      <c r="H232" s="229"/>
      <c r="I232" s="229"/>
      <c r="J232" s="226" t="s">
        <v>4873</v>
      </c>
      <c r="K232" s="230"/>
      <c r="L232" s="237"/>
      <c r="M232" s="238" t="str">
        <f>IF(P232=TRUE,IFERROR(K232*VLOOKUP(O232,Y!$F$63:$L$67,MATCH(J232,Y!$G$62:$L$62,0)+1,FALSE),""),IFERROR(K232*VLOOKUP(O232,Y!$F$63:$L$67,MATCH("-",Y!$G$62:$L$62,0)+1,FALSE),""))</f>
        <v/>
      </c>
      <c r="N232" s="207"/>
      <c r="O232" s="209">
        <f t="shared" si="6"/>
        <v>0</v>
      </c>
      <c r="P232" s="209" t="str">
        <f t="shared" si="7"/>
        <v>-</v>
      </c>
      <c r="Q232" s="64"/>
      <c r="R232" s="64"/>
      <c r="S232" s="64"/>
    </row>
    <row r="233" spans="1:19" s="210" customFormat="1" x14ac:dyDescent="0.2">
      <c r="A233" s="207"/>
      <c r="B233" s="224">
        <v>211</v>
      </c>
      <c r="C233" s="229"/>
      <c r="D233" s="229"/>
      <c r="E233" s="226"/>
      <c r="F233" s="227" t="str">
        <f>IFERROR(VLOOKUP(E233, Z!$A$2:$C$4127, 3, FALSE), "")</f>
        <v/>
      </c>
      <c r="G233" s="228"/>
      <c r="H233" s="229"/>
      <c r="I233" s="229"/>
      <c r="J233" s="226" t="s">
        <v>4873</v>
      </c>
      <c r="K233" s="230"/>
      <c r="L233" s="237"/>
      <c r="M233" s="238" t="str">
        <f>IF(P233=TRUE,IFERROR(K233*VLOOKUP(O233,Y!$F$63:$L$67,MATCH(J233,Y!$G$62:$L$62,0)+1,FALSE),""),IFERROR(K233*VLOOKUP(O233,Y!$F$63:$L$67,MATCH("-",Y!$G$62:$L$62,0)+1,FALSE),""))</f>
        <v/>
      </c>
      <c r="N233" s="207"/>
      <c r="O233" s="209">
        <f t="shared" si="6"/>
        <v>0</v>
      </c>
      <c r="P233" s="209" t="str">
        <f t="shared" si="7"/>
        <v>-</v>
      </c>
      <c r="Q233" s="64"/>
      <c r="R233" s="64"/>
      <c r="S233" s="64"/>
    </row>
    <row r="234" spans="1:19" s="210" customFormat="1" x14ac:dyDescent="0.2">
      <c r="A234" s="207"/>
      <c r="B234" s="224">
        <v>212</v>
      </c>
      <c r="C234" s="229"/>
      <c r="D234" s="229"/>
      <c r="E234" s="226"/>
      <c r="F234" s="227" t="str">
        <f>IFERROR(VLOOKUP(E234, Z!$A$2:$C$4127, 3, FALSE), "")</f>
        <v/>
      </c>
      <c r="G234" s="228"/>
      <c r="H234" s="229"/>
      <c r="I234" s="229"/>
      <c r="J234" s="226" t="s">
        <v>4873</v>
      </c>
      <c r="K234" s="230"/>
      <c r="L234" s="237"/>
      <c r="M234" s="238" t="str">
        <f>IF(P234=TRUE,IFERROR(K234*VLOOKUP(O234,Y!$F$63:$L$67,MATCH(J234,Y!$G$62:$L$62,0)+1,FALSE),""),IFERROR(K234*VLOOKUP(O234,Y!$F$63:$L$67,MATCH("-",Y!$G$62:$L$62,0)+1,FALSE),""))</f>
        <v/>
      </c>
      <c r="N234" s="207"/>
      <c r="O234" s="209">
        <f t="shared" si="6"/>
        <v>0</v>
      </c>
      <c r="P234" s="209" t="str">
        <f t="shared" si="7"/>
        <v>-</v>
      </c>
      <c r="Q234" s="64"/>
      <c r="R234" s="64"/>
      <c r="S234" s="64"/>
    </row>
    <row r="235" spans="1:19" s="210" customFormat="1" x14ac:dyDescent="0.2">
      <c r="A235" s="207"/>
      <c r="B235" s="224">
        <v>213</v>
      </c>
      <c r="C235" s="229"/>
      <c r="D235" s="229"/>
      <c r="E235" s="226"/>
      <c r="F235" s="227" t="str">
        <f>IFERROR(VLOOKUP(E235, Z!$A$2:$C$4127, 3, FALSE), "")</f>
        <v/>
      </c>
      <c r="G235" s="228"/>
      <c r="H235" s="229"/>
      <c r="I235" s="229"/>
      <c r="J235" s="226" t="s">
        <v>4873</v>
      </c>
      <c r="K235" s="230"/>
      <c r="L235" s="237"/>
      <c r="M235" s="238" t="str">
        <f>IF(P235=TRUE,IFERROR(K235*VLOOKUP(O235,Y!$F$63:$L$67,MATCH(J235,Y!$G$62:$L$62,0)+1,FALSE),""),IFERROR(K235*VLOOKUP(O235,Y!$F$63:$L$67,MATCH("-",Y!$G$62:$L$62,0)+1,FALSE),""))</f>
        <v/>
      </c>
      <c r="N235" s="207"/>
      <c r="O235" s="209">
        <f t="shared" si="6"/>
        <v>0</v>
      </c>
      <c r="P235" s="209" t="str">
        <f t="shared" si="7"/>
        <v>-</v>
      </c>
      <c r="Q235" s="64"/>
      <c r="R235" s="64"/>
      <c r="S235" s="64"/>
    </row>
    <row r="236" spans="1:19" s="210" customFormat="1" x14ac:dyDescent="0.2">
      <c r="A236" s="207"/>
      <c r="B236" s="224">
        <v>214</v>
      </c>
      <c r="C236" s="229"/>
      <c r="D236" s="229"/>
      <c r="E236" s="226"/>
      <c r="F236" s="227" t="str">
        <f>IFERROR(VLOOKUP(E236, Z!$A$2:$C$4127, 3, FALSE), "")</f>
        <v/>
      </c>
      <c r="G236" s="228"/>
      <c r="H236" s="229"/>
      <c r="I236" s="229"/>
      <c r="J236" s="226" t="s">
        <v>4873</v>
      </c>
      <c r="K236" s="230"/>
      <c r="L236" s="237"/>
      <c r="M236" s="238" t="str">
        <f>IF(P236=TRUE,IFERROR(K236*VLOOKUP(O236,Y!$F$63:$L$67,MATCH(J236,Y!$G$62:$L$62,0)+1,FALSE),""),IFERROR(K236*VLOOKUP(O236,Y!$F$63:$L$67,MATCH("-",Y!$G$62:$L$62,0)+1,FALSE),""))</f>
        <v/>
      </c>
      <c r="N236" s="207"/>
      <c r="O236" s="209">
        <f t="shared" si="6"/>
        <v>0</v>
      </c>
      <c r="P236" s="209" t="str">
        <f t="shared" si="7"/>
        <v>-</v>
      </c>
      <c r="Q236" s="64"/>
      <c r="R236" s="64"/>
      <c r="S236" s="64"/>
    </row>
    <row r="237" spans="1:19" s="210" customFormat="1" x14ac:dyDescent="0.2">
      <c r="A237" s="207"/>
      <c r="B237" s="224">
        <v>215</v>
      </c>
      <c r="C237" s="229"/>
      <c r="D237" s="229"/>
      <c r="E237" s="226"/>
      <c r="F237" s="227" t="str">
        <f>IFERROR(VLOOKUP(E237, Z!$A$2:$C$4127, 3, FALSE), "")</f>
        <v/>
      </c>
      <c r="G237" s="228"/>
      <c r="H237" s="229"/>
      <c r="I237" s="229"/>
      <c r="J237" s="226" t="s">
        <v>4873</v>
      </c>
      <c r="K237" s="230"/>
      <c r="L237" s="237"/>
      <c r="M237" s="238" t="str">
        <f>IF(P237=TRUE,IFERROR(K237*VLOOKUP(O237,Y!$F$63:$L$67,MATCH(J237,Y!$G$62:$L$62,0)+1,FALSE),""),IFERROR(K237*VLOOKUP(O237,Y!$F$63:$L$67,MATCH("-",Y!$G$62:$L$62,0)+1,FALSE),""))</f>
        <v/>
      </c>
      <c r="N237" s="207"/>
      <c r="O237" s="209">
        <f t="shared" si="6"/>
        <v>0</v>
      </c>
      <c r="P237" s="209" t="str">
        <f t="shared" si="7"/>
        <v>-</v>
      </c>
      <c r="Q237" s="64"/>
      <c r="R237" s="64"/>
      <c r="S237" s="64"/>
    </row>
    <row r="238" spans="1:19" s="210" customFormat="1" x14ac:dyDescent="0.2">
      <c r="A238" s="207"/>
      <c r="B238" s="224">
        <v>216</v>
      </c>
      <c r="C238" s="229"/>
      <c r="D238" s="229"/>
      <c r="E238" s="226"/>
      <c r="F238" s="227" t="str">
        <f>IFERROR(VLOOKUP(E238, Z!$A$2:$C$4127, 3, FALSE), "")</f>
        <v/>
      </c>
      <c r="G238" s="228"/>
      <c r="H238" s="229"/>
      <c r="I238" s="229"/>
      <c r="J238" s="226" t="s">
        <v>4873</v>
      </c>
      <c r="K238" s="230"/>
      <c r="L238" s="237"/>
      <c r="M238" s="238" t="str">
        <f>IF(P238=TRUE,IFERROR(K238*VLOOKUP(O238,Y!$F$63:$L$67,MATCH(J238,Y!$G$62:$L$62,0)+1,FALSE),""),IFERROR(K238*VLOOKUP(O238,Y!$F$63:$L$67,MATCH("-",Y!$G$62:$L$62,0)+1,FALSE),""))</f>
        <v/>
      </c>
      <c r="N238" s="207"/>
      <c r="O238" s="209">
        <f t="shared" si="6"/>
        <v>0</v>
      </c>
      <c r="P238" s="209" t="str">
        <f t="shared" si="7"/>
        <v>-</v>
      </c>
      <c r="Q238" s="64"/>
      <c r="R238" s="64"/>
      <c r="S238" s="64"/>
    </row>
    <row r="239" spans="1:19" s="210" customFormat="1" x14ac:dyDescent="0.2">
      <c r="A239" s="207"/>
      <c r="B239" s="224">
        <v>217</v>
      </c>
      <c r="C239" s="229"/>
      <c r="D239" s="229"/>
      <c r="E239" s="226"/>
      <c r="F239" s="227" t="str">
        <f>IFERROR(VLOOKUP(E239, Z!$A$2:$C$4127, 3, FALSE), "")</f>
        <v/>
      </c>
      <c r="G239" s="228"/>
      <c r="H239" s="229"/>
      <c r="I239" s="229"/>
      <c r="J239" s="226" t="s">
        <v>4873</v>
      </c>
      <c r="K239" s="230"/>
      <c r="L239" s="237"/>
      <c r="M239" s="238" t="str">
        <f>IF(P239=TRUE,IFERROR(K239*VLOOKUP(O239,Y!$F$63:$L$67,MATCH(J239,Y!$G$62:$L$62,0)+1,FALSE),""),IFERROR(K239*VLOOKUP(O239,Y!$F$63:$L$67,MATCH("-",Y!$G$62:$L$62,0)+1,FALSE),""))</f>
        <v/>
      </c>
      <c r="N239" s="207"/>
      <c r="O239" s="209">
        <f t="shared" si="6"/>
        <v>0</v>
      </c>
      <c r="P239" s="209" t="str">
        <f t="shared" si="7"/>
        <v>-</v>
      </c>
      <c r="Q239" s="64"/>
      <c r="R239" s="64"/>
      <c r="S239" s="64"/>
    </row>
    <row r="240" spans="1:19" s="210" customFormat="1" x14ac:dyDescent="0.2">
      <c r="A240" s="207"/>
      <c r="B240" s="224">
        <v>218</v>
      </c>
      <c r="C240" s="229"/>
      <c r="D240" s="229"/>
      <c r="E240" s="226"/>
      <c r="F240" s="227" t="str">
        <f>IFERROR(VLOOKUP(E240, Z!$A$2:$C$4127, 3, FALSE), "")</f>
        <v/>
      </c>
      <c r="G240" s="228"/>
      <c r="H240" s="229"/>
      <c r="I240" s="229"/>
      <c r="J240" s="226" t="s">
        <v>4873</v>
      </c>
      <c r="K240" s="230"/>
      <c r="L240" s="237"/>
      <c r="M240" s="238" t="str">
        <f>IF(P240=TRUE,IFERROR(K240*VLOOKUP(O240,Y!$F$63:$L$67,MATCH(J240,Y!$G$62:$L$62,0)+1,FALSE),""),IFERROR(K240*VLOOKUP(O240,Y!$F$63:$L$67,MATCH("-",Y!$G$62:$L$62,0)+1,FALSE),""))</f>
        <v/>
      </c>
      <c r="N240" s="207"/>
      <c r="O240" s="209">
        <f t="shared" si="6"/>
        <v>0</v>
      </c>
      <c r="P240" s="209" t="str">
        <f t="shared" si="7"/>
        <v>-</v>
      </c>
      <c r="Q240" s="64"/>
      <c r="R240" s="64"/>
      <c r="S240" s="64"/>
    </row>
    <row r="241" spans="1:19" s="210" customFormat="1" x14ac:dyDescent="0.2">
      <c r="A241" s="207"/>
      <c r="B241" s="224">
        <v>219</v>
      </c>
      <c r="C241" s="229"/>
      <c r="D241" s="229"/>
      <c r="E241" s="226"/>
      <c r="F241" s="227" t="str">
        <f>IFERROR(VLOOKUP(E241, Z!$A$2:$C$4127, 3, FALSE), "")</f>
        <v/>
      </c>
      <c r="G241" s="228"/>
      <c r="H241" s="229"/>
      <c r="I241" s="229"/>
      <c r="J241" s="226" t="s">
        <v>4873</v>
      </c>
      <c r="K241" s="230"/>
      <c r="L241" s="237"/>
      <c r="M241" s="238" t="str">
        <f>IF(P241=TRUE,IFERROR(K241*VLOOKUP(O241,Y!$F$63:$L$67,MATCH(J241,Y!$G$62:$L$62,0)+1,FALSE),""),IFERROR(K241*VLOOKUP(O241,Y!$F$63:$L$67,MATCH("-",Y!$G$62:$L$62,0)+1,FALSE),""))</f>
        <v/>
      </c>
      <c r="N241" s="207"/>
      <c r="O241" s="209">
        <f t="shared" si="6"/>
        <v>0</v>
      </c>
      <c r="P241" s="209" t="str">
        <f t="shared" si="7"/>
        <v>-</v>
      </c>
      <c r="Q241" s="64"/>
      <c r="R241" s="64"/>
      <c r="S241" s="64"/>
    </row>
    <row r="242" spans="1:19" s="210" customFormat="1" x14ac:dyDescent="0.2">
      <c r="A242" s="207"/>
      <c r="B242" s="224">
        <v>220</v>
      </c>
      <c r="C242" s="229"/>
      <c r="D242" s="229"/>
      <c r="E242" s="226"/>
      <c r="F242" s="227" t="str">
        <f>IFERROR(VLOOKUP(E242, Z!$A$2:$C$4127, 3, FALSE), "")</f>
        <v/>
      </c>
      <c r="G242" s="228"/>
      <c r="H242" s="229"/>
      <c r="I242" s="229"/>
      <c r="J242" s="226" t="s">
        <v>4873</v>
      </c>
      <c r="K242" s="230"/>
      <c r="L242" s="237"/>
      <c r="M242" s="238" t="str">
        <f>IF(P242=TRUE,IFERROR(K242*VLOOKUP(O242,Y!$F$63:$L$67,MATCH(J242,Y!$G$62:$L$62,0)+1,FALSE),""),IFERROR(K242*VLOOKUP(O242,Y!$F$63:$L$67,MATCH("-",Y!$G$62:$L$62,0)+1,FALSE),""))</f>
        <v/>
      </c>
      <c r="N242" s="207"/>
      <c r="O242" s="209">
        <f t="shared" si="6"/>
        <v>0</v>
      </c>
      <c r="P242" s="209" t="str">
        <f t="shared" si="7"/>
        <v>-</v>
      </c>
      <c r="Q242" s="64"/>
      <c r="R242" s="64"/>
      <c r="S242" s="64"/>
    </row>
    <row r="243" spans="1:19" s="210" customFormat="1" x14ac:dyDescent="0.2">
      <c r="A243" s="207"/>
      <c r="B243" s="224">
        <v>221</v>
      </c>
      <c r="C243" s="229"/>
      <c r="D243" s="229"/>
      <c r="E243" s="226"/>
      <c r="F243" s="227" t="str">
        <f>IFERROR(VLOOKUP(E243, Z!$A$2:$C$4127, 3, FALSE), "")</f>
        <v/>
      </c>
      <c r="G243" s="228"/>
      <c r="H243" s="229"/>
      <c r="I243" s="229"/>
      <c r="J243" s="226" t="s">
        <v>4873</v>
      </c>
      <c r="K243" s="230"/>
      <c r="L243" s="237"/>
      <c r="M243" s="238" t="str">
        <f>IF(P243=TRUE,IFERROR(K243*VLOOKUP(O243,Y!$F$63:$L$67,MATCH(J243,Y!$G$62:$L$62,0)+1,FALSE),""),IFERROR(K243*VLOOKUP(O243,Y!$F$63:$L$67,MATCH("-",Y!$G$62:$L$62,0)+1,FALSE),""))</f>
        <v/>
      </c>
      <c r="N243" s="207"/>
      <c r="O243" s="209">
        <f t="shared" si="6"/>
        <v>0</v>
      </c>
      <c r="P243" s="209" t="str">
        <f t="shared" si="7"/>
        <v>-</v>
      </c>
      <c r="Q243" s="64"/>
      <c r="R243" s="64"/>
      <c r="S243" s="64"/>
    </row>
    <row r="244" spans="1:19" s="210" customFormat="1" x14ac:dyDescent="0.2">
      <c r="A244" s="207"/>
      <c r="B244" s="224">
        <v>222</v>
      </c>
      <c r="C244" s="229"/>
      <c r="D244" s="229"/>
      <c r="E244" s="226"/>
      <c r="F244" s="227" t="str">
        <f>IFERROR(VLOOKUP(E244, Z!$A$2:$C$4127, 3, FALSE), "")</f>
        <v/>
      </c>
      <c r="G244" s="228"/>
      <c r="H244" s="229"/>
      <c r="I244" s="229"/>
      <c r="J244" s="226" t="s">
        <v>4873</v>
      </c>
      <c r="K244" s="230"/>
      <c r="L244" s="237"/>
      <c r="M244" s="238" t="str">
        <f>IF(P244=TRUE,IFERROR(K244*VLOOKUP(O244,Y!$F$63:$L$67,MATCH(J244,Y!$G$62:$L$62,0)+1,FALSE),""),IFERROR(K244*VLOOKUP(O244,Y!$F$63:$L$67,MATCH("-",Y!$G$62:$L$62,0)+1,FALSE),""))</f>
        <v/>
      </c>
      <c r="N244" s="207"/>
      <c r="O244" s="209">
        <f t="shared" si="6"/>
        <v>0</v>
      </c>
      <c r="P244" s="209" t="str">
        <f t="shared" si="7"/>
        <v>-</v>
      </c>
      <c r="Q244" s="64"/>
      <c r="R244" s="64"/>
      <c r="S244" s="64"/>
    </row>
    <row r="245" spans="1:19" s="210" customFormat="1" x14ac:dyDescent="0.2">
      <c r="A245" s="207"/>
      <c r="B245" s="224">
        <v>223</v>
      </c>
      <c r="C245" s="229"/>
      <c r="D245" s="229"/>
      <c r="E245" s="226"/>
      <c r="F245" s="227" t="str">
        <f>IFERROR(VLOOKUP(E245, Z!$A$2:$C$4127, 3, FALSE), "")</f>
        <v/>
      </c>
      <c r="G245" s="228"/>
      <c r="H245" s="229"/>
      <c r="I245" s="229"/>
      <c r="J245" s="226" t="s">
        <v>4873</v>
      </c>
      <c r="K245" s="230"/>
      <c r="L245" s="237"/>
      <c r="M245" s="238" t="str">
        <f>IF(P245=TRUE,IFERROR(K245*VLOOKUP(O245,Y!$F$63:$L$67,MATCH(J245,Y!$G$62:$L$62,0)+1,FALSE),""),IFERROR(K245*VLOOKUP(O245,Y!$F$63:$L$67,MATCH("-",Y!$G$62:$L$62,0)+1,FALSE),""))</f>
        <v/>
      </c>
      <c r="N245" s="207"/>
      <c r="O245" s="209">
        <f t="shared" si="6"/>
        <v>0</v>
      </c>
      <c r="P245" s="209" t="str">
        <f t="shared" si="7"/>
        <v>-</v>
      </c>
      <c r="Q245" s="64"/>
      <c r="R245" s="64"/>
      <c r="S245" s="64"/>
    </row>
    <row r="246" spans="1:19" s="210" customFormat="1" x14ac:dyDescent="0.2">
      <c r="A246" s="207"/>
      <c r="B246" s="224">
        <v>224</v>
      </c>
      <c r="C246" s="229"/>
      <c r="D246" s="229"/>
      <c r="E246" s="226"/>
      <c r="F246" s="227" t="str">
        <f>IFERROR(VLOOKUP(E246, Z!$A$2:$C$4127, 3, FALSE), "")</f>
        <v/>
      </c>
      <c r="G246" s="228"/>
      <c r="H246" s="229"/>
      <c r="I246" s="229"/>
      <c r="J246" s="226" t="s">
        <v>4873</v>
      </c>
      <c r="K246" s="230"/>
      <c r="L246" s="237"/>
      <c r="M246" s="238" t="str">
        <f>IF(P246=TRUE,IFERROR(K246*VLOOKUP(O246,Y!$F$63:$L$67,MATCH(J246,Y!$G$62:$L$62,0)+1,FALSE),""),IFERROR(K246*VLOOKUP(O246,Y!$F$63:$L$67,MATCH("-",Y!$G$62:$L$62,0)+1,FALSE),""))</f>
        <v/>
      </c>
      <c r="N246" s="207"/>
      <c r="O246" s="209">
        <f t="shared" si="6"/>
        <v>0</v>
      </c>
      <c r="P246" s="209" t="str">
        <f t="shared" si="7"/>
        <v>-</v>
      </c>
      <c r="Q246" s="64"/>
      <c r="R246" s="64"/>
      <c r="S246" s="64"/>
    </row>
    <row r="247" spans="1:19" s="210" customFormat="1" x14ac:dyDescent="0.2">
      <c r="A247" s="207"/>
      <c r="B247" s="224">
        <v>225</v>
      </c>
      <c r="C247" s="229"/>
      <c r="D247" s="229"/>
      <c r="E247" s="226"/>
      <c r="F247" s="227" t="str">
        <f>IFERROR(VLOOKUP(E247, Z!$A$2:$C$4127, 3, FALSE), "")</f>
        <v/>
      </c>
      <c r="G247" s="228"/>
      <c r="H247" s="229"/>
      <c r="I247" s="229"/>
      <c r="J247" s="226" t="s">
        <v>4873</v>
      </c>
      <c r="K247" s="230"/>
      <c r="L247" s="237"/>
      <c r="M247" s="238" t="str">
        <f>IF(P247=TRUE,IFERROR(K247*VLOOKUP(O247,Y!$F$63:$L$67,MATCH(J247,Y!$G$62:$L$62,0)+1,FALSE),""),IFERROR(K247*VLOOKUP(O247,Y!$F$63:$L$67,MATCH("-",Y!$G$62:$L$62,0)+1,FALSE),""))</f>
        <v/>
      </c>
      <c r="N247" s="207"/>
      <c r="O247" s="209">
        <f t="shared" si="6"/>
        <v>0</v>
      </c>
      <c r="P247" s="209" t="str">
        <f t="shared" si="7"/>
        <v>-</v>
      </c>
      <c r="Q247" s="64"/>
      <c r="R247" s="64"/>
      <c r="S247" s="64"/>
    </row>
    <row r="248" spans="1:19" s="210" customFormat="1" x14ac:dyDescent="0.2">
      <c r="A248" s="207"/>
      <c r="B248" s="224">
        <v>226</v>
      </c>
      <c r="C248" s="229"/>
      <c r="D248" s="229"/>
      <c r="E248" s="226"/>
      <c r="F248" s="227" t="str">
        <f>IFERROR(VLOOKUP(E248, Z!$A$2:$C$4127, 3, FALSE), "")</f>
        <v/>
      </c>
      <c r="G248" s="228"/>
      <c r="H248" s="229"/>
      <c r="I248" s="229"/>
      <c r="J248" s="226" t="s">
        <v>4873</v>
      </c>
      <c r="K248" s="230"/>
      <c r="L248" s="237"/>
      <c r="M248" s="238" t="str">
        <f>IF(P248=TRUE,IFERROR(K248*VLOOKUP(O248,Y!$F$63:$L$67,MATCH(J248,Y!$G$62:$L$62,0)+1,FALSE),""),IFERROR(K248*VLOOKUP(O248,Y!$F$63:$L$67,MATCH("-",Y!$G$62:$L$62,0)+1,FALSE),""))</f>
        <v/>
      </c>
      <c r="N248" s="207"/>
      <c r="O248" s="209">
        <f t="shared" si="6"/>
        <v>0</v>
      </c>
      <c r="P248" s="209" t="str">
        <f t="shared" si="7"/>
        <v>-</v>
      </c>
      <c r="Q248" s="64"/>
      <c r="R248" s="64"/>
      <c r="S248" s="64"/>
    </row>
    <row r="249" spans="1:19" s="210" customFormat="1" x14ac:dyDescent="0.2">
      <c r="A249" s="207"/>
      <c r="B249" s="224">
        <v>227</v>
      </c>
      <c r="C249" s="229"/>
      <c r="D249" s="229"/>
      <c r="E249" s="226"/>
      <c r="F249" s="227" t="str">
        <f>IFERROR(VLOOKUP(E249, Z!$A$2:$C$4127, 3, FALSE), "")</f>
        <v/>
      </c>
      <c r="G249" s="228"/>
      <c r="H249" s="229"/>
      <c r="I249" s="229"/>
      <c r="J249" s="226" t="s">
        <v>4873</v>
      </c>
      <c r="K249" s="230"/>
      <c r="L249" s="237"/>
      <c r="M249" s="238" t="str">
        <f>IF(P249=TRUE,IFERROR(K249*VLOOKUP(O249,Y!$F$63:$L$67,MATCH(J249,Y!$G$62:$L$62,0)+1,FALSE),""),IFERROR(K249*VLOOKUP(O249,Y!$F$63:$L$67,MATCH("-",Y!$G$62:$L$62,0)+1,FALSE),""))</f>
        <v/>
      </c>
      <c r="N249" s="207"/>
      <c r="O249" s="209">
        <f t="shared" si="6"/>
        <v>0</v>
      </c>
      <c r="P249" s="209" t="str">
        <f t="shared" si="7"/>
        <v>-</v>
      </c>
      <c r="Q249" s="64"/>
      <c r="R249" s="64"/>
      <c r="S249" s="64"/>
    </row>
    <row r="250" spans="1:19" s="210" customFormat="1" x14ac:dyDescent="0.2">
      <c r="A250" s="207"/>
      <c r="B250" s="224">
        <v>228</v>
      </c>
      <c r="C250" s="229"/>
      <c r="D250" s="229"/>
      <c r="E250" s="226"/>
      <c r="F250" s="227" t="str">
        <f>IFERROR(VLOOKUP(E250, Z!$A$2:$C$4127, 3, FALSE), "")</f>
        <v/>
      </c>
      <c r="G250" s="228"/>
      <c r="H250" s="229"/>
      <c r="I250" s="229"/>
      <c r="J250" s="226" t="s">
        <v>4873</v>
      </c>
      <c r="K250" s="230"/>
      <c r="L250" s="237"/>
      <c r="M250" s="238" t="str">
        <f>IF(P250=TRUE,IFERROR(K250*VLOOKUP(O250,Y!$F$63:$L$67,MATCH(J250,Y!$G$62:$L$62,0)+1,FALSE),""),IFERROR(K250*VLOOKUP(O250,Y!$F$63:$L$67,MATCH("-",Y!$G$62:$L$62,0)+1,FALSE),""))</f>
        <v/>
      </c>
      <c r="N250" s="207"/>
      <c r="O250" s="209">
        <f t="shared" si="6"/>
        <v>0</v>
      </c>
      <c r="P250" s="209" t="str">
        <f t="shared" si="7"/>
        <v>-</v>
      </c>
      <c r="Q250" s="64"/>
      <c r="R250" s="64"/>
      <c r="S250" s="64"/>
    </row>
    <row r="251" spans="1:19" s="210" customFormat="1" x14ac:dyDescent="0.2">
      <c r="A251" s="207"/>
      <c r="B251" s="224">
        <v>229</v>
      </c>
      <c r="C251" s="229"/>
      <c r="D251" s="229"/>
      <c r="E251" s="226"/>
      <c r="F251" s="227" t="str">
        <f>IFERROR(VLOOKUP(E251, Z!$A$2:$C$4127, 3, FALSE), "")</f>
        <v/>
      </c>
      <c r="G251" s="228"/>
      <c r="H251" s="229"/>
      <c r="I251" s="229"/>
      <c r="J251" s="226" t="s">
        <v>4873</v>
      </c>
      <c r="K251" s="230"/>
      <c r="L251" s="237"/>
      <c r="M251" s="238" t="str">
        <f>IF(P251=TRUE,IFERROR(K251*VLOOKUP(O251,Y!$F$63:$L$67,MATCH(J251,Y!$G$62:$L$62,0)+1,FALSE),""),IFERROR(K251*VLOOKUP(O251,Y!$F$63:$L$67,MATCH("-",Y!$G$62:$L$62,0)+1,FALSE),""))</f>
        <v/>
      </c>
      <c r="N251" s="207"/>
      <c r="O251" s="209">
        <f t="shared" si="6"/>
        <v>0</v>
      </c>
      <c r="P251" s="209" t="str">
        <f t="shared" si="7"/>
        <v>-</v>
      </c>
      <c r="Q251" s="64"/>
      <c r="R251" s="64"/>
      <c r="S251" s="64"/>
    </row>
    <row r="252" spans="1:19" s="210" customFormat="1" x14ac:dyDescent="0.2">
      <c r="A252" s="207"/>
      <c r="B252" s="224">
        <v>230</v>
      </c>
      <c r="C252" s="229"/>
      <c r="D252" s="229"/>
      <c r="E252" s="226"/>
      <c r="F252" s="227" t="str">
        <f>IFERROR(VLOOKUP(E252, Z!$A$2:$C$4127, 3, FALSE), "")</f>
        <v/>
      </c>
      <c r="G252" s="228"/>
      <c r="H252" s="229"/>
      <c r="I252" s="229"/>
      <c r="J252" s="226" t="s">
        <v>4873</v>
      </c>
      <c r="K252" s="230"/>
      <c r="L252" s="237"/>
      <c r="M252" s="238" t="str">
        <f>IF(P252=TRUE,IFERROR(K252*VLOOKUP(O252,Y!$F$63:$L$67,MATCH(J252,Y!$G$62:$L$62,0)+1,FALSE),""),IFERROR(K252*VLOOKUP(O252,Y!$F$63:$L$67,MATCH("-",Y!$G$62:$L$62,0)+1,FALSE),""))</f>
        <v/>
      </c>
      <c r="N252" s="207"/>
      <c r="O252" s="209">
        <f t="shared" si="6"/>
        <v>0</v>
      </c>
      <c r="P252" s="209" t="str">
        <f t="shared" si="7"/>
        <v>-</v>
      </c>
      <c r="Q252" s="64"/>
      <c r="R252" s="64"/>
      <c r="S252" s="64"/>
    </row>
    <row r="253" spans="1:19" s="210" customFormat="1" x14ac:dyDescent="0.2">
      <c r="A253" s="207"/>
      <c r="B253" s="224">
        <v>231</v>
      </c>
      <c r="C253" s="229"/>
      <c r="D253" s="229"/>
      <c r="E253" s="226"/>
      <c r="F253" s="227" t="str">
        <f>IFERROR(VLOOKUP(E253, Z!$A$2:$C$4127, 3, FALSE), "")</f>
        <v/>
      </c>
      <c r="G253" s="228"/>
      <c r="H253" s="229"/>
      <c r="I253" s="229"/>
      <c r="J253" s="226" t="s">
        <v>4873</v>
      </c>
      <c r="K253" s="230"/>
      <c r="L253" s="237"/>
      <c r="M253" s="238" t="str">
        <f>IF(P253=TRUE,IFERROR(K253*VLOOKUP(O253,Y!$F$63:$L$67,MATCH(J253,Y!$G$62:$L$62,0)+1,FALSE),""),IFERROR(K253*VLOOKUP(O253,Y!$F$63:$L$67,MATCH("-",Y!$G$62:$L$62,0)+1,FALSE),""))</f>
        <v/>
      </c>
      <c r="N253" s="207"/>
      <c r="O253" s="209">
        <f t="shared" si="6"/>
        <v>0</v>
      </c>
      <c r="P253" s="209" t="str">
        <f t="shared" si="7"/>
        <v>-</v>
      </c>
      <c r="Q253" s="64"/>
      <c r="R253" s="64"/>
      <c r="S253" s="64"/>
    </row>
    <row r="254" spans="1:19" s="210" customFormat="1" x14ac:dyDescent="0.2">
      <c r="A254" s="207"/>
      <c r="B254" s="224">
        <v>232</v>
      </c>
      <c r="C254" s="229"/>
      <c r="D254" s="229"/>
      <c r="E254" s="226"/>
      <c r="F254" s="227" t="str">
        <f>IFERROR(VLOOKUP(E254, Z!$A$2:$C$4127, 3, FALSE), "")</f>
        <v/>
      </c>
      <c r="G254" s="228"/>
      <c r="H254" s="229"/>
      <c r="I254" s="229"/>
      <c r="J254" s="226" t="s">
        <v>4873</v>
      </c>
      <c r="K254" s="230"/>
      <c r="L254" s="237"/>
      <c r="M254" s="238" t="str">
        <f>IF(P254=TRUE,IFERROR(K254*VLOOKUP(O254,Y!$F$63:$L$67,MATCH(J254,Y!$G$62:$L$62,0)+1,FALSE),""),IFERROR(K254*VLOOKUP(O254,Y!$F$63:$L$67,MATCH("-",Y!$G$62:$L$62,0)+1,FALSE),""))</f>
        <v/>
      </c>
      <c r="N254" s="207"/>
      <c r="O254" s="209">
        <f t="shared" si="6"/>
        <v>0</v>
      </c>
      <c r="P254" s="209" t="str">
        <f t="shared" si="7"/>
        <v>-</v>
      </c>
      <c r="Q254" s="64"/>
      <c r="R254" s="64"/>
      <c r="S254" s="64"/>
    </row>
    <row r="255" spans="1:19" s="210" customFormat="1" x14ac:dyDescent="0.2">
      <c r="A255" s="207"/>
      <c r="B255" s="224">
        <v>233</v>
      </c>
      <c r="C255" s="229"/>
      <c r="D255" s="229"/>
      <c r="E255" s="226"/>
      <c r="F255" s="227" t="str">
        <f>IFERROR(VLOOKUP(E255, Z!$A$2:$C$4127, 3, FALSE), "")</f>
        <v/>
      </c>
      <c r="G255" s="228"/>
      <c r="H255" s="229"/>
      <c r="I255" s="229"/>
      <c r="J255" s="226" t="s">
        <v>4873</v>
      </c>
      <c r="K255" s="230"/>
      <c r="L255" s="237"/>
      <c r="M255" s="238" t="str">
        <f>IF(P255=TRUE,IFERROR(K255*VLOOKUP(O255,Y!$F$63:$L$67,MATCH(J255,Y!$G$62:$L$62,0)+1,FALSE),""),IFERROR(K255*VLOOKUP(O255,Y!$F$63:$L$67,MATCH("-",Y!$G$62:$L$62,0)+1,FALSE),""))</f>
        <v/>
      </c>
      <c r="N255" s="207"/>
      <c r="O255" s="209">
        <f t="shared" si="6"/>
        <v>0</v>
      </c>
      <c r="P255" s="209" t="str">
        <f t="shared" si="7"/>
        <v>-</v>
      </c>
      <c r="Q255" s="64"/>
      <c r="R255" s="64"/>
      <c r="S255" s="64"/>
    </row>
    <row r="256" spans="1:19" s="210" customFormat="1" x14ac:dyDescent="0.2">
      <c r="A256" s="207"/>
      <c r="B256" s="224">
        <v>234</v>
      </c>
      <c r="C256" s="229"/>
      <c r="D256" s="229"/>
      <c r="E256" s="226"/>
      <c r="F256" s="227" t="str">
        <f>IFERROR(VLOOKUP(E256, Z!$A$2:$C$4127, 3, FALSE), "")</f>
        <v/>
      </c>
      <c r="G256" s="228"/>
      <c r="H256" s="229"/>
      <c r="I256" s="229"/>
      <c r="J256" s="226" t="s">
        <v>4873</v>
      </c>
      <c r="K256" s="230"/>
      <c r="L256" s="237"/>
      <c r="M256" s="238" t="str">
        <f>IF(P256=TRUE,IFERROR(K256*VLOOKUP(O256,Y!$F$63:$L$67,MATCH(J256,Y!$G$62:$L$62,0)+1,FALSE),""),IFERROR(K256*VLOOKUP(O256,Y!$F$63:$L$67,MATCH("-",Y!$G$62:$L$62,0)+1,FALSE),""))</f>
        <v/>
      </c>
      <c r="N256" s="207"/>
      <c r="O256" s="209">
        <f t="shared" si="6"/>
        <v>0</v>
      </c>
      <c r="P256" s="209" t="str">
        <f t="shared" si="7"/>
        <v>-</v>
      </c>
      <c r="Q256" s="64"/>
      <c r="R256" s="64"/>
      <c r="S256" s="64"/>
    </row>
    <row r="257" spans="1:19" s="210" customFormat="1" x14ac:dyDescent="0.2">
      <c r="A257" s="207"/>
      <c r="B257" s="224">
        <v>235</v>
      </c>
      <c r="C257" s="229"/>
      <c r="D257" s="229"/>
      <c r="E257" s="226"/>
      <c r="F257" s="227" t="str">
        <f>IFERROR(VLOOKUP(E257, Z!$A$2:$C$4127, 3, FALSE), "")</f>
        <v/>
      </c>
      <c r="G257" s="228"/>
      <c r="H257" s="229"/>
      <c r="I257" s="229"/>
      <c r="J257" s="226" t="s">
        <v>4873</v>
      </c>
      <c r="K257" s="230"/>
      <c r="L257" s="237"/>
      <c r="M257" s="238" t="str">
        <f>IF(P257=TRUE,IFERROR(K257*VLOOKUP(O257,Y!$F$63:$L$67,MATCH(J257,Y!$G$62:$L$62,0)+1,FALSE),""),IFERROR(K257*VLOOKUP(O257,Y!$F$63:$L$67,MATCH("-",Y!$G$62:$L$62,0)+1,FALSE),""))</f>
        <v/>
      </c>
      <c r="N257" s="207"/>
      <c r="O257" s="209">
        <f t="shared" si="6"/>
        <v>0</v>
      </c>
      <c r="P257" s="209" t="str">
        <f t="shared" si="7"/>
        <v>-</v>
      </c>
      <c r="Q257" s="64"/>
      <c r="R257" s="64"/>
      <c r="S257" s="64"/>
    </row>
    <row r="258" spans="1:19" s="210" customFormat="1" x14ac:dyDescent="0.2">
      <c r="A258" s="207"/>
      <c r="B258" s="224">
        <v>236</v>
      </c>
      <c r="C258" s="229"/>
      <c r="D258" s="229"/>
      <c r="E258" s="226"/>
      <c r="F258" s="227" t="str">
        <f>IFERROR(VLOOKUP(E258, Z!$A$2:$C$4127, 3, FALSE), "")</f>
        <v/>
      </c>
      <c r="G258" s="228"/>
      <c r="H258" s="229"/>
      <c r="I258" s="229"/>
      <c r="J258" s="226" t="s">
        <v>4873</v>
      </c>
      <c r="K258" s="230"/>
      <c r="L258" s="237"/>
      <c r="M258" s="238" t="str">
        <f>IF(P258=TRUE,IFERROR(K258*VLOOKUP(O258,Y!$F$63:$L$67,MATCH(J258,Y!$G$62:$L$62,0)+1,FALSE),""),IFERROR(K258*VLOOKUP(O258,Y!$F$63:$L$67,MATCH("-",Y!$G$62:$L$62,0)+1,FALSE),""))</f>
        <v/>
      </c>
      <c r="N258" s="207"/>
      <c r="O258" s="209">
        <f t="shared" si="6"/>
        <v>0</v>
      </c>
      <c r="P258" s="209" t="str">
        <f t="shared" si="7"/>
        <v>-</v>
      </c>
      <c r="Q258" s="64"/>
      <c r="R258" s="64"/>
      <c r="S258" s="64"/>
    </row>
    <row r="259" spans="1:19" s="210" customFormat="1" x14ac:dyDescent="0.2">
      <c r="A259" s="207"/>
      <c r="B259" s="224">
        <v>237</v>
      </c>
      <c r="C259" s="229"/>
      <c r="D259" s="229"/>
      <c r="E259" s="226"/>
      <c r="F259" s="227" t="str">
        <f>IFERROR(VLOOKUP(E259, Z!$A$2:$C$4127, 3, FALSE), "")</f>
        <v/>
      </c>
      <c r="G259" s="228"/>
      <c r="H259" s="229"/>
      <c r="I259" s="229"/>
      <c r="J259" s="226" t="s">
        <v>4873</v>
      </c>
      <c r="K259" s="230"/>
      <c r="L259" s="237"/>
      <c r="M259" s="238" t="str">
        <f>IF(P259=TRUE,IFERROR(K259*VLOOKUP(O259,Y!$F$63:$L$67,MATCH(J259,Y!$G$62:$L$62,0)+1,FALSE),""),IFERROR(K259*VLOOKUP(O259,Y!$F$63:$L$67,MATCH("-",Y!$G$62:$L$62,0)+1,FALSE),""))</f>
        <v/>
      </c>
      <c r="N259" s="207"/>
      <c r="O259" s="209">
        <f t="shared" si="6"/>
        <v>0</v>
      </c>
      <c r="P259" s="209" t="str">
        <f t="shared" si="7"/>
        <v>-</v>
      </c>
      <c r="Q259" s="64"/>
      <c r="R259" s="64"/>
      <c r="S259" s="64"/>
    </row>
    <row r="260" spans="1:19" s="210" customFormat="1" x14ac:dyDescent="0.2">
      <c r="A260" s="207"/>
      <c r="B260" s="224">
        <v>238</v>
      </c>
      <c r="C260" s="229"/>
      <c r="D260" s="229"/>
      <c r="E260" s="226"/>
      <c r="F260" s="227" t="str">
        <f>IFERROR(VLOOKUP(E260, Z!$A$2:$C$4127, 3, FALSE), "")</f>
        <v/>
      </c>
      <c r="G260" s="228"/>
      <c r="H260" s="229"/>
      <c r="I260" s="229"/>
      <c r="J260" s="226" t="s">
        <v>4873</v>
      </c>
      <c r="K260" s="230"/>
      <c r="L260" s="237"/>
      <c r="M260" s="238" t="str">
        <f>IF(P260=TRUE,IFERROR(K260*VLOOKUP(O260,Y!$F$63:$L$67,MATCH(J260,Y!$G$62:$L$62,0)+1,FALSE),""),IFERROR(K260*VLOOKUP(O260,Y!$F$63:$L$67,MATCH("-",Y!$G$62:$L$62,0)+1,FALSE),""))</f>
        <v/>
      </c>
      <c r="N260" s="207"/>
      <c r="O260" s="209">
        <f t="shared" si="6"/>
        <v>0</v>
      </c>
      <c r="P260" s="209" t="str">
        <f t="shared" si="7"/>
        <v>-</v>
      </c>
      <c r="Q260" s="64"/>
      <c r="R260" s="64"/>
      <c r="S260" s="64"/>
    </row>
    <row r="261" spans="1:19" s="210" customFormat="1" x14ac:dyDescent="0.2">
      <c r="A261" s="207"/>
      <c r="B261" s="224">
        <v>239</v>
      </c>
      <c r="C261" s="229"/>
      <c r="D261" s="229"/>
      <c r="E261" s="226"/>
      <c r="F261" s="227" t="str">
        <f>IFERROR(VLOOKUP(E261, Z!$A$2:$C$4127, 3, FALSE), "")</f>
        <v/>
      </c>
      <c r="G261" s="228"/>
      <c r="H261" s="229"/>
      <c r="I261" s="229"/>
      <c r="J261" s="226" t="s">
        <v>4873</v>
      </c>
      <c r="K261" s="230"/>
      <c r="L261" s="237"/>
      <c r="M261" s="238" t="str">
        <f>IF(P261=TRUE,IFERROR(K261*VLOOKUP(O261,Y!$F$63:$L$67,MATCH(J261,Y!$G$62:$L$62,0)+1,FALSE),""),IFERROR(K261*VLOOKUP(O261,Y!$F$63:$L$67,MATCH("-",Y!$G$62:$L$62,0)+1,FALSE),""))</f>
        <v/>
      </c>
      <c r="N261" s="207"/>
      <c r="O261" s="209">
        <f t="shared" si="6"/>
        <v>0</v>
      </c>
      <c r="P261" s="209" t="str">
        <f t="shared" si="7"/>
        <v>-</v>
      </c>
      <c r="Q261" s="64"/>
      <c r="R261" s="64"/>
      <c r="S261" s="64"/>
    </row>
    <row r="262" spans="1:19" s="210" customFormat="1" x14ac:dyDescent="0.2">
      <c r="A262" s="207"/>
      <c r="B262" s="224">
        <v>240</v>
      </c>
      <c r="C262" s="229"/>
      <c r="D262" s="229"/>
      <c r="E262" s="226"/>
      <c r="F262" s="227" t="str">
        <f>IFERROR(VLOOKUP(E262, Z!$A$2:$C$4127, 3, FALSE), "")</f>
        <v/>
      </c>
      <c r="G262" s="228"/>
      <c r="H262" s="229"/>
      <c r="I262" s="229"/>
      <c r="J262" s="226" t="s">
        <v>4873</v>
      </c>
      <c r="K262" s="230"/>
      <c r="L262" s="237"/>
      <c r="M262" s="238" t="str">
        <f>IF(P262=TRUE,IFERROR(K262*VLOOKUP(O262,Y!$F$63:$L$67,MATCH(J262,Y!$G$62:$L$62,0)+1,FALSE),""),IFERROR(K262*VLOOKUP(O262,Y!$F$63:$L$67,MATCH("-",Y!$G$62:$L$62,0)+1,FALSE),""))</f>
        <v/>
      </c>
      <c r="N262" s="207"/>
      <c r="O262" s="209">
        <f t="shared" si="6"/>
        <v>0</v>
      </c>
      <c r="P262" s="209" t="str">
        <f t="shared" si="7"/>
        <v>-</v>
      </c>
      <c r="Q262" s="64"/>
      <c r="R262" s="64"/>
      <c r="S262" s="64"/>
    </row>
    <row r="263" spans="1:19" s="210" customFormat="1" x14ac:dyDescent="0.2">
      <c r="A263" s="207"/>
      <c r="B263" s="224">
        <v>241</v>
      </c>
      <c r="C263" s="229"/>
      <c r="D263" s="229"/>
      <c r="E263" s="226"/>
      <c r="F263" s="227" t="str">
        <f>IFERROR(VLOOKUP(E263, Z!$A$2:$C$4127, 3, FALSE), "")</f>
        <v/>
      </c>
      <c r="G263" s="228"/>
      <c r="H263" s="229"/>
      <c r="I263" s="229"/>
      <c r="J263" s="226" t="s">
        <v>4873</v>
      </c>
      <c r="K263" s="230"/>
      <c r="L263" s="237"/>
      <c r="M263" s="238" t="str">
        <f>IF(P263=TRUE,IFERROR(K263*VLOOKUP(O263,Y!$F$63:$L$67,MATCH(J263,Y!$G$62:$L$62,0)+1,FALSE),""),IFERROR(K263*VLOOKUP(O263,Y!$F$63:$L$67,MATCH("-",Y!$G$62:$L$62,0)+1,FALSE),""))</f>
        <v/>
      </c>
      <c r="N263" s="207"/>
      <c r="O263" s="209">
        <f t="shared" si="6"/>
        <v>0</v>
      </c>
      <c r="P263" s="209" t="str">
        <f t="shared" si="7"/>
        <v>-</v>
      </c>
      <c r="Q263" s="64"/>
      <c r="R263" s="64"/>
      <c r="S263" s="64"/>
    </row>
    <row r="264" spans="1:19" s="210" customFormat="1" x14ac:dyDescent="0.2">
      <c r="A264" s="207"/>
      <c r="B264" s="224">
        <v>242</v>
      </c>
      <c r="C264" s="229"/>
      <c r="D264" s="229"/>
      <c r="E264" s="226"/>
      <c r="F264" s="227" t="str">
        <f>IFERROR(VLOOKUP(E264, Z!$A$2:$C$4127, 3, FALSE), "")</f>
        <v/>
      </c>
      <c r="G264" s="228"/>
      <c r="H264" s="229"/>
      <c r="I264" s="229"/>
      <c r="J264" s="226" t="s">
        <v>4873</v>
      </c>
      <c r="K264" s="230"/>
      <c r="L264" s="237"/>
      <c r="M264" s="238" t="str">
        <f>IF(P264=TRUE,IFERROR(K264*VLOOKUP(O264,Y!$F$63:$L$67,MATCH(J264,Y!$G$62:$L$62,0)+1,FALSE),""),IFERROR(K264*VLOOKUP(O264,Y!$F$63:$L$67,MATCH("-",Y!$G$62:$L$62,0)+1,FALSE),""))</f>
        <v/>
      </c>
      <c r="N264" s="207"/>
      <c r="O264" s="209">
        <f t="shared" si="6"/>
        <v>0</v>
      </c>
      <c r="P264" s="209" t="str">
        <f t="shared" si="7"/>
        <v>-</v>
      </c>
      <c r="Q264" s="64"/>
      <c r="R264" s="64"/>
      <c r="S264" s="64"/>
    </row>
    <row r="265" spans="1:19" s="210" customFormat="1" x14ac:dyDescent="0.2">
      <c r="A265" s="207"/>
      <c r="B265" s="224">
        <v>243</v>
      </c>
      <c r="C265" s="229"/>
      <c r="D265" s="229"/>
      <c r="E265" s="226"/>
      <c r="F265" s="227" t="str">
        <f>IFERROR(VLOOKUP(E265, Z!$A$2:$C$4127, 3, FALSE), "")</f>
        <v/>
      </c>
      <c r="G265" s="228"/>
      <c r="H265" s="229"/>
      <c r="I265" s="229"/>
      <c r="J265" s="226" t="s">
        <v>4873</v>
      </c>
      <c r="K265" s="230"/>
      <c r="L265" s="237"/>
      <c r="M265" s="238" t="str">
        <f>IF(P265=TRUE,IFERROR(K265*VLOOKUP(O265,Y!$F$63:$L$67,MATCH(J265,Y!$G$62:$L$62,0)+1,FALSE),""),IFERROR(K265*VLOOKUP(O265,Y!$F$63:$L$67,MATCH("-",Y!$G$62:$L$62,0)+1,FALSE),""))</f>
        <v/>
      </c>
      <c r="N265" s="207"/>
      <c r="O265" s="209">
        <f t="shared" si="6"/>
        <v>0</v>
      </c>
      <c r="P265" s="209" t="str">
        <f t="shared" si="7"/>
        <v>-</v>
      </c>
      <c r="Q265" s="64"/>
      <c r="R265" s="64"/>
      <c r="S265" s="64"/>
    </row>
    <row r="266" spans="1:19" s="210" customFormat="1" x14ac:dyDescent="0.2">
      <c r="A266" s="207"/>
      <c r="B266" s="224">
        <v>244</v>
      </c>
      <c r="C266" s="229"/>
      <c r="D266" s="229"/>
      <c r="E266" s="226"/>
      <c r="F266" s="227" t="str">
        <f>IFERROR(VLOOKUP(E266, Z!$A$2:$C$4127, 3, FALSE), "")</f>
        <v/>
      </c>
      <c r="G266" s="228"/>
      <c r="H266" s="229"/>
      <c r="I266" s="229"/>
      <c r="J266" s="226" t="s">
        <v>4873</v>
      </c>
      <c r="K266" s="230"/>
      <c r="L266" s="237"/>
      <c r="M266" s="238" t="str">
        <f>IF(P266=TRUE,IFERROR(K266*VLOOKUP(O266,Y!$F$63:$L$67,MATCH(J266,Y!$G$62:$L$62,0)+1,FALSE),""),IFERROR(K266*VLOOKUP(O266,Y!$F$63:$L$67,MATCH("-",Y!$G$62:$L$62,0)+1,FALSE),""))</f>
        <v/>
      </c>
      <c r="N266" s="207"/>
      <c r="O266" s="209">
        <f t="shared" si="6"/>
        <v>0</v>
      </c>
      <c r="P266" s="209" t="str">
        <f t="shared" si="7"/>
        <v>-</v>
      </c>
      <c r="Q266" s="64"/>
      <c r="R266" s="64"/>
      <c r="S266" s="64"/>
    </row>
    <row r="267" spans="1:19" s="210" customFormat="1" x14ac:dyDescent="0.2">
      <c r="A267" s="207"/>
      <c r="B267" s="224">
        <v>245</v>
      </c>
      <c r="C267" s="229"/>
      <c r="D267" s="229"/>
      <c r="E267" s="226"/>
      <c r="F267" s="227" t="str">
        <f>IFERROR(VLOOKUP(E267, Z!$A$2:$C$4127, 3, FALSE), "")</f>
        <v/>
      </c>
      <c r="G267" s="228"/>
      <c r="H267" s="229"/>
      <c r="I267" s="229"/>
      <c r="J267" s="226" t="s">
        <v>4873</v>
      </c>
      <c r="K267" s="230"/>
      <c r="L267" s="237"/>
      <c r="M267" s="238" t="str">
        <f>IF(P267=TRUE,IFERROR(K267*VLOOKUP(O267,Y!$F$63:$L$67,MATCH(J267,Y!$G$62:$L$62,0)+1,FALSE),""),IFERROR(K267*VLOOKUP(O267,Y!$F$63:$L$67,MATCH("-",Y!$G$62:$L$62,0)+1,FALSE),""))</f>
        <v/>
      </c>
      <c r="N267" s="207"/>
      <c r="O267" s="209">
        <f t="shared" si="6"/>
        <v>0</v>
      </c>
      <c r="P267" s="209" t="str">
        <f t="shared" si="7"/>
        <v>-</v>
      </c>
      <c r="Q267" s="64"/>
      <c r="R267" s="64"/>
      <c r="S267" s="64"/>
    </row>
    <row r="268" spans="1:19" s="210" customFormat="1" x14ac:dyDescent="0.2">
      <c r="A268" s="207"/>
      <c r="B268" s="224">
        <v>246</v>
      </c>
      <c r="C268" s="229"/>
      <c r="D268" s="229"/>
      <c r="E268" s="226"/>
      <c r="F268" s="227" t="str">
        <f>IFERROR(VLOOKUP(E268, Z!$A$2:$C$4127, 3, FALSE), "")</f>
        <v/>
      </c>
      <c r="G268" s="228"/>
      <c r="H268" s="229"/>
      <c r="I268" s="229"/>
      <c r="J268" s="226" t="s">
        <v>4873</v>
      </c>
      <c r="K268" s="230"/>
      <c r="L268" s="237"/>
      <c r="M268" s="238" t="str">
        <f>IF(P268=TRUE,IFERROR(K268*VLOOKUP(O268,Y!$F$63:$L$67,MATCH(J268,Y!$G$62:$L$62,0)+1,FALSE),""),IFERROR(K268*VLOOKUP(O268,Y!$F$63:$L$67,MATCH("-",Y!$G$62:$L$62,0)+1,FALSE),""))</f>
        <v/>
      </c>
      <c r="N268" s="207"/>
      <c r="O268" s="209">
        <f t="shared" si="6"/>
        <v>0</v>
      </c>
      <c r="P268" s="209" t="str">
        <f t="shared" si="7"/>
        <v>-</v>
      </c>
      <c r="Q268" s="64"/>
      <c r="R268" s="64"/>
      <c r="S268" s="64"/>
    </row>
    <row r="269" spans="1:19" s="210" customFormat="1" x14ac:dyDescent="0.2">
      <c r="A269" s="207"/>
      <c r="B269" s="224">
        <v>247</v>
      </c>
      <c r="C269" s="229"/>
      <c r="D269" s="229"/>
      <c r="E269" s="226"/>
      <c r="F269" s="227" t="str">
        <f>IFERROR(VLOOKUP(E269, Z!$A$2:$C$4127, 3, FALSE), "")</f>
        <v/>
      </c>
      <c r="G269" s="228"/>
      <c r="H269" s="229"/>
      <c r="I269" s="229"/>
      <c r="J269" s="226" t="s">
        <v>4873</v>
      </c>
      <c r="K269" s="230"/>
      <c r="L269" s="237"/>
      <c r="M269" s="238" t="str">
        <f>IF(P269=TRUE,IFERROR(K269*VLOOKUP(O269,Y!$F$63:$L$67,MATCH(J269,Y!$G$62:$L$62,0)+1,FALSE),""),IFERROR(K269*VLOOKUP(O269,Y!$F$63:$L$67,MATCH("-",Y!$G$62:$L$62,0)+1,FALSE),""))</f>
        <v/>
      </c>
      <c r="N269" s="207"/>
      <c r="O269" s="209">
        <f t="shared" si="6"/>
        <v>0</v>
      </c>
      <c r="P269" s="209" t="str">
        <f t="shared" si="7"/>
        <v>-</v>
      </c>
      <c r="Q269" s="64"/>
      <c r="R269" s="64"/>
      <c r="S269" s="64"/>
    </row>
    <row r="270" spans="1:19" s="210" customFormat="1" x14ac:dyDescent="0.2">
      <c r="A270" s="207"/>
      <c r="B270" s="224">
        <v>248</v>
      </c>
      <c r="C270" s="229"/>
      <c r="D270" s="229"/>
      <c r="E270" s="226"/>
      <c r="F270" s="227" t="str">
        <f>IFERROR(VLOOKUP(E270, Z!$A$2:$C$4127, 3, FALSE), "")</f>
        <v/>
      </c>
      <c r="G270" s="228"/>
      <c r="H270" s="229"/>
      <c r="I270" s="229"/>
      <c r="J270" s="226" t="s">
        <v>4873</v>
      </c>
      <c r="K270" s="230"/>
      <c r="L270" s="237"/>
      <c r="M270" s="238" t="str">
        <f>IF(P270=TRUE,IFERROR(K270*VLOOKUP(O270,Y!$F$63:$L$67,MATCH(J270,Y!$G$62:$L$62,0)+1,FALSE),""),IFERROR(K270*VLOOKUP(O270,Y!$F$63:$L$67,MATCH("-",Y!$G$62:$L$62,0)+1,FALSE),""))</f>
        <v/>
      </c>
      <c r="N270" s="207"/>
      <c r="O270" s="209">
        <f t="shared" si="6"/>
        <v>0</v>
      </c>
      <c r="P270" s="209" t="str">
        <f t="shared" si="7"/>
        <v>-</v>
      </c>
      <c r="Q270" s="64"/>
      <c r="R270" s="64"/>
      <c r="S270" s="64"/>
    </row>
    <row r="271" spans="1:19" s="210" customFormat="1" x14ac:dyDescent="0.2">
      <c r="A271" s="207"/>
      <c r="B271" s="224">
        <v>249</v>
      </c>
      <c r="C271" s="229"/>
      <c r="D271" s="229"/>
      <c r="E271" s="226"/>
      <c r="F271" s="227" t="str">
        <f>IFERROR(VLOOKUP(E271, Z!$A$2:$C$4127, 3, FALSE), "")</f>
        <v/>
      </c>
      <c r="G271" s="228"/>
      <c r="H271" s="229"/>
      <c r="I271" s="229"/>
      <c r="J271" s="226" t="s">
        <v>4873</v>
      </c>
      <c r="K271" s="230"/>
      <c r="L271" s="237"/>
      <c r="M271" s="238" t="str">
        <f>IF(P271=TRUE,IFERROR(K271*VLOOKUP(O271,Y!$F$63:$L$67,MATCH(J271,Y!$G$62:$L$62,0)+1,FALSE),""),IFERROR(K271*VLOOKUP(O271,Y!$F$63:$L$67,MATCH("-",Y!$G$62:$L$62,0)+1,FALSE),""))</f>
        <v/>
      </c>
      <c r="N271" s="207"/>
      <c r="O271" s="209">
        <f t="shared" si="6"/>
        <v>0</v>
      </c>
      <c r="P271" s="209" t="str">
        <f t="shared" si="7"/>
        <v>-</v>
      </c>
      <c r="Q271" s="64"/>
      <c r="R271" s="64"/>
      <c r="S271" s="64"/>
    </row>
    <row r="272" spans="1:19" s="210" customFormat="1" x14ac:dyDescent="0.2">
      <c r="A272" s="207"/>
      <c r="B272" s="224">
        <v>250</v>
      </c>
      <c r="C272" s="229"/>
      <c r="D272" s="229"/>
      <c r="E272" s="226"/>
      <c r="F272" s="227" t="str">
        <f>IFERROR(VLOOKUP(E272, Z!$A$2:$C$4127, 3, FALSE), "")</f>
        <v/>
      </c>
      <c r="G272" s="228"/>
      <c r="H272" s="229"/>
      <c r="I272" s="229"/>
      <c r="J272" s="226" t="s">
        <v>4873</v>
      </c>
      <c r="K272" s="230"/>
      <c r="L272" s="237"/>
      <c r="M272" s="238" t="str">
        <f>IF(P272=TRUE,IFERROR(K272*VLOOKUP(O272,Y!$F$63:$L$67,MATCH(J272,Y!$G$62:$L$62,0)+1,FALSE),""),IFERROR(K272*VLOOKUP(O272,Y!$F$63:$L$67,MATCH("-",Y!$G$62:$L$62,0)+1,FALSE),""))</f>
        <v/>
      </c>
      <c r="N272" s="207"/>
      <c r="O272" s="209">
        <f t="shared" si="6"/>
        <v>0</v>
      </c>
      <c r="P272" s="209" t="str">
        <f t="shared" si="7"/>
        <v>-</v>
      </c>
      <c r="Q272" s="64"/>
      <c r="R272" s="64"/>
      <c r="S272" s="64"/>
    </row>
    <row r="273" spans="1:19" s="210" customFormat="1" x14ac:dyDescent="0.2">
      <c r="A273" s="207"/>
      <c r="B273" s="224">
        <v>251</v>
      </c>
      <c r="C273" s="229"/>
      <c r="D273" s="229"/>
      <c r="E273" s="226"/>
      <c r="F273" s="227" t="str">
        <f>IFERROR(VLOOKUP(E273, Z!$A$2:$C$4127, 3, FALSE), "")</f>
        <v/>
      </c>
      <c r="G273" s="228"/>
      <c r="H273" s="229"/>
      <c r="I273" s="229"/>
      <c r="J273" s="226" t="s">
        <v>4873</v>
      </c>
      <c r="K273" s="230"/>
      <c r="L273" s="237"/>
      <c r="M273" s="238" t="str">
        <f>IF(P273=TRUE,IFERROR(K273*VLOOKUP(O273,Y!$F$63:$L$67,MATCH(J273,Y!$G$62:$L$62,0)+1,FALSE),""),IFERROR(K273*VLOOKUP(O273,Y!$F$63:$L$67,MATCH("-",Y!$G$62:$L$62,0)+1,FALSE),""))</f>
        <v/>
      </c>
      <c r="N273" s="207"/>
      <c r="O273" s="209">
        <f t="shared" si="6"/>
        <v>0</v>
      </c>
      <c r="P273" s="209" t="str">
        <f t="shared" si="7"/>
        <v>-</v>
      </c>
      <c r="Q273" s="64"/>
      <c r="R273" s="64"/>
      <c r="S273" s="64"/>
    </row>
    <row r="274" spans="1:19" s="210" customFormat="1" x14ac:dyDescent="0.2">
      <c r="A274" s="207"/>
      <c r="B274" s="224">
        <v>252</v>
      </c>
      <c r="C274" s="229"/>
      <c r="D274" s="229"/>
      <c r="E274" s="226"/>
      <c r="F274" s="227" t="str">
        <f>IFERROR(VLOOKUP(E274, Z!$A$2:$C$4127, 3, FALSE), "")</f>
        <v/>
      </c>
      <c r="G274" s="228"/>
      <c r="H274" s="229"/>
      <c r="I274" s="229"/>
      <c r="J274" s="226" t="s">
        <v>4873</v>
      </c>
      <c r="K274" s="230"/>
      <c r="L274" s="237"/>
      <c r="M274" s="238" t="str">
        <f>IF(P274=TRUE,IFERROR(K274*VLOOKUP(O274,Y!$F$63:$L$67,MATCH(J274,Y!$G$62:$L$62,0)+1,FALSE),""),IFERROR(K274*VLOOKUP(O274,Y!$F$63:$L$67,MATCH("-",Y!$G$62:$L$62,0)+1,FALSE),""))</f>
        <v/>
      </c>
      <c r="N274" s="207"/>
      <c r="O274" s="209">
        <f t="shared" si="6"/>
        <v>0</v>
      </c>
      <c r="P274" s="209" t="str">
        <f t="shared" si="7"/>
        <v>-</v>
      </c>
      <c r="Q274" s="64"/>
      <c r="R274" s="64"/>
      <c r="S274" s="64"/>
    </row>
    <row r="275" spans="1:19" s="210" customFormat="1" x14ac:dyDescent="0.2">
      <c r="A275" s="207"/>
      <c r="B275" s="224">
        <v>253</v>
      </c>
      <c r="C275" s="229"/>
      <c r="D275" s="229"/>
      <c r="E275" s="226"/>
      <c r="F275" s="227" t="str">
        <f>IFERROR(VLOOKUP(E275, Z!$A$2:$C$4127, 3, FALSE), "")</f>
        <v/>
      </c>
      <c r="G275" s="228"/>
      <c r="H275" s="229"/>
      <c r="I275" s="229"/>
      <c r="J275" s="226" t="s">
        <v>4873</v>
      </c>
      <c r="K275" s="230"/>
      <c r="L275" s="237"/>
      <c r="M275" s="238" t="str">
        <f>IF(P275=TRUE,IFERROR(K275*VLOOKUP(O275,Y!$F$63:$L$67,MATCH(J275,Y!$G$62:$L$62,0)+1,FALSE),""),IFERROR(K275*VLOOKUP(O275,Y!$F$63:$L$67,MATCH("-",Y!$G$62:$L$62,0)+1,FALSE),""))</f>
        <v/>
      </c>
      <c r="N275" s="207"/>
      <c r="O275" s="209">
        <f t="shared" si="6"/>
        <v>0</v>
      </c>
      <c r="P275" s="209" t="str">
        <f t="shared" si="7"/>
        <v>-</v>
      </c>
      <c r="Q275" s="64"/>
      <c r="R275" s="64"/>
      <c r="S275" s="64"/>
    </row>
    <row r="276" spans="1:19" s="210" customFormat="1" x14ac:dyDescent="0.2">
      <c r="A276" s="207"/>
      <c r="B276" s="224">
        <v>254</v>
      </c>
      <c r="C276" s="229"/>
      <c r="D276" s="229"/>
      <c r="E276" s="226"/>
      <c r="F276" s="227" t="str">
        <f>IFERROR(VLOOKUP(E276, Z!$A$2:$C$4127, 3, FALSE), "")</f>
        <v/>
      </c>
      <c r="G276" s="228"/>
      <c r="H276" s="229"/>
      <c r="I276" s="229"/>
      <c r="J276" s="226" t="s">
        <v>4873</v>
      </c>
      <c r="K276" s="230"/>
      <c r="L276" s="237"/>
      <c r="M276" s="238" t="str">
        <f>IF(P276=TRUE,IFERROR(K276*VLOOKUP(O276,Y!$F$63:$L$67,MATCH(J276,Y!$G$62:$L$62,0)+1,FALSE),""),IFERROR(K276*VLOOKUP(O276,Y!$F$63:$L$67,MATCH("-",Y!$G$62:$L$62,0)+1,FALSE),""))</f>
        <v/>
      </c>
      <c r="N276" s="207"/>
      <c r="O276" s="209">
        <f t="shared" si="6"/>
        <v>0</v>
      </c>
      <c r="P276" s="209" t="str">
        <f t="shared" si="7"/>
        <v>-</v>
      </c>
      <c r="Q276" s="64"/>
      <c r="R276" s="64"/>
      <c r="S276" s="64"/>
    </row>
    <row r="277" spans="1:19" s="210" customFormat="1" x14ac:dyDescent="0.2">
      <c r="A277" s="207"/>
      <c r="B277" s="224">
        <v>255</v>
      </c>
      <c r="C277" s="229"/>
      <c r="D277" s="229"/>
      <c r="E277" s="226"/>
      <c r="F277" s="227" t="str">
        <f>IFERROR(VLOOKUP(E277, Z!$A$2:$C$4127, 3, FALSE), "")</f>
        <v/>
      </c>
      <c r="G277" s="228"/>
      <c r="H277" s="229"/>
      <c r="I277" s="229"/>
      <c r="J277" s="226" t="s">
        <v>4873</v>
      </c>
      <c r="K277" s="230"/>
      <c r="L277" s="237"/>
      <c r="M277" s="238" t="str">
        <f>IF(P277=TRUE,IFERROR(K277*VLOOKUP(O277,Y!$F$63:$L$67,MATCH(J277,Y!$G$62:$L$62,0)+1,FALSE),""),IFERROR(K277*VLOOKUP(O277,Y!$F$63:$L$67,MATCH("-",Y!$G$62:$L$62,0)+1,FALSE),""))</f>
        <v/>
      </c>
      <c r="N277" s="207"/>
      <c r="O277" s="209">
        <f t="shared" si="6"/>
        <v>0</v>
      </c>
      <c r="P277" s="209" t="str">
        <f t="shared" si="7"/>
        <v>-</v>
      </c>
      <c r="Q277" s="64"/>
      <c r="R277" s="64"/>
      <c r="S277" s="64"/>
    </row>
    <row r="278" spans="1:19" s="210" customFormat="1" x14ac:dyDescent="0.2">
      <c r="A278" s="207"/>
      <c r="B278" s="224">
        <v>256</v>
      </c>
      <c r="C278" s="229"/>
      <c r="D278" s="229"/>
      <c r="E278" s="226"/>
      <c r="F278" s="227" t="str">
        <f>IFERROR(VLOOKUP(E278, Z!$A$2:$C$4127, 3, FALSE), "")</f>
        <v/>
      </c>
      <c r="G278" s="228"/>
      <c r="H278" s="229"/>
      <c r="I278" s="229"/>
      <c r="J278" s="226" t="s">
        <v>4873</v>
      </c>
      <c r="K278" s="230"/>
      <c r="L278" s="237"/>
      <c r="M278" s="238" t="str">
        <f>IF(P278=TRUE,IFERROR(K278*VLOOKUP(O278,Y!$F$63:$L$67,MATCH(J278,Y!$G$62:$L$62,0)+1,FALSE),""),IFERROR(K278*VLOOKUP(O278,Y!$F$63:$L$67,MATCH("-",Y!$G$62:$L$62,0)+1,FALSE),""))</f>
        <v/>
      </c>
      <c r="N278" s="207"/>
      <c r="O278" s="209">
        <f t="shared" si="6"/>
        <v>0</v>
      </c>
      <c r="P278" s="209" t="str">
        <f t="shared" si="7"/>
        <v>-</v>
      </c>
      <c r="Q278" s="64"/>
      <c r="R278" s="64"/>
      <c r="S278" s="64"/>
    </row>
    <row r="279" spans="1:19" s="210" customFormat="1" x14ac:dyDescent="0.2">
      <c r="A279" s="207"/>
      <c r="B279" s="224">
        <v>257</v>
      </c>
      <c r="C279" s="229"/>
      <c r="D279" s="229"/>
      <c r="E279" s="226"/>
      <c r="F279" s="227" t="str">
        <f>IFERROR(VLOOKUP(E279, Z!$A$2:$C$4127, 3, FALSE), "")</f>
        <v/>
      </c>
      <c r="G279" s="228"/>
      <c r="H279" s="229"/>
      <c r="I279" s="229"/>
      <c r="J279" s="226" t="s">
        <v>4873</v>
      </c>
      <c r="K279" s="230"/>
      <c r="L279" s="237"/>
      <c r="M279" s="238" t="str">
        <f>IF(P279=TRUE,IFERROR(K279*VLOOKUP(O279,Y!$F$63:$L$67,MATCH(J279,Y!$G$62:$L$62,0)+1,FALSE),""),IFERROR(K279*VLOOKUP(O279,Y!$F$63:$L$67,MATCH("-",Y!$G$62:$L$62,0)+1,FALSE),""))</f>
        <v/>
      </c>
      <c r="N279" s="207"/>
      <c r="O279" s="209">
        <f t="shared" ref="O279:O342" si="8">IFERROR(IFERROR(IFERROR( MATCH(G279, INDEX(Appliances,,1), 0), MATCH(G279, INDEX(Appliances,,2), 0)), MATCH(G279, INDEX(Appliances,,3), 0)), 0)</f>
        <v>0</v>
      </c>
      <c r="P279" s="209" t="str">
        <f t="shared" si="7"/>
        <v>-</v>
      </c>
      <c r="Q279" s="64"/>
      <c r="R279" s="64"/>
      <c r="S279" s="64"/>
    </row>
    <row r="280" spans="1:19" s="210" customFormat="1" x14ac:dyDescent="0.2">
      <c r="A280" s="207"/>
      <c r="B280" s="224">
        <v>258</v>
      </c>
      <c r="C280" s="229"/>
      <c r="D280" s="229"/>
      <c r="E280" s="226"/>
      <c r="F280" s="227" t="str">
        <f>IFERROR(VLOOKUP(E280, Z!$A$2:$C$4127, 3, FALSE), "")</f>
        <v/>
      </c>
      <c r="G280" s="228"/>
      <c r="H280" s="229"/>
      <c r="I280" s="229"/>
      <c r="J280" s="226" t="s">
        <v>4873</v>
      </c>
      <c r="K280" s="230"/>
      <c r="L280" s="237"/>
      <c r="M280" s="238" t="str">
        <f>IF(P280=TRUE,IFERROR(K280*VLOOKUP(O280,Y!$F$63:$L$67,MATCH(J280,Y!$G$62:$L$62,0)+1,FALSE),""),IFERROR(K280*VLOOKUP(O280,Y!$F$63:$L$67,MATCH("-",Y!$G$62:$L$62,0)+1,FALSE),""))</f>
        <v/>
      </c>
      <c r="N280" s="207"/>
      <c r="O280" s="209">
        <f t="shared" si="8"/>
        <v>0</v>
      </c>
      <c r="P280" s="209" t="str">
        <f t="shared" ref="P280:P343" si="9">IF(O280=0, "-", IF(O280&lt;=4, TRUE, FALSE))</f>
        <v>-</v>
      </c>
      <c r="Q280" s="64"/>
      <c r="R280" s="64"/>
      <c r="S280" s="64"/>
    </row>
    <row r="281" spans="1:19" s="210" customFormat="1" x14ac:dyDescent="0.2">
      <c r="A281" s="207"/>
      <c r="B281" s="224">
        <v>259</v>
      </c>
      <c r="C281" s="229"/>
      <c r="D281" s="229"/>
      <c r="E281" s="226"/>
      <c r="F281" s="227" t="str">
        <f>IFERROR(VLOOKUP(E281, Z!$A$2:$C$4127, 3, FALSE), "")</f>
        <v/>
      </c>
      <c r="G281" s="228"/>
      <c r="H281" s="229"/>
      <c r="I281" s="229"/>
      <c r="J281" s="226" t="s">
        <v>4873</v>
      </c>
      <c r="K281" s="230"/>
      <c r="L281" s="237"/>
      <c r="M281" s="238" t="str">
        <f>IF(P281=TRUE,IFERROR(K281*VLOOKUP(O281,Y!$F$63:$L$67,MATCH(J281,Y!$G$62:$L$62,0)+1,FALSE),""),IFERROR(K281*VLOOKUP(O281,Y!$F$63:$L$67,MATCH("-",Y!$G$62:$L$62,0)+1,FALSE),""))</f>
        <v/>
      </c>
      <c r="N281" s="207"/>
      <c r="O281" s="209">
        <f t="shared" si="8"/>
        <v>0</v>
      </c>
      <c r="P281" s="209" t="str">
        <f t="shared" si="9"/>
        <v>-</v>
      </c>
      <c r="Q281" s="64"/>
      <c r="R281" s="64"/>
      <c r="S281" s="64"/>
    </row>
    <row r="282" spans="1:19" s="210" customFormat="1" x14ac:dyDescent="0.2">
      <c r="A282" s="207"/>
      <c r="B282" s="224">
        <v>260</v>
      </c>
      <c r="C282" s="229"/>
      <c r="D282" s="229"/>
      <c r="E282" s="226"/>
      <c r="F282" s="227" t="str">
        <f>IFERROR(VLOOKUP(E282, Z!$A$2:$C$4127, 3, FALSE), "")</f>
        <v/>
      </c>
      <c r="G282" s="228"/>
      <c r="H282" s="229"/>
      <c r="I282" s="229"/>
      <c r="J282" s="226" t="s">
        <v>4873</v>
      </c>
      <c r="K282" s="230"/>
      <c r="L282" s="237"/>
      <c r="M282" s="238" t="str">
        <f>IF(P282=TRUE,IFERROR(K282*VLOOKUP(O282,Y!$F$63:$L$67,MATCH(J282,Y!$G$62:$L$62,0)+1,FALSE),""),IFERROR(K282*VLOOKUP(O282,Y!$F$63:$L$67,MATCH("-",Y!$G$62:$L$62,0)+1,FALSE),""))</f>
        <v/>
      </c>
      <c r="N282" s="207"/>
      <c r="O282" s="209">
        <f t="shared" si="8"/>
        <v>0</v>
      </c>
      <c r="P282" s="209" t="str">
        <f t="shared" si="9"/>
        <v>-</v>
      </c>
      <c r="Q282" s="64"/>
      <c r="R282" s="64"/>
      <c r="S282" s="64"/>
    </row>
    <row r="283" spans="1:19" s="210" customFormat="1" x14ac:dyDescent="0.2">
      <c r="A283" s="207"/>
      <c r="B283" s="224">
        <v>261</v>
      </c>
      <c r="C283" s="229"/>
      <c r="D283" s="229"/>
      <c r="E283" s="226"/>
      <c r="F283" s="227" t="str">
        <f>IFERROR(VLOOKUP(E283, Z!$A$2:$C$4127, 3, FALSE), "")</f>
        <v/>
      </c>
      <c r="G283" s="228"/>
      <c r="H283" s="229"/>
      <c r="I283" s="229"/>
      <c r="J283" s="226" t="s">
        <v>4873</v>
      </c>
      <c r="K283" s="230"/>
      <c r="L283" s="237"/>
      <c r="M283" s="238" t="str">
        <f>IF(P283=TRUE,IFERROR(K283*VLOOKUP(O283,Y!$F$63:$L$67,MATCH(J283,Y!$G$62:$L$62,0)+1,FALSE),""),IFERROR(K283*VLOOKUP(O283,Y!$F$63:$L$67,MATCH("-",Y!$G$62:$L$62,0)+1,FALSE),""))</f>
        <v/>
      </c>
      <c r="N283" s="207"/>
      <c r="O283" s="209">
        <f t="shared" si="8"/>
        <v>0</v>
      </c>
      <c r="P283" s="209" t="str">
        <f t="shared" si="9"/>
        <v>-</v>
      </c>
      <c r="Q283" s="64"/>
      <c r="R283" s="64"/>
      <c r="S283" s="64"/>
    </row>
    <row r="284" spans="1:19" s="210" customFormat="1" x14ac:dyDescent="0.2">
      <c r="A284" s="207"/>
      <c r="B284" s="224">
        <v>262</v>
      </c>
      <c r="C284" s="229"/>
      <c r="D284" s="229"/>
      <c r="E284" s="226"/>
      <c r="F284" s="227" t="str">
        <f>IFERROR(VLOOKUP(E284, Z!$A$2:$C$4127, 3, FALSE), "")</f>
        <v/>
      </c>
      <c r="G284" s="228"/>
      <c r="H284" s="229"/>
      <c r="I284" s="229"/>
      <c r="J284" s="226" t="s">
        <v>4873</v>
      </c>
      <c r="K284" s="230"/>
      <c r="L284" s="237"/>
      <c r="M284" s="238" t="str">
        <f>IF(P284=TRUE,IFERROR(K284*VLOOKUP(O284,Y!$F$63:$L$67,MATCH(J284,Y!$G$62:$L$62,0)+1,FALSE),""),IFERROR(K284*VLOOKUP(O284,Y!$F$63:$L$67,MATCH("-",Y!$G$62:$L$62,0)+1,FALSE),""))</f>
        <v/>
      </c>
      <c r="N284" s="207"/>
      <c r="O284" s="209">
        <f t="shared" si="8"/>
        <v>0</v>
      </c>
      <c r="P284" s="209" t="str">
        <f t="shared" si="9"/>
        <v>-</v>
      </c>
      <c r="Q284" s="64"/>
      <c r="R284" s="64"/>
      <c r="S284" s="64"/>
    </row>
    <row r="285" spans="1:19" s="210" customFormat="1" x14ac:dyDescent="0.2">
      <c r="A285" s="207"/>
      <c r="B285" s="224">
        <v>263</v>
      </c>
      <c r="C285" s="229"/>
      <c r="D285" s="229"/>
      <c r="E285" s="226"/>
      <c r="F285" s="227" t="str">
        <f>IFERROR(VLOOKUP(E285, Z!$A$2:$C$4127, 3, FALSE), "")</f>
        <v/>
      </c>
      <c r="G285" s="228"/>
      <c r="H285" s="229"/>
      <c r="I285" s="229"/>
      <c r="J285" s="226" t="s">
        <v>4873</v>
      </c>
      <c r="K285" s="230"/>
      <c r="L285" s="237"/>
      <c r="M285" s="238" t="str">
        <f>IF(P285=TRUE,IFERROR(K285*VLOOKUP(O285,Y!$F$63:$L$67,MATCH(J285,Y!$G$62:$L$62,0)+1,FALSE),""),IFERROR(K285*VLOOKUP(O285,Y!$F$63:$L$67,MATCH("-",Y!$G$62:$L$62,0)+1,FALSE),""))</f>
        <v/>
      </c>
      <c r="N285" s="207"/>
      <c r="O285" s="209">
        <f t="shared" si="8"/>
        <v>0</v>
      </c>
      <c r="P285" s="209" t="str">
        <f t="shared" si="9"/>
        <v>-</v>
      </c>
      <c r="Q285" s="64"/>
      <c r="R285" s="64"/>
      <c r="S285" s="64"/>
    </row>
    <row r="286" spans="1:19" s="210" customFormat="1" x14ac:dyDescent="0.2">
      <c r="A286" s="207"/>
      <c r="B286" s="224">
        <v>264</v>
      </c>
      <c r="C286" s="229"/>
      <c r="D286" s="229"/>
      <c r="E286" s="226"/>
      <c r="F286" s="227" t="str">
        <f>IFERROR(VLOOKUP(E286, Z!$A$2:$C$4127, 3, FALSE), "")</f>
        <v/>
      </c>
      <c r="G286" s="228"/>
      <c r="H286" s="229"/>
      <c r="I286" s="229"/>
      <c r="J286" s="226" t="s">
        <v>4873</v>
      </c>
      <c r="K286" s="230"/>
      <c r="L286" s="237"/>
      <c r="M286" s="238" t="str">
        <f>IF(P286=TRUE,IFERROR(K286*VLOOKUP(O286,Y!$F$63:$L$67,MATCH(J286,Y!$G$62:$L$62,0)+1,FALSE),""),IFERROR(K286*VLOOKUP(O286,Y!$F$63:$L$67,MATCH("-",Y!$G$62:$L$62,0)+1,FALSE),""))</f>
        <v/>
      </c>
      <c r="N286" s="207"/>
      <c r="O286" s="209">
        <f t="shared" si="8"/>
        <v>0</v>
      </c>
      <c r="P286" s="209" t="str">
        <f t="shared" si="9"/>
        <v>-</v>
      </c>
      <c r="Q286" s="64"/>
      <c r="R286" s="64"/>
      <c r="S286" s="64"/>
    </row>
    <row r="287" spans="1:19" s="210" customFormat="1" x14ac:dyDescent="0.2">
      <c r="A287" s="207"/>
      <c r="B287" s="224">
        <v>265</v>
      </c>
      <c r="C287" s="229"/>
      <c r="D287" s="229"/>
      <c r="E287" s="226"/>
      <c r="F287" s="227" t="str">
        <f>IFERROR(VLOOKUP(E287, Z!$A$2:$C$4127, 3, FALSE), "")</f>
        <v/>
      </c>
      <c r="G287" s="228"/>
      <c r="H287" s="229"/>
      <c r="I287" s="229"/>
      <c r="J287" s="226" t="s">
        <v>4873</v>
      </c>
      <c r="K287" s="230"/>
      <c r="L287" s="237"/>
      <c r="M287" s="238" t="str">
        <f>IF(P287=TRUE,IFERROR(K287*VLOOKUP(O287,Y!$F$63:$L$67,MATCH(J287,Y!$G$62:$L$62,0)+1,FALSE),""),IFERROR(K287*VLOOKUP(O287,Y!$F$63:$L$67,MATCH("-",Y!$G$62:$L$62,0)+1,FALSE),""))</f>
        <v/>
      </c>
      <c r="N287" s="207"/>
      <c r="O287" s="209">
        <f t="shared" si="8"/>
        <v>0</v>
      </c>
      <c r="P287" s="209" t="str">
        <f t="shared" si="9"/>
        <v>-</v>
      </c>
      <c r="Q287" s="64"/>
      <c r="R287" s="64"/>
      <c r="S287" s="64"/>
    </row>
    <row r="288" spans="1:19" s="210" customFormat="1" x14ac:dyDescent="0.2">
      <c r="A288" s="207"/>
      <c r="B288" s="224">
        <v>266</v>
      </c>
      <c r="C288" s="229"/>
      <c r="D288" s="229"/>
      <c r="E288" s="226"/>
      <c r="F288" s="227" t="str">
        <f>IFERROR(VLOOKUP(E288, Z!$A$2:$C$4127, 3, FALSE), "")</f>
        <v/>
      </c>
      <c r="G288" s="228"/>
      <c r="H288" s="229"/>
      <c r="I288" s="229"/>
      <c r="J288" s="226" t="s">
        <v>4873</v>
      </c>
      <c r="K288" s="230"/>
      <c r="L288" s="237"/>
      <c r="M288" s="238" t="str">
        <f>IF(P288=TRUE,IFERROR(K288*VLOOKUP(O288,Y!$F$63:$L$67,MATCH(J288,Y!$G$62:$L$62,0)+1,FALSE),""),IFERROR(K288*VLOOKUP(O288,Y!$F$63:$L$67,MATCH("-",Y!$G$62:$L$62,0)+1,FALSE),""))</f>
        <v/>
      </c>
      <c r="N288" s="207"/>
      <c r="O288" s="209">
        <f t="shared" si="8"/>
        <v>0</v>
      </c>
      <c r="P288" s="209" t="str">
        <f t="shared" si="9"/>
        <v>-</v>
      </c>
      <c r="Q288" s="64"/>
      <c r="R288" s="64"/>
      <c r="S288" s="64"/>
    </row>
    <row r="289" spans="1:19" s="210" customFormat="1" x14ac:dyDescent="0.2">
      <c r="A289" s="207"/>
      <c r="B289" s="224">
        <v>267</v>
      </c>
      <c r="C289" s="229"/>
      <c r="D289" s="229"/>
      <c r="E289" s="226"/>
      <c r="F289" s="227" t="str">
        <f>IFERROR(VLOOKUP(E289, Z!$A$2:$C$4127, 3, FALSE), "")</f>
        <v/>
      </c>
      <c r="G289" s="228"/>
      <c r="H289" s="229"/>
      <c r="I289" s="229"/>
      <c r="J289" s="226" t="s">
        <v>4873</v>
      </c>
      <c r="K289" s="230"/>
      <c r="L289" s="237"/>
      <c r="M289" s="238" t="str">
        <f>IF(P289=TRUE,IFERROR(K289*VLOOKUP(O289,Y!$F$63:$L$67,MATCH(J289,Y!$G$62:$L$62,0)+1,FALSE),""),IFERROR(K289*VLOOKUP(O289,Y!$F$63:$L$67,MATCH("-",Y!$G$62:$L$62,0)+1,FALSE),""))</f>
        <v/>
      </c>
      <c r="N289" s="207"/>
      <c r="O289" s="209">
        <f t="shared" si="8"/>
        <v>0</v>
      </c>
      <c r="P289" s="209" t="str">
        <f t="shared" si="9"/>
        <v>-</v>
      </c>
      <c r="Q289" s="64"/>
      <c r="R289" s="64"/>
      <c r="S289" s="64"/>
    </row>
    <row r="290" spans="1:19" s="210" customFormat="1" x14ac:dyDescent="0.2">
      <c r="A290" s="207"/>
      <c r="B290" s="224">
        <v>268</v>
      </c>
      <c r="C290" s="229"/>
      <c r="D290" s="229"/>
      <c r="E290" s="226"/>
      <c r="F290" s="227" t="str">
        <f>IFERROR(VLOOKUP(E290, Z!$A$2:$C$4127, 3, FALSE), "")</f>
        <v/>
      </c>
      <c r="G290" s="228"/>
      <c r="H290" s="229"/>
      <c r="I290" s="229"/>
      <c r="J290" s="226" t="s">
        <v>4873</v>
      </c>
      <c r="K290" s="230"/>
      <c r="L290" s="237"/>
      <c r="M290" s="238" t="str">
        <f>IF(P290=TRUE,IFERROR(K290*VLOOKUP(O290,Y!$F$63:$L$67,MATCH(J290,Y!$G$62:$L$62,0)+1,FALSE),""),IFERROR(K290*VLOOKUP(O290,Y!$F$63:$L$67,MATCH("-",Y!$G$62:$L$62,0)+1,FALSE),""))</f>
        <v/>
      </c>
      <c r="N290" s="207"/>
      <c r="O290" s="209">
        <f t="shared" si="8"/>
        <v>0</v>
      </c>
      <c r="P290" s="209" t="str">
        <f t="shared" si="9"/>
        <v>-</v>
      </c>
      <c r="Q290" s="64"/>
      <c r="R290" s="64"/>
      <c r="S290" s="64"/>
    </row>
    <row r="291" spans="1:19" s="210" customFormat="1" x14ac:dyDescent="0.2">
      <c r="A291" s="207"/>
      <c r="B291" s="224">
        <v>269</v>
      </c>
      <c r="C291" s="229"/>
      <c r="D291" s="229"/>
      <c r="E291" s="226"/>
      <c r="F291" s="227" t="str">
        <f>IFERROR(VLOOKUP(E291, Z!$A$2:$C$4127, 3, FALSE), "")</f>
        <v/>
      </c>
      <c r="G291" s="228"/>
      <c r="H291" s="229"/>
      <c r="I291" s="229"/>
      <c r="J291" s="226" t="s">
        <v>4873</v>
      </c>
      <c r="K291" s="230"/>
      <c r="L291" s="237"/>
      <c r="M291" s="238" t="str">
        <f>IF(P291=TRUE,IFERROR(K291*VLOOKUP(O291,Y!$F$63:$L$67,MATCH(J291,Y!$G$62:$L$62,0)+1,FALSE),""),IFERROR(K291*VLOOKUP(O291,Y!$F$63:$L$67,MATCH("-",Y!$G$62:$L$62,0)+1,FALSE),""))</f>
        <v/>
      </c>
      <c r="N291" s="207"/>
      <c r="O291" s="209">
        <f t="shared" si="8"/>
        <v>0</v>
      </c>
      <c r="P291" s="209" t="str">
        <f t="shared" si="9"/>
        <v>-</v>
      </c>
      <c r="Q291" s="64"/>
      <c r="R291" s="64"/>
      <c r="S291" s="64"/>
    </row>
    <row r="292" spans="1:19" s="210" customFormat="1" x14ac:dyDescent="0.2">
      <c r="A292" s="207"/>
      <c r="B292" s="224">
        <v>270</v>
      </c>
      <c r="C292" s="229"/>
      <c r="D292" s="229"/>
      <c r="E292" s="226"/>
      <c r="F292" s="227" t="str">
        <f>IFERROR(VLOOKUP(E292, Z!$A$2:$C$4127, 3, FALSE), "")</f>
        <v/>
      </c>
      <c r="G292" s="228"/>
      <c r="H292" s="229"/>
      <c r="I292" s="229"/>
      <c r="J292" s="226" t="s">
        <v>4873</v>
      </c>
      <c r="K292" s="230"/>
      <c r="L292" s="237"/>
      <c r="M292" s="238" t="str">
        <f>IF(P292=TRUE,IFERROR(K292*VLOOKUP(O292,Y!$F$63:$L$67,MATCH(J292,Y!$G$62:$L$62,0)+1,FALSE),""),IFERROR(K292*VLOOKUP(O292,Y!$F$63:$L$67,MATCH("-",Y!$G$62:$L$62,0)+1,FALSE),""))</f>
        <v/>
      </c>
      <c r="N292" s="207"/>
      <c r="O292" s="209">
        <f t="shared" si="8"/>
        <v>0</v>
      </c>
      <c r="P292" s="209" t="str">
        <f t="shared" si="9"/>
        <v>-</v>
      </c>
      <c r="Q292" s="64"/>
      <c r="R292" s="64"/>
      <c r="S292" s="64"/>
    </row>
    <row r="293" spans="1:19" s="210" customFormat="1" x14ac:dyDescent="0.2">
      <c r="A293" s="207"/>
      <c r="B293" s="224">
        <v>271</v>
      </c>
      <c r="C293" s="229"/>
      <c r="D293" s="229"/>
      <c r="E293" s="226"/>
      <c r="F293" s="227" t="str">
        <f>IFERROR(VLOOKUP(E293, Z!$A$2:$C$4127, 3, FALSE), "")</f>
        <v/>
      </c>
      <c r="G293" s="228"/>
      <c r="H293" s="229"/>
      <c r="I293" s="229"/>
      <c r="J293" s="226" t="s">
        <v>4873</v>
      </c>
      <c r="K293" s="230"/>
      <c r="L293" s="237"/>
      <c r="M293" s="238" t="str">
        <f>IF(P293=TRUE,IFERROR(K293*VLOOKUP(O293,Y!$F$63:$L$67,MATCH(J293,Y!$G$62:$L$62,0)+1,FALSE),""),IFERROR(K293*VLOOKUP(O293,Y!$F$63:$L$67,MATCH("-",Y!$G$62:$L$62,0)+1,FALSE),""))</f>
        <v/>
      </c>
      <c r="N293" s="207"/>
      <c r="O293" s="209">
        <f t="shared" si="8"/>
        <v>0</v>
      </c>
      <c r="P293" s="209" t="str">
        <f t="shared" si="9"/>
        <v>-</v>
      </c>
      <c r="Q293" s="64"/>
      <c r="R293" s="64"/>
      <c r="S293" s="64"/>
    </row>
    <row r="294" spans="1:19" s="210" customFormat="1" x14ac:dyDescent="0.2">
      <c r="A294" s="207"/>
      <c r="B294" s="224">
        <v>272</v>
      </c>
      <c r="C294" s="229"/>
      <c r="D294" s="229"/>
      <c r="E294" s="226"/>
      <c r="F294" s="227" t="str">
        <f>IFERROR(VLOOKUP(E294, Z!$A$2:$C$4127, 3, FALSE), "")</f>
        <v/>
      </c>
      <c r="G294" s="228"/>
      <c r="H294" s="229"/>
      <c r="I294" s="229"/>
      <c r="J294" s="226" t="s">
        <v>4873</v>
      </c>
      <c r="K294" s="230"/>
      <c r="L294" s="237"/>
      <c r="M294" s="238" t="str">
        <f>IF(P294=TRUE,IFERROR(K294*VLOOKUP(O294,Y!$F$63:$L$67,MATCH(J294,Y!$G$62:$L$62,0)+1,FALSE),""),IFERROR(K294*VLOOKUP(O294,Y!$F$63:$L$67,MATCH("-",Y!$G$62:$L$62,0)+1,FALSE),""))</f>
        <v/>
      </c>
      <c r="N294" s="207"/>
      <c r="O294" s="209">
        <f t="shared" si="8"/>
        <v>0</v>
      </c>
      <c r="P294" s="209" t="str">
        <f t="shared" si="9"/>
        <v>-</v>
      </c>
      <c r="Q294" s="64"/>
      <c r="R294" s="64"/>
      <c r="S294" s="64"/>
    </row>
    <row r="295" spans="1:19" s="210" customFormat="1" x14ac:dyDescent="0.2">
      <c r="A295" s="207"/>
      <c r="B295" s="224">
        <v>273</v>
      </c>
      <c r="C295" s="229"/>
      <c r="D295" s="229"/>
      <c r="E295" s="226"/>
      <c r="F295" s="227" t="str">
        <f>IFERROR(VLOOKUP(E295, Z!$A$2:$C$4127, 3, FALSE), "")</f>
        <v/>
      </c>
      <c r="G295" s="228"/>
      <c r="H295" s="229"/>
      <c r="I295" s="229"/>
      <c r="J295" s="226" t="s">
        <v>4873</v>
      </c>
      <c r="K295" s="230"/>
      <c r="L295" s="237"/>
      <c r="M295" s="238" t="str">
        <f>IF(P295=TRUE,IFERROR(K295*VLOOKUP(O295,Y!$F$63:$L$67,MATCH(J295,Y!$G$62:$L$62,0)+1,FALSE),""),IFERROR(K295*VLOOKUP(O295,Y!$F$63:$L$67,MATCH("-",Y!$G$62:$L$62,0)+1,FALSE),""))</f>
        <v/>
      </c>
      <c r="N295" s="207"/>
      <c r="O295" s="209">
        <f t="shared" si="8"/>
        <v>0</v>
      </c>
      <c r="P295" s="209" t="str">
        <f t="shared" si="9"/>
        <v>-</v>
      </c>
      <c r="Q295" s="64"/>
      <c r="R295" s="64"/>
      <c r="S295" s="64"/>
    </row>
    <row r="296" spans="1:19" s="210" customFormat="1" x14ac:dyDescent="0.2">
      <c r="A296" s="207"/>
      <c r="B296" s="224">
        <v>274</v>
      </c>
      <c r="C296" s="229"/>
      <c r="D296" s="229"/>
      <c r="E296" s="226"/>
      <c r="F296" s="227" t="str">
        <f>IFERROR(VLOOKUP(E296, Z!$A$2:$C$4127, 3, FALSE), "")</f>
        <v/>
      </c>
      <c r="G296" s="228"/>
      <c r="H296" s="229"/>
      <c r="I296" s="229"/>
      <c r="J296" s="226" t="s">
        <v>4873</v>
      </c>
      <c r="K296" s="230"/>
      <c r="L296" s="237"/>
      <c r="M296" s="238" t="str">
        <f>IF(P296=TRUE,IFERROR(K296*VLOOKUP(O296,Y!$F$63:$L$67,MATCH(J296,Y!$G$62:$L$62,0)+1,FALSE),""),IFERROR(K296*VLOOKUP(O296,Y!$F$63:$L$67,MATCH("-",Y!$G$62:$L$62,0)+1,FALSE),""))</f>
        <v/>
      </c>
      <c r="N296" s="207"/>
      <c r="O296" s="209">
        <f t="shared" si="8"/>
        <v>0</v>
      </c>
      <c r="P296" s="209" t="str">
        <f t="shared" si="9"/>
        <v>-</v>
      </c>
      <c r="Q296" s="64"/>
      <c r="R296" s="64"/>
      <c r="S296" s="64"/>
    </row>
    <row r="297" spans="1:19" s="210" customFormat="1" x14ac:dyDescent="0.2">
      <c r="A297" s="207"/>
      <c r="B297" s="224">
        <v>275</v>
      </c>
      <c r="C297" s="229"/>
      <c r="D297" s="229"/>
      <c r="E297" s="226"/>
      <c r="F297" s="227" t="str">
        <f>IFERROR(VLOOKUP(E297, Z!$A$2:$C$4127, 3, FALSE), "")</f>
        <v/>
      </c>
      <c r="G297" s="228"/>
      <c r="H297" s="229"/>
      <c r="I297" s="229"/>
      <c r="J297" s="226" t="s">
        <v>4873</v>
      </c>
      <c r="K297" s="230"/>
      <c r="L297" s="237"/>
      <c r="M297" s="238" t="str">
        <f>IF(P297=TRUE,IFERROR(K297*VLOOKUP(O297,Y!$F$63:$L$67,MATCH(J297,Y!$G$62:$L$62,0)+1,FALSE),""),IFERROR(K297*VLOOKUP(O297,Y!$F$63:$L$67,MATCH("-",Y!$G$62:$L$62,0)+1,FALSE),""))</f>
        <v/>
      </c>
      <c r="N297" s="207"/>
      <c r="O297" s="209">
        <f t="shared" si="8"/>
        <v>0</v>
      </c>
      <c r="P297" s="209" t="str">
        <f t="shared" si="9"/>
        <v>-</v>
      </c>
      <c r="Q297" s="64"/>
      <c r="R297" s="64"/>
      <c r="S297" s="64"/>
    </row>
    <row r="298" spans="1:19" s="210" customFormat="1" x14ac:dyDescent="0.2">
      <c r="A298" s="207"/>
      <c r="B298" s="224">
        <v>276</v>
      </c>
      <c r="C298" s="229"/>
      <c r="D298" s="229"/>
      <c r="E298" s="226"/>
      <c r="F298" s="227" t="str">
        <f>IFERROR(VLOOKUP(E298, Z!$A$2:$C$4127, 3, FALSE), "")</f>
        <v/>
      </c>
      <c r="G298" s="228"/>
      <c r="H298" s="229"/>
      <c r="I298" s="229"/>
      <c r="J298" s="226" t="s">
        <v>4873</v>
      </c>
      <c r="K298" s="230"/>
      <c r="L298" s="237"/>
      <c r="M298" s="238" t="str">
        <f>IF(P298=TRUE,IFERROR(K298*VLOOKUP(O298,Y!$F$63:$L$67,MATCH(J298,Y!$G$62:$L$62,0)+1,FALSE),""),IFERROR(K298*VLOOKUP(O298,Y!$F$63:$L$67,MATCH("-",Y!$G$62:$L$62,0)+1,FALSE),""))</f>
        <v/>
      </c>
      <c r="N298" s="207"/>
      <c r="O298" s="209">
        <f t="shared" si="8"/>
        <v>0</v>
      </c>
      <c r="P298" s="209" t="str">
        <f t="shared" si="9"/>
        <v>-</v>
      </c>
      <c r="Q298" s="64"/>
      <c r="R298" s="64"/>
      <c r="S298" s="64"/>
    </row>
    <row r="299" spans="1:19" s="210" customFormat="1" x14ac:dyDescent="0.2">
      <c r="A299" s="207"/>
      <c r="B299" s="224">
        <v>277</v>
      </c>
      <c r="C299" s="229"/>
      <c r="D299" s="229"/>
      <c r="E299" s="226"/>
      <c r="F299" s="227" t="str">
        <f>IFERROR(VLOOKUP(E299, Z!$A$2:$C$4127, 3, FALSE), "")</f>
        <v/>
      </c>
      <c r="G299" s="228"/>
      <c r="H299" s="229"/>
      <c r="I299" s="229"/>
      <c r="J299" s="226" t="s">
        <v>4873</v>
      </c>
      <c r="K299" s="230"/>
      <c r="L299" s="237"/>
      <c r="M299" s="238" t="str">
        <f>IF(P299=TRUE,IFERROR(K299*VLOOKUP(O299,Y!$F$63:$L$67,MATCH(J299,Y!$G$62:$L$62,0)+1,FALSE),""),IFERROR(K299*VLOOKUP(O299,Y!$F$63:$L$67,MATCH("-",Y!$G$62:$L$62,0)+1,FALSE),""))</f>
        <v/>
      </c>
      <c r="N299" s="207"/>
      <c r="O299" s="209">
        <f t="shared" si="8"/>
        <v>0</v>
      </c>
      <c r="P299" s="209" t="str">
        <f t="shared" si="9"/>
        <v>-</v>
      </c>
      <c r="Q299" s="64"/>
      <c r="R299" s="64"/>
      <c r="S299" s="64"/>
    </row>
    <row r="300" spans="1:19" s="210" customFormat="1" x14ac:dyDescent="0.2">
      <c r="A300" s="207"/>
      <c r="B300" s="224">
        <v>278</v>
      </c>
      <c r="C300" s="229"/>
      <c r="D300" s="229"/>
      <c r="E300" s="226"/>
      <c r="F300" s="227" t="str">
        <f>IFERROR(VLOOKUP(E300, Z!$A$2:$C$4127, 3, FALSE), "")</f>
        <v/>
      </c>
      <c r="G300" s="228"/>
      <c r="H300" s="229"/>
      <c r="I300" s="229"/>
      <c r="J300" s="226" t="s">
        <v>4873</v>
      </c>
      <c r="K300" s="230"/>
      <c r="L300" s="237"/>
      <c r="M300" s="238" t="str">
        <f>IF(P300=TRUE,IFERROR(K300*VLOOKUP(O300,Y!$F$63:$L$67,MATCH(J300,Y!$G$62:$L$62,0)+1,FALSE),""),IFERROR(K300*VLOOKUP(O300,Y!$F$63:$L$67,MATCH("-",Y!$G$62:$L$62,0)+1,FALSE),""))</f>
        <v/>
      </c>
      <c r="N300" s="207"/>
      <c r="O300" s="209">
        <f t="shared" si="8"/>
        <v>0</v>
      </c>
      <c r="P300" s="209" t="str">
        <f t="shared" si="9"/>
        <v>-</v>
      </c>
      <c r="Q300" s="64"/>
      <c r="R300" s="64"/>
      <c r="S300" s="64"/>
    </row>
    <row r="301" spans="1:19" s="210" customFormat="1" x14ac:dyDescent="0.2">
      <c r="A301" s="207"/>
      <c r="B301" s="224">
        <v>279</v>
      </c>
      <c r="C301" s="229"/>
      <c r="D301" s="229"/>
      <c r="E301" s="226"/>
      <c r="F301" s="227" t="str">
        <f>IFERROR(VLOOKUP(E301, Z!$A$2:$C$4127, 3, FALSE), "")</f>
        <v/>
      </c>
      <c r="G301" s="228"/>
      <c r="H301" s="229"/>
      <c r="I301" s="229"/>
      <c r="J301" s="226" t="s">
        <v>4873</v>
      </c>
      <c r="K301" s="230"/>
      <c r="L301" s="237"/>
      <c r="M301" s="238" t="str">
        <f>IF(P301=TRUE,IFERROR(K301*VLOOKUP(O301,Y!$F$63:$L$67,MATCH(J301,Y!$G$62:$L$62,0)+1,FALSE),""),IFERROR(K301*VLOOKUP(O301,Y!$F$63:$L$67,MATCH("-",Y!$G$62:$L$62,0)+1,FALSE),""))</f>
        <v/>
      </c>
      <c r="N301" s="207"/>
      <c r="O301" s="209">
        <f t="shared" si="8"/>
        <v>0</v>
      </c>
      <c r="P301" s="209" t="str">
        <f t="shared" si="9"/>
        <v>-</v>
      </c>
      <c r="Q301" s="64"/>
      <c r="R301" s="64"/>
      <c r="S301" s="64"/>
    </row>
    <row r="302" spans="1:19" s="210" customFormat="1" x14ac:dyDescent="0.2">
      <c r="A302" s="207"/>
      <c r="B302" s="224">
        <v>280</v>
      </c>
      <c r="C302" s="229"/>
      <c r="D302" s="229"/>
      <c r="E302" s="226"/>
      <c r="F302" s="227" t="str">
        <f>IFERROR(VLOOKUP(E302, Z!$A$2:$C$4127, 3, FALSE), "")</f>
        <v/>
      </c>
      <c r="G302" s="228"/>
      <c r="H302" s="229"/>
      <c r="I302" s="229"/>
      <c r="J302" s="226" t="s">
        <v>4873</v>
      </c>
      <c r="K302" s="230"/>
      <c r="L302" s="237"/>
      <c r="M302" s="238" t="str">
        <f>IF(P302=TRUE,IFERROR(K302*VLOOKUP(O302,Y!$F$63:$L$67,MATCH(J302,Y!$G$62:$L$62,0)+1,FALSE),""),IFERROR(K302*VLOOKUP(O302,Y!$F$63:$L$67,MATCH("-",Y!$G$62:$L$62,0)+1,FALSE),""))</f>
        <v/>
      </c>
      <c r="N302" s="207"/>
      <c r="O302" s="209">
        <f t="shared" si="8"/>
        <v>0</v>
      </c>
      <c r="P302" s="209" t="str">
        <f t="shared" si="9"/>
        <v>-</v>
      </c>
      <c r="Q302" s="64"/>
      <c r="R302" s="64"/>
      <c r="S302" s="64"/>
    </row>
    <row r="303" spans="1:19" s="210" customFormat="1" x14ac:dyDescent="0.2">
      <c r="A303" s="207"/>
      <c r="B303" s="224">
        <v>281</v>
      </c>
      <c r="C303" s="229"/>
      <c r="D303" s="229"/>
      <c r="E303" s="226"/>
      <c r="F303" s="227" t="str">
        <f>IFERROR(VLOOKUP(E303, Z!$A$2:$C$4127, 3, FALSE), "")</f>
        <v/>
      </c>
      <c r="G303" s="228"/>
      <c r="H303" s="229"/>
      <c r="I303" s="229"/>
      <c r="J303" s="226" t="s">
        <v>4873</v>
      </c>
      <c r="K303" s="230"/>
      <c r="L303" s="237"/>
      <c r="M303" s="238" t="str">
        <f>IF(P303=TRUE,IFERROR(K303*VLOOKUP(O303,Y!$F$63:$L$67,MATCH(J303,Y!$G$62:$L$62,0)+1,FALSE),""),IFERROR(K303*VLOOKUP(O303,Y!$F$63:$L$67,MATCH("-",Y!$G$62:$L$62,0)+1,FALSE),""))</f>
        <v/>
      </c>
      <c r="N303" s="207"/>
      <c r="O303" s="209">
        <f t="shared" si="8"/>
        <v>0</v>
      </c>
      <c r="P303" s="209" t="str">
        <f t="shared" si="9"/>
        <v>-</v>
      </c>
      <c r="Q303" s="64"/>
      <c r="R303" s="64"/>
      <c r="S303" s="64"/>
    </row>
    <row r="304" spans="1:19" s="210" customFormat="1" x14ac:dyDescent="0.2">
      <c r="A304" s="207"/>
      <c r="B304" s="224">
        <v>282</v>
      </c>
      <c r="C304" s="229"/>
      <c r="D304" s="229"/>
      <c r="E304" s="226"/>
      <c r="F304" s="227" t="str">
        <f>IFERROR(VLOOKUP(E304, Z!$A$2:$C$4127, 3, FALSE), "")</f>
        <v/>
      </c>
      <c r="G304" s="228"/>
      <c r="H304" s="229"/>
      <c r="I304" s="229"/>
      <c r="J304" s="226" t="s">
        <v>4873</v>
      </c>
      <c r="K304" s="230"/>
      <c r="L304" s="237"/>
      <c r="M304" s="238" t="str">
        <f>IF(P304=TRUE,IFERROR(K304*VLOOKUP(O304,Y!$F$63:$L$67,MATCH(J304,Y!$G$62:$L$62,0)+1,FALSE),""),IFERROR(K304*VLOOKUP(O304,Y!$F$63:$L$67,MATCH("-",Y!$G$62:$L$62,0)+1,FALSE),""))</f>
        <v/>
      </c>
      <c r="N304" s="207"/>
      <c r="O304" s="209">
        <f t="shared" si="8"/>
        <v>0</v>
      </c>
      <c r="P304" s="209" t="str">
        <f t="shared" si="9"/>
        <v>-</v>
      </c>
      <c r="Q304" s="64"/>
      <c r="R304" s="64"/>
      <c r="S304" s="64"/>
    </row>
    <row r="305" spans="1:19" s="210" customFormat="1" x14ac:dyDescent="0.2">
      <c r="A305" s="207"/>
      <c r="B305" s="224">
        <v>283</v>
      </c>
      <c r="C305" s="229"/>
      <c r="D305" s="229"/>
      <c r="E305" s="226"/>
      <c r="F305" s="227" t="str">
        <f>IFERROR(VLOOKUP(E305, Z!$A$2:$C$4127, 3, FALSE), "")</f>
        <v/>
      </c>
      <c r="G305" s="228"/>
      <c r="H305" s="229"/>
      <c r="I305" s="229"/>
      <c r="J305" s="226" t="s">
        <v>4873</v>
      </c>
      <c r="K305" s="230"/>
      <c r="L305" s="237"/>
      <c r="M305" s="238" t="str">
        <f>IF(P305=TRUE,IFERROR(K305*VLOOKUP(O305,Y!$F$63:$L$67,MATCH(J305,Y!$G$62:$L$62,0)+1,FALSE),""),IFERROR(K305*VLOOKUP(O305,Y!$F$63:$L$67,MATCH("-",Y!$G$62:$L$62,0)+1,FALSE),""))</f>
        <v/>
      </c>
      <c r="N305" s="207"/>
      <c r="O305" s="209">
        <f t="shared" si="8"/>
        <v>0</v>
      </c>
      <c r="P305" s="209" t="str">
        <f t="shared" si="9"/>
        <v>-</v>
      </c>
      <c r="Q305" s="64"/>
      <c r="R305" s="64"/>
      <c r="S305" s="64"/>
    </row>
    <row r="306" spans="1:19" s="210" customFormat="1" x14ac:dyDescent="0.2">
      <c r="A306" s="207"/>
      <c r="B306" s="224">
        <v>284</v>
      </c>
      <c r="C306" s="229"/>
      <c r="D306" s="229"/>
      <c r="E306" s="226"/>
      <c r="F306" s="227" t="str">
        <f>IFERROR(VLOOKUP(E306, Z!$A$2:$C$4127, 3, FALSE), "")</f>
        <v/>
      </c>
      <c r="G306" s="228"/>
      <c r="H306" s="229"/>
      <c r="I306" s="229"/>
      <c r="J306" s="226" t="s">
        <v>4873</v>
      </c>
      <c r="K306" s="230"/>
      <c r="L306" s="237"/>
      <c r="M306" s="238" t="str">
        <f>IF(P306=TRUE,IFERROR(K306*VLOOKUP(O306,Y!$F$63:$L$67,MATCH(J306,Y!$G$62:$L$62,0)+1,FALSE),""),IFERROR(K306*VLOOKUP(O306,Y!$F$63:$L$67,MATCH("-",Y!$G$62:$L$62,0)+1,FALSE),""))</f>
        <v/>
      </c>
      <c r="N306" s="207"/>
      <c r="O306" s="209">
        <f t="shared" si="8"/>
        <v>0</v>
      </c>
      <c r="P306" s="209" t="str">
        <f t="shared" si="9"/>
        <v>-</v>
      </c>
      <c r="Q306" s="64"/>
      <c r="R306" s="64"/>
      <c r="S306" s="64"/>
    </row>
    <row r="307" spans="1:19" s="210" customFormat="1" x14ac:dyDescent="0.2">
      <c r="A307" s="207"/>
      <c r="B307" s="224">
        <v>285</v>
      </c>
      <c r="C307" s="229"/>
      <c r="D307" s="229"/>
      <c r="E307" s="226"/>
      <c r="F307" s="227" t="str">
        <f>IFERROR(VLOOKUP(E307, Z!$A$2:$C$4127, 3, FALSE), "")</f>
        <v/>
      </c>
      <c r="G307" s="228"/>
      <c r="H307" s="229"/>
      <c r="I307" s="229"/>
      <c r="J307" s="226" t="s">
        <v>4873</v>
      </c>
      <c r="K307" s="230"/>
      <c r="L307" s="237"/>
      <c r="M307" s="238" t="str">
        <f>IF(P307=TRUE,IFERROR(K307*VLOOKUP(O307,Y!$F$63:$L$67,MATCH(J307,Y!$G$62:$L$62,0)+1,FALSE),""),IFERROR(K307*VLOOKUP(O307,Y!$F$63:$L$67,MATCH("-",Y!$G$62:$L$62,0)+1,FALSE),""))</f>
        <v/>
      </c>
      <c r="N307" s="207"/>
      <c r="O307" s="209">
        <f t="shared" si="8"/>
        <v>0</v>
      </c>
      <c r="P307" s="209" t="str">
        <f t="shared" si="9"/>
        <v>-</v>
      </c>
      <c r="Q307" s="64"/>
      <c r="R307" s="64"/>
      <c r="S307" s="64"/>
    </row>
    <row r="308" spans="1:19" s="210" customFormat="1" x14ac:dyDescent="0.2">
      <c r="A308" s="207"/>
      <c r="B308" s="224">
        <v>286</v>
      </c>
      <c r="C308" s="229"/>
      <c r="D308" s="229"/>
      <c r="E308" s="226"/>
      <c r="F308" s="227" t="str">
        <f>IFERROR(VLOOKUP(E308, Z!$A$2:$C$4127, 3, FALSE), "")</f>
        <v/>
      </c>
      <c r="G308" s="228"/>
      <c r="H308" s="229"/>
      <c r="I308" s="229"/>
      <c r="J308" s="226" t="s">
        <v>4873</v>
      </c>
      <c r="K308" s="230"/>
      <c r="L308" s="237"/>
      <c r="M308" s="238" t="str">
        <f>IF(P308=TRUE,IFERROR(K308*VLOOKUP(O308,Y!$F$63:$L$67,MATCH(J308,Y!$G$62:$L$62,0)+1,FALSE),""),IFERROR(K308*VLOOKUP(O308,Y!$F$63:$L$67,MATCH("-",Y!$G$62:$L$62,0)+1,FALSE),""))</f>
        <v/>
      </c>
      <c r="N308" s="207"/>
      <c r="O308" s="209">
        <f t="shared" si="8"/>
        <v>0</v>
      </c>
      <c r="P308" s="209" t="str">
        <f t="shared" si="9"/>
        <v>-</v>
      </c>
      <c r="Q308" s="64"/>
      <c r="R308" s="64"/>
      <c r="S308" s="64"/>
    </row>
    <row r="309" spans="1:19" s="210" customFormat="1" x14ac:dyDescent="0.2">
      <c r="A309" s="207"/>
      <c r="B309" s="224">
        <v>287</v>
      </c>
      <c r="C309" s="229"/>
      <c r="D309" s="229"/>
      <c r="E309" s="226"/>
      <c r="F309" s="227" t="str">
        <f>IFERROR(VLOOKUP(E309, Z!$A$2:$C$4127, 3, FALSE), "")</f>
        <v/>
      </c>
      <c r="G309" s="228"/>
      <c r="H309" s="229"/>
      <c r="I309" s="229"/>
      <c r="J309" s="226" t="s">
        <v>4873</v>
      </c>
      <c r="K309" s="230"/>
      <c r="L309" s="237"/>
      <c r="M309" s="238" t="str">
        <f>IF(P309=TRUE,IFERROR(K309*VLOOKUP(O309,Y!$F$63:$L$67,MATCH(J309,Y!$G$62:$L$62,0)+1,FALSE),""),IFERROR(K309*VLOOKUP(O309,Y!$F$63:$L$67,MATCH("-",Y!$G$62:$L$62,0)+1,FALSE),""))</f>
        <v/>
      </c>
      <c r="N309" s="207"/>
      <c r="O309" s="209">
        <f t="shared" si="8"/>
        <v>0</v>
      </c>
      <c r="P309" s="209" t="str">
        <f t="shared" si="9"/>
        <v>-</v>
      </c>
      <c r="Q309" s="64"/>
      <c r="R309" s="64"/>
      <c r="S309" s="64"/>
    </row>
    <row r="310" spans="1:19" s="210" customFormat="1" x14ac:dyDescent="0.2">
      <c r="A310" s="207"/>
      <c r="B310" s="224">
        <v>288</v>
      </c>
      <c r="C310" s="229"/>
      <c r="D310" s="229"/>
      <c r="E310" s="226"/>
      <c r="F310" s="227" t="str">
        <f>IFERROR(VLOOKUP(E310, Z!$A$2:$C$4127, 3, FALSE), "")</f>
        <v/>
      </c>
      <c r="G310" s="228"/>
      <c r="H310" s="229"/>
      <c r="I310" s="229"/>
      <c r="J310" s="226" t="s">
        <v>4873</v>
      </c>
      <c r="K310" s="230"/>
      <c r="L310" s="237"/>
      <c r="M310" s="238" t="str">
        <f>IF(P310=TRUE,IFERROR(K310*VLOOKUP(O310,Y!$F$63:$L$67,MATCH(J310,Y!$G$62:$L$62,0)+1,FALSE),""),IFERROR(K310*VLOOKUP(O310,Y!$F$63:$L$67,MATCH("-",Y!$G$62:$L$62,0)+1,FALSE),""))</f>
        <v/>
      </c>
      <c r="N310" s="207"/>
      <c r="O310" s="209">
        <f t="shared" si="8"/>
        <v>0</v>
      </c>
      <c r="P310" s="209" t="str">
        <f t="shared" si="9"/>
        <v>-</v>
      </c>
      <c r="Q310" s="64"/>
      <c r="R310" s="64"/>
      <c r="S310" s="64"/>
    </row>
    <row r="311" spans="1:19" s="210" customFormat="1" x14ac:dyDescent="0.2">
      <c r="A311" s="207"/>
      <c r="B311" s="224">
        <v>289</v>
      </c>
      <c r="C311" s="229"/>
      <c r="D311" s="229"/>
      <c r="E311" s="226"/>
      <c r="F311" s="227" t="str">
        <f>IFERROR(VLOOKUP(E311, Z!$A$2:$C$4127, 3, FALSE), "")</f>
        <v/>
      </c>
      <c r="G311" s="228"/>
      <c r="H311" s="229"/>
      <c r="I311" s="229"/>
      <c r="J311" s="226" t="s">
        <v>4873</v>
      </c>
      <c r="K311" s="230"/>
      <c r="L311" s="237"/>
      <c r="M311" s="238" t="str">
        <f>IF(P311=TRUE,IFERROR(K311*VLOOKUP(O311,Y!$F$63:$L$67,MATCH(J311,Y!$G$62:$L$62,0)+1,FALSE),""),IFERROR(K311*VLOOKUP(O311,Y!$F$63:$L$67,MATCH("-",Y!$G$62:$L$62,0)+1,FALSE),""))</f>
        <v/>
      </c>
      <c r="N311" s="207"/>
      <c r="O311" s="209">
        <f t="shared" si="8"/>
        <v>0</v>
      </c>
      <c r="P311" s="209" t="str">
        <f t="shared" si="9"/>
        <v>-</v>
      </c>
      <c r="Q311" s="64"/>
      <c r="R311" s="64"/>
      <c r="S311" s="64"/>
    </row>
    <row r="312" spans="1:19" s="210" customFormat="1" x14ac:dyDescent="0.2">
      <c r="A312" s="207"/>
      <c r="B312" s="224">
        <v>290</v>
      </c>
      <c r="C312" s="229"/>
      <c r="D312" s="229"/>
      <c r="E312" s="226"/>
      <c r="F312" s="227" t="str">
        <f>IFERROR(VLOOKUP(E312, Z!$A$2:$C$4127, 3, FALSE), "")</f>
        <v/>
      </c>
      <c r="G312" s="228"/>
      <c r="H312" s="229"/>
      <c r="I312" s="229"/>
      <c r="J312" s="226" t="s">
        <v>4873</v>
      </c>
      <c r="K312" s="230"/>
      <c r="L312" s="237"/>
      <c r="M312" s="238" t="str">
        <f>IF(P312=TRUE,IFERROR(K312*VLOOKUP(O312,Y!$F$63:$L$67,MATCH(J312,Y!$G$62:$L$62,0)+1,FALSE),""),IFERROR(K312*VLOOKUP(O312,Y!$F$63:$L$67,MATCH("-",Y!$G$62:$L$62,0)+1,FALSE),""))</f>
        <v/>
      </c>
      <c r="N312" s="207"/>
      <c r="O312" s="209">
        <f t="shared" si="8"/>
        <v>0</v>
      </c>
      <c r="P312" s="209" t="str">
        <f t="shared" si="9"/>
        <v>-</v>
      </c>
      <c r="Q312" s="64"/>
      <c r="R312" s="64"/>
      <c r="S312" s="64"/>
    </row>
    <row r="313" spans="1:19" s="210" customFormat="1" x14ac:dyDescent="0.2">
      <c r="A313" s="207"/>
      <c r="B313" s="224">
        <v>291</v>
      </c>
      <c r="C313" s="229"/>
      <c r="D313" s="229"/>
      <c r="E313" s="226"/>
      <c r="F313" s="227" t="str">
        <f>IFERROR(VLOOKUP(E313, Z!$A$2:$C$4127, 3, FALSE), "")</f>
        <v/>
      </c>
      <c r="G313" s="228"/>
      <c r="H313" s="229"/>
      <c r="I313" s="229"/>
      <c r="J313" s="226" t="s">
        <v>4873</v>
      </c>
      <c r="K313" s="230"/>
      <c r="L313" s="237"/>
      <c r="M313" s="238" t="str">
        <f>IF(P313=TRUE,IFERROR(K313*VLOOKUP(O313,Y!$F$63:$L$67,MATCH(J313,Y!$G$62:$L$62,0)+1,FALSE),""),IFERROR(K313*VLOOKUP(O313,Y!$F$63:$L$67,MATCH("-",Y!$G$62:$L$62,0)+1,FALSE),""))</f>
        <v/>
      </c>
      <c r="N313" s="207"/>
      <c r="O313" s="209">
        <f t="shared" si="8"/>
        <v>0</v>
      </c>
      <c r="P313" s="209" t="str">
        <f t="shared" si="9"/>
        <v>-</v>
      </c>
      <c r="Q313" s="64"/>
      <c r="R313" s="64"/>
      <c r="S313" s="64"/>
    </row>
    <row r="314" spans="1:19" s="210" customFormat="1" x14ac:dyDescent="0.2">
      <c r="A314" s="207"/>
      <c r="B314" s="224">
        <v>292</v>
      </c>
      <c r="C314" s="229"/>
      <c r="D314" s="229"/>
      <c r="E314" s="226"/>
      <c r="F314" s="227" t="str">
        <f>IFERROR(VLOOKUP(E314, Z!$A$2:$C$4127, 3, FALSE), "")</f>
        <v/>
      </c>
      <c r="G314" s="228"/>
      <c r="H314" s="229"/>
      <c r="I314" s="229"/>
      <c r="J314" s="226" t="s">
        <v>4873</v>
      </c>
      <c r="K314" s="230"/>
      <c r="L314" s="237"/>
      <c r="M314" s="238" t="str">
        <f>IF(P314=TRUE,IFERROR(K314*VLOOKUP(O314,Y!$F$63:$L$67,MATCH(J314,Y!$G$62:$L$62,0)+1,FALSE),""),IFERROR(K314*VLOOKUP(O314,Y!$F$63:$L$67,MATCH("-",Y!$G$62:$L$62,0)+1,FALSE),""))</f>
        <v/>
      </c>
      <c r="N314" s="207"/>
      <c r="O314" s="209">
        <f t="shared" si="8"/>
        <v>0</v>
      </c>
      <c r="P314" s="209" t="str">
        <f t="shared" si="9"/>
        <v>-</v>
      </c>
      <c r="Q314" s="64"/>
      <c r="R314" s="64"/>
      <c r="S314" s="64"/>
    </row>
    <row r="315" spans="1:19" s="210" customFormat="1" x14ac:dyDescent="0.2">
      <c r="A315" s="207"/>
      <c r="B315" s="224">
        <v>293</v>
      </c>
      <c r="C315" s="229"/>
      <c r="D315" s="229"/>
      <c r="E315" s="226"/>
      <c r="F315" s="227" t="str">
        <f>IFERROR(VLOOKUP(E315, Z!$A$2:$C$4127, 3, FALSE), "")</f>
        <v/>
      </c>
      <c r="G315" s="228"/>
      <c r="H315" s="229"/>
      <c r="I315" s="229"/>
      <c r="J315" s="226" t="s">
        <v>4873</v>
      </c>
      <c r="K315" s="230"/>
      <c r="L315" s="237"/>
      <c r="M315" s="238" t="str">
        <f>IF(P315=TRUE,IFERROR(K315*VLOOKUP(O315,Y!$F$63:$L$67,MATCH(J315,Y!$G$62:$L$62,0)+1,FALSE),""),IFERROR(K315*VLOOKUP(O315,Y!$F$63:$L$67,MATCH("-",Y!$G$62:$L$62,0)+1,FALSE),""))</f>
        <v/>
      </c>
      <c r="N315" s="207"/>
      <c r="O315" s="209">
        <f t="shared" si="8"/>
        <v>0</v>
      </c>
      <c r="P315" s="209" t="str">
        <f t="shared" si="9"/>
        <v>-</v>
      </c>
      <c r="Q315" s="64"/>
      <c r="R315" s="64"/>
      <c r="S315" s="64"/>
    </row>
    <row r="316" spans="1:19" s="210" customFormat="1" x14ac:dyDescent="0.2">
      <c r="A316" s="207"/>
      <c r="B316" s="224">
        <v>294</v>
      </c>
      <c r="C316" s="229"/>
      <c r="D316" s="229"/>
      <c r="E316" s="226"/>
      <c r="F316" s="227" t="str">
        <f>IFERROR(VLOOKUP(E316, Z!$A$2:$C$4127, 3, FALSE), "")</f>
        <v/>
      </c>
      <c r="G316" s="228"/>
      <c r="H316" s="229"/>
      <c r="I316" s="229"/>
      <c r="J316" s="226" t="s">
        <v>4873</v>
      </c>
      <c r="K316" s="230"/>
      <c r="L316" s="237"/>
      <c r="M316" s="238" t="str">
        <f>IF(P316=TRUE,IFERROR(K316*VLOOKUP(O316,Y!$F$63:$L$67,MATCH(J316,Y!$G$62:$L$62,0)+1,FALSE),""),IFERROR(K316*VLOOKUP(O316,Y!$F$63:$L$67,MATCH("-",Y!$G$62:$L$62,0)+1,FALSE),""))</f>
        <v/>
      </c>
      <c r="N316" s="207"/>
      <c r="O316" s="209">
        <f t="shared" si="8"/>
        <v>0</v>
      </c>
      <c r="P316" s="209" t="str">
        <f t="shared" si="9"/>
        <v>-</v>
      </c>
      <c r="Q316" s="64"/>
      <c r="R316" s="64"/>
      <c r="S316" s="64"/>
    </row>
    <row r="317" spans="1:19" s="210" customFormat="1" x14ac:dyDescent="0.2">
      <c r="A317" s="207"/>
      <c r="B317" s="224">
        <v>295</v>
      </c>
      <c r="C317" s="229"/>
      <c r="D317" s="229"/>
      <c r="E317" s="226"/>
      <c r="F317" s="227" t="str">
        <f>IFERROR(VLOOKUP(E317, Z!$A$2:$C$4127, 3, FALSE), "")</f>
        <v/>
      </c>
      <c r="G317" s="228"/>
      <c r="H317" s="229"/>
      <c r="I317" s="229"/>
      <c r="J317" s="226" t="s">
        <v>4873</v>
      </c>
      <c r="K317" s="230"/>
      <c r="L317" s="237"/>
      <c r="M317" s="238" t="str">
        <f>IF(P317=TRUE,IFERROR(K317*VLOOKUP(O317,Y!$F$63:$L$67,MATCH(J317,Y!$G$62:$L$62,0)+1,FALSE),""),IFERROR(K317*VLOOKUP(O317,Y!$F$63:$L$67,MATCH("-",Y!$G$62:$L$62,0)+1,FALSE),""))</f>
        <v/>
      </c>
      <c r="N317" s="207"/>
      <c r="O317" s="209">
        <f t="shared" si="8"/>
        <v>0</v>
      </c>
      <c r="P317" s="209" t="str">
        <f t="shared" si="9"/>
        <v>-</v>
      </c>
      <c r="Q317" s="64"/>
      <c r="R317" s="64"/>
      <c r="S317" s="64"/>
    </row>
    <row r="318" spans="1:19" s="210" customFormat="1" x14ac:dyDescent="0.2">
      <c r="A318" s="207"/>
      <c r="B318" s="224">
        <v>296</v>
      </c>
      <c r="C318" s="229"/>
      <c r="D318" s="229"/>
      <c r="E318" s="226"/>
      <c r="F318" s="227" t="str">
        <f>IFERROR(VLOOKUP(E318, Z!$A$2:$C$4127, 3, FALSE), "")</f>
        <v/>
      </c>
      <c r="G318" s="228"/>
      <c r="H318" s="229"/>
      <c r="I318" s="229"/>
      <c r="J318" s="226" t="s">
        <v>4873</v>
      </c>
      <c r="K318" s="230"/>
      <c r="L318" s="237"/>
      <c r="M318" s="238" t="str">
        <f>IF(P318=TRUE,IFERROR(K318*VLOOKUP(O318,Y!$F$63:$L$67,MATCH(J318,Y!$G$62:$L$62,0)+1,FALSE),""),IFERROR(K318*VLOOKUP(O318,Y!$F$63:$L$67,MATCH("-",Y!$G$62:$L$62,0)+1,FALSE),""))</f>
        <v/>
      </c>
      <c r="N318" s="207"/>
      <c r="O318" s="209">
        <f t="shared" si="8"/>
        <v>0</v>
      </c>
      <c r="P318" s="209" t="str">
        <f t="shared" si="9"/>
        <v>-</v>
      </c>
      <c r="Q318" s="64"/>
      <c r="R318" s="64"/>
      <c r="S318" s="64"/>
    </row>
    <row r="319" spans="1:19" s="210" customFormat="1" x14ac:dyDescent="0.2">
      <c r="A319" s="207"/>
      <c r="B319" s="224">
        <v>297</v>
      </c>
      <c r="C319" s="229"/>
      <c r="D319" s="229"/>
      <c r="E319" s="226"/>
      <c r="F319" s="227" t="str">
        <f>IFERROR(VLOOKUP(E319, Z!$A$2:$C$4127, 3, FALSE), "")</f>
        <v/>
      </c>
      <c r="G319" s="228"/>
      <c r="H319" s="229"/>
      <c r="I319" s="229"/>
      <c r="J319" s="226" t="s">
        <v>4873</v>
      </c>
      <c r="K319" s="230"/>
      <c r="L319" s="237"/>
      <c r="M319" s="238" t="str">
        <f>IF(P319=TRUE,IFERROR(K319*VLOOKUP(O319,Y!$F$63:$L$67,MATCH(J319,Y!$G$62:$L$62,0)+1,FALSE),""),IFERROR(K319*VLOOKUP(O319,Y!$F$63:$L$67,MATCH("-",Y!$G$62:$L$62,0)+1,FALSE),""))</f>
        <v/>
      </c>
      <c r="N319" s="207"/>
      <c r="O319" s="209">
        <f t="shared" si="8"/>
        <v>0</v>
      </c>
      <c r="P319" s="209" t="str">
        <f t="shared" si="9"/>
        <v>-</v>
      </c>
      <c r="Q319" s="64"/>
      <c r="R319" s="64"/>
      <c r="S319" s="64"/>
    </row>
    <row r="320" spans="1:19" s="210" customFormat="1" x14ac:dyDescent="0.2">
      <c r="A320" s="207"/>
      <c r="B320" s="224">
        <v>298</v>
      </c>
      <c r="C320" s="229"/>
      <c r="D320" s="229"/>
      <c r="E320" s="226"/>
      <c r="F320" s="227" t="str">
        <f>IFERROR(VLOOKUP(E320, Z!$A$2:$C$4127, 3, FALSE), "")</f>
        <v/>
      </c>
      <c r="G320" s="228"/>
      <c r="H320" s="229"/>
      <c r="I320" s="229"/>
      <c r="J320" s="226" t="s">
        <v>4873</v>
      </c>
      <c r="K320" s="230"/>
      <c r="L320" s="237"/>
      <c r="M320" s="238" t="str">
        <f>IF(P320=TRUE,IFERROR(K320*VLOOKUP(O320,Y!$F$63:$L$67,MATCH(J320,Y!$G$62:$L$62,0)+1,FALSE),""),IFERROR(K320*VLOOKUP(O320,Y!$F$63:$L$67,MATCH("-",Y!$G$62:$L$62,0)+1,FALSE),""))</f>
        <v/>
      </c>
      <c r="N320" s="207"/>
      <c r="O320" s="209">
        <f t="shared" si="8"/>
        <v>0</v>
      </c>
      <c r="P320" s="209" t="str">
        <f t="shared" si="9"/>
        <v>-</v>
      </c>
      <c r="Q320" s="64"/>
      <c r="R320" s="64"/>
      <c r="S320" s="64"/>
    </row>
    <row r="321" spans="1:19" s="210" customFormat="1" x14ac:dyDescent="0.2">
      <c r="A321" s="207"/>
      <c r="B321" s="224">
        <v>299</v>
      </c>
      <c r="C321" s="229"/>
      <c r="D321" s="229"/>
      <c r="E321" s="226"/>
      <c r="F321" s="227" t="str">
        <f>IFERROR(VLOOKUP(E321, Z!$A$2:$C$4127, 3, FALSE), "")</f>
        <v/>
      </c>
      <c r="G321" s="228"/>
      <c r="H321" s="229"/>
      <c r="I321" s="229"/>
      <c r="J321" s="226" t="s">
        <v>4873</v>
      </c>
      <c r="K321" s="230"/>
      <c r="L321" s="237"/>
      <c r="M321" s="238" t="str">
        <f>IF(P321=TRUE,IFERROR(K321*VLOOKUP(O321,Y!$F$63:$L$67,MATCH(J321,Y!$G$62:$L$62,0)+1,FALSE),""),IFERROR(K321*VLOOKUP(O321,Y!$F$63:$L$67,MATCH("-",Y!$G$62:$L$62,0)+1,FALSE),""))</f>
        <v/>
      </c>
      <c r="N321" s="207"/>
      <c r="O321" s="209">
        <f t="shared" si="8"/>
        <v>0</v>
      </c>
      <c r="P321" s="209" t="str">
        <f t="shared" si="9"/>
        <v>-</v>
      </c>
      <c r="Q321" s="64"/>
      <c r="R321" s="64"/>
      <c r="S321" s="64"/>
    </row>
    <row r="322" spans="1:19" s="210" customFormat="1" x14ac:dyDescent="0.2">
      <c r="A322" s="207"/>
      <c r="B322" s="224">
        <v>300</v>
      </c>
      <c r="C322" s="229"/>
      <c r="D322" s="229"/>
      <c r="E322" s="226"/>
      <c r="F322" s="227" t="str">
        <f>IFERROR(VLOOKUP(E322, Z!$A$2:$C$4127, 3, FALSE), "")</f>
        <v/>
      </c>
      <c r="G322" s="228"/>
      <c r="H322" s="229"/>
      <c r="I322" s="229"/>
      <c r="J322" s="226" t="s">
        <v>4873</v>
      </c>
      <c r="K322" s="230"/>
      <c r="L322" s="237"/>
      <c r="M322" s="238" t="str">
        <f>IF(P322=TRUE,IFERROR(K322*VLOOKUP(O322,Y!$F$63:$L$67,MATCH(J322,Y!$G$62:$L$62,0)+1,FALSE),""),IFERROR(K322*VLOOKUP(O322,Y!$F$63:$L$67,MATCH("-",Y!$G$62:$L$62,0)+1,FALSE),""))</f>
        <v/>
      </c>
      <c r="N322" s="207"/>
      <c r="O322" s="209">
        <f t="shared" si="8"/>
        <v>0</v>
      </c>
      <c r="P322" s="209" t="str">
        <f t="shared" si="9"/>
        <v>-</v>
      </c>
      <c r="Q322" s="64"/>
      <c r="R322" s="64"/>
      <c r="S322" s="64"/>
    </row>
    <row r="323" spans="1:19" s="210" customFormat="1" x14ac:dyDescent="0.2">
      <c r="A323" s="207"/>
      <c r="B323" s="224">
        <v>301</v>
      </c>
      <c r="C323" s="229"/>
      <c r="D323" s="229"/>
      <c r="E323" s="226"/>
      <c r="F323" s="227" t="str">
        <f>IFERROR(VLOOKUP(E323, Z!$A$2:$C$4127, 3, FALSE), "")</f>
        <v/>
      </c>
      <c r="G323" s="228"/>
      <c r="H323" s="229"/>
      <c r="I323" s="229"/>
      <c r="J323" s="226" t="s">
        <v>4873</v>
      </c>
      <c r="K323" s="230"/>
      <c r="L323" s="237"/>
      <c r="M323" s="238" t="str">
        <f>IF(P323=TRUE,IFERROR(K323*VLOOKUP(O323,Y!$F$63:$L$67,MATCH(J323,Y!$G$62:$L$62,0)+1,FALSE),""),IFERROR(K323*VLOOKUP(O323,Y!$F$63:$L$67,MATCH("-",Y!$G$62:$L$62,0)+1,FALSE),""))</f>
        <v/>
      </c>
      <c r="N323" s="207"/>
      <c r="O323" s="209">
        <f t="shared" si="8"/>
        <v>0</v>
      </c>
      <c r="P323" s="209" t="str">
        <f t="shared" si="9"/>
        <v>-</v>
      </c>
      <c r="Q323" s="64"/>
      <c r="R323" s="64"/>
      <c r="S323" s="64"/>
    </row>
    <row r="324" spans="1:19" s="210" customFormat="1" x14ac:dyDescent="0.2">
      <c r="A324" s="207"/>
      <c r="B324" s="224">
        <v>302</v>
      </c>
      <c r="C324" s="229"/>
      <c r="D324" s="229"/>
      <c r="E324" s="226"/>
      <c r="F324" s="227" t="str">
        <f>IFERROR(VLOOKUP(E324, Z!$A$2:$C$4127, 3, FALSE), "")</f>
        <v/>
      </c>
      <c r="G324" s="228"/>
      <c r="H324" s="229"/>
      <c r="I324" s="229"/>
      <c r="J324" s="226" t="s">
        <v>4873</v>
      </c>
      <c r="K324" s="230"/>
      <c r="L324" s="237"/>
      <c r="M324" s="238" t="str">
        <f>IF(P324=TRUE,IFERROR(K324*VLOOKUP(O324,Y!$F$63:$L$67,MATCH(J324,Y!$G$62:$L$62,0)+1,FALSE),""),IFERROR(K324*VLOOKUP(O324,Y!$F$63:$L$67,MATCH("-",Y!$G$62:$L$62,0)+1,FALSE),""))</f>
        <v/>
      </c>
      <c r="N324" s="207"/>
      <c r="O324" s="209">
        <f t="shared" si="8"/>
        <v>0</v>
      </c>
      <c r="P324" s="209" t="str">
        <f t="shared" si="9"/>
        <v>-</v>
      </c>
      <c r="Q324" s="64"/>
      <c r="R324" s="64"/>
      <c r="S324" s="64"/>
    </row>
    <row r="325" spans="1:19" s="210" customFormat="1" x14ac:dyDescent="0.2">
      <c r="A325" s="207"/>
      <c r="B325" s="224">
        <v>303</v>
      </c>
      <c r="C325" s="229"/>
      <c r="D325" s="229"/>
      <c r="E325" s="226"/>
      <c r="F325" s="227" t="str">
        <f>IFERROR(VLOOKUP(E325, Z!$A$2:$C$4127, 3, FALSE), "")</f>
        <v/>
      </c>
      <c r="G325" s="228"/>
      <c r="H325" s="229"/>
      <c r="I325" s="229"/>
      <c r="J325" s="226" t="s">
        <v>4873</v>
      </c>
      <c r="K325" s="230"/>
      <c r="L325" s="237"/>
      <c r="M325" s="238" t="str">
        <f>IF(P325=TRUE,IFERROR(K325*VLOOKUP(O325,Y!$F$63:$L$67,MATCH(J325,Y!$G$62:$L$62,0)+1,FALSE),""),IFERROR(K325*VLOOKUP(O325,Y!$F$63:$L$67,MATCH("-",Y!$G$62:$L$62,0)+1,FALSE),""))</f>
        <v/>
      </c>
      <c r="N325" s="207"/>
      <c r="O325" s="209">
        <f t="shared" si="8"/>
        <v>0</v>
      </c>
      <c r="P325" s="209" t="str">
        <f t="shared" si="9"/>
        <v>-</v>
      </c>
      <c r="Q325" s="64"/>
      <c r="R325" s="64"/>
      <c r="S325" s="64"/>
    </row>
    <row r="326" spans="1:19" s="210" customFormat="1" x14ac:dyDescent="0.2">
      <c r="A326" s="207"/>
      <c r="B326" s="224">
        <v>304</v>
      </c>
      <c r="C326" s="229"/>
      <c r="D326" s="229"/>
      <c r="E326" s="226"/>
      <c r="F326" s="227" t="str">
        <f>IFERROR(VLOOKUP(E326, Z!$A$2:$C$4127, 3, FALSE), "")</f>
        <v/>
      </c>
      <c r="G326" s="228"/>
      <c r="H326" s="229"/>
      <c r="I326" s="229"/>
      <c r="J326" s="226" t="s">
        <v>4873</v>
      </c>
      <c r="K326" s="230"/>
      <c r="L326" s="237"/>
      <c r="M326" s="238" t="str">
        <f>IF(P326=TRUE,IFERROR(K326*VLOOKUP(O326,Y!$F$63:$L$67,MATCH(J326,Y!$G$62:$L$62,0)+1,FALSE),""),IFERROR(K326*VLOOKUP(O326,Y!$F$63:$L$67,MATCH("-",Y!$G$62:$L$62,0)+1,FALSE),""))</f>
        <v/>
      </c>
      <c r="N326" s="207"/>
      <c r="O326" s="209">
        <f t="shared" si="8"/>
        <v>0</v>
      </c>
      <c r="P326" s="209" t="str">
        <f t="shared" si="9"/>
        <v>-</v>
      </c>
      <c r="Q326" s="64"/>
      <c r="R326" s="64"/>
      <c r="S326" s="64"/>
    </row>
    <row r="327" spans="1:19" s="210" customFormat="1" x14ac:dyDescent="0.2">
      <c r="A327" s="207"/>
      <c r="B327" s="224">
        <v>305</v>
      </c>
      <c r="C327" s="229"/>
      <c r="D327" s="229"/>
      <c r="E327" s="226"/>
      <c r="F327" s="227" t="str">
        <f>IFERROR(VLOOKUP(E327, Z!$A$2:$C$4127, 3, FALSE), "")</f>
        <v/>
      </c>
      <c r="G327" s="228"/>
      <c r="H327" s="229"/>
      <c r="I327" s="229"/>
      <c r="J327" s="226" t="s">
        <v>4873</v>
      </c>
      <c r="K327" s="230"/>
      <c r="L327" s="237"/>
      <c r="M327" s="238" t="str">
        <f>IF(P327=TRUE,IFERROR(K327*VLOOKUP(O327,Y!$F$63:$L$67,MATCH(J327,Y!$G$62:$L$62,0)+1,FALSE),""),IFERROR(K327*VLOOKUP(O327,Y!$F$63:$L$67,MATCH("-",Y!$G$62:$L$62,0)+1,FALSE),""))</f>
        <v/>
      </c>
      <c r="N327" s="207"/>
      <c r="O327" s="209">
        <f t="shared" si="8"/>
        <v>0</v>
      </c>
      <c r="P327" s="209" t="str">
        <f t="shared" si="9"/>
        <v>-</v>
      </c>
      <c r="Q327" s="64"/>
      <c r="R327" s="64"/>
      <c r="S327" s="64"/>
    </row>
    <row r="328" spans="1:19" s="210" customFormat="1" x14ac:dyDescent="0.2">
      <c r="A328" s="207"/>
      <c r="B328" s="224">
        <v>306</v>
      </c>
      <c r="C328" s="229"/>
      <c r="D328" s="229"/>
      <c r="E328" s="226"/>
      <c r="F328" s="227" t="str">
        <f>IFERROR(VLOOKUP(E328, Z!$A$2:$C$4127, 3, FALSE), "")</f>
        <v/>
      </c>
      <c r="G328" s="228"/>
      <c r="H328" s="229"/>
      <c r="I328" s="229"/>
      <c r="J328" s="226" t="s">
        <v>4873</v>
      </c>
      <c r="K328" s="230"/>
      <c r="L328" s="237"/>
      <c r="M328" s="238" t="str">
        <f>IF(P328=TRUE,IFERROR(K328*VLOOKUP(O328,Y!$F$63:$L$67,MATCH(J328,Y!$G$62:$L$62,0)+1,FALSE),""),IFERROR(K328*VLOOKUP(O328,Y!$F$63:$L$67,MATCH("-",Y!$G$62:$L$62,0)+1,FALSE),""))</f>
        <v/>
      </c>
      <c r="N328" s="207"/>
      <c r="O328" s="209">
        <f t="shared" si="8"/>
        <v>0</v>
      </c>
      <c r="P328" s="209" t="str">
        <f t="shared" si="9"/>
        <v>-</v>
      </c>
      <c r="Q328" s="64"/>
      <c r="R328" s="64"/>
      <c r="S328" s="64"/>
    </row>
    <row r="329" spans="1:19" s="210" customFormat="1" x14ac:dyDescent="0.2">
      <c r="A329" s="207"/>
      <c r="B329" s="224">
        <v>307</v>
      </c>
      <c r="C329" s="229"/>
      <c r="D329" s="229"/>
      <c r="E329" s="226"/>
      <c r="F329" s="227" t="str">
        <f>IFERROR(VLOOKUP(E329, Z!$A$2:$C$4127, 3, FALSE), "")</f>
        <v/>
      </c>
      <c r="G329" s="228"/>
      <c r="H329" s="229"/>
      <c r="I329" s="229"/>
      <c r="J329" s="226" t="s">
        <v>4873</v>
      </c>
      <c r="K329" s="230"/>
      <c r="L329" s="237"/>
      <c r="M329" s="238" t="str">
        <f>IF(P329=TRUE,IFERROR(K329*VLOOKUP(O329,Y!$F$63:$L$67,MATCH(J329,Y!$G$62:$L$62,0)+1,FALSE),""),IFERROR(K329*VLOOKUP(O329,Y!$F$63:$L$67,MATCH("-",Y!$G$62:$L$62,0)+1,FALSE),""))</f>
        <v/>
      </c>
      <c r="N329" s="207"/>
      <c r="O329" s="209">
        <f t="shared" si="8"/>
        <v>0</v>
      </c>
      <c r="P329" s="209" t="str">
        <f t="shared" si="9"/>
        <v>-</v>
      </c>
      <c r="Q329" s="64"/>
      <c r="R329" s="64"/>
      <c r="S329" s="64"/>
    </row>
    <row r="330" spans="1:19" s="210" customFormat="1" x14ac:dyDescent="0.2">
      <c r="A330" s="207"/>
      <c r="B330" s="224">
        <v>308</v>
      </c>
      <c r="C330" s="229"/>
      <c r="D330" s="229"/>
      <c r="E330" s="226"/>
      <c r="F330" s="227" t="str">
        <f>IFERROR(VLOOKUP(E330, Z!$A$2:$C$4127, 3, FALSE), "")</f>
        <v/>
      </c>
      <c r="G330" s="228"/>
      <c r="H330" s="229"/>
      <c r="I330" s="229"/>
      <c r="J330" s="226" t="s">
        <v>4873</v>
      </c>
      <c r="K330" s="230"/>
      <c r="L330" s="237"/>
      <c r="M330" s="238" t="str">
        <f>IF(P330=TRUE,IFERROR(K330*VLOOKUP(O330,Y!$F$63:$L$67,MATCH(J330,Y!$G$62:$L$62,0)+1,FALSE),""),IFERROR(K330*VLOOKUP(O330,Y!$F$63:$L$67,MATCH("-",Y!$G$62:$L$62,0)+1,FALSE),""))</f>
        <v/>
      </c>
      <c r="N330" s="207"/>
      <c r="O330" s="209">
        <f t="shared" si="8"/>
        <v>0</v>
      </c>
      <c r="P330" s="209" t="str">
        <f t="shared" si="9"/>
        <v>-</v>
      </c>
      <c r="Q330" s="64"/>
      <c r="R330" s="64"/>
      <c r="S330" s="64"/>
    </row>
    <row r="331" spans="1:19" s="210" customFormat="1" x14ac:dyDescent="0.2">
      <c r="A331" s="207"/>
      <c r="B331" s="224">
        <v>309</v>
      </c>
      <c r="C331" s="229"/>
      <c r="D331" s="229"/>
      <c r="E331" s="226"/>
      <c r="F331" s="227" t="str">
        <f>IFERROR(VLOOKUP(E331, Z!$A$2:$C$4127, 3, FALSE), "")</f>
        <v/>
      </c>
      <c r="G331" s="228"/>
      <c r="H331" s="229"/>
      <c r="I331" s="229"/>
      <c r="J331" s="226" t="s">
        <v>4873</v>
      </c>
      <c r="K331" s="230"/>
      <c r="L331" s="237"/>
      <c r="M331" s="238" t="str">
        <f>IF(P331=TRUE,IFERROR(K331*VLOOKUP(O331,Y!$F$63:$L$67,MATCH(J331,Y!$G$62:$L$62,0)+1,FALSE),""),IFERROR(K331*VLOOKUP(O331,Y!$F$63:$L$67,MATCH("-",Y!$G$62:$L$62,0)+1,FALSE),""))</f>
        <v/>
      </c>
      <c r="N331" s="207"/>
      <c r="O331" s="209">
        <f t="shared" si="8"/>
        <v>0</v>
      </c>
      <c r="P331" s="209" t="str">
        <f t="shared" si="9"/>
        <v>-</v>
      </c>
      <c r="Q331" s="64"/>
      <c r="R331" s="64"/>
      <c r="S331" s="64"/>
    </row>
    <row r="332" spans="1:19" s="210" customFormat="1" x14ac:dyDescent="0.2">
      <c r="A332" s="207"/>
      <c r="B332" s="224">
        <v>310</v>
      </c>
      <c r="C332" s="229"/>
      <c r="D332" s="229"/>
      <c r="E332" s="226"/>
      <c r="F332" s="227" t="str">
        <f>IFERROR(VLOOKUP(E332, Z!$A$2:$C$4127, 3, FALSE), "")</f>
        <v/>
      </c>
      <c r="G332" s="228"/>
      <c r="H332" s="229"/>
      <c r="I332" s="229"/>
      <c r="J332" s="226" t="s">
        <v>4873</v>
      </c>
      <c r="K332" s="230"/>
      <c r="L332" s="237"/>
      <c r="M332" s="238" t="str">
        <f>IF(P332=TRUE,IFERROR(K332*VLOOKUP(O332,Y!$F$63:$L$67,MATCH(J332,Y!$G$62:$L$62,0)+1,FALSE),""),IFERROR(K332*VLOOKUP(O332,Y!$F$63:$L$67,MATCH("-",Y!$G$62:$L$62,0)+1,FALSE),""))</f>
        <v/>
      </c>
      <c r="N332" s="207"/>
      <c r="O332" s="209">
        <f t="shared" si="8"/>
        <v>0</v>
      </c>
      <c r="P332" s="209" t="str">
        <f t="shared" si="9"/>
        <v>-</v>
      </c>
      <c r="Q332" s="64"/>
      <c r="R332" s="64"/>
      <c r="S332" s="64"/>
    </row>
    <row r="333" spans="1:19" s="210" customFormat="1" x14ac:dyDescent="0.2">
      <c r="A333" s="207"/>
      <c r="B333" s="224">
        <v>311</v>
      </c>
      <c r="C333" s="229"/>
      <c r="D333" s="229"/>
      <c r="E333" s="226"/>
      <c r="F333" s="227" t="str">
        <f>IFERROR(VLOOKUP(E333, Z!$A$2:$C$4127, 3, FALSE), "")</f>
        <v/>
      </c>
      <c r="G333" s="228"/>
      <c r="H333" s="229"/>
      <c r="I333" s="229"/>
      <c r="J333" s="226" t="s">
        <v>4873</v>
      </c>
      <c r="K333" s="230"/>
      <c r="L333" s="237"/>
      <c r="M333" s="238" t="str">
        <f>IF(P333=TRUE,IFERROR(K333*VLOOKUP(O333,Y!$F$63:$L$67,MATCH(J333,Y!$G$62:$L$62,0)+1,FALSE),""),IFERROR(K333*VLOOKUP(O333,Y!$F$63:$L$67,MATCH("-",Y!$G$62:$L$62,0)+1,FALSE),""))</f>
        <v/>
      </c>
      <c r="N333" s="207"/>
      <c r="O333" s="209">
        <f t="shared" si="8"/>
        <v>0</v>
      </c>
      <c r="P333" s="209" t="str">
        <f t="shared" si="9"/>
        <v>-</v>
      </c>
      <c r="Q333" s="64"/>
      <c r="R333" s="64"/>
      <c r="S333" s="64"/>
    </row>
    <row r="334" spans="1:19" s="210" customFormat="1" x14ac:dyDescent="0.2">
      <c r="A334" s="207"/>
      <c r="B334" s="224">
        <v>312</v>
      </c>
      <c r="C334" s="229"/>
      <c r="D334" s="229"/>
      <c r="E334" s="226"/>
      <c r="F334" s="227" t="str">
        <f>IFERROR(VLOOKUP(E334, Z!$A$2:$C$4127, 3, FALSE), "")</f>
        <v/>
      </c>
      <c r="G334" s="228"/>
      <c r="H334" s="229"/>
      <c r="I334" s="229"/>
      <c r="J334" s="226" t="s">
        <v>4873</v>
      </c>
      <c r="K334" s="230"/>
      <c r="L334" s="237"/>
      <c r="M334" s="238" t="str">
        <f>IF(P334=TRUE,IFERROR(K334*VLOOKUP(O334,Y!$F$63:$L$67,MATCH(J334,Y!$G$62:$L$62,0)+1,FALSE),""),IFERROR(K334*VLOOKUP(O334,Y!$F$63:$L$67,MATCH("-",Y!$G$62:$L$62,0)+1,FALSE),""))</f>
        <v/>
      </c>
      <c r="N334" s="207"/>
      <c r="O334" s="209">
        <f t="shared" si="8"/>
        <v>0</v>
      </c>
      <c r="P334" s="209" t="str">
        <f t="shared" si="9"/>
        <v>-</v>
      </c>
      <c r="Q334" s="64"/>
      <c r="R334" s="64"/>
      <c r="S334" s="64"/>
    </row>
    <row r="335" spans="1:19" s="210" customFormat="1" x14ac:dyDescent="0.2">
      <c r="A335" s="207"/>
      <c r="B335" s="224">
        <v>313</v>
      </c>
      <c r="C335" s="229"/>
      <c r="D335" s="229"/>
      <c r="E335" s="226"/>
      <c r="F335" s="227" t="str">
        <f>IFERROR(VLOOKUP(E335, Z!$A$2:$C$4127, 3, FALSE), "")</f>
        <v/>
      </c>
      <c r="G335" s="228"/>
      <c r="H335" s="229"/>
      <c r="I335" s="229"/>
      <c r="J335" s="226" t="s">
        <v>4873</v>
      </c>
      <c r="K335" s="230"/>
      <c r="L335" s="237"/>
      <c r="M335" s="238" t="str">
        <f>IF(P335=TRUE,IFERROR(K335*VLOOKUP(O335,Y!$F$63:$L$67,MATCH(J335,Y!$G$62:$L$62,0)+1,FALSE),""),IFERROR(K335*VLOOKUP(O335,Y!$F$63:$L$67,MATCH("-",Y!$G$62:$L$62,0)+1,FALSE),""))</f>
        <v/>
      </c>
      <c r="N335" s="207"/>
      <c r="O335" s="209">
        <f t="shared" si="8"/>
        <v>0</v>
      </c>
      <c r="P335" s="209" t="str">
        <f t="shared" si="9"/>
        <v>-</v>
      </c>
      <c r="Q335" s="64"/>
      <c r="R335" s="64"/>
      <c r="S335" s="64"/>
    </row>
    <row r="336" spans="1:19" s="210" customFormat="1" x14ac:dyDescent="0.2">
      <c r="A336" s="207"/>
      <c r="B336" s="224">
        <v>314</v>
      </c>
      <c r="C336" s="229"/>
      <c r="D336" s="229"/>
      <c r="E336" s="226"/>
      <c r="F336" s="227" t="str">
        <f>IFERROR(VLOOKUP(E336, Z!$A$2:$C$4127, 3, FALSE), "")</f>
        <v/>
      </c>
      <c r="G336" s="228"/>
      <c r="H336" s="229"/>
      <c r="I336" s="229"/>
      <c r="J336" s="226" t="s">
        <v>4873</v>
      </c>
      <c r="K336" s="230"/>
      <c r="L336" s="237"/>
      <c r="M336" s="238" t="str">
        <f>IF(P336=TRUE,IFERROR(K336*VLOOKUP(O336,Y!$F$63:$L$67,MATCH(J336,Y!$G$62:$L$62,0)+1,FALSE),""),IFERROR(K336*VLOOKUP(O336,Y!$F$63:$L$67,MATCH("-",Y!$G$62:$L$62,0)+1,FALSE),""))</f>
        <v/>
      </c>
      <c r="N336" s="207"/>
      <c r="O336" s="209">
        <f t="shared" si="8"/>
        <v>0</v>
      </c>
      <c r="P336" s="209" t="str">
        <f t="shared" si="9"/>
        <v>-</v>
      </c>
      <c r="Q336" s="64"/>
      <c r="R336" s="64"/>
      <c r="S336" s="64"/>
    </row>
    <row r="337" spans="1:19" s="210" customFormat="1" x14ac:dyDescent="0.2">
      <c r="A337" s="207"/>
      <c r="B337" s="224">
        <v>315</v>
      </c>
      <c r="C337" s="229"/>
      <c r="D337" s="229"/>
      <c r="E337" s="226"/>
      <c r="F337" s="227" t="str">
        <f>IFERROR(VLOOKUP(E337, Z!$A$2:$C$4127, 3, FALSE), "")</f>
        <v/>
      </c>
      <c r="G337" s="228"/>
      <c r="H337" s="229"/>
      <c r="I337" s="229"/>
      <c r="J337" s="226" t="s">
        <v>4873</v>
      </c>
      <c r="K337" s="230"/>
      <c r="L337" s="237"/>
      <c r="M337" s="238" t="str">
        <f>IF(P337=TRUE,IFERROR(K337*VLOOKUP(O337,Y!$F$63:$L$67,MATCH(J337,Y!$G$62:$L$62,0)+1,FALSE),""),IFERROR(K337*VLOOKUP(O337,Y!$F$63:$L$67,MATCH("-",Y!$G$62:$L$62,0)+1,FALSE),""))</f>
        <v/>
      </c>
      <c r="N337" s="207"/>
      <c r="O337" s="209">
        <f t="shared" si="8"/>
        <v>0</v>
      </c>
      <c r="P337" s="209" t="str">
        <f t="shared" si="9"/>
        <v>-</v>
      </c>
      <c r="Q337" s="64"/>
      <c r="R337" s="64"/>
      <c r="S337" s="64"/>
    </row>
    <row r="338" spans="1:19" s="210" customFormat="1" x14ac:dyDescent="0.2">
      <c r="A338" s="207"/>
      <c r="B338" s="224">
        <v>316</v>
      </c>
      <c r="C338" s="229"/>
      <c r="D338" s="229"/>
      <c r="E338" s="226"/>
      <c r="F338" s="227" t="str">
        <f>IFERROR(VLOOKUP(E338, Z!$A$2:$C$4127, 3, FALSE), "")</f>
        <v/>
      </c>
      <c r="G338" s="228"/>
      <c r="H338" s="229"/>
      <c r="I338" s="229"/>
      <c r="J338" s="226" t="s">
        <v>4873</v>
      </c>
      <c r="K338" s="230"/>
      <c r="L338" s="237"/>
      <c r="M338" s="238" t="str">
        <f>IF(P338=TRUE,IFERROR(K338*VLOOKUP(O338,Y!$F$63:$L$67,MATCH(J338,Y!$G$62:$L$62,0)+1,FALSE),""),IFERROR(K338*VLOOKUP(O338,Y!$F$63:$L$67,MATCH("-",Y!$G$62:$L$62,0)+1,FALSE),""))</f>
        <v/>
      </c>
      <c r="N338" s="207"/>
      <c r="O338" s="209">
        <f t="shared" si="8"/>
        <v>0</v>
      </c>
      <c r="P338" s="209" t="str">
        <f t="shared" si="9"/>
        <v>-</v>
      </c>
      <c r="Q338" s="64"/>
      <c r="R338" s="64"/>
      <c r="S338" s="64"/>
    </row>
    <row r="339" spans="1:19" s="210" customFormat="1" x14ac:dyDescent="0.2">
      <c r="A339" s="207"/>
      <c r="B339" s="224">
        <v>317</v>
      </c>
      <c r="C339" s="229"/>
      <c r="D339" s="229"/>
      <c r="E339" s="226"/>
      <c r="F339" s="227" t="str">
        <f>IFERROR(VLOOKUP(E339, Z!$A$2:$C$4127, 3, FALSE), "")</f>
        <v/>
      </c>
      <c r="G339" s="228"/>
      <c r="H339" s="229"/>
      <c r="I339" s="229"/>
      <c r="J339" s="226" t="s">
        <v>4873</v>
      </c>
      <c r="K339" s="230"/>
      <c r="L339" s="237"/>
      <c r="M339" s="238" t="str">
        <f>IF(P339=TRUE,IFERROR(K339*VLOOKUP(O339,Y!$F$63:$L$67,MATCH(J339,Y!$G$62:$L$62,0)+1,FALSE),""),IFERROR(K339*VLOOKUP(O339,Y!$F$63:$L$67,MATCH("-",Y!$G$62:$L$62,0)+1,FALSE),""))</f>
        <v/>
      </c>
      <c r="N339" s="207"/>
      <c r="O339" s="209">
        <f t="shared" si="8"/>
        <v>0</v>
      </c>
      <c r="P339" s="209" t="str">
        <f t="shared" si="9"/>
        <v>-</v>
      </c>
      <c r="Q339" s="64"/>
      <c r="R339" s="64"/>
      <c r="S339" s="64"/>
    </row>
    <row r="340" spans="1:19" s="210" customFormat="1" x14ac:dyDescent="0.2">
      <c r="A340" s="207"/>
      <c r="B340" s="224">
        <v>318</v>
      </c>
      <c r="C340" s="229"/>
      <c r="D340" s="229"/>
      <c r="E340" s="226"/>
      <c r="F340" s="227" t="str">
        <f>IFERROR(VLOOKUP(E340, Z!$A$2:$C$4127, 3, FALSE), "")</f>
        <v/>
      </c>
      <c r="G340" s="228"/>
      <c r="H340" s="229"/>
      <c r="I340" s="229"/>
      <c r="J340" s="226" t="s">
        <v>4873</v>
      </c>
      <c r="K340" s="230"/>
      <c r="L340" s="237"/>
      <c r="M340" s="238" t="str">
        <f>IF(P340=TRUE,IFERROR(K340*VLOOKUP(O340,Y!$F$63:$L$67,MATCH(J340,Y!$G$62:$L$62,0)+1,FALSE),""),IFERROR(K340*VLOOKUP(O340,Y!$F$63:$L$67,MATCH("-",Y!$G$62:$L$62,0)+1,FALSE),""))</f>
        <v/>
      </c>
      <c r="N340" s="207"/>
      <c r="O340" s="209">
        <f t="shared" si="8"/>
        <v>0</v>
      </c>
      <c r="P340" s="209" t="str">
        <f t="shared" si="9"/>
        <v>-</v>
      </c>
      <c r="Q340" s="64"/>
      <c r="R340" s="64"/>
      <c r="S340" s="64"/>
    </row>
    <row r="341" spans="1:19" s="210" customFormat="1" x14ac:dyDescent="0.2">
      <c r="A341" s="207"/>
      <c r="B341" s="224">
        <v>319</v>
      </c>
      <c r="C341" s="229"/>
      <c r="D341" s="229"/>
      <c r="E341" s="226"/>
      <c r="F341" s="227" t="str">
        <f>IFERROR(VLOOKUP(E341, Z!$A$2:$C$4127, 3, FALSE), "")</f>
        <v/>
      </c>
      <c r="G341" s="228"/>
      <c r="H341" s="229"/>
      <c r="I341" s="229"/>
      <c r="J341" s="226" t="s">
        <v>4873</v>
      </c>
      <c r="K341" s="230"/>
      <c r="L341" s="237"/>
      <c r="M341" s="238" t="str">
        <f>IF(P341=TRUE,IFERROR(K341*VLOOKUP(O341,Y!$F$63:$L$67,MATCH(J341,Y!$G$62:$L$62,0)+1,FALSE),""),IFERROR(K341*VLOOKUP(O341,Y!$F$63:$L$67,MATCH("-",Y!$G$62:$L$62,0)+1,FALSE),""))</f>
        <v/>
      </c>
      <c r="N341" s="207"/>
      <c r="O341" s="209">
        <f t="shared" si="8"/>
        <v>0</v>
      </c>
      <c r="P341" s="209" t="str">
        <f t="shared" si="9"/>
        <v>-</v>
      </c>
      <c r="Q341" s="64"/>
      <c r="R341" s="64"/>
      <c r="S341" s="64"/>
    </row>
    <row r="342" spans="1:19" s="210" customFormat="1" x14ac:dyDescent="0.2">
      <c r="A342" s="207"/>
      <c r="B342" s="224">
        <v>320</v>
      </c>
      <c r="C342" s="229"/>
      <c r="D342" s="229"/>
      <c r="E342" s="226"/>
      <c r="F342" s="227" t="str">
        <f>IFERROR(VLOOKUP(E342, Z!$A$2:$C$4127, 3, FALSE), "")</f>
        <v/>
      </c>
      <c r="G342" s="228"/>
      <c r="H342" s="229"/>
      <c r="I342" s="229"/>
      <c r="J342" s="226" t="s">
        <v>4873</v>
      </c>
      <c r="K342" s="230"/>
      <c r="L342" s="237"/>
      <c r="M342" s="238" t="str">
        <f>IF(P342=TRUE,IFERROR(K342*VLOOKUP(O342,Y!$F$63:$L$67,MATCH(J342,Y!$G$62:$L$62,0)+1,FALSE),""),IFERROR(K342*VLOOKUP(O342,Y!$F$63:$L$67,MATCH("-",Y!$G$62:$L$62,0)+1,FALSE),""))</f>
        <v/>
      </c>
      <c r="N342" s="207"/>
      <c r="O342" s="209">
        <f t="shared" si="8"/>
        <v>0</v>
      </c>
      <c r="P342" s="209" t="str">
        <f t="shared" si="9"/>
        <v>-</v>
      </c>
      <c r="Q342" s="64"/>
      <c r="R342" s="64"/>
      <c r="S342" s="64"/>
    </row>
    <row r="343" spans="1:19" s="210" customFormat="1" x14ac:dyDescent="0.2">
      <c r="A343" s="207"/>
      <c r="B343" s="224">
        <v>321</v>
      </c>
      <c r="C343" s="229"/>
      <c r="D343" s="229"/>
      <c r="E343" s="226"/>
      <c r="F343" s="227" t="str">
        <f>IFERROR(VLOOKUP(E343, Z!$A$2:$C$4127, 3, FALSE), "")</f>
        <v/>
      </c>
      <c r="G343" s="228"/>
      <c r="H343" s="229"/>
      <c r="I343" s="229"/>
      <c r="J343" s="226" t="s">
        <v>4873</v>
      </c>
      <c r="K343" s="230"/>
      <c r="L343" s="237"/>
      <c r="M343" s="238" t="str">
        <f>IF(P343=TRUE,IFERROR(K343*VLOOKUP(O343,Y!$F$63:$L$67,MATCH(J343,Y!$G$62:$L$62,0)+1,FALSE),""),IFERROR(K343*VLOOKUP(O343,Y!$F$63:$L$67,MATCH("-",Y!$G$62:$L$62,0)+1,FALSE),""))</f>
        <v/>
      </c>
      <c r="N343" s="207"/>
      <c r="O343" s="209">
        <f t="shared" ref="O343:O406" si="10">IFERROR(IFERROR(IFERROR( MATCH(G343, INDEX(Appliances,,1), 0), MATCH(G343, INDEX(Appliances,,2), 0)), MATCH(G343, INDEX(Appliances,,3), 0)), 0)</f>
        <v>0</v>
      </c>
      <c r="P343" s="209" t="str">
        <f t="shared" si="9"/>
        <v>-</v>
      </c>
      <c r="Q343" s="64"/>
      <c r="R343" s="64"/>
      <c r="S343" s="64"/>
    </row>
    <row r="344" spans="1:19" s="210" customFormat="1" x14ac:dyDescent="0.2">
      <c r="A344" s="207"/>
      <c r="B344" s="224">
        <v>322</v>
      </c>
      <c r="C344" s="229"/>
      <c r="D344" s="229"/>
      <c r="E344" s="226"/>
      <c r="F344" s="227" t="str">
        <f>IFERROR(VLOOKUP(E344, Z!$A$2:$C$4127, 3, FALSE), "")</f>
        <v/>
      </c>
      <c r="G344" s="228"/>
      <c r="H344" s="229"/>
      <c r="I344" s="229"/>
      <c r="J344" s="226" t="s">
        <v>4873</v>
      </c>
      <c r="K344" s="230"/>
      <c r="L344" s="237"/>
      <c r="M344" s="238" t="str">
        <f>IF(P344=TRUE,IFERROR(K344*VLOOKUP(O344,Y!$F$63:$L$67,MATCH(J344,Y!$G$62:$L$62,0)+1,FALSE),""),IFERROR(K344*VLOOKUP(O344,Y!$F$63:$L$67,MATCH("-",Y!$G$62:$L$62,0)+1,FALSE),""))</f>
        <v/>
      </c>
      <c r="N344" s="207"/>
      <c r="O344" s="209">
        <f t="shared" si="10"/>
        <v>0</v>
      </c>
      <c r="P344" s="209" t="str">
        <f t="shared" ref="P344:P407" si="11">IF(O344=0, "-", IF(O344&lt;=4, TRUE, FALSE))</f>
        <v>-</v>
      </c>
      <c r="Q344" s="64"/>
      <c r="R344" s="64"/>
      <c r="S344" s="64"/>
    </row>
    <row r="345" spans="1:19" s="210" customFormat="1" x14ac:dyDescent="0.2">
      <c r="A345" s="207"/>
      <c r="B345" s="224">
        <v>323</v>
      </c>
      <c r="C345" s="229"/>
      <c r="D345" s="229"/>
      <c r="E345" s="226"/>
      <c r="F345" s="227" t="str">
        <f>IFERROR(VLOOKUP(E345, Z!$A$2:$C$4127, 3, FALSE), "")</f>
        <v/>
      </c>
      <c r="G345" s="228"/>
      <c r="H345" s="229"/>
      <c r="I345" s="229"/>
      <c r="J345" s="226" t="s">
        <v>4873</v>
      </c>
      <c r="K345" s="230"/>
      <c r="L345" s="237"/>
      <c r="M345" s="238" t="str">
        <f>IF(P345=TRUE,IFERROR(K345*VLOOKUP(O345,Y!$F$63:$L$67,MATCH(J345,Y!$G$62:$L$62,0)+1,FALSE),""),IFERROR(K345*VLOOKUP(O345,Y!$F$63:$L$67,MATCH("-",Y!$G$62:$L$62,0)+1,FALSE),""))</f>
        <v/>
      </c>
      <c r="N345" s="207"/>
      <c r="O345" s="209">
        <f t="shared" si="10"/>
        <v>0</v>
      </c>
      <c r="P345" s="209" t="str">
        <f t="shared" si="11"/>
        <v>-</v>
      </c>
      <c r="Q345" s="64"/>
      <c r="R345" s="64"/>
      <c r="S345" s="64"/>
    </row>
    <row r="346" spans="1:19" s="210" customFormat="1" x14ac:dyDescent="0.2">
      <c r="A346" s="207"/>
      <c r="B346" s="224">
        <v>324</v>
      </c>
      <c r="C346" s="229"/>
      <c r="D346" s="229"/>
      <c r="E346" s="226"/>
      <c r="F346" s="227" t="str">
        <f>IFERROR(VLOOKUP(E346, Z!$A$2:$C$4127, 3, FALSE), "")</f>
        <v/>
      </c>
      <c r="G346" s="228"/>
      <c r="H346" s="229"/>
      <c r="I346" s="229"/>
      <c r="J346" s="226" t="s">
        <v>4873</v>
      </c>
      <c r="K346" s="230"/>
      <c r="L346" s="237"/>
      <c r="M346" s="238" t="str">
        <f>IF(P346=TRUE,IFERROR(K346*VLOOKUP(O346,Y!$F$63:$L$67,MATCH(J346,Y!$G$62:$L$62,0)+1,FALSE),""),IFERROR(K346*VLOOKUP(O346,Y!$F$63:$L$67,MATCH("-",Y!$G$62:$L$62,0)+1,FALSE),""))</f>
        <v/>
      </c>
      <c r="N346" s="207"/>
      <c r="O346" s="209">
        <f t="shared" si="10"/>
        <v>0</v>
      </c>
      <c r="P346" s="209" t="str">
        <f t="shared" si="11"/>
        <v>-</v>
      </c>
      <c r="Q346" s="64"/>
      <c r="R346" s="64"/>
      <c r="S346" s="64"/>
    </row>
    <row r="347" spans="1:19" s="210" customFormat="1" x14ac:dyDescent="0.2">
      <c r="A347" s="207"/>
      <c r="B347" s="224">
        <v>325</v>
      </c>
      <c r="C347" s="229"/>
      <c r="D347" s="229"/>
      <c r="E347" s="226"/>
      <c r="F347" s="227" t="str">
        <f>IFERROR(VLOOKUP(E347, Z!$A$2:$C$4127, 3, FALSE), "")</f>
        <v/>
      </c>
      <c r="G347" s="228"/>
      <c r="H347" s="229"/>
      <c r="I347" s="229"/>
      <c r="J347" s="226" t="s">
        <v>4873</v>
      </c>
      <c r="K347" s="230"/>
      <c r="L347" s="237"/>
      <c r="M347" s="238" t="str">
        <f>IF(P347=TRUE,IFERROR(K347*VLOOKUP(O347,Y!$F$63:$L$67,MATCH(J347,Y!$G$62:$L$62,0)+1,FALSE),""),IFERROR(K347*VLOOKUP(O347,Y!$F$63:$L$67,MATCH("-",Y!$G$62:$L$62,0)+1,FALSE),""))</f>
        <v/>
      </c>
      <c r="N347" s="207"/>
      <c r="O347" s="209">
        <f t="shared" si="10"/>
        <v>0</v>
      </c>
      <c r="P347" s="209" t="str">
        <f t="shared" si="11"/>
        <v>-</v>
      </c>
      <c r="Q347" s="64"/>
      <c r="R347" s="64"/>
      <c r="S347" s="64"/>
    </row>
    <row r="348" spans="1:19" s="210" customFormat="1" x14ac:dyDescent="0.2">
      <c r="A348" s="207"/>
      <c r="B348" s="224">
        <v>326</v>
      </c>
      <c r="C348" s="229"/>
      <c r="D348" s="229"/>
      <c r="E348" s="226"/>
      <c r="F348" s="227" t="str">
        <f>IFERROR(VLOOKUP(E348, Z!$A$2:$C$4127, 3, FALSE), "")</f>
        <v/>
      </c>
      <c r="G348" s="228"/>
      <c r="H348" s="229"/>
      <c r="I348" s="229"/>
      <c r="J348" s="226" t="s">
        <v>4873</v>
      </c>
      <c r="K348" s="230"/>
      <c r="L348" s="237"/>
      <c r="M348" s="238" t="str">
        <f>IF(P348=TRUE,IFERROR(K348*VLOOKUP(O348,Y!$F$63:$L$67,MATCH(J348,Y!$G$62:$L$62,0)+1,FALSE),""),IFERROR(K348*VLOOKUP(O348,Y!$F$63:$L$67,MATCH("-",Y!$G$62:$L$62,0)+1,FALSE),""))</f>
        <v/>
      </c>
      <c r="N348" s="207"/>
      <c r="O348" s="209">
        <f t="shared" si="10"/>
        <v>0</v>
      </c>
      <c r="P348" s="209" t="str">
        <f t="shared" si="11"/>
        <v>-</v>
      </c>
      <c r="Q348" s="64"/>
      <c r="R348" s="64"/>
      <c r="S348" s="64"/>
    </row>
    <row r="349" spans="1:19" s="210" customFormat="1" x14ac:dyDescent="0.2">
      <c r="A349" s="207"/>
      <c r="B349" s="224">
        <v>327</v>
      </c>
      <c r="C349" s="229"/>
      <c r="D349" s="229"/>
      <c r="E349" s="226"/>
      <c r="F349" s="227" t="str">
        <f>IFERROR(VLOOKUP(E349, Z!$A$2:$C$4127, 3, FALSE), "")</f>
        <v/>
      </c>
      <c r="G349" s="228"/>
      <c r="H349" s="229"/>
      <c r="I349" s="229"/>
      <c r="J349" s="226" t="s">
        <v>4873</v>
      </c>
      <c r="K349" s="230"/>
      <c r="L349" s="237"/>
      <c r="M349" s="238" t="str">
        <f>IF(P349=TRUE,IFERROR(K349*VLOOKUP(O349,Y!$F$63:$L$67,MATCH(J349,Y!$G$62:$L$62,0)+1,FALSE),""),IFERROR(K349*VLOOKUP(O349,Y!$F$63:$L$67,MATCH("-",Y!$G$62:$L$62,0)+1,FALSE),""))</f>
        <v/>
      </c>
      <c r="N349" s="207"/>
      <c r="O349" s="209">
        <f t="shared" si="10"/>
        <v>0</v>
      </c>
      <c r="P349" s="209" t="str">
        <f t="shared" si="11"/>
        <v>-</v>
      </c>
      <c r="Q349" s="64"/>
      <c r="R349" s="64"/>
      <c r="S349" s="64"/>
    </row>
    <row r="350" spans="1:19" s="210" customFormat="1" x14ac:dyDescent="0.2">
      <c r="A350" s="207"/>
      <c r="B350" s="224">
        <v>328</v>
      </c>
      <c r="C350" s="229"/>
      <c r="D350" s="229"/>
      <c r="E350" s="226"/>
      <c r="F350" s="227" t="str">
        <f>IFERROR(VLOOKUP(E350, Z!$A$2:$C$4127, 3, FALSE), "")</f>
        <v/>
      </c>
      <c r="G350" s="228"/>
      <c r="H350" s="229"/>
      <c r="I350" s="229"/>
      <c r="J350" s="226" t="s">
        <v>4873</v>
      </c>
      <c r="K350" s="230"/>
      <c r="L350" s="237"/>
      <c r="M350" s="238" t="str">
        <f>IF(P350=TRUE,IFERROR(K350*VLOOKUP(O350,Y!$F$63:$L$67,MATCH(J350,Y!$G$62:$L$62,0)+1,FALSE),""),IFERROR(K350*VLOOKUP(O350,Y!$F$63:$L$67,MATCH("-",Y!$G$62:$L$62,0)+1,FALSE),""))</f>
        <v/>
      </c>
      <c r="N350" s="207"/>
      <c r="O350" s="209">
        <f t="shared" si="10"/>
        <v>0</v>
      </c>
      <c r="P350" s="209" t="str">
        <f t="shared" si="11"/>
        <v>-</v>
      </c>
      <c r="Q350" s="64"/>
      <c r="R350" s="64"/>
      <c r="S350" s="64"/>
    </row>
    <row r="351" spans="1:19" s="210" customFormat="1" x14ac:dyDescent="0.2">
      <c r="A351" s="207"/>
      <c r="B351" s="224">
        <v>329</v>
      </c>
      <c r="C351" s="229"/>
      <c r="D351" s="229"/>
      <c r="E351" s="226"/>
      <c r="F351" s="227" t="str">
        <f>IFERROR(VLOOKUP(E351, Z!$A$2:$C$4127, 3, FALSE), "")</f>
        <v/>
      </c>
      <c r="G351" s="228"/>
      <c r="H351" s="229"/>
      <c r="I351" s="229"/>
      <c r="J351" s="226" t="s">
        <v>4873</v>
      </c>
      <c r="K351" s="230"/>
      <c r="L351" s="237"/>
      <c r="M351" s="238" t="str">
        <f>IF(P351=TRUE,IFERROR(K351*VLOOKUP(O351,Y!$F$63:$L$67,MATCH(J351,Y!$G$62:$L$62,0)+1,FALSE),""),IFERROR(K351*VLOOKUP(O351,Y!$F$63:$L$67,MATCH("-",Y!$G$62:$L$62,0)+1,FALSE),""))</f>
        <v/>
      </c>
      <c r="N351" s="207"/>
      <c r="O351" s="209">
        <f t="shared" si="10"/>
        <v>0</v>
      </c>
      <c r="P351" s="209" t="str">
        <f t="shared" si="11"/>
        <v>-</v>
      </c>
      <c r="Q351" s="64"/>
      <c r="R351" s="64"/>
      <c r="S351" s="64"/>
    </row>
    <row r="352" spans="1:19" s="210" customFormat="1" x14ac:dyDescent="0.2">
      <c r="A352" s="207"/>
      <c r="B352" s="224">
        <v>330</v>
      </c>
      <c r="C352" s="229"/>
      <c r="D352" s="229"/>
      <c r="E352" s="226"/>
      <c r="F352" s="227" t="str">
        <f>IFERROR(VLOOKUP(E352, Z!$A$2:$C$4127, 3, FALSE), "")</f>
        <v/>
      </c>
      <c r="G352" s="228"/>
      <c r="H352" s="229"/>
      <c r="I352" s="229"/>
      <c r="J352" s="226" t="s">
        <v>4873</v>
      </c>
      <c r="K352" s="230"/>
      <c r="L352" s="237"/>
      <c r="M352" s="238" t="str">
        <f>IF(P352=TRUE,IFERROR(K352*VLOOKUP(O352,Y!$F$63:$L$67,MATCH(J352,Y!$G$62:$L$62,0)+1,FALSE),""),IFERROR(K352*VLOOKUP(O352,Y!$F$63:$L$67,MATCH("-",Y!$G$62:$L$62,0)+1,FALSE),""))</f>
        <v/>
      </c>
      <c r="N352" s="207"/>
      <c r="O352" s="209">
        <f t="shared" si="10"/>
        <v>0</v>
      </c>
      <c r="P352" s="209" t="str">
        <f t="shared" si="11"/>
        <v>-</v>
      </c>
      <c r="Q352" s="64"/>
      <c r="R352" s="64"/>
      <c r="S352" s="64"/>
    </row>
    <row r="353" spans="1:19" s="210" customFormat="1" x14ac:dyDescent="0.2">
      <c r="A353" s="207"/>
      <c r="B353" s="224">
        <v>331</v>
      </c>
      <c r="C353" s="229"/>
      <c r="D353" s="229"/>
      <c r="E353" s="226"/>
      <c r="F353" s="227" t="str">
        <f>IFERROR(VLOOKUP(E353, Z!$A$2:$C$4127, 3, FALSE), "")</f>
        <v/>
      </c>
      <c r="G353" s="228"/>
      <c r="H353" s="229"/>
      <c r="I353" s="229"/>
      <c r="J353" s="226" t="s">
        <v>4873</v>
      </c>
      <c r="K353" s="230"/>
      <c r="L353" s="237"/>
      <c r="M353" s="238" t="str">
        <f>IF(P353=TRUE,IFERROR(K353*VLOOKUP(O353,Y!$F$63:$L$67,MATCH(J353,Y!$G$62:$L$62,0)+1,FALSE),""),IFERROR(K353*VLOOKUP(O353,Y!$F$63:$L$67,MATCH("-",Y!$G$62:$L$62,0)+1,FALSE),""))</f>
        <v/>
      </c>
      <c r="N353" s="207"/>
      <c r="O353" s="209">
        <f t="shared" si="10"/>
        <v>0</v>
      </c>
      <c r="P353" s="209" t="str">
        <f t="shared" si="11"/>
        <v>-</v>
      </c>
      <c r="Q353" s="64"/>
      <c r="R353" s="64"/>
      <c r="S353" s="64"/>
    </row>
    <row r="354" spans="1:19" s="210" customFormat="1" x14ac:dyDescent="0.2">
      <c r="A354" s="207"/>
      <c r="B354" s="224">
        <v>332</v>
      </c>
      <c r="C354" s="229"/>
      <c r="D354" s="229"/>
      <c r="E354" s="226"/>
      <c r="F354" s="227" t="str">
        <f>IFERROR(VLOOKUP(E354, Z!$A$2:$C$4127, 3, FALSE), "")</f>
        <v/>
      </c>
      <c r="G354" s="228"/>
      <c r="H354" s="229"/>
      <c r="I354" s="229"/>
      <c r="J354" s="226" t="s">
        <v>4873</v>
      </c>
      <c r="K354" s="230"/>
      <c r="L354" s="237"/>
      <c r="M354" s="238" t="str">
        <f>IF(P354=TRUE,IFERROR(K354*VLOOKUP(O354,Y!$F$63:$L$67,MATCH(J354,Y!$G$62:$L$62,0)+1,FALSE),""),IFERROR(K354*VLOOKUP(O354,Y!$F$63:$L$67,MATCH("-",Y!$G$62:$L$62,0)+1,FALSE),""))</f>
        <v/>
      </c>
      <c r="N354" s="207"/>
      <c r="O354" s="209">
        <f t="shared" si="10"/>
        <v>0</v>
      </c>
      <c r="P354" s="209" t="str">
        <f t="shared" si="11"/>
        <v>-</v>
      </c>
      <c r="Q354" s="64"/>
      <c r="R354" s="64"/>
      <c r="S354" s="64"/>
    </row>
    <row r="355" spans="1:19" s="210" customFormat="1" x14ac:dyDescent="0.2">
      <c r="A355" s="207"/>
      <c r="B355" s="224">
        <v>333</v>
      </c>
      <c r="C355" s="229"/>
      <c r="D355" s="229"/>
      <c r="E355" s="226"/>
      <c r="F355" s="227" t="str">
        <f>IFERROR(VLOOKUP(E355, Z!$A$2:$C$4127, 3, FALSE), "")</f>
        <v/>
      </c>
      <c r="G355" s="228"/>
      <c r="H355" s="229"/>
      <c r="I355" s="229"/>
      <c r="J355" s="226" t="s">
        <v>4873</v>
      </c>
      <c r="K355" s="230"/>
      <c r="L355" s="237"/>
      <c r="M355" s="238" t="str">
        <f>IF(P355=TRUE,IFERROR(K355*VLOOKUP(O355,Y!$F$63:$L$67,MATCH(J355,Y!$G$62:$L$62,0)+1,FALSE),""),IFERROR(K355*VLOOKUP(O355,Y!$F$63:$L$67,MATCH("-",Y!$G$62:$L$62,0)+1,FALSE),""))</f>
        <v/>
      </c>
      <c r="N355" s="207"/>
      <c r="O355" s="209">
        <f t="shared" si="10"/>
        <v>0</v>
      </c>
      <c r="P355" s="209" t="str">
        <f t="shared" si="11"/>
        <v>-</v>
      </c>
      <c r="Q355" s="64"/>
      <c r="R355" s="64"/>
      <c r="S355" s="64"/>
    </row>
    <row r="356" spans="1:19" s="210" customFormat="1" x14ac:dyDescent="0.2">
      <c r="A356" s="207"/>
      <c r="B356" s="224">
        <v>334</v>
      </c>
      <c r="C356" s="229"/>
      <c r="D356" s="229"/>
      <c r="E356" s="226"/>
      <c r="F356" s="227" t="str">
        <f>IFERROR(VLOOKUP(E356, Z!$A$2:$C$4127, 3, FALSE), "")</f>
        <v/>
      </c>
      <c r="G356" s="228"/>
      <c r="H356" s="229"/>
      <c r="I356" s="229"/>
      <c r="J356" s="226" t="s">
        <v>4873</v>
      </c>
      <c r="K356" s="230"/>
      <c r="L356" s="237"/>
      <c r="M356" s="238" t="str">
        <f>IF(P356=TRUE,IFERROR(K356*VLOOKUP(O356,Y!$F$63:$L$67,MATCH(J356,Y!$G$62:$L$62,0)+1,FALSE),""),IFERROR(K356*VLOOKUP(O356,Y!$F$63:$L$67,MATCH("-",Y!$G$62:$L$62,0)+1,FALSE),""))</f>
        <v/>
      </c>
      <c r="N356" s="207"/>
      <c r="O356" s="209">
        <f t="shared" si="10"/>
        <v>0</v>
      </c>
      <c r="P356" s="209" t="str">
        <f t="shared" si="11"/>
        <v>-</v>
      </c>
      <c r="Q356" s="64"/>
      <c r="R356" s="64"/>
      <c r="S356" s="64"/>
    </row>
    <row r="357" spans="1:19" s="210" customFormat="1" x14ac:dyDescent="0.2">
      <c r="A357" s="207"/>
      <c r="B357" s="224">
        <v>335</v>
      </c>
      <c r="C357" s="229"/>
      <c r="D357" s="229"/>
      <c r="E357" s="226"/>
      <c r="F357" s="227" t="str">
        <f>IFERROR(VLOOKUP(E357, Z!$A$2:$C$4127, 3, FALSE), "")</f>
        <v/>
      </c>
      <c r="G357" s="228"/>
      <c r="H357" s="229"/>
      <c r="I357" s="229"/>
      <c r="J357" s="226" t="s">
        <v>4873</v>
      </c>
      <c r="K357" s="230"/>
      <c r="L357" s="237"/>
      <c r="M357" s="238" t="str">
        <f>IF(P357=TRUE,IFERROR(K357*VLOOKUP(O357,Y!$F$63:$L$67,MATCH(J357,Y!$G$62:$L$62,0)+1,FALSE),""),IFERROR(K357*VLOOKUP(O357,Y!$F$63:$L$67,MATCH("-",Y!$G$62:$L$62,0)+1,FALSE),""))</f>
        <v/>
      </c>
      <c r="N357" s="207"/>
      <c r="O357" s="209">
        <f t="shared" si="10"/>
        <v>0</v>
      </c>
      <c r="P357" s="209" t="str">
        <f t="shared" si="11"/>
        <v>-</v>
      </c>
      <c r="Q357" s="64"/>
      <c r="R357" s="64"/>
      <c r="S357" s="64"/>
    </row>
    <row r="358" spans="1:19" s="210" customFormat="1" x14ac:dyDescent="0.2">
      <c r="A358" s="207"/>
      <c r="B358" s="224">
        <v>336</v>
      </c>
      <c r="C358" s="229"/>
      <c r="D358" s="229"/>
      <c r="E358" s="226"/>
      <c r="F358" s="227" t="str">
        <f>IFERROR(VLOOKUP(E358, Z!$A$2:$C$4127, 3, FALSE), "")</f>
        <v/>
      </c>
      <c r="G358" s="228"/>
      <c r="H358" s="229"/>
      <c r="I358" s="229"/>
      <c r="J358" s="226" t="s">
        <v>4873</v>
      </c>
      <c r="K358" s="230"/>
      <c r="L358" s="237"/>
      <c r="M358" s="238" t="str">
        <f>IF(P358=TRUE,IFERROR(K358*VLOOKUP(O358,Y!$F$63:$L$67,MATCH(J358,Y!$G$62:$L$62,0)+1,FALSE),""),IFERROR(K358*VLOOKUP(O358,Y!$F$63:$L$67,MATCH("-",Y!$G$62:$L$62,0)+1,FALSE),""))</f>
        <v/>
      </c>
      <c r="N358" s="207"/>
      <c r="O358" s="209">
        <f t="shared" si="10"/>
        <v>0</v>
      </c>
      <c r="P358" s="209" t="str">
        <f t="shared" si="11"/>
        <v>-</v>
      </c>
      <c r="Q358" s="64"/>
      <c r="R358" s="64"/>
      <c r="S358" s="64"/>
    </row>
    <row r="359" spans="1:19" s="210" customFormat="1" x14ac:dyDescent="0.2">
      <c r="A359" s="207"/>
      <c r="B359" s="224">
        <v>337</v>
      </c>
      <c r="C359" s="229"/>
      <c r="D359" s="229"/>
      <c r="E359" s="226"/>
      <c r="F359" s="227" t="str">
        <f>IFERROR(VLOOKUP(E359, Z!$A$2:$C$4127, 3, FALSE), "")</f>
        <v/>
      </c>
      <c r="G359" s="228"/>
      <c r="H359" s="229"/>
      <c r="I359" s="229"/>
      <c r="J359" s="226" t="s">
        <v>4873</v>
      </c>
      <c r="K359" s="230"/>
      <c r="L359" s="237"/>
      <c r="M359" s="238" t="str">
        <f>IF(P359=TRUE,IFERROR(K359*VLOOKUP(O359,Y!$F$63:$L$67,MATCH(J359,Y!$G$62:$L$62,0)+1,FALSE),""),IFERROR(K359*VLOOKUP(O359,Y!$F$63:$L$67,MATCH("-",Y!$G$62:$L$62,0)+1,FALSE),""))</f>
        <v/>
      </c>
      <c r="N359" s="207"/>
      <c r="O359" s="209">
        <f t="shared" si="10"/>
        <v>0</v>
      </c>
      <c r="P359" s="209" t="str">
        <f t="shared" si="11"/>
        <v>-</v>
      </c>
      <c r="Q359" s="64"/>
      <c r="R359" s="64"/>
      <c r="S359" s="64"/>
    </row>
    <row r="360" spans="1:19" s="210" customFormat="1" x14ac:dyDescent="0.2">
      <c r="A360" s="207"/>
      <c r="B360" s="224">
        <v>338</v>
      </c>
      <c r="C360" s="229"/>
      <c r="D360" s="229"/>
      <c r="E360" s="226"/>
      <c r="F360" s="227" t="str">
        <f>IFERROR(VLOOKUP(E360, Z!$A$2:$C$4127, 3, FALSE), "")</f>
        <v/>
      </c>
      <c r="G360" s="228"/>
      <c r="H360" s="229"/>
      <c r="I360" s="229"/>
      <c r="J360" s="226" t="s">
        <v>4873</v>
      </c>
      <c r="K360" s="230"/>
      <c r="L360" s="237"/>
      <c r="M360" s="238" t="str">
        <f>IF(P360=TRUE,IFERROR(K360*VLOOKUP(O360,Y!$F$63:$L$67,MATCH(J360,Y!$G$62:$L$62,0)+1,FALSE),""),IFERROR(K360*VLOOKUP(O360,Y!$F$63:$L$67,MATCH("-",Y!$G$62:$L$62,0)+1,FALSE),""))</f>
        <v/>
      </c>
      <c r="N360" s="207"/>
      <c r="O360" s="209">
        <f t="shared" si="10"/>
        <v>0</v>
      </c>
      <c r="P360" s="209" t="str">
        <f t="shared" si="11"/>
        <v>-</v>
      </c>
      <c r="Q360" s="64"/>
      <c r="R360" s="64"/>
      <c r="S360" s="64"/>
    </row>
    <row r="361" spans="1:19" s="210" customFormat="1" x14ac:dyDescent="0.2">
      <c r="A361" s="207"/>
      <c r="B361" s="224">
        <v>339</v>
      </c>
      <c r="C361" s="229"/>
      <c r="D361" s="229"/>
      <c r="E361" s="226"/>
      <c r="F361" s="227" t="str">
        <f>IFERROR(VLOOKUP(E361, Z!$A$2:$C$4127, 3, FALSE), "")</f>
        <v/>
      </c>
      <c r="G361" s="228"/>
      <c r="H361" s="229"/>
      <c r="I361" s="229"/>
      <c r="J361" s="226" t="s">
        <v>4873</v>
      </c>
      <c r="K361" s="230"/>
      <c r="L361" s="237"/>
      <c r="M361" s="238" t="str">
        <f>IF(P361=TRUE,IFERROR(K361*VLOOKUP(O361,Y!$F$63:$L$67,MATCH(J361,Y!$G$62:$L$62,0)+1,FALSE),""),IFERROR(K361*VLOOKUP(O361,Y!$F$63:$L$67,MATCH("-",Y!$G$62:$L$62,0)+1,FALSE),""))</f>
        <v/>
      </c>
      <c r="N361" s="207"/>
      <c r="O361" s="209">
        <f t="shared" si="10"/>
        <v>0</v>
      </c>
      <c r="P361" s="209" t="str">
        <f t="shared" si="11"/>
        <v>-</v>
      </c>
      <c r="Q361" s="64"/>
      <c r="R361" s="64"/>
      <c r="S361" s="64"/>
    </row>
    <row r="362" spans="1:19" s="210" customFormat="1" x14ac:dyDescent="0.2">
      <c r="A362" s="207"/>
      <c r="B362" s="224">
        <v>340</v>
      </c>
      <c r="C362" s="229"/>
      <c r="D362" s="229"/>
      <c r="E362" s="226"/>
      <c r="F362" s="227" t="str">
        <f>IFERROR(VLOOKUP(E362, Z!$A$2:$C$4127, 3, FALSE), "")</f>
        <v/>
      </c>
      <c r="G362" s="228"/>
      <c r="H362" s="229"/>
      <c r="I362" s="229"/>
      <c r="J362" s="226" t="s">
        <v>4873</v>
      </c>
      <c r="K362" s="230"/>
      <c r="L362" s="237"/>
      <c r="M362" s="238" t="str">
        <f>IF(P362=TRUE,IFERROR(K362*VLOOKUP(O362,Y!$F$63:$L$67,MATCH(J362,Y!$G$62:$L$62,0)+1,FALSE),""),IFERROR(K362*VLOOKUP(O362,Y!$F$63:$L$67,MATCH("-",Y!$G$62:$L$62,0)+1,FALSE),""))</f>
        <v/>
      </c>
      <c r="N362" s="207"/>
      <c r="O362" s="209">
        <f t="shared" si="10"/>
        <v>0</v>
      </c>
      <c r="P362" s="209" t="str">
        <f t="shared" si="11"/>
        <v>-</v>
      </c>
      <c r="Q362" s="64"/>
      <c r="R362" s="64"/>
      <c r="S362" s="64"/>
    </row>
    <row r="363" spans="1:19" s="210" customFormat="1" x14ac:dyDescent="0.2">
      <c r="A363" s="207"/>
      <c r="B363" s="224">
        <v>341</v>
      </c>
      <c r="C363" s="229"/>
      <c r="D363" s="229"/>
      <c r="E363" s="226"/>
      <c r="F363" s="227" t="str">
        <f>IFERROR(VLOOKUP(E363, Z!$A$2:$C$4127, 3, FALSE), "")</f>
        <v/>
      </c>
      <c r="G363" s="228"/>
      <c r="H363" s="229"/>
      <c r="I363" s="229"/>
      <c r="J363" s="226" t="s">
        <v>4873</v>
      </c>
      <c r="K363" s="230"/>
      <c r="L363" s="237"/>
      <c r="M363" s="238" t="str">
        <f>IF(P363=TRUE,IFERROR(K363*VLOOKUP(O363,Y!$F$63:$L$67,MATCH(J363,Y!$G$62:$L$62,0)+1,FALSE),""),IFERROR(K363*VLOOKUP(O363,Y!$F$63:$L$67,MATCH("-",Y!$G$62:$L$62,0)+1,FALSE),""))</f>
        <v/>
      </c>
      <c r="N363" s="207"/>
      <c r="O363" s="209">
        <f t="shared" si="10"/>
        <v>0</v>
      </c>
      <c r="P363" s="209" t="str">
        <f t="shared" si="11"/>
        <v>-</v>
      </c>
      <c r="Q363" s="64"/>
      <c r="R363" s="64"/>
      <c r="S363" s="64"/>
    </row>
    <row r="364" spans="1:19" s="210" customFormat="1" x14ac:dyDescent="0.2">
      <c r="A364" s="207"/>
      <c r="B364" s="224">
        <v>342</v>
      </c>
      <c r="C364" s="229"/>
      <c r="D364" s="229"/>
      <c r="E364" s="226"/>
      <c r="F364" s="227" t="str">
        <f>IFERROR(VLOOKUP(E364, Z!$A$2:$C$4127, 3, FALSE), "")</f>
        <v/>
      </c>
      <c r="G364" s="228"/>
      <c r="H364" s="229"/>
      <c r="I364" s="229"/>
      <c r="J364" s="226" t="s">
        <v>4873</v>
      </c>
      <c r="K364" s="230"/>
      <c r="L364" s="237"/>
      <c r="M364" s="238" t="str">
        <f>IF(P364=TRUE,IFERROR(K364*VLOOKUP(O364,Y!$F$63:$L$67,MATCH(J364,Y!$G$62:$L$62,0)+1,FALSE),""),IFERROR(K364*VLOOKUP(O364,Y!$F$63:$L$67,MATCH("-",Y!$G$62:$L$62,0)+1,FALSE),""))</f>
        <v/>
      </c>
      <c r="N364" s="207"/>
      <c r="O364" s="209">
        <f t="shared" si="10"/>
        <v>0</v>
      </c>
      <c r="P364" s="209" t="str">
        <f t="shared" si="11"/>
        <v>-</v>
      </c>
      <c r="Q364" s="64"/>
      <c r="R364" s="64"/>
      <c r="S364" s="64"/>
    </row>
    <row r="365" spans="1:19" s="210" customFormat="1" x14ac:dyDescent="0.2">
      <c r="A365" s="207"/>
      <c r="B365" s="224">
        <v>343</v>
      </c>
      <c r="C365" s="229"/>
      <c r="D365" s="229"/>
      <c r="E365" s="226"/>
      <c r="F365" s="227" t="str">
        <f>IFERROR(VLOOKUP(E365, Z!$A$2:$C$4127, 3, FALSE), "")</f>
        <v/>
      </c>
      <c r="G365" s="228"/>
      <c r="H365" s="229"/>
      <c r="I365" s="229"/>
      <c r="J365" s="226" t="s">
        <v>4873</v>
      </c>
      <c r="K365" s="230"/>
      <c r="L365" s="237"/>
      <c r="M365" s="238" t="str">
        <f>IF(P365=TRUE,IFERROR(K365*VLOOKUP(O365,Y!$F$63:$L$67,MATCH(J365,Y!$G$62:$L$62,0)+1,FALSE),""),IFERROR(K365*VLOOKUP(O365,Y!$F$63:$L$67,MATCH("-",Y!$G$62:$L$62,0)+1,FALSE),""))</f>
        <v/>
      </c>
      <c r="N365" s="207"/>
      <c r="O365" s="209">
        <f t="shared" si="10"/>
        <v>0</v>
      </c>
      <c r="P365" s="209" t="str">
        <f t="shared" si="11"/>
        <v>-</v>
      </c>
      <c r="Q365" s="64"/>
      <c r="R365" s="64"/>
      <c r="S365" s="64"/>
    </row>
    <row r="366" spans="1:19" s="210" customFormat="1" x14ac:dyDescent="0.2">
      <c r="A366" s="207"/>
      <c r="B366" s="224">
        <v>344</v>
      </c>
      <c r="C366" s="229"/>
      <c r="D366" s="229"/>
      <c r="E366" s="226"/>
      <c r="F366" s="227" t="str">
        <f>IFERROR(VLOOKUP(E366, Z!$A$2:$C$4127, 3, FALSE), "")</f>
        <v/>
      </c>
      <c r="G366" s="228"/>
      <c r="H366" s="229"/>
      <c r="I366" s="229"/>
      <c r="J366" s="226" t="s">
        <v>4873</v>
      </c>
      <c r="K366" s="230"/>
      <c r="L366" s="237"/>
      <c r="M366" s="238" t="str">
        <f>IF(P366=TRUE,IFERROR(K366*VLOOKUP(O366,Y!$F$63:$L$67,MATCH(J366,Y!$G$62:$L$62,0)+1,FALSE),""),IFERROR(K366*VLOOKUP(O366,Y!$F$63:$L$67,MATCH("-",Y!$G$62:$L$62,0)+1,FALSE),""))</f>
        <v/>
      </c>
      <c r="N366" s="207"/>
      <c r="O366" s="209">
        <f t="shared" si="10"/>
        <v>0</v>
      </c>
      <c r="P366" s="209" t="str">
        <f t="shared" si="11"/>
        <v>-</v>
      </c>
      <c r="Q366" s="64"/>
      <c r="R366" s="64"/>
      <c r="S366" s="64"/>
    </row>
    <row r="367" spans="1:19" s="210" customFormat="1" x14ac:dyDescent="0.2">
      <c r="A367" s="207"/>
      <c r="B367" s="224">
        <v>345</v>
      </c>
      <c r="C367" s="229"/>
      <c r="D367" s="229"/>
      <c r="E367" s="226"/>
      <c r="F367" s="227" t="str">
        <f>IFERROR(VLOOKUP(E367, Z!$A$2:$C$4127, 3, FALSE), "")</f>
        <v/>
      </c>
      <c r="G367" s="228"/>
      <c r="H367" s="229"/>
      <c r="I367" s="229"/>
      <c r="J367" s="226" t="s">
        <v>4873</v>
      </c>
      <c r="K367" s="230"/>
      <c r="L367" s="237"/>
      <c r="M367" s="238" t="str">
        <f>IF(P367=TRUE,IFERROR(K367*VLOOKUP(O367,Y!$F$63:$L$67,MATCH(J367,Y!$G$62:$L$62,0)+1,FALSE),""),IFERROR(K367*VLOOKUP(O367,Y!$F$63:$L$67,MATCH("-",Y!$G$62:$L$62,0)+1,FALSE),""))</f>
        <v/>
      </c>
      <c r="N367" s="207"/>
      <c r="O367" s="209">
        <f t="shared" si="10"/>
        <v>0</v>
      </c>
      <c r="P367" s="209" t="str">
        <f t="shared" si="11"/>
        <v>-</v>
      </c>
      <c r="Q367" s="64"/>
      <c r="R367" s="64"/>
      <c r="S367" s="64"/>
    </row>
    <row r="368" spans="1:19" s="210" customFormat="1" x14ac:dyDescent="0.2">
      <c r="A368" s="207"/>
      <c r="B368" s="224">
        <v>346</v>
      </c>
      <c r="C368" s="229"/>
      <c r="D368" s="229"/>
      <c r="E368" s="226"/>
      <c r="F368" s="227" t="str">
        <f>IFERROR(VLOOKUP(E368, Z!$A$2:$C$4127, 3, FALSE), "")</f>
        <v/>
      </c>
      <c r="G368" s="228"/>
      <c r="H368" s="229"/>
      <c r="I368" s="229"/>
      <c r="J368" s="226" t="s">
        <v>4873</v>
      </c>
      <c r="K368" s="230"/>
      <c r="L368" s="237"/>
      <c r="M368" s="238" t="str">
        <f>IF(P368=TRUE,IFERROR(K368*VLOOKUP(O368,Y!$F$63:$L$67,MATCH(J368,Y!$G$62:$L$62,0)+1,FALSE),""),IFERROR(K368*VLOOKUP(O368,Y!$F$63:$L$67,MATCH("-",Y!$G$62:$L$62,0)+1,FALSE),""))</f>
        <v/>
      </c>
      <c r="N368" s="207"/>
      <c r="O368" s="209">
        <f t="shared" si="10"/>
        <v>0</v>
      </c>
      <c r="P368" s="209" t="str">
        <f t="shared" si="11"/>
        <v>-</v>
      </c>
      <c r="Q368" s="64"/>
      <c r="R368" s="64"/>
      <c r="S368" s="64"/>
    </row>
    <row r="369" spans="1:19" s="210" customFormat="1" x14ac:dyDescent="0.2">
      <c r="A369" s="207"/>
      <c r="B369" s="224">
        <v>347</v>
      </c>
      <c r="C369" s="229"/>
      <c r="D369" s="229"/>
      <c r="E369" s="226"/>
      <c r="F369" s="227" t="str">
        <f>IFERROR(VLOOKUP(E369, Z!$A$2:$C$4127, 3, FALSE), "")</f>
        <v/>
      </c>
      <c r="G369" s="228"/>
      <c r="H369" s="229"/>
      <c r="I369" s="229"/>
      <c r="J369" s="226" t="s">
        <v>4873</v>
      </c>
      <c r="K369" s="230"/>
      <c r="L369" s="237"/>
      <c r="M369" s="238" t="str">
        <f>IF(P369=TRUE,IFERROR(K369*VLOOKUP(O369,Y!$F$63:$L$67,MATCH(J369,Y!$G$62:$L$62,0)+1,FALSE),""),IFERROR(K369*VLOOKUP(O369,Y!$F$63:$L$67,MATCH("-",Y!$G$62:$L$62,0)+1,FALSE),""))</f>
        <v/>
      </c>
      <c r="N369" s="207"/>
      <c r="O369" s="209">
        <f t="shared" si="10"/>
        <v>0</v>
      </c>
      <c r="P369" s="209" t="str">
        <f t="shared" si="11"/>
        <v>-</v>
      </c>
      <c r="Q369" s="64"/>
      <c r="R369" s="64"/>
      <c r="S369" s="64"/>
    </row>
    <row r="370" spans="1:19" s="210" customFormat="1" x14ac:dyDescent="0.2">
      <c r="A370" s="207"/>
      <c r="B370" s="224">
        <v>348</v>
      </c>
      <c r="C370" s="229"/>
      <c r="D370" s="229"/>
      <c r="E370" s="226"/>
      <c r="F370" s="227" t="str">
        <f>IFERROR(VLOOKUP(E370, Z!$A$2:$C$4127, 3, FALSE), "")</f>
        <v/>
      </c>
      <c r="G370" s="228"/>
      <c r="H370" s="229"/>
      <c r="I370" s="229"/>
      <c r="J370" s="226" t="s">
        <v>4873</v>
      </c>
      <c r="K370" s="230"/>
      <c r="L370" s="237"/>
      <c r="M370" s="238" t="str">
        <f>IF(P370=TRUE,IFERROR(K370*VLOOKUP(O370,Y!$F$63:$L$67,MATCH(J370,Y!$G$62:$L$62,0)+1,FALSE),""),IFERROR(K370*VLOOKUP(O370,Y!$F$63:$L$67,MATCH("-",Y!$G$62:$L$62,0)+1,FALSE),""))</f>
        <v/>
      </c>
      <c r="N370" s="207"/>
      <c r="O370" s="209">
        <f t="shared" si="10"/>
        <v>0</v>
      </c>
      <c r="P370" s="209" t="str">
        <f t="shared" si="11"/>
        <v>-</v>
      </c>
      <c r="Q370" s="64"/>
      <c r="R370" s="64"/>
      <c r="S370" s="64"/>
    </row>
    <row r="371" spans="1:19" s="210" customFormat="1" x14ac:dyDescent="0.2">
      <c r="A371" s="207"/>
      <c r="B371" s="224">
        <v>349</v>
      </c>
      <c r="C371" s="229"/>
      <c r="D371" s="229"/>
      <c r="E371" s="226"/>
      <c r="F371" s="227" t="str">
        <f>IFERROR(VLOOKUP(E371, Z!$A$2:$C$4127, 3, FALSE), "")</f>
        <v/>
      </c>
      <c r="G371" s="228"/>
      <c r="H371" s="229"/>
      <c r="I371" s="229"/>
      <c r="J371" s="226" t="s">
        <v>4873</v>
      </c>
      <c r="K371" s="230"/>
      <c r="L371" s="237"/>
      <c r="M371" s="238" t="str">
        <f>IF(P371=TRUE,IFERROR(K371*VLOOKUP(O371,Y!$F$63:$L$67,MATCH(J371,Y!$G$62:$L$62,0)+1,FALSE),""),IFERROR(K371*VLOOKUP(O371,Y!$F$63:$L$67,MATCH("-",Y!$G$62:$L$62,0)+1,FALSE),""))</f>
        <v/>
      </c>
      <c r="N371" s="207"/>
      <c r="O371" s="209">
        <f t="shared" si="10"/>
        <v>0</v>
      </c>
      <c r="P371" s="209" t="str">
        <f t="shared" si="11"/>
        <v>-</v>
      </c>
      <c r="Q371" s="64"/>
      <c r="R371" s="64"/>
      <c r="S371" s="64"/>
    </row>
    <row r="372" spans="1:19" s="210" customFormat="1" x14ac:dyDescent="0.2">
      <c r="A372" s="207"/>
      <c r="B372" s="224">
        <v>350</v>
      </c>
      <c r="C372" s="229"/>
      <c r="D372" s="229"/>
      <c r="E372" s="226"/>
      <c r="F372" s="227" t="str">
        <f>IFERROR(VLOOKUP(E372, Z!$A$2:$C$4127, 3, FALSE), "")</f>
        <v/>
      </c>
      <c r="G372" s="228"/>
      <c r="H372" s="229"/>
      <c r="I372" s="229"/>
      <c r="J372" s="226" t="s">
        <v>4873</v>
      </c>
      <c r="K372" s="230"/>
      <c r="L372" s="237"/>
      <c r="M372" s="238" t="str">
        <f>IF(P372=TRUE,IFERROR(K372*VLOOKUP(O372,Y!$F$63:$L$67,MATCH(J372,Y!$G$62:$L$62,0)+1,FALSE),""),IFERROR(K372*VLOOKUP(O372,Y!$F$63:$L$67,MATCH("-",Y!$G$62:$L$62,0)+1,FALSE),""))</f>
        <v/>
      </c>
      <c r="N372" s="207"/>
      <c r="O372" s="209">
        <f t="shared" si="10"/>
        <v>0</v>
      </c>
      <c r="P372" s="209" t="str">
        <f t="shared" si="11"/>
        <v>-</v>
      </c>
      <c r="Q372" s="64"/>
      <c r="R372" s="64"/>
      <c r="S372" s="64"/>
    </row>
    <row r="373" spans="1:19" s="210" customFormat="1" x14ac:dyDescent="0.2">
      <c r="A373" s="207"/>
      <c r="B373" s="224">
        <v>351</v>
      </c>
      <c r="C373" s="229"/>
      <c r="D373" s="229"/>
      <c r="E373" s="226"/>
      <c r="F373" s="227" t="str">
        <f>IFERROR(VLOOKUP(E373, Z!$A$2:$C$4127, 3, FALSE), "")</f>
        <v/>
      </c>
      <c r="G373" s="228"/>
      <c r="H373" s="229"/>
      <c r="I373" s="229"/>
      <c r="J373" s="226" t="s">
        <v>4873</v>
      </c>
      <c r="K373" s="230"/>
      <c r="L373" s="237"/>
      <c r="M373" s="238" t="str">
        <f>IF(P373=TRUE,IFERROR(K373*VLOOKUP(O373,Y!$F$63:$L$67,MATCH(J373,Y!$G$62:$L$62,0)+1,FALSE),""),IFERROR(K373*VLOOKUP(O373,Y!$F$63:$L$67,MATCH("-",Y!$G$62:$L$62,0)+1,FALSE),""))</f>
        <v/>
      </c>
      <c r="N373" s="207"/>
      <c r="O373" s="209">
        <f t="shared" si="10"/>
        <v>0</v>
      </c>
      <c r="P373" s="209" t="str">
        <f t="shared" si="11"/>
        <v>-</v>
      </c>
      <c r="Q373" s="64"/>
      <c r="R373" s="64"/>
      <c r="S373" s="64"/>
    </row>
    <row r="374" spans="1:19" s="210" customFormat="1" x14ac:dyDescent="0.2">
      <c r="A374" s="207"/>
      <c r="B374" s="224">
        <v>352</v>
      </c>
      <c r="C374" s="229"/>
      <c r="D374" s="229"/>
      <c r="E374" s="226"/>
      <c r="F374" s="227" t="str">
        <f>IFERROR(VLOOKUP(E374, Z!$A$2:$C$4127, 3, FALSE), "")</f>
        <v/>
      </c>
      <c r="G374" s="228"/>
      <c r="H374" s="229"/>
      <c r="I374" s="229"/>
      <c r="J374" s="226" t="s">
        <v>4873</v>
      </c>
      <c r="K374" s="230"/>
      <c r="L374" s="237"/>
      <c r="M374" s="238" t="str">
        <f>IF(P374=TRUE,IFERROR(K374*VLOOKUP(O374,Y!$F$63:$L$67,MATCH(J374,Y!$G$62:$L$62,0)+1,FALSE),""),IFERROR(K374*VLOOKUP(O374,Y!$F$63:$L$67,MATCH("-",Y!$G$62:$L$62,0)+1,FALSE),""))</f>
        <v/>
      </c>
      <c r="N374" s="207"/>
      <c r="O374" s="209">
        <f t="shared" si="10"/>
        <v>0</v>
      </c>
      <c r="P374" s="209" t="str">
        <f t="shared" si="11"/>
        <v>-</v>
      </c>
      <c r="Q374" s="64"/>
      <c r="R374" s="64"/>
      <c r="S374" s="64"/>
    </row>
    <row r="375" spans="1:19" s="210" customFormat="1" x14ac:dyDescent="0.2">
      <c r="A375" s="207"/>
      <c r="B375" s="224">
        <v>353</v>
      </c>
      <c r="C375" s="229"/>
      <c r="D375" s="229"/>
      <c r="E375" s="226"/>
      <c r="F375" s="227" t="str">
        <f>IFERROR(VLOOKUP(E375, Z!$A$2:$C$4127, 3, FALSE), "")</f>
        <v/>
      </c>
      <c r="G375" s="228"/>
      <c r="H375" s="229"/>
      <c r="I375" s="229"/>
      <c r="J375" s="226" t="s">
        <v>4873</v>
      </c>
      <c r="K375" s="230"/>
      <c r="L375" s="237"/>
      <c r="M375" s="238" t="str">
        <f>IF(P375=TRUE,IFERROR(K375*VLOOKUP(O375,Y!$F$63:$L$67,MATCH(J375,Y!$G$62:$L$62,0)+1,FALSE),""),IFERROR(K375*VLOOKUP(O375,Y!$F$63:$L$67,MATCH("-",Y!$G$62:$L$62,0)+1,FALSE),""))</f>
        <v/>
      </c>
      <c r="N375" s="207"/>
      <c r="O375" s="209">
        <f t="shared" si="10"/>
        <v>0</v>
      </c>
      <c r="P375" s="209" t="str">
        <f t="shared" si="11"/>
        <v>-</v>
      </c>
      <c r="Q375" s="64"/>
      <c r="R375" s="64"/>
      <c r="S375" s="64"/>
    </row>
    <row r="376" spans="1:19" s="210" customFormat="1" x14ac:dyDescent="0.2">
      <c r="A376" s="207"/>
      <c r="B376" s="224">
        <v>354</v>
      </c>
      <c r="C376" s="229"/>
      <c r="D376" s="229"/>
      <c r="E376" s="226"/>
      <c r="F376" s="227" t="str">
        <f>IFERROR(VLOOKUP(E376, Z!$A$2:$C$4127, 3, FALSE), "")</f>
        <v/>
      </c>
      <c r="G376" s="228"/>
      <c r="H376" s="229"/>
      <c r="I376" s="229"/>
      <c r="J376" s="226" t="s">
        <v>4873</v>
      </c>
      <c r="K376" s="230"/>
      <c r="L376" s="237"/>
      <c r="M376" s="238" t="str">
        <f>IF(P376=TRUE,IFERROR(K376*VLOOKUP(O376,Y!$F$63:$L$67,MATCH(J376,Y!$G$62:$L$62,0)+1,FALSE),""),IFERROR(K376*VLOOKUP(O376,Y!$F$63:$L$67,MATCH("-",Y!$G$62:$L$62,0)+1,FALSE),""))</f>
        <v/>
      </c>
      <c r="N376" s="207"/>
      <c r="O376" s="209">
        <f t="shared" si="10"/>
        <v>0</v>
      </c>
      <c r="P376" s="209" t="str">
        <f t="shared" si="11"/>
        <v>-</v>
      </c>
      <c r="Q376" s="64"/>
      <c r="R376" s="64"/>
      <c r="S376" s="64"/>
    </row>
    <row r="377" spans="1:19" s="210" customFormat="1" x14ac:dyDescent="0.2">
      <c r="A377" s="207"/>
      <c r="B377" s="224">
        <v>355</v>
      </c>
      <c r="C377" s="229"/>
      <c r="D377" s="229"/>
      <c r="E377" s="226"/>
      <c r="F377" s="227" t="str">
        <f>IFERROR(VLOOKUP(E377, Z!$A$2:$C$4127, 3, FALSE), "")</f>
        <v/>
      </c>
      <c r="G377" s="228"/>
      <c r="H377" s="229"/>
      <c r="I377" s="229"/>
      <c r="J377" s="226" t="s">
        <v>4873</v>
      </c>
      <c r="K377" s="230"/>
      <c r="L377" s="237"/>
      <c r="M377" s="238" t="str">
        <f>IF(P377=TRUE,IFERROR(K377*VLOOKUP(O377,Y!$F$63:$L$67,MATCH(J377,Y!$G$62:$L$62,0)+1,FALSE),""),IFERROR(K377*VLOOKUP(O377,Y!$F$63:$L$67,MATCH("-",Y!$G$62:$L$62,0)+1,FALSE),""))</f>
        <v/>
      </c>
      <c r="N377" s="207"/>
      <c r="O377" s="209">
        <f t="shared" si="10"/>
        <v>0</v>
      </c>
      <c r="P377" s="209" t="str">
        <f t="shared" si="11"/>
        <v>-</v>
      </c>
      <c r="Q377" s="64"/>
      <c r="R377" s="64"/>
      <c r="S377" s="64"/>
    </row>
    <row r="378" spans="1:19" s="210" customFormat="1" x14ac:dyDescent="0.2">
      <c r="A378" s="207"/>
      <c r="B378" s="224">
        <v>356</v>
      </c>
      <c r="C378" s="229"/>
      <c r="D378" s="229"/>
      <c r="E378" s="226"/>
      <c r="F378" s="227" t="str">
        <f>IFERROR(VLOOKUP(E378, Z!$A$2:$C$4127, 3, FALSE), "")</f>
        <v/>
      </c>
      <c r="G378" s="228"/>
      <c r="H378" s="229"/>
      <c r="I378" s="229"/>
      <c r="J378" s="226" t="s">
        <v>4873</v>
      </c>
      <c r="K378" s="230"/>
      <c r="L378" s="237"/>
      <c r="M378" s="238" t="str">
        <f>IF(P378=TRUE,IFERROR(K378*VLOOKUP(O378,Y!$F$63:$L$67,MATCH(J378,Y!$G$62:$L$62,0)+1,FALSE),""),IFERROR(K378*VLOOKUP(O378,Y!$F$63:$L$67,MATCH("-",Y!$G$62:$L$62,0)+1,FALSE),""))</f>
        <v/>
      </c>
      <c r="N378" s="207"/>
      <c r="O378" s="209">
        <f t="shared" si="10"/>
        <v>0</v>
      </c>
      <c r="P378" s="209" t="str">
        <f t="shared" si="11"/>
        <v>-</v>
      </c>
      <c r="Q378" s="64"/>
      <c r="R378" s="64"/>
      <c r="S378" s="64"/>
    </row>
    <row r="379" spans="1:19" s="210" customFormat="1" x14ac:dyDescent="0.2">
      <c r="A379" s="207"/>
      <c r="B379" s="224">
        <v>357</v>
      </c>
      <c r="C379" s="229"/>
      <c r="D379" s="229"/>
      <c r="E379" s="226"/>
      <c r="F379" s="227" t="str">
        <f>IFERROR(VLOOKUP(E379, Z!$A$2:$C$4127, 3, FALSE), "")</f>
        <v/>
      </c>
      <c r="G379" s="228"/>
      <c r="H379" s="229"/>
      <c r="I379" s="229"/>
      <c r="J379" s="226" t="s">
        <v>4873</v>
      </c>
      <c r="K379" s="230"/>
      <c r="L379" s="237"/>
      <c r="M379" s="238" t="str">
        <f>IF(P379=TRUE,IFERROR(K379*VLOOKUP(O379,Y!$F$63:$L$67,MATCH(J379,Y!$G$62:$L$62,0)+1,FALSE),""),IFERROR(K379*VLOOKUP(O379,Y!$F$63:$L$67,MATCH("-",Y!$G$62:$L$62,0)+1,FALSE),""))</f>
        <v/>
      </c>
      <c r="N379" s="207"/>
      <c r="O379" s="209">
        <f t="shared" si="10"/>
        <v>0</v>
      </c>
      <c r="P379" s="209" t="str">
        <f t="shared" si="11"/>
        <v>-</v>
      </c>
      <c r="Q379" s="64"/>
      <c r="R379" s="64"/>
      <c r="S379" s="64"/>
    </row>
    <row r="380" spans="1:19" s="210" customFormat="1" x14ac:dyDescent="0.2">
      <c r="A380" s="207"/>
      <c r="B380" s="224">
        <v>358</v>
      </c>
      <c r="C380" s="229"/>
      <c r="D380" s="229"/>
      <c r="E380" s="226"/>
      <c r="F380" s="227" t="str">
        <f>IFERROR(VLOOKUP(E380, Z!$A$2:$C$4127, 3, FALSE), "")</f>
        <v/>
      </c>
      <c r="G380" s="228"/>
      <c r="H380" s="229"/>
      <c r="I380" s="229"/>
      <c r="J380" s="226" t="s">
        <v>4873</v>
      </c>
      <c r="K380" s="230"/>
      <c r="L380" s="237"/>
      <c r="M380" s="238" t="str">
        <f>IF(P380=TRUE,IFERROR(K380*VLOOKUP(O380,Y!$F$63:$L$67,MATCH(J380,Y!$G$62:$L$62,0)+1,FALSE),""),IFERROR(K380*VLOOKUP(O380,Y!$F$63:$L$67,MATCH("-",Y!$G$62:$L$62,0)+1,FALSE),""))</f>
        <v/>
      </c>
      <c r="N380" s="207"/>
      <c r="O380" s="209">
        <f t="shared" si="10"/>
        <v>0</v>
      </c>
      <c r="P380" s="209" t="str">
        <f t="shared" si="11"/>
        <v>-</v>
      </c>
      <c r="Q380" s="64"/>
      <c r="R380" s="64"/>
      <c r="S380" s="64"/>
    </row>
    <row r="381" spans="1:19" s="210" customFormat="1" x14ac:dyDescent="0.2">
      <c r="A381" s="207"/>
      <c r="B381" s="224">
        <v>359</v>
      </c>
      <c r="C381" s="229"/>
      <c r="D381" s="229"/>
      <c r="E381" s="226"/>
      <c r="F381" s="227" t="str">
        <f>IFERROR(VLOOKUP(E381, Z!$A$2:$C$4127, 3, FALSE), "")</f>
        <v/>
      </c>
      <c r="G381" s="228"/>
      <c r="H381" s="229"/>
      <c r="I381" s="229"/>
      <c r="J381" s="226" t="s">
        <v>4873</v>
      </c>
      <c r="K381" s="230"/>
      <c r="L381" s="237"/>
      <c r="M381" s="238" t="str">
        <f>IF(P381=TRUE,IFERROR(K381*VLOOKUP(O381,Y!$F$63:$L$67,MATCH(J381,Y!$G$62:$L$62,0)+1,FALSE),""),IFERROR(K381*VLOOKUP(O381,Y!$F$63:$L$67,MATCH("-",Y!$G$62:$L$62,0)+1,FALSE),""))</f>
        <v/>
      </c>
      <c r="N381" s="207"/>
      <c r="O381" s="209">
        <f t="shared" si="10"/>
        <v>0</v>
      </c>
      <c r="P381" s="209" t="str">
        <f t="shared" si="11"/>
        <v>-</v>
      </c>
      <c r="Q381" s="64"/>
      <c r="R381" s="64"/>
      <c r="S381" s="64"/>
    </row>
    <row r="382" spans="1:19" s="210" customFormat="1" x14ac:dyDescent="0.2">
      <c r="A382" s="207"/>
      <c r="B382" s="224">
        <v>360</v>
      </c>
      <c r="C382" s="229"/>
      <c r="D382" s="229"/>
      <c r="E382" s="226"/>
      <c r="F382" s="227" t="str">
        <f>IFERROR(VLOOKUP(E382, Z!$A$2:$C$4127, 3, FALSE), "")</f>
        <v/>
      </c>
      <c r="G382" s="228"/>
      <c r="H382" s="229"/>
      <c r="I382" s="229"/>
      <c r="J382" s="226" t="s">
        <v>4873</v>
      </c>
      <c r="K382" s="230"/>
      <c r="L382" s="237"/>
      <c r="M382" s="238" t="str">
        <f>IF(P382=TRUE,IFERROR(K382*VLOOKUP(O382,Y!$F$63:$L$67,MATCH(J382,Y!$G$62:$L$62,0)+1,FALSE),""),IFERROR(K382*VLOOKUP(O382,Y!$F$63:$L$67,MATCH("-",Y!$G$62:$L$62,0)+1,FALSE),""))</f>
        <v/>
      </c>
      <c r="N382" s="207"/>
      <c r="O382" s="209">
        <f t="shared" si="10"/>
        <v>0</v>
      </c>
      <c r="P382" s="209" t="str">
        <f t="shared" si="11"/>
        <v>-</v>
      </c>
      <c r="Q382" s="64"/>
      <c r="R382" s="64"/>
      <c r="S382" s="64"/>
    </row>
    <row r="383" spans="1:19" s="210" customFormat="1" x14ac:dyDescent="0.2">
      <c r="A383" s="207"/>
      <c r="B383" s="224">
        <v>361</v>
      </c>
      <c r="C383" s="229"/>
      <c r="D383" s="229"/>
      <c r="E383" s="226"/>
      <c r="F383" s="227" t="str">
        <f>IFERROR(VLOOKUP(E383, Z!$A$2:$C$4127, 3, FALSE), "")</f>
        <v/>
      </c>
      <c r="G383" s="228"/>
      <c r="H383" s="229"/>
      <c r="I383" s="229"/>
      <c r="J383" s="226" t="s">
        <v>4873</v>
      </c>
      <c r="K383" s="230"/>
      <c r="L383" s="237"/>
      <c r="M383" s="238" t="str">
        <f>IF(P383=TRUE,IFERROR(K383*VLOOKUP(O383,Y!$F$63:$L$67,MATCH(J383,Y!$G$62:$L$62,0)+1,FALSE),""),IFERROR(K383*VLOOKUP(O383,Y!$F$63:$L$67,MATCH("-",Y!$G$62:$L$62,0)+1,FALSE),""))</f>
        <v/>
      </c>
      <c r="N383" s="207"/>
      <c r="O383" s="209">
        <f t="shared" si="10"/>
        <v>0</v>
      </c>
      <c r="P383" s="209" t="str">
        <f t="shared" si="11"/>
        <v>-</v>
      </c>
      <c r="Q383" s="64"/>
      <c r="R383" s="64"/>
      <c r="S383" s="64"/>
    </row>
    <row r="384" spans="1:19" s="210" customFormat="1" x14ac:dyDescent="0.2">
      <c r="A384" s="207"/>
      <c r="B384" s="224">
        <v>362</v>
      </c>
      <c r="C384" s="229"/>
      <c r="D384" s="229"/>
      <c r="E384" s="226"/>
      <c r="F384" s="227" t="str">
        <f>IFERROR(VLOOKUP(E384, Z!$A$2:$C$4127, 3, FALSE), "")</f>
        <v/>
      </c>
      <c r="G384" s="228"/>
      <c r="H384" s="229"/>
      <c r="I384" s="229"/>
      <c r="J384" s="226" t="s">
        <v>4873</v>
      </c>
      <c r="K384" s="230"/>
      <c r="L384" s="237"/>
      <c r="M384" s="238" t="str">
        <f>IF(P384=TRUE,IFERROR(K384*VLOOKUP(O384,Y!$F$63:$L$67,MATCH(J384,Y!$G$62:$L$62,0)+1,FALSE),""),IFERROR(K384*VLOOKUP(O384,Y!$F$63:$L$67,MATCH("-",Y!$G$62:$L$62,0)+1,FALSE),""))</f>
        <v/>
      </c>
      <c r="N384" s="207"/>
      <c r="O384" s="209">
        <f t="shared" si="10"/>
        <v>0</v>
      </c>
      <c r="P384" s="209" t="str">
        <f t="shared" si="11"/>
        <v>-</v>
      </c>
      <c r="Q384" s="64"/>
      <c r="R384" s="64"/>
      <c r="S384" s="64"/>
    </row>
    <row r="385" spans="1:19" s="210" customFormat="1" x14ac:dyDescent="0.2">
      <c r="A385" s="207"/>
      <c r="B385" s="224">
        <v>363</v>
      </c>
      <c r="C385" s="229"/>
      <c r="D385" s="229"/>
      <c r="E385" s="226"/>
      <c r="F385" s="227" t="str">
        <f>IFERROR(VLOOKUP(E385, Z!$A$2:$C$4127, 3, FALSE), "")</f>
        <v/>
      </c>
      <c r="G385" s="228"/>
      <c r="H385" s="229"/>
      <c r="I385" s="229"/>
      <c r="J385" s="226" t="s">
        <v>4873</v>
      </c>
      <c r="K385" s="230"/>
      <c r="L385" s="237"/>
      <c r="M385" s="238" t="str">
        <f>IF(P385=TRUE,IFERROR(K385*VLOOKUP(O385,Y!$F$63:$L$67,MATCH(J385,Y!$G$62:$L$62,0)+1,FALSE),""),IFERROR(K385*VLOOKUP(O385,Y!$F$63:$L$67,MATCH("-",Y!$G$62:$L$62,0)+1,FALSE),""))</f>
        <v/>
      </c>
      <c r="N385" s="207"/>
      <c r="O385" s="209">
        <f t="shared" si="10"/>
        <v>0</v>
      </c>
      <c r="P385" s="209" t="str">
        <f t="shared" si="11"/>
        <v>-</v>
      </c>
      <c r="Q385" s="64"/>
      <c r="R385" s="64"/>
      <c r="S385" s="64"/>
    </row>
    <row r="386" spans="1:19" s="210" customFormat="1" x14ac:dyDescent="0.2">
      <c r="A386" s="207"/>
      <c r="B386" s="224">
        <v>364</v>
      </c>
      <c r="C386" s="229"/>
      <c r="D386" s="229"/>
      <c r="E386" s="226"/>
      <c r="F386" s="227" t="str">
        <f>IFERROR(VLOOKUP(E386, Z!$A$2:$C$4127, 3, FALSE), "")</f>
        <v/>
      </c>
      <c r="G386" s="228"/>
      <c r="H386" s="229"/>
      <c r="I386" s="229"/>
      <c r="J386" s="226" t="s">
        <v>4873</v>
      </c>
      <c r="K386" s="230"/>
      <c r="L386" s="237"/>
      <c r="M386" s="238" t="str">
        <f>IF(P386=TRUE,IFERROR(K386*VLOOKUP(O386,Y!$F$63:$L$67,MATCH(J386,Y!$G$62:$L$62,0)+1,FALSE),""),IFERROR(K386*VLOOKUP(O386,Y!$F$63:$L$67,MATCH("-",Y!$G$62:$L$62,0)+1,FALSE),""))</f>
        <v/>
      </c>
      <c r="N386" s="207"/>
      <c r="O386" s="209">
        <f t="shared" si="10"/>
        <v>0</v>
      </c>
      <c r="P386" s="209" t="str">
        <f t="shared" si="11"/>
        <v>-</v>
      </c>
      <c r="Q386" s="64"/>
      <c r="R386" s="64"/>
      <c r="S386" s="64"/>
    </row>
    <row r="387" spans="1:19" s="210" customFormat="1" x14ac:dyDescent="0.2">
      <c r="A387" s="207"/>
      <c r="B387" s="224">
        <v>365</v>
      </c>
      <c r="C387" s="229"/>
      <c r="D387" s="229"/>
      <c r="E387" s="226"/>
      <c r="F387" s="227" t="str">
        <f>IFERROR(VLOOKUP(E387, Z!$A$2:$C$4127, 3, FALSE), "")</f>
        <v/>
      </c>
      <c r="G387" s="228"/>
      <c r="H387" s="229"/>
      <c r="I387" s="229"/>
      <c r="J387" s="226" t="s">
        <v>4873</v>
      </c>
      <c r="K387" s="230"/>
      <c r="L387" s="237"/>
      <c r="M387" s="238" t="str">
        <f>IF(P387=TRUE,IFERROR(K387*VLOOKUP(O387,Y!$F$63:$L$67,MATCH(J387,Y!$G$62:$L$62,0)+1,FALSE),""),IFERROR(K387*VLOOKUP(O387,Y!$F$63:$L$67,MATCH("-",Y!$G$62:$L$62,0)+1,FALSE),""))</f>
        <v/>
      </c>
      <c r="N387" s="207"/>
      <c r="O387" s="209">
        <f t="shared" si="10"/>
        <v>0</v>
      </c>
      <c r="P387" s="209" t="str">
        <f t="shared" si="11"/>
        <v>-</v>
      </c>
      <c r="Q387" s="64"/>
      <c r="R387" s="64"/>
      <c r="S387" s="64"/>
    </row>
    <row r="388" spans="1:19" s="210" customFormat="1" x14ac:dyDescent="0.2">
      <c r="A388" s="207"/>
      <c r="B388" s="224">
        <v>366</v>
      </c>
      <c r="C388" s="229"/>
      <c r="D388" s="229"/>
      <c r="E388" s="226"/>
      <c r="F388" s="227" t="str">
        <f>IFERROR(VLOOKUP(E388, Z!$A$2:$C$4127, 3, FALSE), "")</f>
        <v/>
      </c>
      <c r="G388" s="228"/>
      <c r="H388" s="229"/>
      <c r="I388" s="229"/>
      <c r="J388" s="226" t="s">
        <v>4873</v>
      </c>
      <c r="K388" s="230"/>
      <c r="L388" s="237"/>
      <c r="M388" s="238" t="str">
        <f>IF(P388=TRUE,IFERROR(K388*VLOOKUP(O388,Y!$F$63:$L$67,MATCH(J388,Y!$G$62:$L$62,0)+1,FALSE),""),IFERROR(K388*VLOOKUP(O388,Y!$F$63:$L$67,MATCH("-",Y!$G$62:$L$62,0)+1,FALSE),""))</f>
        <v/>
      </c>
      <c r="N388" s="207"/>
      <c r="O388" s="209">
        <f t="shared" si="10"/>
        <v>0</v>
      </c>
      <c r="P388" s="209" t="str">
        <f t="shared" si="11"/>
        <v>-</v>
      </c>
      <c r="Q388" s="64"/>
      <c r="R388" s="64"/>
      <c r="S388" s="64"/>
    </row>
    <row r="389" spans="1:19" s="210" customFormat="1" x14ac:dyDescent="0.2">
      <c r="A389" s="207"/>
      <c r="B389" s="224">
        <v>367</v>
      </c>
      <c r="C389" s="229"/>
      <c r="D389" s="229"/>
      <c r="E389" s="226"/>
      <c r="F389" s="227" t="str">
        <f>IFERROR(VLOOKUP(E389, Z!$A$2:$C$4127, 3, FALSE), "")</f>
        <v/>
      </c>
      <c r="G389" s="228"/>
      <c r="H389" s="229"/>
      <c r="I389" s="229"/>
      <c r="J389" s="226" t="s">
        <v>4873</v>
      </c>
      <c r="K389" s="230"/>
      <c r="L389" s="237"/>
      <c r="M389" s="238" t="str">
        <f>IF(P389=TRUE,IFERROR(K389*VLOOKUP(O389,Y!$F$63:$L$67,MATCH(J389,Y!$G$62:$L$62,0)+1,FALSE),""),IFERROR(K389*VLOOKUP(O389,Y!$F$63:$L$67,MATCH("-",Y!$G$62:$L$62,0)+1,FALSE),""))</f>
        <v/>
      </c>
      <c r="N389" s="207"/>
      <c r="O389" s="209">
        <f t="shared" si="10"/>
        <v>0</v>
      </c>
      <c r="P389" s="209" t="str">
        <f t="shared" si="11"/>
        <v>-</v>
      </c>
      <c r="Q389" s="64"/>
      <c r="R389" s="64"/>
      <c r="S389" s="64"/>
    </row>
    <row r="390" spans="1:19" s="210" customFormat="1" x14ac:dyDescent="0.2">
      <c r="A390" s="207"/>
      <c r="B390" s="224">
        <v>368</v>
      </c>
      <c r="C390" s="229"/>
      <c r="D390" s="229"/>
      <c r="E390" s="226"/>
      <c r="F390" s="227" t="str">
        <f>IFERROR(VLOOKUP(E390, Z!$A$2:$C$4127, 3, FALSE), "")</f>
        <v/>
      </c>
      <c r="G390" s="228"/>
      <c r="H390" s="229"/>
      <c r="I390" s="229"/>
      <c r="J390" s="226" t="s">
        <v>4873</v>
      </c>
      <c r="K390" s="230"/>
      <c r="L390" s="237"/>
      <c r="M390" s="238" t="str">
        <f>IF(P390=TRUE,IFERROR(K390*VLOOKUP(O390,Y!$F$63:$L$67,MATCH(J390,Y!$G$62:$L$62,0)+1,FALSE),""),IFERROR(K390*VLOOKUP(O390,Y!$F$63:$L$67,MATCH("-",Y!$G$62:$L$62,0)+1,FALSE),""))</f>
        <v/>
      </c>
      <c r="N390" s="207"/>
      <c r="O390" s="209">
        <f t="shared" si="10"/>
        <v>0</v>
      </c>
      <c r="P390" s="209" t="str">
        <f t="shared" si="11"/>
        <v>-</v>
      </c>
      <c r="Q390" s="64"/>
      <c r="R390" s="64"/>
      <c r="S390" s="64"/>
    </row>
    <row r="391" spans="1:19" s="210" customFormat="1" x14ac:dyDescent="0.2">
      <c r="A391" s="207"/>
      <c r="B391" s="224">
        <v>369</v>
      </c>
      <c r="C391" s="229"/>
      <c r="D391" s="229"/>
      <c r="E391" s="226"/>
      <c r="F391" s="227" t="str">
        <f>IFERROR(VLOOKUP(E391, Z!$A$2:$C$4127, 3, FALSE), "")</f>
        <v/>
      </c>
      <c r="G391" s="228"/>
      <c r="H391" s="229"/>
      <c r="I391" s="229"/>
      <c r="J391" s="226" t="s">
        <v>4873</v>
      </c>
      <c r="K391" s="230"/>
      <c r="L391" s="237"/>
      <c r="M391" s="238" t="str">
        <f>IF(P391=TRUE,IFERROR(K391*VLOOKUP(O391,Y!$F$63:$L$67,MATCH(J391,Y!$G$62:$L$62,0)+1,FALSE),""),IFERROR(K391*VLOOKUP(O391,Y!$F$63:$L$67,MATCH("-",Y!$G$62:$L$62,0)+1,FALSE),""))</f>
        <v/>
      </c>
      <c r="N391" s="207"/>
      <c r="O391" s="209">
        <f t="shared" si="10"/>
        <v>0</v>
      </c>
      <c r="P391" s="209" t="str">
        <f t="shared" si="11"/>
        <v>-</v>
      </c>
      <c r="Q391" s="64"/>
      <c r="R391" s="64"/>
      <c r="S391" s="64"/>
    </row>
    <row r="392" spans="1:19" s="210" customFormat="1" x14ac:dyDescent="0.2">
      <c r="A392" s="207"/>
      <c r="B392" s="224">
        <v>370</v>
      </c>
      <c r="C392" s="229"/>
      <c r="D392" s="229"/>
      <c r="E392" s="226"/>
      <c r="F392" s="227" t="str">
        <f>IFERROR(VLOOKUP(E392, Z!$A$2:$C$4127, 3, FALSE), "")</f>
        <v/>
      </c>
      <c r="G392" s="228"/>
      <c r="H392" s="229"/>
      <c r="I392" s="229"/>
      <c r="J392" s="226" t="s">
        <v>4873</v>
      </c>
      <c r="K392" s="230"/>
      <c r="L392" s="237"/>
      <c r="M392" s="238" t="str">
        <f>IF(P392=TRUE,IFERROR(K392*VLOOKUP(O392,Y!$F$63:$L$67,MATCH(J392,Y!$G$62:$L$62,0)+1,FALSE),""),IFERROR(K392*VLOOKUP(O392,Y!$F$63:$L$67,MATCH("-",Y!$G$62:$L$62,0)+1,FALSE),""))</f>
        <v/>
      </c>
      <c r="N392" s="207"/>
      <c r="O392" s="209">
        <f t="shared" si="10"/>
        <v>0</v>
      </c>
      <c r="P392" s="209" t="str">
        <f t="shared" si="11"/>
        <v>-</v>
      </c>
      <c r="Q392" s="64"/>
      <c r="R392" s="64"/>
      <c r="S392" s="64"/>
    </row>
    <row r="393" spans="1:19" s="210" customFormat="1" x14ac:dyDescent="0.2">
      <c r="A393" s="207"/>
      <c r="B393" s="224">
        <v>371</v>
      </c>
      <c r="C393" s="229"/>
      <c r="D393" s="229"/>
      <c r="E393" s="226"/>
      <c r="F393" s="227" t="str">
        <f>IFERROR(VLOOKUP(E393, Z!$A$2:$C$4127, 3, FALSE), "")</f>
        <v/>
      </c>
      <c r="G393" s="228"/>
      <c r="H393" s="229"/>
      <c r="I393" s="229"/>
      <c r="J393" s="226" t="s">
        <v>4873</v>
      </c>
      <c r="K393" s="230"/>
      <c r="L393" s="237"/>
      <c r="M393" s="238" t="str">
        <f>IF(P393=TRUE,IFERROR(K393*VLOOKUP(O393,Y!$F$63:$L$67,MATCH(J393,Y!$G$62:$L$62,0)+1,FALSE),""),IFERROR(K393*VLOOKUP(O393,Y!$F$63:$L$67,MATCH("-",Y!$G$62:$L$62,0)+1,FALSE),""))</f>
        <v/>
      </c>
      <c r="N393" s="207"/>
      <c r="O393" s="209">
        <f t="shared" si="10"/>
        <v>0</v>
      </c>
      <c r="P393" s="209" t="str">
        <f t="shared" si="11"/>
        <v>-</v>
      </c>
      <c r="Q393" s="64"/>
      <c r="R393" s="64"/>
      <c r="S393" s="64"/>
    </row>
    <row r="394" spans="1:19" s="210" customFormat="1" x14ac:dyDescent="0.2">
      <c r="A394" s="207"/>
      <c r="B394" s="224">
        <v>372</v>
      </c>
      <c r="C394" s="229"/>
      <c r="D394" s="229"/>
      <c r="E394" s="226"/>
      <c r="F394" s="227" t="str">
        <f>IFERROR(VLOOKUP(E394, Z!$A$2:$C$4127, 3, FALSE), "")</f>
        <v/>
      </c>
      <c r="G394" s="228"/>
      <c r="H394" s="229"/>
      <c r="I394" s="229"/>
      <c r="J394" s="226" t="s">
        <v>4873</v>
      </c>
      <c r="K394" s="230"/>
      <c r="L394" s="237"/>
      <c r="M394" s="238" t="str">
        <f>IF(P394=TRUE,IFERROR(K394*VLOOKUP(O394,Y!$F$63:$L$67,MATCH(J394,Y!$G$62:$L$62,0)+1,FALSE),""),IFERROR(K394*VLOOKUP(O394,Y!$F$63:$L$67,MATCH("-",Y!$G$62:$L$62,0)+1,FALSE),""))</f>
        <v/>
      </c>
      <c r="N394" s="207"/>
      <c r="O394" s="209">
        <f t="shared" si="10"/>
        <v>0</v>
      </c>
      <c r="P394" s="209" t="str">
        <f t="shared" si="11"/>
        <v>-</v>
      </c>
      <c r="Q394" s="64"/>
      <c r="R394" s="64"/>
      <c r="S394" s="64"/>
    </row>
    <row r="395" spans="1:19" s="210" customFormat="1" x14ac:dyDescent="0.2">
      <c r="A395" s="207"/>
      <c r="B395" s="224">
        <v>373</v>
      </c>
      <c r="C395" s="229"/>
      <c r="D395" s="229"/>
      <c r="E395" s="226"/>
      <c r="F395" s="227" t="str">
        <f>IFERROR(VLOOKUP(E395, Z!$A$2:$C$4127, 3, FALSE), "")</f>
        <v/>
      </c>
      <c r="G395" s="228"/>
      <c r="H395" s="229"/>
      <c r="I395" s="229"/>
      <c r="J395" s="226" t="s">
        <v>4873</v>
      </c>
      <c r="K395" s="230"/>
      <c r="L395" s="237"/>
      <c r="M395" s="238" t="str">
        <f>IF(P395=TRUE,IFERROR(K395*VLOOKUP(O395,Y!$F$63:$L$67,MATCH(J395,Y!$G$62:$L$62,0)+1,FALSE),""),IFERROR(K395*VLOOKUP(O395,Y!$F$63:$L$67,MATCH("-",Y!$G$62:$L$62,0)+1,FALSE),""))</f>
        <v/>
      </c>
      <c r="N395" s="207"/>
      <c r="O395" s="209">
        <f t="shared" si="10"/>
        <v>0</v>
      </c>
      <c r="P395" s="209" t="str">
        <f t="shared" si="11"/>
        <v>-</v>
      </c>
      <c r="Q395" s="64"/>
      <c r="R395" s="64"/>
      <c r="S395" s="64"/>
    </row>
    <row r="396" spans="1:19" s="210" customFormat="1" x14ac:dyDescent="0.2">
      <c r="A396" s="207"/>
      <c r="B396" s="224">
        <v>374</v>
      </c>
      <c r="C396" s="229"/>
      <c r="D396" s="229"/>
      <c r="E396" s="226"/>
      <c r="F396" s="227" t="str">
        <f>IFERROR(VLOOKUP(E396, Z!$A$2:$C$4127, 3, FALSE), "")</f>
        <v/>
      </c>
      <c r="G396" s="228"/>
      <c r="H396" s="229"/>
      <c r="I396" s="229"/>
      <c r="J396" s="226" t="s">
        <v>4873</v>
      </c>
      <c r="K396" s="230"/>
      <c r="L396" s="237"/>
      <c r="M396" s="238" t="str">
        <f>IF(P396=TRUE,IFERROR(K396*VLOOKUP(O396,Y!$F$63:$L$67,MATCH(J396,Y!$G$62:$L$62,0)+1,FALSE),""),IFERROR(K396*VLOOKUP(O396,Y!$F$63:$L$67,MATCH("-",Y!$G$62:$L$62,0)+1,FALSE),""))</f>
        <v/>
      </c>
      <c r="N396" s="207"/>
      <c r="O396" s="209">
        <f t="shared" si="10"/>
        <v>0</v>
      </c>
      <c r="P396" s="209" t="str">
        <f t="shared" si="11"/>
        <v>-</v>
      </c>
      <c r="Q396" s="64"/>
      <c r="R396" s="64"/>
      <c r="S396" s="64"/>
    </row>
    <row r="397" spans="1:19" s="210" customFormat="1" x14ac:dyDescent="0.2">
      <c r="A397" s="207"/>
      <c r="B397" s="224">
        <v>375</v>
      </c>
      <c r="C397" s="229"/>
      <c r="D397" s="229"/>
      <c r="E397" s="226"/>
      <c r="F397" s="227" t="str">
        <f>IFERROR(VLOOKUP(E397, Z!$A$2:$C$4127, 3, FALSE), "")</f>
        <v/>
      </c>
      <c r="G397" s="228"/>
      <c r="H397" s="229"/>
      <c r="I397" s="229"/>
      <c r="J397" s="226" t="s">
        <v>4873</v>
      </c>
      <c r="K397" s="230"/>
      <c r="L397" s="237"/>
      <c r="M397" s="238" t="str">
        <f>IF(P397=TRUE,IFERROR(K397*VLOOKUP(O397,Y!$F$63:$L$67,MATCH(J397,Y!$G$62:$L$62,0)+1,FALSE),""),IFERROR(K397*VLOOKUP(O397,Y!$F$63:$L$67,MATCH("-",Y!$G$62:$L$62,0)+1,FALSE),""))</f>
        <v/>
      </c>
      <c r="N397" s="207"/>
      <c r="O397" s="209">
        <f t="shared" si="10"/>
        <v>0</v>
      </c>
      <c r="P397" s="209" t="str">
        <f t="shared" si="11"/>
        <v>-</v>
      </c>
      <c r="Q397" s="64"/>
      <c r="R397" s="64"/>
      <c r="S397" s="64"/>
    </row>
    <row r="398" spans="1:19" s="210" customFormat="1" x14ac:dyDescent="0.2">
      <c r="A398" s="207"/>
      <c r="B398" s="224">
        <v>376</v>
      </c>
      <c r="C398" s="229"/>
      <c r="D398" s="229"/>
      <c r="E398" s="226"/>
      <c r="F398" s="227" t="str">
        <f>IFERROR(VLOOKUP(E398, Z!$A$2:$C$4127, 3, FALSE), "")</f>
        <v/>
      </c>
      <c r="G398" s="228"/>
      <c r="H398" s="229"/>
      <c r="I398" s="229"/>
      <c r="J398" s="226" t="s">
        <v>4873</v>
      </c>
      <c r="K398" s="230"/>
      <c r="L398" s="237"/>
      <c r="M398" s="238" t="str">
        <f>IF(P398=TRUE,IFERROR(K398*VLOOKUP(O398,Y!$F$63:$L$67,MATCH(J398,Y!$G$62:$L$62,0)+1,FALSE),""),IFERROR(K398*VLOOKUP(O398,Y!$F$63:$L$67,MATCH("-",Y!$G$62:$L$62,0)+1,FALSE),""))</f>
        <v/>
      </c>
      <c r="N398" s="207"/>
      <c r="O398" s="209">
        <f t="shared" si="10"/>
        <v>0</v>
      </c>
      <c r="P398" s="209" t="str">
        <f t="shared" si="11"/>
        <v>-</v>
      </c>
      <c r="Q398" s="64"/>
      <c r="R398" s="64"/>
      <c r="S398" s="64"/>
    </row>
    <row r="399" spans="1:19" s="210" customFormat="1" x14ac:dyDescent="0.2">
      <c r="A399" s="207"/>
      <c r="B399" s="224">
        <v>377</v>
      </c>
      <c r="C399" s="229"/>
      <c r="D399" s="229"/>
      <c r="E399" s="226"/>
      <c r="F399" s="227" t="str">
        <f>IFERROR(VLOOKUP(E399, Z!$A$2:$C$4127, 3, FALSE), "")</f>
        <v/>
      </c>
      <c r="G399" s="228"/>
      <c r="H399" s="229"/>
      <c r="I399" s="229"/>
      <c r="J399" s="226" t="s">
        <v>4873</v>
      </c>
      <c r="K399" s="230"/>
      <c r="L399" s="237"/>
      <c r="M399" s="238" t="str">
        <f>IF(P399=TRUE,IFERROR(K399*VLOOKUP(O399,Y!$F$63:$L$67,MATCH(J399,Y!$G$62:$L$62,0)+1,FALSE),""),IFERROR(K399*VLOOKUP(O399,Y!$F$63:$L$67,MATCH("-",Y!$G$62:$L$62,0)+1,FALSE),""))</f>
        <v/>
      </c>
      <c r="N399" s="207"/>
      <c r="O399" s="209">
        <f t="shared" si="10"/>
        <v>0</v>
      </c>
      <c r="P399" s="209" t="str">
        <f t="shared" si="11"/>
        <v>-</v>
      </c>
      <c r="Q399" s="64"/>
      <c r="R399" s="64"/>
      <c r="S399" s="64"/>
    </row>
    <row r="400" spans="1:19" s="210" customFormat="1" x14ac:dyDescent="0.2">
      <c r="A400" s="207"/>
      <c r="B400" s="224">
        <v>378</v>
      </c>
      <c r="C400" s="229"/>
      <c r="D400" s="229"/>
      <c r="E400" s="226"/>
      <c r="F400" s="227" t="str">
        <f>IFERROR(VLOOKUP(E400, Z!$A$2:$C$4127, 3, FALSE), "")</f>
        <v/>
      </c>
      <c r="G400" s="228"/>
      <c r="H400" s="229"/>
      <c r="I400" s="229"/>
      <c r="J400" s="226" t="s">
        <v>4873</v>
      </c>
      <c r="K400" s="230"/>
      <c r="L400" s="237"/>
      <c r="M400" s="238" t="str">
        <f>IF(P400=TRUE,IFERROR(K400*VLOOKUP(O400,Y!$F$63:$L$67,MATCH(J400,Y!$G$62:$L$62,0)+1,FALSE),""),IFERROR(K400*VLOOKUP(O400,Y!$F$63:$L$67,MATCH("-",Y!$G$62:$L$62,0)+1,FALSE),""))</f>
        <v/>
      </c>
      <c r="N400" s="207"/>
      <c r="O400" s="209">
        <f t="shared" si="10"/>
        <v>0</v>
      </c>
      <c r="P400" s="209" t="str">
        <f t="shared" si="11"/>
        <v>-</v>
      </c>
      <c r="Q400" s="64"/>
      <c r="R400" s="64"/>
      <c r="S400" s="64"/>
    </row>
    <row r="401" spans="1:19" s="210" customFormat="1" x14ac:dyDescent="0.2">
      <c r="A401" s="207"/>
      <c r="B401" s="224">
        <v>379</v>
      </c>
      <c r="C401" s="229"/>
      <c r="D401" s="229"/>
      <c r="E401" s="226"/>
      <c r="F401" s="227" t="str">
        <f>IFERROR(VLOOKUP(E401, Z!$A$2:$C$4127, 3, FALSE), "")</f>
        <v/>
      </c>
      <c r="G401" s="228"/>
      <c r="H401" s="229"/>
      <c r="I401" s="229"/>
      <c r="J401" s="226" t="s">
        <v>4873</v>
      </c>
      <c r="K401" s="230"/>
      <c r="L401" s="237"/>
      <c r="M401" s="238" t="str">
        <f>IF(P401=TRUE,IFERROR(K401*VLOOKUP(O401,Y!$F$63:$L$67,MATCH(J401,Y!$G$62:$L$62,0)+1,FALSE),""),IFERROR(K401*VLOOKUP(O401,Y!$F$63:$L$67,MATCH("-",Y!$G$62:$L$62,0)+1,FALSE),""))</f>
        <v/>
      </c>
      <c r="N401" s="207"/>
      <c r="O401" s="209">
        <f t="shared" si="10"/>
        <v>0</v>
      </c>
      <c r="P401" s="209" t="str">
        <f t="shared" si="11"/>
        <v>-</v>
      </c>
      <c r="Q401" s="64"/>
      <c r="R401" s="64"/>
      <c r="S401" s="64"/>
    </row>
    <row r="402" spans="1:19" s="210" customFormat="1" x14ac:dyDescent="0.2">
      <c r="A402" s="207"/>
      <c r="B402" s="224">
        <v>380</v>
      </c>
      <c r="C402" s="229"/>
      <c r="D402" s="229"/>
      <c r="E402" s="226"/>
      <c r="F402" s="227" t="str">
        <f>IFERROR(VLOOKUP(E402, Z!$A$2:$C$4127, 3, FALSE), "")</f>
        <v/>
      </c>
      <c r="G402" s="228"/>
      <c r="H402" s="229"/>
      <c r="I402" s="229"/>
      <c r="J402" s="226" t="s">
        <v>4873</v>
      </c>
      <c r="K402" s="230"/>
      <c r="L402" s="237"/>
      <c r="M402" s="238" t="str">
        <f>IF(P402=TRUE,IFERROR(K402*VLOOKUP(O402,Y!$F$63:$L$67,MATCH(J402,Y!$G$62:$L$62,0)+1,FALSE),""),IFERROR(K402*VLOOKUP(O402,Y!$F$63:$L$67,MATCH("-",Y!$G$62:$L$62,0)+1,FALSE),""))</f>
        <v/>
      </c>
      <c r="N402" s="207"/>
      <c r="O402" s="209">
        <f t="shared" si="10"/>
        <v>0</v>
      </c>
      <c r="P402" s="209" t="str">
        <f t="shared" si="11"/>
        <v>-</v>
      </c>
      <c r="Q402" s="64"/>
      <c r="R402" s="64"/>
      <c r="S402" s="64"/>
    </row>
    <row r="403" spans="1:19" s="210" customFormat="1" x14ac:dyDescent="0.2">
      <c r="A403" s="207"/>
      <c r="B403" s="224">
        <v>381</v>
      </c>
      <c r="C403" s="229"/>
      <c r="D403" s="229"/>
      <c r="E403" s="226"/>
      <c r="F403" s="227" t="str">
        <f>IFERROR(VLOOKUP(E403, Z!$A$2:$C$4127, 3, FALSE), "")</f>
        <v/>
      </c>
      <c r="G403" s="228"/>
      <c r="H403" s="229"/>
      <c r="I403" s="229"/>
      <c r="J403" s="226" t="s">
        <v>4873</v>
      </c>
      <c r="K403" s="230"/>
      <c r="L403" s="237"/>
      <c r="M403" s="238" t="str">
        <f>IF(P403=TRUE,IFERROR(K403*VLOOKUP(O403,Y!$F$63:$L$67,MATCH(J403,Y!$G$62:$L$62,0)+1,FALSE),""),IFERROR(K403*VLOOKUP(O403,Y!$F$63:$L$67,MATCH("-",Y!$G$62:$L$62,0)+1,FALSE),""))</f>
        <v/>
      </c>
      <c r="N403" s="207"/>
      <c r="O403" s="209">
        <f t="shared" si="10"/>
        <v>0</v>
      </c>
      <c r="P403" s="209" t="str">
        <f t="shared" si="11"/>
        <v>-</v>
      </c>
      <c r="Q403" s="64"/>
      <c r="R403" s="64"/>
      <c r="S403" s="64"/>
    </row>
    <row r="404" spans="1:19" s="210" customFormat="1" x14ac:dyDescent="0.2">
      <c r="A404" s="207"/>
      <c r="B404" s="224">
        <v>382</v>
      </c>
      <c r="C404" s="229"/>
      <c r="D404" s="229"/>
      <c r="E404" s="226"/>
      <c r="F404" s="227" t="str">
        <f>IFERROR(VLOOKUP(E404, Z!$A$2:$C$4127, 3, FALSE), "")</f>
        <v/>
      </c>
      <c r="G404" s="228"/>
      <c r="H404" s="229"/>
      <c r="I404" s="229"/>
      <c r="J404" s="226" t="s">
        <v>4873</v>
      </c>
      <c r="K404" s="230"/>
      <c r="L404" s="237"/>
      <c r="M404" s="238" t="str">
        <f>IF(P404=TRUE,IFERROR(K404*VLOOKUP(O404,Y!$F$63:$L$67,MATCH(J404,Y!$G$62:$L$62,0)+1,FALSE),""),IFERROR(K404*VLOOKUP(O404,Y!$F$63:$L$67,MATCH("-",Y!$G$62:$L$62,0)+1,FALSE),""))</f>
        <v/>
      </c>
      <c r="N404" s="207"/>
      <c r="O404" s="209">
        <f t="shared" si="10"/>
        <v>0</v>
      </c>
      <c r="P404" s="209" t="str">
        <f t="shared" si="11"/>
        <v>-</v>
      </c>
      <c r="Q404" s="64"/>
      <c r="R404" s="64"/>
      <c r="S404" s="64"/>
    </row>
    <row r="405" spans="1:19" s="210" customFormat="1" x14ac:dyDescent="0.2">
      <c r="A405" s="207"/>
      <c r="B405" s="224">
        <v>383</v>
      </c>
      <c r="C405" s="229"/>
      <c r="D405" s="229"/>
      <c r="E405" s="226"/>
      <c r="F405" s="227" t="str">
        <f>IFERROR(VLOOKUP(E405, Z!$A$2:$C$4127, 3, FALSE), "")</f>
        <v/>
      </c>
      <c r="G405" s="228"/>
      <c r="H405" s="229"/>
      <c r="I405" s="229"/>
      <c r="J405" s="226" t="s">
        <v>4873</v>
      </c>
      <c r="K405" s="230"/>
      <c r="L405" s="237"/>
      <c r="M405" s="238" t="str">
        <f>IF(P405=TRUE,IFERROR(K405*VLOOKUP(O405,Y!$F$63:$L$67,MATCH(J405,Y!$G$62:$L$62,0)+1,FALSE),""),IFERROR(K405*VLOOKUP(O405,Y!$F$63:$L$67,MATCH("-",Y!$G$62:$L$62,0)+1,FALSE),""))</f>
        <v/>
      </c>
      <c r="N405" s="207"/>
      <c r="O405" s="209">
        <f t="shared" si="10"/>
        <v>0</v>
      </c>
      <c r="P405" s="209" t="str">
        <f t="shared" si="11"/>
        <v>-</v>
      </c>
      <c r="Q405" s="64"/>
      <c r="R405" s="64"/>
      <c r="S405" s="64"/>
    </row>
    <row r="406" spans="1:19" s="210" customFormat="1" x14ac:dyDescent="0.2">
      <c r="A406" s="207"/>
      <c r="B406" s="224">
        <v>384</v>
      </c>
      <c r="C406" s="229"/>
      <c r="D406" s="229"/>
      <c r="E406" s="226"/>
      <c r="F406" s="227" t="str">
        <f>IFERROR(VLOOKUP(E406, Z!$A$2:$C$4127, 3, FALSE), "")</f>
        <v/>
      </c>
      <c r="G406" s="228"/>
      <c r="H406" s="229"/>
      <c r="I406" s="229"/>
      <c r="J406" s="226" t="s">
        <v>4873</v>
      </c>
      <c r="K406" s="230"/>
      <c r="L406" s="237"/>
      <c r="M406" s="238" t="str">
        <f>IF(P406=TRUE,IFERROR(K406*VLOOKUP(O406,Y!$F$63:$L$67,MATCH(J406,Y!$G$62:$L$62,0)+1,FALSE),""),IFERROR(K406*VLOOKUP(O406,Y!$F$63:$L$67,MATCH("-",Y!$G$62:$L$62,0)+1,FALSE),""))</f>
        <v/>
      </c>
      <c r="N406" s="207"/>
      <c r="O406" s="209">
        <f t="shared" si="10"/>
        <v>0</v>
      </c>
      <c r="P406" s="209" t="str">
        <f t="shared" si="11"/>
        <v>-</v>
      </c>
      <c r="Q406" s="64"/>
      <c r="R406" s="64"/>
      <c r="S406" s="64"/>
    </row>
    <row r="407" spans="1:19" s="210" customFormat="1" x14ac:dyDescent="0.2">
      <c r="A407" s="207"/>
      <c r="B407" s="224">
        <v>385</v>
      </c>
      <c r="C407" s="229"/>
      <c r="D407" s="229"/>
      <c r="E407" s="226"/>
      <c r="F407" s="227" t="str">
        <f>IFERROR(VLOOKUP(E407, Z!$A$2:$C$4127, 3, FALSE), "")</f>
        <v/>
      </c>
      <c r="G407" s="228"/>
      <c r="H407" s="229"/>
      <c r="I407" s="229"/>
      <c r="J407" s="226" t="s">
        <v>4873</v>
      </c>
      <c r="K407" s="230"/>
      <c r="L407" s="237"/>
      <c r="M407" s="238" t="str">
        <f>IF(P407=TRUE,IFERROR(K407*VLOOKUP(O407,Y!$F$63:$L$67,MATCH(J407,Y!$G$62:$L$62,0)+1,FALSE),""),IFERROR(K407*VLOOKUP(O407,Y!$F$63:$L$67,MATCH("-",Y!$G$62:$L$62,0)+1,FALSE),""))</f>
        <v/>
      </c>
      <c r="N407" s="207"/>
      <c r="O407" s="209">
        <f t="shared" ref="O407:O470" si="12">IFERROR(IFERROR(IFERROR( MATCH(G407, INDEX(Appliances,,1), 0), MATCH(G407, INDEX(Appliances,,2), 0)), MATCH(G407, INDEX(Appliances,,3), 0)), 0)</f>
        <v>0</v>
      </c>
      <c r="P407" s="209" t="str">
        <f t="shared" si="11"/>
        <v>-</v>
      </c>
      <c r="Q407" s="64"/>
      <c r="R407" s="64"/>
      <c r="S407" s="64"/>
    </row>
    <row r="408" spans="1:19" s="210" customFormat="1" x14ac:dyDescent="0.2">
      <c r="A408" s="207"/>
      <c r="B408" s="224">
        <v>386</v>
      </c>
      <c r="C408" s="229"/>
      <c r="D408" s="229"/>
      <c r="E408" s="226"/>
      <c r="F408" s="227" t="str">
        <f>IFERROR(VLOOKUP(E408, Z!$A$2:$C$4127, 3, FALSE), "")</f>
        <v/>
      </c>
      <c r="G408" s="228"/>
      <c r="H408" s="229"/>
      <c r="I408" s="229"/>
      <c r="J408" s="226" t="s">
        <v>4873</v>
      </c>
      <c r="K408" s="230"/>
      <c r="L408" s="237"/>
      <c r="M408" s="238" t="str">
        <f>IF(P408=TRUE,IFERROR(K408*VLOOKUP(O408,Y!$F$63:$L$67,MATCH(J408,Y!$G$62:$L$62,0)+1,FALSE),""),IFERROR(K408*VLOOKUP(O408,Y!$F$63:$L$67,MATCH("-",Y!$G$62:$L$62,0)+1,FALSE),""))</f>
        <v/>
      </c>
      <c r="N408" s="207"/>
      <c r="O408" s="209">
        <f t="shared" si="12"/>
        <v>0</v>
      </c>
      <c r="P408" s="209" t="str">
        <f t="shared" ref="P408:P471" si="13">IF(O408=0, "-", IF(O408&lt;=4, TRUE, FALSE))</f>
        <v>-</v>
      </c>
      <c r="Q408" s="64"/>
      <c r="R408" s="64"/>
      <c r="S408" s="64"/>
    </row>
    <row r="409" spans="1:19" s="210" customFormat="1" x14ac:dyDescent="0.2">
      <c r="A409" s="207"/>
      <c r="B409" s="224">
        <v>387</v>
      </c>
      <c r="C409" s="229"/>
      <c r="D409" s="229"/>
      <c r="E409" s="226"/>
      <c r="F409" s="227" t="str">
        <f>IFERROR(VLOOKUP(E409, Z!$A$2:$C$4127, 3, FALSE), "")</f>
        <v/>
      </c>
      <c r="G409" s="228"/>
      <c r="H409" s="229"/>
      <c r="I409" s="229"/>
      <c r="J409" s="226" t="s">
        <v>4873</v>
      </c>
      <c r="K409" s="230"/>
      <c r="L409" s="237"/>
      <c r="M409" s="238" t="str">
        <f>IF(P409=TRUE,IFERROR(K409*VLOOKUP(O409,Y!$F$63:$L$67,MATCH(J409,Y!$G$62:$L$62,0)+1,FALSE),""),IFERROR(K409*VLOOKUP(O409,Y!$F$63:$L$67,MATCH("-",Y!$G$62:$L$62,0)+1,FALSE),""))</f>
        <v/>
      </c>
      <c r="N409" s="207"/>
      <c r="O409" s="209">
        <f t="shared" si="12"/>
        <v>0</v>
      </c>
      <c r="P409" s="209" t="str">
        <f t="shared" si="13"/>
        <v>-</v>
      </c>
      <c r="Q409" s="64"/>
      <c r="R409" s="64"/>
      <c r="S409" s="64"/>
    </row>
    <row r="410" spans="1:19" s="210" customFormat="1" x14ac:dyDescent="0.2">
      <c r="A410" s="207"/>
      <c r="B410" s="224">
        <v>388</v>
      </c>
      <c r="C410" s="229"/>
      <c r="D410" s="229"/>
      <c r="E410" s="226"/>
      <c r="F410" s="227" t="str">
        <f>IFERROR(VLOOKUP(E410, Z!$A$2:$C$4127, 3, FALSE), "")</f>
        <v/>
      </c>
      <c r="G410" s="228"/>
      <c r="H410" s="229"/>
      <c r="I410" s="229"/>
      <c r="J410" s="226" t="s">
        <v>4873</v>
      </c>
      <c r="K410" s="230"/>
      <c r="L410" s="237"/>
      <c r="M410" s="238" t="str">
        <f>IF(P410=TRUE,IFERROR(K410*VLOOKUP(O410,Y!$F$63:$L$67,MATCH(J410,Y!$G$62:$L$62,0)+1,FALSE),""),IFERROR(K410*VLOOKUP(O410,Y!$F$63:$L$67,MATCH("-",Y!$G$62:$L$62,0)+1,FALSE),""))</f>
        <v/>
      </c>
      <c r="N410" s="207"/>
      <c r="O410" s="209">
        <f t="shared" si="12"/>
        <v>0</v>
      </c>
      <c r="P410" s="209" t="str">
        <f t="shared" si="13"/>
        <v>-</v>
      </c>
      <c r="Q410" s="64"/>
      <c r="R410" s="64"/>
      <c r="S410" s="64"/>
    </row>
    <row r="411" spans="1:19" s="210" customFormat="1" x14ac:dyDescent="0.2">
      <c r="A411" s="207"/>
      <c r="B411" s="224">
        <v>389</v>
      </c>
      <c r="C411" s="229"/>
      <c r="D411" s="229"/>
      <c r="E411" s="226"/>
      <c r="F411" s="227" t="str">
        <f>IFERROR(VLOOKUP(E411, Z!$A$2:$C$4127, 3, FALSE), "")</f>
        <v/>
      </c>
      <c r="G411" s="228"/>
      <c r="H411" s="229"/>
      <c r="I411" s="229"/>
      <c r="J411" s="226" t="s">
        <v>4873</v>
      </c>
      <c r="K411" s="230"/>
      <c r="L411" s="237"/>
      <c r="M411" s="238" t="str">
        <f>IF(P411=TRUE,IFERROR(K411*VLOOKUP(O411,Y!$F$63:$L$67,MATCH(J411,Y!$G$62:$L$62,0)+1,FALSE),""),IFERROR(K411*VLOOKUP(O411,Y!$F$63:$L$67,MATCH("-",Y!$G$62:$L$62,0)+1,FALSE),""))</f>
        <v/>
      </c>
      <c r="N411" s="207"/>
      <c r="O411" s="209">
        <f t="shared" si="12"/>
        <v>0</v>
      </c>
      <c r="P411" s="209" t="str">
        <f t="shared" si="13"/>
        <v>-</v>
      </c>
      <c r="Q411" s="64"/>
      <c r="R411" s="64"/>
      <c r="S411" s="64"/>
    </row>
    <row r="412" spans="1:19" s="210" customFormat="1" x14ac:dyDescent="0.2">
      <c r="A412" s="207"/>
      <c r="B412" s="224">
        <v>390</v>
      </c>
      <c r="C412" s="229"/>
      <c r="D412" s="229"/>
      <c r="E412" s="226"/>
      <c r="F412" s="227" t="str">
        <f>IFERROR(VLOOKUP(E412, Z!$A$2:$C$4127, 3, FALSE), "")</f>
        <v/>
      </c>
      <c r="G412" s="228"/>
      <c r="H412" s="229"/>
      <c r="I412" s="229"/>
      <c r="J412" s="226" t="s">
        <v>4873</v>
      </c>
      <c r="K412" s="230"/>
      <c r="L412" s="237"/>
      <c r="M412" s="238" t="str">
        <f>IF(P412=TRUE,IFERROR(K412*VLOOKUP(O412,Y!$F$63:$L$67,MATCH(J412,Y!$G$62:$L$62,0)+1,FALSE),""),IFERROR(K412*VLOOKUP(O412,Y!$F$63:$L$67,MATCH("-",Y!$G$62:$L$62,0)+1,FALSE),""))</f>
        <v/>
      </c>
      <c r="N412" s="207"/>
      <c r="O412" s="209">
        <f t="shared" si="12"/>
        <v>0</v>
      </c>
      <c r="P412" s="209" t="str">
        <f t="shared" si="13"/>
        <v>-</v>
      </c>
      <c r="Q412" s="64"/>
      <c r="R412" s="64"/>
      <c r="S412" s="64"/>
    </row>
    <row r="413" spans="1:19" s="210" customFormat="1" x14ac:dyDescent="0.2">
      <c r="A413" s="207"/>
      <c r="B413" s="224">
        <v>391</v>
      </c>
      <c r="C413" s="229"/>
      <c r="D413" s="229"/>
      <c r="E413" s="226"/>
      <c r="F413" s="227" t="str">
        <f>IFERROR(VLOOKUP(E413, Z!$A$2:$C$4127, 3, FALSE), "")</f>
        <v/>
      </c>
      <c r="G413" s="228"/>
      <c r="H413" s="229"/>
      <c r="I413" s="229"/>
      <c r="J413" s="226" t="s">
        <v>4873</v>
      </c>
      <c r="K413" s="230"/>
      <c r="L413" s="237"/>
      <c r="M413" s="238" t="str">
        <f>IF(P413=TRUE,IFERROR(K413*VLOOKUP(O413,Y!$F$63:$L$67,MATCH(J413,Y!$G$62:$L$62,0)+1,FALSE),""),IFERROR(K413*VLOOKUP(O413,Y!$F$63:$L$67,MATCH("-",Y!$G$62:$L$62,0)+1,FALSE),""))</f>
        <v/>
      </c>
      <c r="N413" s="207"/>
      <c r="O413" s="209">
        <f t="shared" si="12"/>
        <v>0</v>
      </c>
      <c r="P413" s="209" t="str">
        <f t="shared" si="13"/>
        <v>-</v>
      </c>
      <c r="Q413" s="64"/>
      <c r="R413" s="64"/>
      <c r="S413" s="64"/>
    </row>
    <row r="414" spans="1:19" s="210" customFormat="1" x14ac:dyDescent="0.2">
      <c r="A414" s="207"/>
      <c r="B414" s="224">
        <v>392</v>
      </c>
      <c r="C414" s="229"/>
      <c r="D414" s="229"/>
      <c r="E414" s="226"/>
      <c r="F414" s="227" t="str">
        <f>IFERROR(VLOOKUP(E414, Z!$A$2:$C$4127, 3, FALSE), "")</f>
        <v/>
      </c>
      <c r="G414" s="228"/>
      <c r="H414" s="229"/>
      <c r="I414" s="229"/>
      <c r="J414" s="226" t="s">
        <v>4873</v>
      </c>
      <c r="K414" s="230"/>
      <c r="L414" s="237"/>
      <c r="M414" s="238" t="str">
        <f>IF(P414=TRUE,IFERROR(K414*VLOOKUP(O414,Y!$F$63:$L$67,MATCH(J414,Y!$G$62:$L$62,0)+1,FALSE),""),IFERROR(K414*VLOOKUP(O414,Y!$F$63:$L$67,MATCH("-",Y!$G$62:$L$62,0)+1,FALSE),""))</f>
        <v/>
      </c>
      <c r="N414" s="207"/>
      <c r="O414" s="209">
        <f t="shared" si="12"/>
        <v>0</v>
      </c>
      <c r="P414" s="209" t="str">
        <f t="shared" si="13"/>
        <v>-</v>
      </c>
      <c r="Q414" s="64"/>
      <c r="R414" s="64"/>
      <c r="S414" s="64"/>
    </row>
    <row r="415" spans="1:19" s="210" customFormat="1" x14ac:dyDescent="0.2">
      <c r="A415" s="207"/>
      <c r="B415" s="224">
        <v>393</v>
      </c>
      <c r="C415" s="229"/>
      <c r="D415" s="229"/>
      <c r="E415" s="226"/>
      <c r="F415" s="227" t="str">
        <f>IFERROR(VLOOKUP(E415, Z!$A$2:$C$4127, 3, FALSE), "")</f>
        <v/>
      </c>
      <c r="G415" s="228"/>
      <c r="H415" s="229"/>
      <c r="I415" s="229"/>
      <c r="J415" s="226" t="s">
        <v>4873</v>
      </c>
      <c r="K415" s="230"/>
      <c r="L415" s="237"/>
      <c r="M415" s="238" t="str">
        <f>IF(P415=TRUE,IFERROR(K415*VLOOKUP(O415,Y!$F$63:$L$67,MATCH(J415,Y!$G$62:$L$62,0)+1,FALSE),""),IFERROR(K415*VLOOKUP(O415,Y!$F$63:$L$67,MATCH("-",Y!$G$62:$L$62,0)+1,FALSE),""))</f>
        <v/>
      </c>
      <c r="N415" s="207"/>
      <c r="O415" s="209">
        <f t="shared" si="12"/>
        <v>0</v>
      </c>
      <c r="P415" s="209" t="str">
        <f t="shared" si="13"/>
        <v>-</v>
      </c>
      <c r="Q415" s="64"/>
      <c r="R415" s="64"/>
      <c r="S415" s="64"/>
    </row>
    <row r="416" spans="1:19" s="210" customFormat="1" x14ac:dyDescent="0.2">
      <c r="A416" s="207"/>
      <c r="B416" s="224">
        <v>394</v>
      </c>
      <c r="C416" s="229"/>
      <c r="D416" s="229"/>
      <c r="E416" s="226"/>
      <c r="F416" s="227" t="str">
        <f>IFERROR(VLOOKUP(E416, Z!$A$2:$C$4127, 3, FALSE), "")</f>
        <v/>
      </c>
      <c r="G416" s="228"/>
      <c r="H416" s="229"/>
      <c r="I416" s="229"/>
      <c r="J416" s="226" t="s">
        <v>4873</v>
      </c>
      <c r="K416" s="230"/>
      <c r="L416" s="237"/>
      <c r="M416" s="238" t="str">
        <f>IF(P416=TRUE,IFERROR(K416*VLOOKUP(O416,Y!$F$63:$L$67,MATCH(J416,Y!$G$62:$L$62,0)+1,FALSE),""),IFERROR(K416*VLOOKUP(O416,Y!$F$63:$L$67,MATCH("-",Y!$G$62:$L$62,0)+1,FALSE),""))</f>
        <v/>
      </c>
      <c r="N416" s="207"/>
      <c r="O416" s="209">
        <f t="shared" si="12"/>
        <v>0</v>
      </c>
      <c r="P416" s="209" t="str">
        <f t="shared" si="13"/>
        <v>-</v>
      </c>
      <c r="Q416" s="64"/>
      <c r="R416" s="64"/>
      <c r="S416" s="64"/>
    </row>
    <row r="417" spans="1:19" s="210" customFormat="1" x14ac:dyDescent="0.2">
      <c r="A417" s="207"/>
      <c r="B417" s="224">
        <v>395</v>
      </c>
      <c r="C417" s="229"/>
      <c r="D417" s="229"/>
      <c r="E417" s="226"/>
      <c r="F417" s="227" t="str">
        <f>IFERROR(VLOOKUP(E417, Z!$A$2:$C$4127, 3, FALSE), "")</f>
        <v/>
      </c>
      <c r="G417" s="228"/>
      <c r="H417" s="229"/>
      <c r="I417" s="229"/>
      <c r="J417" s="226" t="s">
        <v>4873</v>
      </c>
      <c r="K417" s="230"/>
      <c r="L417" s="237"/>
      <c r="M417" s="238" t="str">
        <f>IF(P417=TRUE,IFERROR(K417*VLOOKUP(O417,Y!$F$63:$L$67,MATCH(J417,Y!$G$62:$L$62,0)+1,FALSE),""),IFERROR(K417*VLOOKUP(O417,Y!$F$63:$L$67,MATCH("-",Y!$G$62:$L$62,0)+1,FALSE),""))</f>
        <v/>
      </c>
      <c r="N417" s="207"/>
      <c r="O417" s="209">
        <f t="shared" si="12"/>
        <v>0</v>
      </c>
      <c r="P417" s="209" t="str">
        <f t="shared" si="13"/>
        <v>-</v>
      </c>
      <c r="Q417" s="64"/>
      <c r="R417" s="64"/>
      <c r="S417" s="64"/>
    </row>
    <row r="418" spans="1:19" s="210" customFormat="1" x14ac:dyDescent="0.2">
      <c r="A418" s="207"/>
      <c r="B418" s="224">
        <v>396</v>
      </c>
      <c r="C418" s="229"/>
      <c r="D418" s="229"/>
      <c r="E418" s="226"/>
      <c r="F418" s="227" t="str">
        <f>IFERROR(VLOOKUP(E418, Z!$A$2:$C$4127, 3, FALSE), "")</f>
        <v/>
      </c>
      <c r="G418" s="228"/>
      <c r="H418" s="229"/>
      <c r="I418" s="229"/>
      <c r="J418" s="226" t="s">
        <v>4873</v>
      </c>
      <c r="K418" s="230"/>
      <c r="L418" s="237"/>
      <c r="M418" s="238" t="str">
        <f>IF(P418=TRUE,IFERROR(K418*VLOOKUP(O418,Y!$F$63:$L$67,MATCH(J418,Y!$G$62:$L$62,0)+1,FALSE),""),IFERROR(K418*VLOOKUP(O418,Y!$F$63:$L$67,MATCH("-",Y!$G$62:$L$62,0)+1,FALSE),""))</f>
        <v/>
      </c>
      <c r="N418" s="207"/>
      <c r="O418" s="209">
        <f t="shared" si="12"/>
        <v>0</v>
      </c>
      <c r="P418" s="209" t="str">
        <f t="shared" si="13"/>
        <v>-</v>
      </c>
      <c r="Q418" s="64"/>
      <c r="R418" s="64"/>
      <c r="S418" s="64"/>
    </row>
    <row r="419" spans="1:19" s="210" customFormat="1" x14ac:dyDescent="0.2">
      <c r="A419" s="207"/>
      <c r="B419" s="224">
        <v>397</v>
      </c>
      <c r="C419" s="229"/>
      <c r="D419" s="229"/>
      <c r="E419" s="226"/>
      <c r="F419" s="227" t="str">
        <f>IFERROR(VLOOKUP(E419, Z!$A$2:$C$4127, 3, FALSE), "")</f>
        <v/>
      </c>
      <c r="G419" s="228"/>
      <c r="H419" s="229"/>
      <c r="I419" s="229"/>
      <c r="J419" s="226" t="s">
        <v>4873</v>
      </c>
      <c r="K419" s="230"/>
      <c r="L419" s="237"/>
      <c r="M419" s="238" t="str">
        <f>IF(P419=TRUE,IFERROR(K419*VLOOKUP(O419,Y!$F$63:$L$67,MATCH(J419,Y!$G$62:$L$62,0)+1,FALSE),""),IFERROR(K419*VLOOKUP(O419,Y!$F$63:$L$67,MATCH("-",Y!$G$62:$L$62,0)+1,FALSE),""))</f>
        <v/>
      </c>
      <c r="N419" s="207"/>
      <c r="O419" s="209">
        <f t="shared" si="12"/>
        <v>0</v>
      </c>
      <c r="P419" s="209" t="str">
        <f t="shared" si="13"/>
        <v>-</v>
      </c>
      <c r="Q419" s="64"/>
      <c r="R419" s="64"/>
      <c r="S419" s="64"/>
    </row>
    <row r="420" spans="1:19" s="210" customFormat="1" x14ac:dyDescent="0.2">
      <c r="A420" s="207"/>
      <c r="B420" s="224">
        <v>398</v>
      </c>
      <c r="C420" s="229"/>
      <c r="D420" s="229"/>
      <c r="E420" s="226"/>
      <c r="F420" s="227" t="str">
        <f>IFERROR(VLOOKUP(E420, Z!$A$2:$C$4127, 3, FALSE), "")</f>
        <v/>
      </c>
      <c r="G420" s="228"/>
      <c r="H420" s="229"/>
      <c r="I420" s="229"/>
      <c r="J420" s="226" t="s">
        <v>4873</v>
      </c>
      <c r="K420" s="230"/>
      <c r="L420" s="237"/>
      <c r="M420" s="238" t="str">
        <f>IF(P420=TRUE,IFERROR(K420*VLOOKUP(O420,Y!$F$63:$L$67,MATCH(J420,Y!$G$62:$L$62,0)+1,FALSE),""),IFERROR(K420*VLOOKUP(O420,Y!$F$63:$L$67,MATCH("-",Y!$G$62:$L$62,0)+1,FALSE),""))</f>
        <v/>
      </c>
      <c r="N420" s="207"/>
      <c r="O420" s="209">
        <f t="shared" si="12"/>
        <v>0</v>
      </c>
      <c r="P420" s="209" t="str">
        <f t="shared" si="13"/>
        <v>-</v>
      </c>
      <c r="Q420" s="64"/>
      <c r="R420" s="64"/>
      <c r="S420" s="64"/>
    </row>
    <row r="421" spans="1:19" s="210" customFormat="1" x14ac:dyDescent="0.2">
      <c r="A421" s="207"/>
      <c r="B421" s="224">
        <v>399</v>
      </c>
      <c r="C421" s="229"/>
      <c r="D421" s="229"/>
      <c r="E421" s="226"/>
      <c r="F421" s="227" t="str">
        <f>IFERROR(VLOOKUP(E421, Z!$A$2:$C$4127, 3, FALSE), "")</f>
        <v/>
      </c>
      <c r="G421" s="228"/>
      <c r="H421" s="229"/>
      <c r="I421" s="229"/>
      <c r="J421" s="226" t="s">
        <v>4873</v>
      </c>
      <c r="K421" s="230"/>
      <c r="L421" s="237"/>
      <c r="M421" s="238" t="str">
        <f>IF(P421=TRUE,IFERROR(K421*VLOOKUP(O421,Y!$F$63:$L$67,MATCH(J421,Y!$G$62:$L$62,0)+1,FALSE),""),IFERROR(K421*VLOOKUP(O421,Y!$F$63:$L$67,MATCH("-",Y!$G$62:$L$62,0)+1,FALSE),""))</f>
        <v/>
      </c>
      <c r="N421" s="207"/>
      <c r="O421" s="209">
        <f t="shared" si="12"/>
        <v>0</v>
      </c>
      <c r="P421" s="209" t="str">
        <f t="shared" si="13"/>
        <v>-</v>
      </c>
      <c r="Q421" s="64"/>
      <c r="R421" s="64"/>
      <c r="S421" s="64"/>
    </row>
    <row r="422" spans="1:19" s="210" customFormat="1" x14ac:dyDescent="0.2">
      <c r="A422" s="207"/>
      <c r="B422" s="224">
        <v>400</v>
      </c>
      <c r="C422" s="229"/>
      <c r="D422" s="229"/>
      <c r="E422" s="226"/>
      <c r="F422" s="227" t="str">
        <f>IFERROR(VLOOKUP(E422, Z!$A$2:$C$4127, 3, FALSE), "")</f>
        <v/>
      </c>
      <c r="G422" s="228"/>
      <c r="H422" s="229"/>
      <c r="I422" s="229"/>
      <c r="J422" s="226" t="s">
        <v>4873</v>
      </c>
      <c r="K422" s="230"/>
      <c r="L422" s="237"/>
      <c r="M422" s="238" t="str">
        <f>IF(P422=TRUE,IFERROR(K422*VLOOKUP(O422,Y!$F$63:$L$67,MATCH(J422,Y!$G$62:$L$62,0)+1,FALSE),""),IFERROR(K422*VLOOKUP(O422,Y!$F$63:$L$67,MATCH("-",Y!$G$62:$L$62,0)+1,FALSE),""))</f>
        <v/>
      </c>
      <c r="N422" s="207"/>
      <c r="O422" s="209">
        <f t="shared" si="12"/>
        <v>0</v>
      </c>
      <c r="P422" s="209" t="str">
        <f t="shared" si="13"/>
        <v>-</v>
      </c>
      <c r="Q422" s="64"/>
      <c r="R422" s="64"/>
      <c r="S422" s="64"/>
    </row>
    <row r="423" spans="1:19" s="210" customFormat="1" x14ac:dyDescent="0.2">
      <c r="A423" s="207"/>
      <c r="B423" s="224">
        <v>401</v>
      </c>
      <c r="C423" s="229"/>
      <c r="D423" s="229"/>
      <c r="E423" s="226"/>
      <c r="F423" s="227" t="str">
        <f>IFERROR(VLOOKUP(E423, Z!$A$2:$C$4127, 3, FALSE), "")</f>
        <v/>
      </c>
      <c r="G423" s="228"/>
      <c r="H423" s="229"/>
      <c r="I423" s="229"/>
      <c r="J423" s="226" t="s">
        <v>4873</v>
      </c>
      <c r="K423" s="230"/>
      <c r="L423" s="237"/>
      <c r="M423" s="238" t="str">
        <f>IF(P423=TRUE,IFERROR(K423*VLOOKUP(O423,Y!$F$63:$L$67,MATCH(J423,Y!$G$62:$L$62,0)+1,FALSE),""),IFERROR(K423*VLOOKUP(O423,Y!$F$63:$L$67,MATCH("-",Y!$G$62:$L$62,0)+1,FALSE),""))</f>
        <v/>
      </c>
      <c r="N423" s="207"/>
      <c r="O423" s="209">
        <f t="shared" si="12"/>
        <v>0</v>
      </c>
      <c r="P423" s="209" t="str">
        <f t="shared" si="13"/>
        <v>-</v>
      </c>
      <c r="Q423" s="64"/>
      <c r="R423" s="64"/>
      <c r="S423" s="64"/>
    </row>
    <row r="424" spans="1:19" s="210" customFormat="1" x14ac:dyDescent="0.2">
      <c r="A424" s="207"/>
      <c r="B424" s="224">
        <v>402</v>
      </c>
      <c r="C424" s="229"/>
      <c r="D424" s="229"/>
      <c r="E424" s="226"/>
      <c r="F424" s="227" t="str">
        <f>IFERROR(VLOOKUP(E424, Z!$A$2:$C$4127, 3, FALSE), "")</f>
        <v/>
      </c>
      <c r="G424" s="228"/>
      <c r="H424" s="229"/>
      <c r="I424" s="229"/>
      <c r="J424" s="226" t="s">
        <v>4873</v>
      </c>
      <c r="K424" s="230"/>
      <c r="L424" s="237"/>
      <c r="M424" s="238" t="str">
        <f>IF(P424=TRUE,IFERROR(K424*VLOOKUP(O424,Y!$F$63:$L$67,MATCH(J424,Y!$G$62:$L$62,0)+1,FALSE),""),IFERROR(K424*VLOOKUP(O424,Y!$F$63:$L$67,MATCH("-",Y!$G$62:$L$62,0)+1,FALSE),""))</f>
        <v/>
      </c>
      <c r="N424" s="207"/>
      <c r="O424" s="209">
        <f t="shared" si="12"/>
        <v>0</v>
      </c>
      <c r="P424" s="209" t="str">
        <f t="shared" si="13"/>
        <v>-</v>
      </c>
      <c r="Q424" s="64"/>
      <c r="R424" s="64"/>
      <c r="S424" s="64"/>
    </row>
    <row r="425" spans="1:19" s="210" customFormat="1" x14ac:dyDescent="0.2">
      <c r="A425" s="207"/>
      <c r="B425" s="224">
        <v>403</v>
      </c>
      <c r="C425" s="229"/>
      <c r="D425" s="229"/>
      <c r="E425" s="226"/>
      <c r="F425" s="227" t="str">
        <f>IFERROR(VLOOKUP(E425, Z!$A$2:$C$4127, 3, FALSE), "")</f>
        <v/>
      </c>
      <c r="G425" s="228"/>
      <c r="H425" s="229"/>
      <c r="I425" s="229"/>
      <c r="J425" s="226" t="s">
        <v>4873</v>
      </c>
      <c r="K425" s="230"/>
      <c r="L425" s="237"/>
      <c r="M425" s="238" t="str">
        <f>IF(P425=TRUE,IFERROR(K425*VLOOKUP(O425,Y!$F$63:$L$67,MATCH(J425,Y!$G$62:$L$62,0)+1,FALSE),""),IFERROR(K425*VLOOKUP(O425,Y!$F$63:$L$67,MATCH("-",Y!$G$62:$L$62,0)+1,FALSE),""))</f>
        <v/>
      </c>
      <c r="N425" s="207"/>
      <c r="O425" s="209">
        <f t="shared" si="12"/>
        <v>0</v>
      </c>
      <c r="P425" s="209" t="str">
        <f t="shared" si="13"/>
        <v>-</v>
      </c>
      <c r="Q425" s="64"/>
      <c r="R425" s="64"/>
      <c r="S425" s="64"/>
    </row>
    <row r="426" spans="1:19" s="210" customFormat="1" x14ac:dyDescent="0.2">
      <c r="A426" s="207"/>
      <c r="B426" s="224">
        <v>404</v>
      </c>
      <c r="C426" s="229"/>
      <c r="D426" s="229"/>
      <c r="E426" s="226"/>
      <c r="F426" s="227" t="str">
        <f>IFERROR(VLOOKUP(E426, Z!$A$2:$C$4127, 3, FALSE), "")</f>
        <v/>
      </c>
      <c r="G426" s="228"/>
      <c r="H426" s="229"/>
      <c r="I426" s="229"/>
      <c r="J426" s="226" t="s">
        <v>4873</v>
      </c>
      <c r="K426" s="230"/>
      <c r="L426" s="237"/>
      <c r="M426" s="238" t="str">
        <f>IF(P426=TRUE,IFERROR(K426*VLOOKUP(O426,Y!$F$63:$L$67,MATCH(J426,Y!$G$62:$L$62,0)+1,FALSE),""),IFERROR(K426*VLOOKUP(O426,Y!$F$63:$L$67,MATCH("-",Y!$G$62:$L$62,0)+1,FALSE),""))</f>
        <v/>
      </c>
      <c r="N426" s="207"/>
      <c r="O426" s="209">
        <f t="shared" si="12"/>
        <v>0</v>
      </c>
      <c r="P426" s="209" t="str">
        <f t="shared" si="13"/>
        <v>-</v>
      </c>
      <c r="Q426" s="64"/>
      <c r="R426" s="64"/>
      <c r="S426" s="64"/>
    </row>
    <row r="427" spans="1:19" s="210" customFormat="1" x14ac:dyDescent="0.2">
      <c r="A427" s="207"/>
      <c r="B427" s="224">
        <v>405</v>
      </c>
      <c r="C427" s="229"/>
      <c r="D427" s="229"/>
      <c r="E427" s="226"/>
      <c r="F427" s="227" t="str">
        <f>IFERROR(VLOOKUP(E427, Z!$A$2:$C$4127, 3, FALSE), "")</f>
        <v/>
      </c>
      <c r="G427" s="228"/>
      <c r="H427" s="229"/>
      <c r="I427" s="229"/>
      <c r="J427" s="226" t="s">
        <v>4873</v>
      </c>
      <c r="K427" s="230"/>
      <c r="L427" s="237"/>
      <c r="M427" s="238" t="str">
        <f>IF(P427=TRUE,IFERROR(K427*VLOOKUP(O427,Y!$F$63:$L$67,MATCH(J427,Y!$G$62:$L$62,0)+1,FALSE),""),IFERROR(K427*VLOOKUP(O427,Y!$F$63:$L$67,MATCH("-",Y!$G$62:$L$62,0)+1,FALSE),""))</f>
        <v/>
      </c>
      <c r="N427" s="207"/>
      <c r="O427" s="209">
        <f t="shared" si="12"/>
        <v>0</v>
      </c>
      <c r="P427" s="209" t="str">
        <f t="shared" si="13"/>
        <v>-</v>
      </c>
      <c r="Q427" s="64"/>
      <c r="R427" s="64"/>
      <c r="S427" s="64"/>
    </row>
    <row r="428" spans="1:19" s="210" customFormat="1" x14ac:dyDescent="0.2">
      <c r="A428" s="207"/>
      <c r="B428" s="224">
        <v>406</v>
      </c>
      <c r="C428" s="229"/>
      <c r="D428" s="229"/>
      <c r="E428" s="226"/>
      <c r="F428" s="227" t="str">
        <f>IFERROR(VLOOKUP(E428, Z!$A$2:$C$4127, 3, FALSE), "")</f>
        <v/>
      </c>
      <c r="G428" s="228"/>
      <c r="H428" s="229"/>
      <c r="I428" s="229"/>
      <c r="J428" s="226" t="s">
        <v>4873</v>
      </c>
      <c r="K428" s="230"/>
      <c r="L428" s="237"/>
      <c r="M428" s="238" t="str">
        <f>IF(P428=TRUE,IFERROR(K428*VLOOKUP(O428,Y!$F$63:$L$67,MATCH(J428,Y!$G$62:$L$62,0)+1,FALSE),""),IFERROR(K428*VLOOKUP(O428,Y!$F$63:$L$67,MATCH("-",Y!$G$62:$L$62,0)+1,FALSE),""))</f>
        <v/>
      </c>
      <c r="N428" s="207"/>
      <c r="O428" s="209">
        <f t="shared" si="12"/>
        <v>0</v>
      </c>
      <c r="P428" s="209" t="str">
        <f t="shared" si="13"/>
        <v>-</v>
      </c>
      <c r="Q428" s="64"/>
      <c r="R428" s="64"/>
      <c r="S428" s="64"/>
    </row>
    <row r="429" spans="1:19" s="210" customFormat="1" x14ac:dyDescent="0.2">
      <c r="A429" s="207"/>
      <c r="B429" s="224">
        <v>407</v>
      </c>
      <c r="C429" s="229"/>
      <c r="D429" s="229"/>
      <c r="E429" s="226"/>
      <c r="F429" s="227" t="str">
        <f>IFERROR(VLOOKUP(E429, Z!$A$2:$C$4127, 3, FALSE), "")</f>
        <v/>
      </c>
      <c r="G429" s="228"/>
      <c r="H429" s="229"/>
      <c r="I429" s="229"/>
      <c r="J429" s="226" t="s">
        <v>4873</v>
      </c>
      <c r="K429" s="230"/>
      <c r="L429" s="237"/>
      <c r="M429" s="238" t="str">
        <f>IF(P429=TRUE,IFERROR(K429*VLOOKUP(O429,Y!$F$63:$L$67,MATCH(J429,Y!$G$62:$L$62,0)+1,FALSE),""),IFERROR(K429*VLOOKUP(O429,Y!$F$63:$L$67,MATCH("-",Y!$G$62:$L$62,0)+1,FALSE),""))</f>
        <v/>
      </c>
      <c r="N429" s="207"/>
      <c r="O429" s="209">
        <f t="shared" si="12"/>
        <v>0</v>
      </c>
      <c r="P429" s="209" t="str">
        <f t="shared" si="13"/>
        <v>-</v>
      </c>
      <c r="Q429" s="64"/>
      <c r="R429" s="64"/>
      <c r="S429" s="64"/>
    </row>
    <row r="430" spans="1:19" s="210" customFormat="1" x14ac:dyDescent="0.2">
      <c r="A430" s="207"/>
      <c r="B430" s="224">
        <v>408</v>
      </c>
      <c r="C430" s="229"/>
      <c r="D430" s="229"/>
      <c r="E430" s="226"/>
      <c r="F430" s="227" t="str">
        <f>IFERROR(VLOOKUP(E430, Z!$A$2:$C$4127, 3, FALSE), "")</f>
        <v/>
      </c>
      <c r="G430" s="228"/>
      <c r="H430" s="229"/>
      <c r="I430" s="229"/>
      <c r="J430" s="226" t="s">
        <v>4873</v>
      </c>
      <c r="K430" s="230"/>
      <c r="L430" s="237"/>
      <c r="M430" s="238" t="str">
        <f>IF(P430=TRUE,IFERROR(K430*VLOOKUP(O430,Y!$F$63:$L$67,MATCH(J430,Y!$G$62:$L$62,0)+1,FALSE),""),IFERROR(K430*VLOOKUP(O430,Y!$F$63:$L$67,MATCH("-",Y!$G$62:$L$62,0)+1,FALSE),""))</f>
        <v/>
      </c>
      <c r="N430" s="207"/>
      <c r="O430" s="209">
        <f t="shared" si="12"/>
        <v>0</v>
      </c>
      <c r="P430" s="209" t="str">
        <f t="shared" si="13"/>
        <v>-</v>
      </c>
      <c r="Q430" s="64"/>
      <c r="R430" s="64"/>
      <c r="S430" s="64"/>
    </row>
    <row r="431" spans="1:19" s="210" customFormat="1" x14ac:dyDescent="0.2">
      <c r="A431" s="207"/>
      <c r="B431" s="224">
        <v>409</v>
      </c>
      <c r="C431" s="229"/>
      <c r="D431" s="229"/>
      <c r="E431" s="226"/>
      <c r="F431" s="227" t="str">
        <f>IFERROR(VLOOKUP(E431, Z!$A$2:$C$4127, 3, FALSE), "")</f>
        <v/>
      </c>
      <c r="G431" s="228"/>
      <c r="H431" s="229"/>
      <c r="I431" s="229"/>
      <c r="J431" s="226" t="s">
        <v>4873</v>
      </c>
      <c r="K431" s="230"/>
      <c r="L431" s="237"/>
      <c r="M431" s="238" t="str">
        <f>IF(P431=TRUE,IFERROR(K431*VLOOKUP(O431,Y!$F$63:$L$67,MATCH(J431,Y!$G$62:$L$62,0)+1,FALSE),""),IFERROR(K431*VLOOKUP(O431,Y!$F$63:$L$67,MATCH("-",Y!$G$62:$L$62,0)+1,FALSE),""))</f>
        <v/>
      </c>
      <c r="N431" s="207"/>
      <c r="O431" s="209">
        <f t="shared" si="12"/>
        <v>0</v>
      </c>
      <c r="P431" s="209" t="str">
        <f t="shared" si="13"/>
        <v>-</v>
      </c>
      <c r="Q431" s="64"/>
      <c r="R431" s="64"/>
      <c r="S431" s="64"/>
    </row>
    <row r="432" spans="1:19" s="210" customFormat="1" x14ac:dyDescent="0.2">
      <c r="A432" s="207"/>
      <c r="B432" s="224">
        <v>410</v>
      </c>
      <c r="C432" s="229"/>
      <c r="D432" s="229"/>
      <c r="E432" s="226"/>
      <c r="F432" s="227" t="str">
        <f>IFERROR(VLOOKUP(E432, Z!$A$2:$C$4127, 3, FALSE), "")</f>
        <v/>
      </c>
      <c r="G432" s="228"/>
      <c r="H432" s="229"/>
      <c r="I432" s="229"/>
      <c r="J432" s="226" t="s">
        <v>4873</v>
      </c>
      <c r="K432" s="230"/>
      <c r="L432" s="237"/>
      <c r="M432" s="238" t="str">
        <f>IF(P432=TRUE,IFERROR(K432*VLOOKUP(O432,Y!$F$63:$L$67,MATCH(J432,Y!$G$62:$L$62,0)+1,FALSE),""),IFERROR(K432*VLOOKUP(O432,Y!$F$63:$L$67,MATCH("-",Y!$G$62:$L$62,0)+1,FALSE),""))</f>
        <v/>
      </c>
      <c r="N432" s="207"/>
      <c r="O432" s="209">
        <f t="shared" si="12"/>
        <v>0</v>
      </c>
      <c r="P432" s="209" t="str">
        <f t="shared" si="13"/>
        <v>-</v>
      </c>
      <c r="Q432" s="64"/>
      <c r="R432" s="64"/>
      <c r="S432" s="64"/>
    </row>
    <row r="433" spans="1:19" s="210" customFormat="1" x14ac:dyDescent="0.2">
      <c r="A433" s="207"/>
      <c r="B433" s="224">
        <v>411</v>
      </c>
      <c r="C433" s="229"/>
      <c r="D433" s="229"/>
      <c r="E433" s="226"/>
      <c r="F433" s="227" t="str">
        <f>IFERROR(VLOOKUP(E433, Z!$A$2:$C$4127, 3, FALSE), "")</f>
        <v/>
      </c>
      <c r="G433" s="228"/>
      <c r="H433" s="229"/>
      <c r="I433" s="229"/>
      <c r="J433" s="226" t="s">
        <v>4873</v>
      </c>
      <c r="K433" s="230"/>
      <c r="L433" s="237"/>
      <c r="M433" s="238" t="str">
        <f>IF(P433=TRUE,IFERROR(K433*VLOOKUP(O433,Y!$F$63:$L$67,MATCH(J433,Y!$G$62:$L$62,0)+1,FALSE),""),IFERROR(K433*VLOOKUP(O433,Y!$F$63:$L$67,MATCH("-",Y!$G$62:$L$62,0)+1,FALSE),""))</f>
        <v/>
      </c>
      <c r="N433" s="207"/>
      <c r="O433" s="209">
        <f t="shared" si="12"/>
        <v>0</v>
      </c>
      <c r="P433" s="209" t="str">
        <f t="shared" si="13"/>
        <v>-</v>
      </c>
      <c r="Q433" s="64"/>
      <c r="R433" s="64"/>
      <c r="S433" s="64"/>
    </row>
    <row r="434" spans="1:19" s="210" customFormat="1" x14ac:dyDescent="0.2">
      <c r="A434" s="207"/>
      <c r="B434" s="224">
        <v>412</v>
      </c>
      <c r="C434" s="229"/>
      <c r="D434" s="229"/>
      <c r="E434" s="226"/>
      <c r="F434" s="227" t="str">
        <f>IFERROR(VLOOKUP(E434, Z!$A$2:$C$4127, 3, FALSE), "")</f>
        <v/>
      </c>
      <c r="G434" s="228"/>
      <c r="H434" s="229"/>
      <c r="I434" s="229"/>
      <c r="J434" s="226" t="s">
        <v>4873</v>
      </c>
      <c r="K434" s="230"/>
      <c r="L434" s="237"/>
      <c r="M434" s="238" t="str">
        <f>IF(P434=TRUE,IFERROR(K434*VLOOKUP(O434,Y!$F$63:$L$67,MATCH(J434,Y!$G$62:$L$62,0)+1,FALSE),""),IFERROR(K434*VLOOKUP(O434,Y!$F$63:$L$67,MATCH("-",Y!$G$62:$L$62,0)+1,FALSE),""))</f>
        <v/>
      </c>
      <c r="N434" s="207"/>
      <c r="O434" s="209">
        <f t="shared" si="12"/>
        <v>0</v>
      </c>
      <c r="P434" s="209" t="str">
        <f t="shared" si="13"/>
        <v>-</v>
      </c>
      <c r="Q434" s="64"/>
      <c r="R434" s="64"/>
      <c r="S434" s="64"/>
    </row>
    <row r="435" spans="1:19" s="210" customFormat="1" x14ac:dyDescent="0.2">
      <c r="A435" s="207"/>
      <c r="B435" s="224">
        <v>413</v>
      </c>
      <c r="C435" s="229"/>
      <c r="D435" s="229"/>
      <c r="E435" s="226"/>
      <c r="F435" s="227" t="str">
        <f>IFERROR(VLOOKUP(E435, Z!$A$2:$C$4127, 3, FALSE), "")</f>
        <v/>
      </c>
      <c r="G435" s="228"/>
      <c r="H435" s="229"/>
      <c r="I435" s="229"/>
      <c r="J435" s="226" t="s">
        <v>4873</v>
      </c>
      <c r="K435" s="230"/>
      <c r="L435" s="237"/>
      <c r="M435" s="238" t="str">
        <f>IF(P435=TRUE,IFERROR(K435*VLOOKUP(O435,Y!$F$63:$L$67,MATCH(J435,Y!$G$62:$L$62,0)+1,FALSE),""),IFERROR(K435*VLOOKUP(O435,Y!$F$63:$L$67,MATCH("-",Y!$G$62:$L$62,0)+1,FALSE),""))</f>
        <v/>
      </c>
      <c r="N435" s="207"/>
      <c r="O435" s="209">
        <f t="shared" si="12"/>
        <v>0</v>
      </c>
      <c r="P435" s="209" t="str">
        <f t="shared" si="13"/>
        <v>-</v>
      </c>
      <c r="Q435" s="64"/>
      <c r="R435" s="64"/>
      <c r="S435" s="64"/>
    </row>
    <row r="436" spans="1:19" s="210" customFormat="1" x14ac:dyDescent="0.2">
      <c r="A436" s="207"/>
      <c r="B436" s="224">
        <v>414</v>
      </c>
      <c r="C436" s="229"/>
      <c r="D436" s="229"/>
      <c r="E436" s="226"/>
      <c r="F436" s="227" t="str">
        <f>IFERROR(VLOOKUP(E436, Z!$A$2:$C$4127, 3, FALSE), "")</f>
        <v/>
      </c>
      <c r="G436" s="228"/>
      <c r="H436" s="229"/>
      <c r="I436" s="229"/>
      <c r="J436" s="226" t="s">
        <v>4873</v>
      </c>
      <c r="K436" s="230"/>
      <c r="L436" s="237"/>
      <c r="M436" s="238" t="str">
        <f>IF(P436=TRUE,IFERROR(K436*VLOOKUP(O436,Y!$F$63:$L$67,MATCH(J436,Y!$G$62:$L$62,0)+1,FALSE),""),IFERROR(K436*VLOOKUP(O436,Y!$F$63:$L$67,MATCH("-",Y!$G$62:$L$62,0)+1,FALSE),""))</f>
        <v/>
      </c>
      <c r="N436" s="207"/>
      <c r="O436" s="209">
        <f t="shared" si="12"/>
        <v>0</v>
      </c>
      <c r="P436" s="209" t="str">
        <f t="shared" si="13"/>
        <v>-</v>
      </c>
      <c r="Q436" s="64"/>
      <c r="R436" s="64"/>
      <c r="S436" s="64"/>
    </row>
    <row r="437" spans="1:19" s="210" customFormat="1" x14ac:dyDescent="0.2">
      <c r="A437" s="207"/>
      <c r="B437" s="224">
        <v>415</v>
      </c>
      <c r="C437" s="229"/>
      <c r="D437" s="229"/>
      <c r="E437" s="226"/>
      <c r="F437" s="227" t="str">
        <f>IFERROR(VLOOKUP(E437, Z!$A$2:$C$4127, 3, FALSE), "")</f>
        <v/>
      </c>
      <c r="G437" s="228"/>
      <c r="H437" s="229"/>
      <c r="I437" s="229"/>
      <c r="J437" s="226" t="s">
        <v>4873</v>
      </c>
      <c r="K437" s="230"/>
      <c r="L437" s="237"/>
      <c r="M437" s="238" t="str">
        <f>IF(P437=TRUE,IFERROR(K437*VLOOKUP(O437,Y!$F$63:$L$67,MATCH(J437,Y!$G$62:$L$62,0)+1,FALSE),""),IFERROR(K437*VLOOKUP(O437,Y!$F$63:$L$67,MATCH("-",Y!$G$62:$L$62,0)+1,FALSE),""))</f>
        <v/>
      </c>
      <c r="N437" s="207"/>
      <c r="O437" s="209">
        <f t="shared" si="12"/>
        <v>0</v>
      </c>
      <c r="P437" s="209" t="str">
        <f t="shared" si="13"/>
        <v>-</v>
      </c>
      <c r="Q437" s="64"/>
      <c r="R437" s="64"/>
      <c r="S437" s="64"/>
    </row>
    <row r="438" spans="1:19" s="210" customFormat="1" x14ac:dyDescent="0.2">
      <c r="A438" s="207"/>
      <c r="B438" s="224">
        <v>416</v>
      </c>
      <c r="C438" s="229"/>
      <c r="D438" s="229"/>
      <c r="E438" s="226"/>
      <c r="F438" s="227" t="str">
        <f>IFERROR(VLOOKUP(E438, Z!$A$2:$C$4127, 3, FALSE), "")</f>
        <v/>
      </c>
      <c r="G438" s="228"/>
      <c r="H438" s="229"/>
      <c r="I438" s="229"/>
      <c r="J438" s="226" t="s">
        <v>4873</v>
      </c>
      <c r="K438" s="230"/>
      <c r="L438" s="237"/>
      <c r="M438" s="238" t="str">
        <f>IF(P438=TRUE,IFERROR(K438*VLOOKUP(O438,Y!$F$63:$L$67,MATCH(J438,Y!$G$62:$L$62,0)+1,FALSE),""),IFERROR(K438*VLOOKUP(O438,Y!$F$63:$L$67,MATCH("-",Y!$G$62:$L$62,0)+1,FALSE),""))</f>
        <v/>
      </c>
      <c r="N438" s="207"/>
      <c r="O438" s="209">
        <f t="shared" si="12"/>
        <v>0</v>
      </c>
      <c r="P438" s="209" t="str">
        <f t="shared" si="13"/>
        <v>-</v>
      </c>
      <c r="Q438" s="64"/>
      <c r="R438" s="64"/>
      <c r="S438" s="64"/>
    </row>
    <row r="439" spans="1:19" s="210" customFormat="1" x14ac:dyDescent="0.2">
      <c r="A439" s="207"/>
      <c r="B439" s="224">
        <v>417</v>
      </c>
      <c r="C439" s="229"/>
      <c r="D439" s="229"/>
      <c r="E439" s="226"/>
      <c r="F439" s="227" t="str">
        <f>IFERROR(VLOOKUP(E439, Z!$A$2:$C$4127, 3, FALSE), "")</f>
        <v/>
      </c>
      <c r="G439" s="228"/>
      <c r="H439" s="229"/>
      <c r="I439" s="229"/>
      <c r="J439" s="226" t="s">
        <v>4873</v>
      </c>
      <c r="K439" s="230"/>
      <c r="L439" s="237"/>
      <c r="M439" s="238" t="str">
        <f>IF(P439=TRUE,IFERROR(K439*VLOOKUP(O439,Y!$F$63:$L$67,MATCH(J439,Y!$G$62:$L$62,0)+1,FALSE),""),IFERROR(K439*VLOOKUP(O439,Y!$F$63:$L$67,MATCH("-",Y!$G$62:$L$62,0)+1,FALSE),""))</f>
        <v/>
      </c>
      <c r="N439" s="207"/>
      <c r="O439" s="209">
        <f t="shared" si="12"/>
        <v>0</v>
      </c>
      <c r="P439" s="209" t="str">
        <f t="shared" si="13"/>
        <v>-</v>
      </c>
      <c r="Q439" s="64"/>
      <c r="R439" s="64"/>
      <c r="S439" s="64"/>
    </row>
    <row r="440" spans="1:19" s="210" customFormat="1" x14ac:dyDescent="0.2">
      <c r="A440" s="207"/>
      <c r="B440" s="224">
        <v>418</v>
      </c>
      <c r="C440" s="229"/>
      <c r="D440" s="229"/>
      <c r="E440" s="226"/>
      <c r="F440" s="227" t="str">
        <f>IFERROR(VLOOKUP(E440, Z!$A$2:$C$4127, 3, FALSE), "")</f>
        <v/>
      </c>
      <c r="G440" s="228"/>
      <c r="H440" s="229"/>
      <c r="I440" s="229"/>
      <c r="J440" s="226" t="s">
        <v>4873</v>
      </c>
      <c r="K440" s="230"/>
      <c r="L440" s="237"/>
      <c r="M440" s="238" t="str">
        <f>IF(P440=TRUE,IFERROR(K440*VLOOKUP(O440,Y!$F$63:$L$67,MATCH(J440,Y!$G$62:$L$62,0)+1,FALSE),""),IFERROR(K440*VLOOKUP(O440,Y!$F$63:$L$67,MATCH("-",Y!$G$62:$L$62,0)+1,FALSE),""))</f>
        <v/>
      </c>
      <c r="N440" s="207"/>
      <c r="O440" s="209">
        <f t="shared" si="12"/>
        <v>0</v>
      </c>
      <c r="P440" s="209" t="str">
        <f t="shared" si="13"/>
        <v>-</v>
      </c>
      <c r="Q440" s="64"/>
      <c r="R440" s="64"/>
      <c r="S440" s="64"/>
    </row>
    <row r="441" spans="1:19" s="210" customFormat="1" x14ac:dyDescent="0.2">
      <c r="A441" s="207"/>
      <c r="B441" s="224">
        <v>419</v>
      </c>
      <c r="C441" s="229"/>
      <c r="D441" s="229"/>
      <c r="E441" s="226"/>
      <c r="F441" s="227" t="str">
        <f>IFERROR(VLOOKUP(E441, Z!$A$2:$C$4127, 3, FALSE), "")</f>
        <v/>
      </c>
      <c r="G441" s="228"/>
      <c r="H441" s="229"/>
      <c r="I441" s="229"/>
      <c r="J441" s="226" t="s">
        <v>4873</v>
      </c>
      <c r="K441" s="230"/>
      <c r="L441" s="237"/>
      <c r="M441" s="238" t="str">
        <f>IF(P441=TRUE,IFERROR(K441*VLOOKUP(O441,Y!$F$63:$L$67,MATCH(J441,Y!$G$62:$L$62,0)+1,FALSE),""),IFERROR(K441*VLOOKUP(O441,Y!$F$63:$L$67,MATCH("-",Y!$G$62:$L$62,0)+1,FALSE),""))</f>
        <v/>
      </c>
      <c r="N441" s="207"/>
      <c r="O441" s="209">
        <f t="shared" si="12"/>
        <v>0</v>
      </c>
      <c r="P441" s="209" t="str">
        <f t="shared" si="13"/>
        <v>-</v>
      </c>
      <c r="Q441" s="64"/>
      <c r="R441" s="64"/>
      <c r="S441" s="64"/>
    </row>
    <row r="442" spans="1:19" s="210" customFormat="1" x14ac:dyDescent="0.2">
      <c r="A442" s="207"/>
      <c r="B442" s="224">
        <v>420</v>
      </c>
      <c r="C442" s="229"/>
      <c r="D442" s="229"/>
      <c r="E442" s="226"/>
      <c r="F442" s="227" t="str">
        <f>IFERROR(VLOOKUP(E442, Z!$A$2:$C$4127, 3, FALSE), "")</f>
        <v/>
      </c>
      <c r="G442" s="228"/>
      <c r="H442" s="229"/>
      <c r="I442" s="229"/>
      <c r="J442" s="226" t="s">
        <v>4873</v>
      </c>
      <c r="K442" s="230"/>
      <c r="L442" s="237"/>
      <c r="M442" s="238" t="str">
        <f>IF(P442=TRUE,IFERROR(K442*VLOOKUP(O442,Y!$F$63:$L$67,MATCH(J442,Y!$G$62:$L$62,0)+1,FALSE),""),IFERROR(K442*VLOOKUP(O442,Y!$F$63:$L$67,MATCH("-",Y!$G$62:$L$62,0)+1,FALSE),""))</f>
        <v/>
      </c>
      <c r="N442" s="207"/>
      <c r="O442" s="209">
        <f t="shared" si="12"/>
        <v>0</v>
      </c>
      <c r="P442" s="209" t="str">
        <f t="shared" si="13"/>
        <v>-</v>
      </c>
      <c r="Q442" s="64"/>
      <c r="R442" s="64"/>
      <c r="S442" s="64"/>
    </row>
    <row r="443" spans="1:19" s="210" customFormat="1" x14ac:dyDescent="0.2">
      <c r="A443" s="207"/>
      <c r="B443" s="224">
        <v>421</v>
      </c>
      <c r="C443" s="229"/>
      <c r="D443" s="229"/>
      <c r="E443" s="226"/>
      <c r="F443" s="227" t="str">
        <f>IFERROR(VLOOKUP(E443, Z!$A$2:$C$4127, 3, FALSE), "")</f>
        <v/>
      </c>
      <c r="G443" s="228"/>
      <c r="H443" s="229"/>
      <c r="I443" s="229"/>
      <c r="J443" s="226" t="s">
        <v>4873</v>
      </c>
      <c r="K443" s="230"/>
      <c r="L443" s="237"/>
      <c r="M443" s="238" t="str">
        <f>IF(P443=TRUE,IFERROR(K443*VLOOKUP(O443,Y!$F$63:$L$67,MATCH(J443,Y!$G$62:$L$62,0)+1,FALSE),""),IFERROR(K443*VLOOKUP(O443,Y!$F$63:$L$67,MATCH("-",Y!$G$62:$L$62,0)+1,FALSE),""))</f>
        <v/>
      </c>
      <c r="N443" s="207"/>
      <c r="O443" s="209">
        <f t="shared" si="12"/>
        <v>0</v>
      </c>
      <c r="P443" s="209" t="str">
        <f t="shared" si="13"/>
        <v>-</v>
      </c>
      <c r="Q443" s="64"/>
      <c r="R443" s="64"/>
      <c r="S443" s="64"/>
    </row>
    <row r="444" spans="1:19" s="210" customFormat="1" x14ac:dyDescent="0.2">
      <c r="A444" s="207"/>
      <c r="B444" s="224">
        <v>422</v>
      </c>
      <c r="C444" s="229"/>
      <c r="D444" s="229"/>
      <c r="E444" s="226"/>
      <c r="F444" s="227" t="str">
        <f>IFERROR(VLOOKUP(E444, Z!$A$2:$C$4127, 3, FALSE), "")</f>
        <v/>
      </c>
      <c r="G444" s="228"/>
      <c r="H444" s="229"/>
      <c r="I444" s="229"/>
      <c r="J444" s="226" t="s">
        <v>4873</v>
      </c>
      <c r="K444" s="230"/>
      <c r="L444" s="237"/>
      <c r="M444" s="238" t="str">
        <f>IF(P444=TRUE,IFERROR(K444*VLOOKUP(O444,Y!$F$63:$L$67,MATCH(J444,Y!$G$62:$L$62,0)+1,FALSE),""),IFERROR(K444*VLOOKUP(O444,Y!$F$63:$L$67,MATCH("-",Y!$G$62:$L$62,0)+1,FALSE),""))</f>
        <v/>
      </c>
      <c r="N444" s="207"/>
      <c r="O444" s="209">
        <f t="shared" si="12"/>
        <v>0</v>
      </c>
      <c r="P444" s="209" t="str">
        <f t="shared" si="13"/>
        <v>-</v>
      </c>
      <c r="Q444" s="64"/>
      <c r="R444" s="64"/>
      <c r="S444" s="64"/>
    </row>
    <row r="445" spans="1:19" s="210" customFormat="1" x14ac:dyDescent="0.2">
      <c r="A445" s="207"/>
      <c r="B445" s="224">
        <v>423</v>
      </c>
      <c r="C445" s="229"/>
      <c r="D445" s="229"/>
      <c r="E445" s="226"/>
      <c r="F445" s="227" t="str">
        <f>IFERROR(VLOOKUP(E445, Z!$A$2:$C$4127, 3, FALSE), "")</f>
        <v/>
      </c>
      <c r="G445" s="228"/>
      <c r="H445" s="229"/>
      <c r="I445" s="229"/>
      <c r="J445" s="226" t="s">
        <v>4873</v>
      </c>
      <c r="K445" s="230"/>
      <c r="L445" s="237"/>
      <c r="M445" s="238" t="str">
        <f>IF(P445=TRUE,IFERROR(K445*VLOOKUP(O445,Y!$F$63:$L$67,MATCH(J445,Y!$G$62:$L$62,0)+1,FALSE),""),IFERROR(K445*VLOOKUP(O445,Y!$F$63:$L$67,MATCH("-",Y!$G$62:$L$62,0)+1,FALSE),""))</f>
        <v/>
      </c>
      <c r="N445" s="207"/>
      <c r="O445" s="209">
        <f t="shared" si="12"/>
        <v>0</v>
      </c>
      <c r="P445" s="209" t="str">
        <f t="shared" si="13"/>
        <v>-</v>
      </c>
      <c r="Q445" s="64"/>
      <c r="R445" s="64"/>
      <c r="S445" s="64"/>
    </row>
    <row r="446" spans="1:19" s="210" customFormat="1" x14ac:dyDescent="0.2">
      <c r="A446" s="207"/>
      <c r="B446" s="224">
        <v>424</v>
      </c>
      <c r="C446" s="229"/>
      <c r="D446" s="229"/>
      <c r="E446" s="226"/>
      <c r="F446" s="227" t="str">
        <f>IFERROR(VLOOKUP(E446, Z!$A$2:$C$4127, 3, FALSE), "")</f>
        <v/>
      </c>
      <c r="G446" s="228"/>
      <c r="H446" s="229"/>
      <c r="I446" s="229"/>
      <c r="J446" s="226" t="s">
        <v>4873</v>
      </c>
      <c r="K446" s="230"/>
      <c r="L446" s="237"/>
      <c r="M446" s="238" t="str">
        <f>IF(P446=TRUE,IFERROR(K446*VLOOKUP(O446,Y!$F$63:$L$67,MATCH(J446,Y!$G$62:$L$62,0)+1,FALSE),""),IFERROR(K446*VLOOKUP(O446,Y!$F$63:$L$67,MATCH("-",Y!$G$62:$L$62,0)+1,FALSE),""))</f>
        <v/>
      </c>
      <c r="N446" s="207"/>
      <c r="O446" s="209">
        <f t="shared" si="12"/>
        <v>0</v>
      </c>
      <c r="P446" s="209" t="str">
        <f t="shared" si="13"/>
        <v>-</v>
      </c>
      <c r="Q446" s="64"/>
      <c r="R446" s="64"/>
      <c r="S446" s="64"/>
    </row>
    <row r="447" spans="1:19" s="210" customFormat="1" x14ac:dyDescent="0.2">
      <c r="A447" s="207"/>
      <c r="B447" s="224">
        <v>425</v>
      </c>
      <c r="C447" s="229"/>
      <c r="D447" s="229"/>
      <c r="E447" s="226"/>
      <c r="F447" s="227" t="str">
        <f>IFERROR(VLOOKUP(E447, Z!$A$2:$C$4127, 3, FALSE), "")</f>
        <v/>
      </c>
      <c r="G447" s="228"/>
      <c r="H447" s="229"/>
      <c r="I447" s="229"/>
      <c r="J447" s="226" t="s">
        <v>4873</v>
      </c>
      <c r="K447" s="230"/>
      <c r="L447" s="237"/>
      <c r="M447" s="238" t="str">
        <f>IF(P447=TRUE,IFERROR(K447*VLOOKUP(O447,Y!$F$63:$L$67,MATCH(J447,Y!$G$62:$L$62,0)+1,FALSE),""),IFERROR(K447*VLOOKUP(O447,Y!$F$63:$L$67,MATCH("-",Y!$G$62:$L$62,0)+1,FALSE),""))</f>
        <v/>
      </c>
      <c r="N447" s="207"/>
      <c r="O447" s="209">
        <f t="shared" si="12"/>
        <v>0</v>
      </c>
      <c r="P447" s="209" t="str">
        <f t="shared" si="13"/>
        <v>-</v>
      </c>
      <c r="Q447" s="64"/>
      <c r="R447" s="64"/>
      <c r="S447" s="64"/>
    </row>
    <row r="448" spans="1:19" s="210" customFormat="1" x14ac:dyDescent="0.2">
      <c r="A448" s="207"/>
      <c r="B448" s="224">
        <v>426</v>
      </c>
      <c r="C448" s="229"/>
      <c r="D448" s="229"/>
      <c r="E448" s="226"/>
      <c r="F448" s="227" t="str">
        <f>IFERROR(VLOOKUP(E448, Z!$A$2:$C$4127, 3, FALSE), "")</f>
        <v/>
      </c>
      <c r="G448" s="228"/>
      <c r="H448" s="229"/>
      <c r="I448" s="229"/>
      <c r="J448" s="226" t="s">
        <v>4873</v>
      </c>
      <c r="K448" s="230"/>
      <c r="L448" s="237"/>
      <c r="M448" s="238" t="str">
        <f>IF(P448=TRUE,IFERROR(K448*VLOOKUP(O448,Y!$F$63:$L$67,MATCH(J448,Y!$G$62:$L$62,0)+1,FALSE),""),IFERROR(K448*VLOOKUP(O448,Y!$F$63:$L$67,MATCH("-",Y!$G$62:$L$62,0)+1,FALSE),""))</f>
        <v/>
      </c>
      <c r="N448" s="207"/>
      <c r="O448" s="209">
        <f t="shared" si="12"/>
        <v>0</v>
      </c>
      <c r="P448" s="209" t="str">
        <f t="shared" si="13"/>
        <v>-</v>
      </c>
      <c r="Q448" s="64"/>
      <c r="R448" s="64"/>
      <c r="S448" s="64"/>
    </row>
    <row r="449" spans="1:19" s="210" customFormat="1" x14ac:dyDescent="0.2">
      <c r="A449" s="207"/>
      <c r="B449" s="224">
        <v>427</v>
      </c>
      <c r="C449" s="229"/>
      <c r="D449" s="229"/>
      <c r="E449" s="226"/>
      <c r="F449" s="227" t="str">
        <f>IFERROR(VLOOKUP(E449, Z!$A$2:$C$4127, 3, FALSE), "")</f>
        <v/>
      </c>
      <c r="G449" s="228"/>
      <c r="H449" s="229"/>
      <c r="I449" s="229"/>
      <c r="J449" s="226" t="s">
        <v>4873</v>
      </c>
      <c r="K449" s="230"/>
      <c r="L449" s="237"/>
      <c r="M449" s="238" t="str">
        <f>IF(P449=TRUE,IFERROR(K449*VLOOKUP(O449,Y!$F$63:$L$67,MATCH(J449,Y!$G$62:$L$62,0)+1,FALSE),""),IFERROR(K449*VLOOKUP(O449,Y!$F$63:$L$67,MATCH("-",Y!$G$62:$L$62,0)+1,FALSE),""))</f>
        <v/>
      </c>
      <c r="N449" s="207"/>
      <c r="O449" s="209">
        <f t="shared" si="12"/>
        <v>0</v>
      </c>
      <c r="P449" s="209" t="str">
        <f t="shared" si="13"/>
        <v>-</v>
      </c>
      <c r="Q449" s="64"/>
      <c r="R449" s="64"/>
      <c r="S449" s="64"/>
    </row>
    <row r="450" spans="1:19" s="210" customFormat="1" x14ac:dyDescent="0.2">
      <c r="A450" s="207"/>
      <c r="B450" s="224">
        <v>428</v>
      </c>
      <c r="C450" s="229"/>
      <c r="D450" s="229"/>
      <c r="E450" s="226"/>
      <c r="F450" s="227" t="str">
        <f>IFERROR(VLOOKUP(E450, Z!$A$2:$C$4127, 3, FALSE), "")</f>
        <v/>
      </c>
      <c r="G450" s="228"/>
      <c r="H450" s="229"/>
      <c r="I450" s="229"/>
      <c r="J450" s="226" t="s">
        <v>4873</v>
      </c>
      <c r="K450" s="230"/>
      <c r="L450" s="237"/>
      <c r="M450" s="238" t="str">
        <f>IF(P450=TRUE,IFERROR(K450*VLOOKUP(O450,Y!$F$63:$L$67,MATCH(J450,Y!$G$62:$L$62,0)+1,FALSE),""),IFERROR(K450*VLOOKUP(O450,Y!$F$63:$L$67,MATCH("-",Y!$G$62:$L$62,0)+1,FALSE),""))</f>
        <v/>
      </c>
      <c r="N450" s="207"/>
      <c r="O450" s="209">
        <f t="shared" si="12"/>
        <v>0</v>
      </c>
      <c r="P450" s="209" t="str">
        <f t="shared" si="13"/>
        <v>-</v>
      </c>
      <c r="Q450" s="64"/>
      <c r="R450" s="64"/>
      <c r="S450" s="64"/>
    </row>
    <row r="451" spans="1:19" s="210" customFormat="1" x14ac:dyDescent="0.2">
      <c r="A451" s="207"/>
      <c r="B451" s="224">
        <v>429</v>
      </c>
      <c r="C451" s="229"/>
      <c r="D451" s="229"/>
      <c r="E451" s="226"/>
      <c r="F451" s="227" t="str">
        <f>IFERROR(VLOOKUP(E451, Z!$A$2:$C$4127, 3, FALSE), "")</f>
        <v/>
      </c>
      <c r="G451" s="228"/>
      <c r="H451" s="229"/>
      <c r="I451" s="229"/>
      <c r="J451" s="226" t="s">
        <v>4873</v>
      </c>
      <c r="K451" s="230"/>
      <c r="L451" s="237"/>
      <c r="M451" s="238" t="str">
        <f>IF(P451=TRUE,IFERROR(K451*VLOOKUP(O451,Y!$F$63:$L$67,MATCH(J451,Y!$G$62:$L$62,0)+1,FALSE),""),IFERROR(K451*VLOOKUP(O451,Y!$F$63:$L$67,MATCH("-",Y!$G$62:$L$62,0)+1,FALSE),""))</f>
        <v/>
      </c>
      <c r="N451" s="207"/>
      <c r="O451" s="209">
        <f t="shared" si="12"/>
        <v>0</v>
      </c>
      <c r="P451" s="209" t="str">
        <f t="shared" si="13"/>
        <v>-</v>
      </c>
      <c r="Q451" s="64"/>
      <c r="R451" s="64"/>
      <c r="S451" s="64"/>
    </row>
    <row r="452" spans="1:19" s="210" customFormat="1" x14ac:dyDescent="0.2">
      <c r="A452" s="207"/>
      <c r="B452" s="224">
        <v>430</v>
      </c>
      <c r="C452" s="229"/>
      <c r="D452" s="229"/>
      <c r="E452" s="226"/>
      <c r="F452" s="227" t="str">
        <f>IFERROR(VLOOKUP(E452, Z!$A$2:$C$4127, 3, FALSE), "")</f>
        <v/>
      </c>
      <c r="G452" s="228"/>
      <c r="H452" s="229"/>
      <c r="I452" s="229"/>
      <c r="J452" s="226" t="s">
        <v>4873</v>
      </c>
      <c r="K452" s="230"/>
      <c r="L452" s="237"/>
      <c r="M452" s="238" t="str">
        <f>IF(P452=TRUE,IFERROR(K452*VLOOKUP(O452,Y!$F$63:$L$67,MATCH(J452,Y!$G$62:$L$62,0)+1,FALSE),""),IFERROR(K452*VLOOKUP(O452,Y!$F$63:$L$67,MATCH("-",Y!$G$62:$L$62,0)+1,FALSE),""))</f>
        <v/>
      </c>
      <c r="N452" s="207"/>
      <c r="O452" s="209">
        <f t="shared" si="12"/>
        <v>0</v>
      </c>
      <c r="P452" s="209" t="str">
        <f t="shared" si="13"/>
        <v>-</v>
      </c>
      <c r="Q452" s="64"/>
      <c r="R452" s="64"/>
      <c r="S452" s="64"/>
    </row>
    <row r="453" spans="1:19" s="210" customFormat="1" x14ac:dyDescent="0.2">
      <c r="A453" s="207"/>
      <c r="B453" s="224">
        <v>431</v>
      </c>
      <c r="C453" s="229"/>
      <c r="D453" s="229"/>
      <c r="E453" s="226"/>
      <c r="F453" s="227" t="str">
        <f>IFERROR(VLOOKUP(E453, Z!$A$2:$C$4127, 3, FALSE), "")</f>
        <v/>
      </c>
      <c r="G453" s="228"/>
      <c r="H453" s="229"/>
      <c r="I453" s="229"/>
      <c r="J453" s="226" t="s">
        <v>4873</v>
      </c>
      <c r="K453" s="230"/>
      <c r="L453" s="237"/>
      <c r="M453" s="238" t="str">
        <f>IF(P453=TRUE,IFERROR(K453*VLOOKUP(O453,Y!$F$63:$L$67,MATCH(J453,Y!$G$62:$L$62,0)+1,FALSE),""),IFERROR(K453*VLOOKUP(O453,Y!$F$63:$L$67,MATCH("-",Y!$G$62:$L$62,0)+1,FALSE),""))</f>
        <v/>
      </c>
      <c r="N453" s="207"/>
      <c r="O453" s="209">
        <f t="shared" si="12"/>
        <v>0</v>
      </c>
      <c r="P453" s="209" t="str">
        <f t="shared" si="13"/>
        <v>-</v>
      </c>
      <c r="Q453" s="64"/>
      <c r="R453" s="64"/>
      <c r="S453" s="64"/>
    </row>
    <row r="454" spans="1:19" s="210" customFormat="1" x14ac:dyDescent="0.2">
      <c r="A454" s="207"/>
      <c r="B454" s="224">
        <v>432</v>
      </c>
      <c r="C454" s="229"/>
      <c r="D454" s="229"/>
      <c r="E454" s="226"/>
      <c r="F454" s="227" t="str">
        <f>IFERROR(VLOOKUP(E454, Z!$A$2:$C$4127, 3, FALSE), "")</f>
        <v/>
      </c>
      <c r="G454" s="228"/>
      <c r="H454" s="229"/>
      <c r="I454" s="229"/>
      <c r="J454" s="226" t="s">
        <v>4873</v>
      </c>
      <c r="K454" s="230"/>
      <c r="L454" s="237"/>
      <c r="M454" s="238" t="str">
        <f>IF(P454=TRUE,IFERROR(K454*VLOOKUP(O454,Y!$F$63:$L$67,MATCH(J454,Y!$G$62:$L$62,0)+1,FALSE),""),IFERROR(K454*VLOOKUP(O454,Y!$F$63:$L$67,MATCH("-",Y!$G$62:$L$62,0)+1,FALSE),""))</f>
        <v/>
      </c>
      <c r="N454" s="207"/>
      <c r="O454" s="209">
        <f t="shared" si="12"/>
        <v>0</v>
      </c>
      <c r="P454" s="209" t="str">
        <f t="shared" si="13"/>
        <v>-</v>
      </c>
      <c r="Q454" s="64"/>
      <c r="R454" s="64"/>
      <c r="S454" s="64"/>
    </row>
    <row r="455" spans="1:19" s="210" customFormat="1" x14ac:dyDescent="0.2">
      <c r="A455" s="207"/>
      <c r="B455" s="224">
        <v>433</v>
      </c>
      <c r="C455" s="229"/>
      <c r="D455" s="229"/>
      <c r="E455" s="226"/>
      <c r="F455" s="227" t="str">
        <f>IFERROR(VLOOKUP(E455, Z!$A$2:$C$4127, 3, FALSE), "")</f>
        <v/>
      </c>
      <c r="G455" s="228"/>
      <c r="H455" s="229"/>
      <c r="I455" s="229"/>
      <c r="J455" s="226" t="s">
        <v>4873</v>
      </c>
      <c r="K455" s="230"/>
      <c r="L455" s="237"/>
      <c r="M455" s="238" t="str">
        <f>IF(P455=TRUE,IFERROR(K455*VLOOKUP(O455,Y!$F$63:$L$67,MATCH(J455,Y!$G$62:$L$62,0)+1,FALSE),""),IFERROR(K455*VLOOKUP(O455,Y!$F$63:$L$67,MATCH("-",Y!$G$62:$L$62,0)+1,FALSE),""))</f>
        <v/>
      </c>
      <c r="N455" s="207"/>
      <c r="O455" s="209">
        <f t="shared" si="12"/>
        <v>0</v>
      </c>
      <c r="P455" s="209" t="str">
        <f t="shared" si="13"/>
        <v>-</v>
      </c>
      <c r="Q455" s="64"/>
      <c r="R455" s="64"/>
      <c r="S455" s="64"/>
    </row>
    <row r="456" spans="1:19" s="210" customFormat="1" x14ac:dyDescent="0.2">
      <c r="A456" s="207"/>
      <c r="B456" s="224">
        <v>434</v>
      </c>
      <c r="C456" s="229"/>
      <c r="D456" s="229"/>
      <c r="E456" s="226"/>
      <c r="F456" s="227" t="str">
        <f>IFERROR(VLOOKUP(E456, Z!$A$2:$C$4127, 3, FALSE), "")</f>
        <v/>
      </c>
      <c r="G456" s="228"/>
      <c r="H456" s="229"/>
      <c r="I456" s="229"/>
      <c r="J456" s="226" t="s">
        <v>4873</v>
      </c>
      <c r="K456" s="230"/>
      <c r="L456" s="237"/>
      <c r="M456" s="238" t="str">
        <f>IF(P456=TRUE,IFERROR(K456*VLOOKUP(O456,Y!$F$63:$L$67,MATCH(J456,Y!$G$62:$L$62,0)+1,FALSE),""),IFERROR(K456*VLOOKUP(O456,Y!$F$63:$L$67,MATCH("-",Y!$G$62:$L$62,0)+1,FALSE),""))</f>
        <v/>
      </c>
      <c r="N456" s="207"/>
      <c r="O456" s="209">
        <f t="shared" si="12"/>
        <v>0</v>
      </c>
      <c r="P456" s="209" t="str">
        <f t="shared" si="13"/>
        <v>-</v>
      </c>
      <c r="Q456" s="64"/>
      <c r="R456" s="64"/>
      <c r="S456" s="64"/>
    </row>
    <row r="457" spans="1:19" s="210" customFormat="1" x14ac:dyDescent="0.2">
      <c r="A457" s="207"/>
      <c r="B457" s="224">
        <v>435</v>
      </c>
      <c r="C457" s="229"/>
      <c r="D457" s="229"/>
      <c r="E457" s="226"/>
      <c r="F457" s="227" t="str">
        <f>IFERROR(VLOOKUP(E457, Z!$A$2:$C$4127, 3, FALSE), "")</f>
        <v/>
      </c>
      <c r="G457" s="228"/>
      <c r="H457" s="229"/>
      <c r="I457" s="229"/>
      <c r="J457" s="226" t="s">
        <v>4873</v>
      </c>
      <c r="K457" s="230"/>
      <c r="L457" s="237"/>
      <c r="M457" s="238" t="str">
        <f>IF(P457=TRUE,IFERROR(K457*VLOOKUP(O457,Y!$F$63:$L$67,MATCH(J457,Y!$G$62:$L$62,0)+1,FALSE),""),IFERROR(K457*VLOOKUP(O457,Y!$F$63:$L$67,MATCH("-",Y!$G$62:$L$62,0)+1,FALSE),""))</f>
        <v/>
      </c>
      <c r="N457" s="207"/>
      <c r="O457" s="209">
        <f t="shared" si="12"/>
        <v>0</v>
      </c>
      <c r="P457" s="209" t="str">
        <f t="shared" si="13"/>
        <v>-</v>
      </c>
      <c r="Q457" s="64"/>
      <c r="R457" s="64"/>
      <c r="S457" s="64"/>
    </row>
    <row r="458" spans="1:19" s="210" customFormat="1" x14ac:dyDescent="0.2">
      <c r="A458" s="207"/>
      <c r="B458" s="224">
        <v>436</v>
      </c>
      <c r="C458" s="229"/>
      <c r="D458" s="229"/>
      <c r="E458" s="226"/>
      <c r="F458" s="227" t="str">
        <f>IFERROR(VLOOKUP(E458, Z!$A$2:$C$4127, 3, FALSE), "")</f>
        <v/>
      </c>
      <c r="G458" s="228"/>
      <c r="H458" s="229"/>
      <c r="I458" s="229"/>
      <c r="J458" s="226" t="s">
        <v>4873</v>
      </c>
      <c r="K458" s="230"/>
      <c r="L458" s="237"/>
      <c r="M458" s="238" t="str">
        <f>IF(P458=TRUE,IFERROR(K458*VLOOKUP(O458,Y!$F$63:$L$67,MATCH(J458,Y!$G$62:$L$62,0)+1,FALSE),""),IFERROR(K458*VLOOKUP(O458,Y!$F$63:$L$67,MATCH("-",Y!$G$62:$L$62,0)+1,FALSE),""))</f>
        <v/>
      </c>
      <c r="N458" s="207"/>
      <c r="O458" s="209">
        <f t="shared" si="12"/>
        <v>0</v>
      </c>
      <c r="P458" s="209" t="str">
        <f t="shared" si="13"/>
        <v>-</v>
      </c>
      <c r="Q458" s="64"/>
      <c r="R458" s="64"/>
      <c r="S458" s="64"/>
    </row>
    <row r="459" spans="1:19" s="210" customFormat="1" x14ac:dyDescent="0.2">
      <c r="A459" s="207"/>
      <c r="B459" s="224">
        <v>437</v>
      </c>
      <c r="C459" s="229"/>
      <c r="D459" s="229"/>
      <c r="E459" s="226"/>
      <c r="F459" s="227" t="str">
        <f>IFERROR(VLOOKUP(E459, Z!$A$2:$C$4127, 3, FALSE), "")</f>
        <v/>
      </c>
      <c r="G459" s="228"/>
      <c r="H459" s="229"/>
      <c r="I459" s="229"/>
      <c r="J459" s="226" t="s">
        <v>4873</v>
      </c>
      <c r="K459" s="230"/>
      <c r="L459" s="237"/>
      <c r="M459" s="238" t="str">
        <f>IF(P459=TRUE,IFERROR(K459*VLOOKUP(O459,Y!$F$63:$L$67,MATCH(J459,Y!$G$62:$L$62,0)+1,FALSE),""),IFERROR(K459*VLOOKUP(O459,Y!$F$63:$L$67,MATCH("-",Y!$G$62:$L$62,0)+1,FALSE),""))</f>
        <v/>
      </c>
      <c r="N459" s="207"/>
      <c r="O459" s="209">
        <f t="shared" si="12"/>
        <v>0</v>
      </c>
      <c r="P459" s="209" t="str">
        <f t="shared" si="13"/>
        <v>-</v>
      </c>
      <c r="Q459" s="64"/>
      <c r="R459" s="64"/>
      <c r="S459" s="64"/>
    </row>
    <row r="460" spans="1:19" s="210" customFormat="1" x14ac:dyDescent="0.2">
      <c r="A460" s="207"/>
      <c r="B460" s="224">
        <v>438</v>
      </c>
      <c r="C460" s="229"/>
      <c r="D460" s="229"/>
      <c r="E460" s="226"/>
      <c r="F460" s="227" t="str">
        <f>IFERROR(VLOOKUP(E460, Z!$A$2:$C$4127, 3, FALSE), "")</f>
        <v/>
      </c>
      <c r="G460" s="228"/>
      <c r="H460" s="229"/>
      <c r="I460" s="229"/>
      <c r="J460" s="226" t="s">
        <v>4873</v>
      </c>
      <c r="K460" s="230"/>
      <c r="L460" s="237"/>
      <c r="M460" s="238" t="str">
        <f>IF(P460=TRUE,IFERROR(K460*VLOOKUP(O460,Y!$F$63:$L$67,MATCH(J460,Y!$G$62:$L$62,0)+1,FALSE),""),IFERROR(K460*VLOOKUP(O460,Y!$F$63:$L$67,MATCH("-",Y!$G$62:$L$62,0)+1,FALSE),""))</f>
        <v/>
      </c>
      <c r="N460" s="207"/>
      <c r="O460" s="209">
        <f t="shared" si="12"/>
        <v>0</v>
      </c>
      <c r="P460" s="209" t="str">
        <f t="shared" si="13"/>
        <v>-</v>
      </c>
      <c r="Q460" s="64"/>
      <c r="R460" s="64"/>
      <c r="S460" s="64"/>
    </row>
    <row r="461" spans="1:19" s="210" customFormat="1" x14ac:dyDescent="0.2">
      <c r="A461" s="207"/>
      <c r="B461" s="224">
        <v>439</v>
      </c>
      <c r="C461" s="229"/>
      <c r="D461" s="229"/>
      <c r="E461" s="226"/>
      <c r="F461" s="227" t="str">
        <f>IFERROR(VLOOKUP(E461, Z!$A$2:$C$4127, 3, FALSE), "")</f>
        <v/>
      </c>
      <c r="G461" s="228"/>
      <c r="H461" s="229"/>
      <c r="I461" s="229"/>
      <c r="J461" s="226" t="s">
        <v>4873</v>
      </c>
      <c r="K461" s="230"/>
      <c r="L461" s="237"/>
      <c r="M461" s="238" t="str">
        <f>IF(P461=TRUE,IFERROR(K461*VLOOKUP(O461,Y!$F$63:$L$67,MATCH(J461,Y!$G$62:$L$62,0)+1,FALSE),""),IFERROR(K461*VLOOKUP(O461,Y!$F$63:$L$67,MATCH("-",Y!$G$62:$L$62,0)+1,FALSE),""))</f>
        <v/>
      </c>
      <c r="N461" s="207"/>
      <c r="O461" s="209">
        <f t="shared" si="12"/>
        <v>0</v>
      </c>
      <c r="P461" s="209" t="str">
        <f t="shared" si="13"/>
        <v>-</v>
      </c>
      <c r="Q461" s="64"/>
      <c r="R461" s="64"/>
      <c r="S461" s="64"/>
    </row>
    <row r="462" spans="1:19" s="210" customFormat="1" x14ac:dyDescent="0.2">
      <c r="A462" s="207"/>
      <c r="B462" s="224">
        <v>440</v>
      </c>
      <c r="C462" s="229"/>
      <c r="D462" s="229"/>
      <c r="E462" s="226"/>
      <c r="F462" s="227" t="str">
        <f>IFERROR(VLOOKUP(E462, Z!$A$2:$C$4127, 3, FALSE), "")</f>
        <v/>
      </c>
      <c r="G462" s="228"/>
      <c r="H462" s="229"/>
      <c r="I462" s="229"/>
      <c r="J462" s="226" t="s">
        <v>4873</v>
      </c>
      <c r="K462" s="230"/>
      <c r="L462" s="237"/>
      <c r="M462" s="238" t="str">
        <f>IF(P462=TRUE,IFERROR(K462*VLOOKUP(O462,Y!$F$63:$L$67,MATCH(J462,Y!$G$62:$L$62,0)+1,FALSE),""),IFERROR(K462*VLOOKUP(O462,Y!$F$63:$L$67,MATCH("-",Y!$G$62:$L$62,0)+1,FALSE),""))</f>
        <v/>
      </c>
      <c r="N462" s="207"/>
      <c r="O462" s="209">
        <f t="shared" si="12"/>
        <v>0</v>
      </c>
      <c r="P462" s="209" t="str">
        <f t="shared" si="13"/>
        <v>-</v>
      </c>
      <c r="Q462" s="64"/>
      <c r="R462" s="64"/>
      <c r="S462" s="64"/>
    </row>
    <row r="463" spans="1:19" s="210" customFormat="1" x14ac:dyDescent="0.2">
      <c r="A463" s="207"/>
      <c r="B463" s="224">
        <v>441</v>
      </c>
      <c r="C463" s="229"/>
      <c r="D463" s="229"/>
      <c r="E463" s="226"/>
      <c r="F463" s="227" t="str">
        <f>IFERROR(VLOOKUP(E463, Z!$A$2:$C$4127, 3, FALSE), "")</f>
        <v/>
      </c>
      <c r="G463" s="228"/>
      <c r="H463" s="229"/>
      <c r="I463" s="229"/>
      <c r="J463" s="226" t="s">
        <v>4873</v>
      </c>
      <c r="K463" s="230"/>
      <c r="L463" s="237"/>
      <c r="M463" s="238" t="str">
        <f>IF(P463=TRUE,IFERROR(K463*VLOOKUP(O463,Y!$F$63:$L$67,MATCH(J463,Y!$G$62:$L$62,0)+1,FALSE),""),IFERROR(K463*VLOOKUP(O463,Y!$F$63:$L$67,MATCH("-",Y!$G$62:$L$62,0)+1,FALSE),""))</f>
        <v/>
      </c>
      <c r="N463" s="207"/>
      <c r="O463" s="209">
        <f t="shared" si="12"/>
        <v>0</v>
      </c>
      <c r="P463" s="209" t="str">
        <f t="shared" si="13"/>
        <v>-</v>
      </c>
      <c r="Q463" s="64"/>
      <c r="R463" s="64"/>
      <c r="S463" s="64"/>
    </row>
    <row r="464" spans="1:19" s="210" customFormat="1" x14ac:dyDescent="0.2">
      <c r="A464" s="207"/>
      <c r="B464" s="224">
        <v>442</v>
      </c>
      <c r="C464" s="229"/>
      <c r="D464" s="229"/>
      <c r="E464" s="226"/>
      <c r="F464" s="227" t="str">
        <f>IFERROR(VLOOKUP(E464, Z!$A$2:$C$4127, 3, FALSE), "")</f>
        <v/>
      </c>
      <c r="G464" s="228"/>
      <c r="H464" s="229"/>
      <c r="I464" s="229"/>
      <c r="J464" s="226" t="s">
        <v>4873</v>
      </c>
      <c r="K464" s="230"/>
      <c r="L464" s="237"/>
      <c r="M464" s="238" t="str">
        <f>IF(P464=TRUE,IFERROR(K464*VLOOKUP(O464,Y!$F$63:$L$67,MATCH(J464,Y!$G$62:$L$62,0)+1,FALSE),""),IFERROR(K464*VLOOKUP(O464,Y!$F$63:$L$67,MATCH("-",Y!$G$62:$L$62,0)+1,FALSE),""))</f>
        <v/>
      </c>
      <c r="N464" s="207"/>
      <c r="O464" s="209">
        <f t="shared" si="12"/>
        <v>0</v>
      </c>
      <c r="P464" s="209" t="str">
        <f t="shared" si="13"/>
        <v>-</v>
      </c>
      <c r="Q464" s="64"/>
      <c r="R464" s="64"/>
      <c r="S464" s="64"/>
    </row>
    <row r="465" spans="1:19" s="210" customFormat="1" x14ac:dyDescent="0.2">
      <c r="A465" s="207"/>
      <c r="B465" s="224">
        <v>443</v>
      </c>
      <c r="C465" s="229"/>
      <c r="D465" s="229"/>
      <c r="E465" s="226"/>
      <c r="F465" s="227" t="str">
        <f>IFERROR(VLOOKUP(E465, Z!$A$2:$C$4127, 3, FALSE), "")</f>
        <v/>
      </c>
      <c r="G465" s="228"/>
      <c r="H465" s="229"/>
      <c r="I465" s="229"/>
      <c r="J465" s="226" t="s">
        <v>4873</v>
      </c>
      <c r="K465" s="230"/>
      <c r="L465" s="237"/>
      <c r="M465" s="238" t="str">
        <f>IF(P465=TRUE,IFERROR(K465*VLOOKUP(O465,Y!$F$63:$L$67,MATCH(J465,Y!$G$62:$L$62,0)+1,FALSE),""),IFERROR(K465*VLOOKUP(O465,Y!$F$63:$L$67,MATCH("-",Y!$G$62:$L$62,0)+1,FALSE),""))</f>
        <v/>
      </c>
      <c r="N465" s="207"/>
      <c r="O465" s="209">
        <f t="shared" si="12"/>
        <v>0</v>
      </c>
      <c r="P465" s="209" t="str">
        <f t="shared" si="13"/>
        <v>-</v>
      </c>
      <c r="Q465" s="64"/>
      <c r="R465" s="64"/>
      <c r="S465" s="64"/>
    </row>
    <row r="466" spans="1:19" s="210" customFormat="1" x14ac:dyDescent="0.2">
      <c r="A466" s="207"/>
      <c r="B466" s="224">
        <v>444</v>
      </c>
      <c r="C466" s="229"/>
      <c r="D466" s="229"/>
      <c r="E466" s="226"/>
      <c r="F466" s="227" t="str">
        <f>IFERROR(VLOOKUP(E466, Z!$A$2:$C$4127, 3, FALSE), "")</f>
        <v/>
      </c>
      <c r="G466" s="228"/>
      <c r="H466" s="229"/>
      <c r="I466" s="229"/>
      <c r="J466" s="226" t="s">
        <v>4873</v>
      </c>
      <c r="K466" s="230"/>
      <c r="L466" s="237"/>
      <c r="M466" s="238" t="str">
        <f>IF(P466=TRUE,IFERROR(K466*VLOOKUP(O466,Y!$F$63:$L$67,MATCH(J466,Y!$G$62:$L$62,0)+1,FALSE),""),IFERROR(K466*VLOOKUP(O466,Y!$F$63:$L$67,MATCH("-",Y!$G$62:$L$62,0)+1,FALSE),""))</f>
        <v/>
      </c>
      <c r="N466" s="207"/>
      <c r="O466" s="209">
        <f t="shared" si="12"/>
        <v>0</v>
      </c>
      <c r="P466" s="209" t="str">
        <f t="shared" si="13"/>
        <v>-</v>
      </c>
      <c r="Q466" s="64"/>
      <c r="R466" s="64"/>
      <c r="S466" s="64"/>
    </row>
    <row r="467" spans="1:19" s="210" customFormat="1" x14ac:dyDescent="0.2">
      <c r="A467" s="207"/>
      <c r="B467" s="224">
        <v>445</v>
      </c>
      <c r="C467" s="229"/>
      <c r="D467" s="229"/>
      <c r="E467" s="226"/>
      <c r="F467" s="227" t="str">
        <f>IFERROR(VLOOKUP(E467, Z!$A$2:$C$4127, 3, FALSE), "")</f>
        <v/>
      </c>
      <c r="G467" s="228"/>
      <c r="H467" s="229"/>
      <c r="I467" s="229"/>
      <c r="J467" s="226" t="s">
        <v>4873</v>
      </c>
      <c r="K467" s="230"/>
      <c r="L467" s="237"/>
      <c r="M467" s="238" t="str">
        <f>IF(P467=TRUE,IFERROR(K467*VLOOKUP(O467,Y!$F$63:$L$67,MATCH(J467,Y!$G$62:$L$62,0)+1,FALSE),""),IFERROR(K467*VLOOKUP(O467,Y!$F$63:$L$67,MATCH("-",Y!$G$62:$L$62,0)+1,FALSE),""))</f>
        <v/>
      </c>
      <c r="N467" s="207"/>
      <c r="O467" s="209">
        <f t="shared" si="12"/>
        <v>0</v>
      </c>
      <c r="P467" s="209" t="str">
        <f t="shared" si="13"/>
        <v>-</v>
      </c>
      <c r="Q467" s="64"/>
      <c r="R467" s="64"/>
      <c r="S467" s="64"/>
    </row>
    <row r="468" spans="1:19" s="210" customFormat="1" x14ac:dyDescent="0.2">
      <c r="A468" s="207"/>
      <c r="B468" s="224">
        <v>446</v>
      </c>
      <c r="C468" s="229"/>
      <c r="D468" s="229"/>
      <c r="E468" s="226"/>
      <c r="F468" s="227" t="str">
        <f>IFERROR(VLOOKUP(E468, Z!$A$2:$C$4127, 3, FALSE), "")</f>
        <v/>
      </c>
      <c r="G468" s="228"/>
      <c r="H468" s="229"/>
      <c r="I468" s="229"/>
      <c r="J468" s="226" t="s">
        <v>4873</v>
      </c>
      <c r="K468" s="230"/>
      <c r="L468" s="237"/>
      <c r="M468" s="238" t="str">
        <f>IF(P468=TRUE,IFERROR(K468*VLOOKUP(O468,Y!$F$63:$L$67,MATCH(J468,Y!$G$62:$L$62,0)+1,FALSE),""),IFERROR(K468*VLOOKUP(O468,Y!$F$63:$L$67,MATCH("-",Y!$G$62:$L$62,0)+1,FALSE),""))</f>
        <v/>
      </c>
      <c r="N468" s="207"/>
      <c r="O468" s="209">
        <f t="shared" si="12"/>
        <v>0</v>
      </c>
      <c r="P468" s="209" t="str">
        <f t="shared" si="13"/>
        <v>-</v>
      </c>
      <c r="Q468" s="64"/>
      <c r="R468" s="64"/>
      <c r="S468" s="64"/>
    </row>
    <row r="469" spans="1:19" s="210" customFormat="1" x14ac:dyDescent="0.2">
      <c r="A469" s="207"/>
      <c r="B469" s="224">
        <v>447</v>
      </c>
      <c r="C469" s="229"/>
      <c r="D469" s="229"/>
      <c r="E469" s="226"/>
      <c r="F469" s="227" t="str">
        <f>IFERROR(VLOOKUP(E469, Z!$A$2:$C$4127, 3, FALSE), "")</f>
        <v/>
      </c>
      <c r="G469" s="228"/>
      <c r="H469" s="229"/>
      <c r="I469" s="229"/>
      <c r="J469" s="226" t="s">
        <v>4873</v>
      </c>
      <c r="K469" s="230"/>
      <c r="L469" s="237"/>
      <c r="M469" s="238" t="str">
        <f>IF(P469=TRUE,IFERROR(K469*VLOOKUP(O469,Y!$F$63:$L$67,MATCH(J469,Y!$G$62:$L$62,0)+1,FALSE),""),IFERROR(K469*VLOOKUP(O469,Y!$F$63:$L$67,MATCH("-",Y!$G$62:$L$62,0)+1,FALSE),""))</f>
        <v/>
      </c>
      <c r="N469" s="207"/>
      <c r="O469" s="209">
        <f t="shared" si="12"/>
        <v>0</v>
      </c>
      <c r="P469" s="209" t="str">
        <f t="shared" si="13"/>
        <v>-</v>
      </c>
      <c r="Q469" s="64"/>
      <c r="R469" s="64"/>
      <c r="S469" s="64"/>
    </row>
    <row r="470" spans="1:19" s="210" customFormat="1" x14ac:dyDescent="0.2">
      <c r="A470" s="207"/>
      <c r="B470" s="224">
        <v>448</v>
      </c>
      <c r="C470" s="229"/>
      <c r="D470" s="229"/>
      <c r="E470" s="226"/>
      <c r="F470" s="227" t="str">
        <f>IFERROR(VLOOKUP(E470, Z!$A$2:$C$4127, 3, FALSE), "")</f>
        <v/>
      </c>
      <c r="G470" s="228"/>
      <c r="H470" s="229"/>
      <c r="I470" s="229"/>
      <c r="J470" s="226" t="s">
        <v>4873</v>
      </c>
      <c r="K470" s="230"/>
      <c r="L470" s="237"/>
      <c r="M470" s="238" t="str">
        <f>IF(P470=TRUE,IFERROR(K470*VLOOKUP(O470,Y!$F$63:$L$67,MATCH(J470,Y!$G$62:$L$62,0)+1,FALSE),""),IFERROR(K470*VLOOKUP(O470,Y!$F$63:$L$67,MATCH("-",Y!$G$62:$L$62,0)+1,FALSE),""))</f>
        <v/>
      </c>
      <c r="N470" s="207"/>
      <c r="O470" s="209">
        <f t="shared" si="12"/>
        <v>0</v>
      </c>
      <c r="P470" s="209" t="str">
        <f t="shared" si="13"/>
        <v>-</v>
      </c>
      <c r="Q470" s="64"/>
      <c r="R470" s="64"/>
      <c r="S470" s="64"/>
    </row>
    <row r="471" spans="1:19" s="210" customFormat="1" x14ac:dyDescent="0.2">
      <c r="A471" s="207"/>
      <c r="B471" s="224">
        <v>449</v>
      </c>
      <c r="C471" s="229"/>
      <c r="D471" s="229"/>
      <c r="E471" s="226"/>
      <c r="F471" s="227" t="str">
        <f>IFERROR(VLOOKUP(E471, Z!$A$2:$C$4127, 3, FALSE), "")</f>
        <v/>
      </c>
      <c r="G471" s="228"/>
      <c r="H471" s="229"/>
      <c r="I471" s="229"/>
      <c r="J471" s="226" t="s">
        <v>4873</v>
      </c>
      <c r="K471" s="230"/>
      <c r="L471" s="237"/>
      <c r="M471" s="238" t="str">
        <f>IF(P471=TRUE,IFERROR(K471*VLOOKUP(O471,Y!$F$63:$L$67,MATCH(J471,Y!$G$62:$L$62,0)+1,FALSE),""),IFERROR(K471*VLOOKUP(O471,Y!$F$63:$L$67,MATCH("-",Y!$G$62:$L$62,0)+1,FALSE),""))</f>
        <v/>
      </c>
      <c r="N471" s="207"/>
      <c r="O471" s="209">
        <f t="shared" ref="O471:O534" si="14">IFERROR(IFERROR(IFERROR( MATCH(G471, INDEX(Appliances,,1), 0), MATCH(G471, INDEX(Appliances,,2), 0)), MATCH(G471, INDEX(Appliances,,3), 0)), 0)</f>
        <v>0</v>
      </c>
      <c r="P471" s="209" t="str">
        <f t="shared" si="13"/>
        <v>-</v>
      </c>
      <c r="Q471" s="64"/>
      <c r="R471" s="64"/>
      <c r="S471" s="64"/>
    </row>
    <row r="472" spans="1:19" s="210" customFormat="1" x14ac:dyDescent="0.2">
      <c r="A472" s="207"/>
      <c r="B472" s="224">
        <v>450</v>
      </c>
      <c r="C472" s="229"/>
      <c r="D472" s="229"/>
      <c r="E472" s="226"/>
      <c r="F472" s="227" t="str">
        <f>IFERROR(VLOOKUP(E472, Z!$A$2:$C$4127, 3, FALSE), "")</f>
        <v/>
      </c>
      <c r="G472" s="228"/>
      <c r="H472" s="229"/>
      <c r="I472" s="229"/>
      <c r="J472" s="226" t="s">
        <v>4873</v>
      </c>
      <c r="K472" s="230"/>
      <c r="L472" s="237"/>
      <c r="M472" s="238" t="str">
        <f>IF(P472=TRUE,IFERROR(K472*VLOOKUP(O472,Y!$F$63:$L$67,MATCH(J472,Y!$G$62:$L$62,0)+1,FALSE),""),IFERROR(K472*VLOOKUP(O472,Y!$F$63:$L$67,MATCH("-",Y!$G$62:$L$62,0)+1,FALSE),""))</f>
        <v/>
      </c>
      <c r="N472" s="207"/>
      <c r="O472" s="209">
        <f t="shared" si="14"/>
        <v>0</v>
      </c>
      <c r="P472" s="209" t="str">
        <f t="shared" ref="P472:P535" si="15">IF(O472=0, "-", IF(O472&lt;=4, TRUE, FALSE))</f>
        <v>-</v>
      </c>
      <c r="Q472" s="64"/>
      <c r="R472" s="64"/>
      <c r="S472" s="64"/>
    </row>
    <row r="473" spans="1:19" s="210" customFormat="1" x14ac:dyDescent="0.2">
      <c r="A473" s="207"/>
      <c r="B473" s="224">
        <v>451</v>
      </c>
      <c r="C473" s="229"/>
      <c r="D473" s="229"/>
      <c r="E473" s="226"/>
      <c r="F473" s="227" t="str">
        <f>IFERROR(VLOOKUP(E473, Z!$A$2:$C$4127, 3, FALSE), "")</f>
        <v/>
      </c>
      <c r="G473" s="228"/>
      <c r="H473" s="229"/>
      <c r="I473" s="229"/>
      <c r="J473" s="226" t="s">
        <v>4873</v>
      </c>
      <c r="K473" s="230"/>
      <c r="L473" s="237"/>
      <c r="M473" s="238" t="str">
        <f>IF(P473=TRUE,IFERROR(K473*VLOOKUP(O473,Y!$F$63:$L$67,MATCH(J473,Y!$G$62:$L$62,0)+1,FALSE),""),IFERROR(K473*VLOOKUP(O473,Y!$F$63:$L$67,MATCH("-",Y!$G$62:$L$62,0)+1,FALSE),""))</f>
        <v/>
      </c>
      <c r="N473" s="207"/>
      <c r="O473" s="209">
        <f t="shared" si="14"/>
        <v>0</v>
      </c>
      <c r="P473" s="209" t="str">
        <f t="shared" si="15"/>
        <v>-</v>
      </c>
      <c r="Q473" s="64"/>
      <c r="R473" s="64"/>
      <c r="S473" s="64"/>
    </row>
    <row r="474" spans="1:19" s="210" customFormat="1" x14ac:dyDescent="0.2">
      <c r="A474" s="207"/>
      <c r="B474" s="224">
        <v>452</v>
      </c>
      <c r="C474" s="229"/>
      <c r="D474" s="229"/>
      <c r="E474" s="226"/>
      <c r="F474" s="227" t="str">
        <f>IFERROR(VLOOKUP(E474, Z!$A$2:$C$4127, 3, FALSE), "")</f>
        <v/>
      </c>
      <c r="G474" s="228"/>
      <c r="H474" s="229"/>
      <c r="I474" s="229"/>
      <c r="J474" s="226" t="s">
        <v>4873</v>
      </c>
      <c r="K474" s="230"/>
      <c r="L474" s="237"/>
      <c r="M474" s="238" t="str">
        <f>IF(P474=TRUE,IFERROR(K474*VLOOKUP(O474,Y!$F$63:$L$67,MATCH(J474,Y!$G$62:$L$62,0)+1,FALSE),""),IFERROR(K474*VLOOKUP(O474,Y!$F$63:$L$67,MATCH("-",Y!$G$62:$L$62,0)+1,FALSE),""))</f>
        <v/>
      </c>
      <c r="N474" s="207"/>
      <c r="O474" s="209">
        <f t="shared" si="14"/>
        <v>0</v>
      </c>
      <c r="P474" s="209" t="str">
        <f t="shared" si="15"/>
        <v>-</v>
      </c>
      <c r="Q474" s="64"/>
      <c r="R474" s="64"/>
      <c r="S474" s="64"/>
    </row>
    <row r="475" spans="1:19" s="210" customFormat="1" x14ac:dyDescent="0.2">
      <c r="A475" s="207"/>
      <c r="B475" s="224">
        <v>453</v>
      </c>
      <c r="C475" s="229"/>
      <c r="D475" s="229"/>
      <c r="E475" s="226"/>
      <c r="F475" s="227" t="str">
        <f>IFERROR(VLOOKUP(E475, Z!$A$2:$C$4127, 3, FALSE), "")</f>
        <v/>
      </c>
      <c r="G475" s="228"/>
      <c r="H475" s="229"/>
      <c r="I475" s="229"/>
      <c r="J475" s="226" t="s">
        <v>4873</v>
      </c>
      <c r="K475" s="230"/>
      <c r="L475" s="237"/>
      <c r="M475" s="238" t="str">
        <f>IF(P475=TRUE,IFERROR(K475*VLOOKUP(O475,Y!$F$63:$L$67,MATCH(J475,Y!$G$62:$L$62,0)+1,FALSE),""),IFERROR(K475*VLOOKUP(O475,Y!$F$63:$L$67,MATCH("-",Y!$G$62:$L$62,0)+1,FALSE),""))</f>
        <v/>
      </c>
      <c r="N475" s="207"/>
      <c r="O475" s="209">
        <f t="shared" si="14"/>
        <v>0</v>
      </c>
      <c r="P475" s="209" t="str">
        <f t="shared" si="15"/>
        <v>-</v>
      </c>
      <c r="Q475" s="64"/>
      <c r="R475" s="64"/>
      <c r="S475" s="64"/>
    </row>
    <row r="476" spans="1:19" s="210" customFormat="1" x14ac:dyDescent="0.2">
      <c r="A476" s="207"/>
      <c r="B476" s="224">
        <v>454</v>
      </c>
      <c r="C476" s="229"/>
      <c r="D476" s="229"/>
      <c r="E476" s="226"/>
      <c r="F476" s="227" t="str">
        <f>IFERROR(VLOOKUP(E476, Z!$A$2:$C$4127, 3, FALSE), "")</f>
        <v/>
      </c>
      <c r="G476" s="228"/>
      <c r="H476" s="229"/>
      <c r="I476" s="229"/>
      <c r="J476" s="226" t="s">
        <v>4873</v>
      </c>
      <c r="K476" s="230"/>
      <c r="L476" s="237"/>
      <c r="M476" s="238" t="str">
        <f>IF(P476=TRUE,IFERROR(K476*VLOOKUP(O476,Y!$F$63:$L$67,MATCH(J476,Y!$G$62:$L$62,0)+1,FALSE),""),IFERROR(K476*VLOOKUP(O476,Y!$F$63:$L$67,MATCH("-",Y!$G$62:$L$62,0)+1,FALSE),""))</f>
        <v/>
      </c>
      <c r="N476" s="207"/>
      <c r="O476" s="209">
        <f t="shared" si="14"/>
        <v>0</v>
      </c>
      <c r="P476" s="209" t="str">
        <f t="shared" si="15"/>
        <v>-</v>
      </c>
      <c r="Q476" s="64"/>
      <c r="R476" s="64"/>
      <c r="S476" s="64"/>
    </row>
    <row r="477" spans="1:19" s="210" customFormat="1" x14ac:dyDescent="0.2">
      <c r="A477" s="207"/>
      <c r="B477" s="224">
        <v>455</v>
      </c>
      <c r="C477" s="229"/>
      <c r="D477" s="229"/>
      <c r="E477" s="226"/>
      <c r="F477" s="227" t="str">
        <f>IFERROR(VLOOKUP(E477, Z!$A$2:$C$4127, 3, FALSE), "")</f>
        <v/>
      </c>
      <c r="G477" s="228"/>
      <c r="H477" s="229"/>
      <c r="I477" s="229"/>
      <c r="J477" s="226" t="s">
        <v>4873</v>
      </c>
      <c r="K477" s="230"/>
      <c r="L477" s="237"/>
      <c r="M477" s="238" t="str">
        <f>IF(P477=TRUE,IFERROR(K477*VLOOKUP(O477,Y!$F$63:$L$67,MATCH(J477,Y!$G$62:$L$62,0)+1,FALSE),""),IFERROR(K477*VLOOKUP(O477,Y!$F$63:$L$67,MATCH("-",Y!$G$62:$L$62,0)+1,FALSE),""))</f>
        <v/>
      </c>
      <c r="N477" s="207"/>
      <c r="O477" s="209">
        <f t="shared" si="14"/>
        <v>0</v>
      </c>
      <c r="P477" s="209" t="str">
        <f t="shared" si="15"/>
        <v>-</v>
      </c>
      <c r="Q477" s="64"/>
      <c r="R477" s="64"/>
      <c r="S477" s="64"/>
    </row>
    <row r="478" spans="1:19" s="210" customFormat="1" x14ac:dyDescent="0.2">
      <c r="A478" s="207"/>
      <c r="B478" s="224">
        <v>456</v>
      </c>
      <c r="C478" s="229"/>
      <c r="D478" s="229"/>
      <c r="E478" s="226"/>
      <c r="F478" s="227" t="str">
        <f>IFERROR(VLOOKUP(E478, Z!$A$2:$C$4127, 3, FALSE), "")</f>
        <v/>
      </c>
      <c r="G478" s="228"/>
      <c r="H478" s="229"/>
      <c r="I478" s="229"/>
      <c r="J478" s="226" t="s">
        <v>4873</v>
      </c>
      <c r="K478" s="230"/>
      <c r="L478" s="237"/>
      <c r="M478" s="238" t="str">
        <f>IF(P478=TRUE,IFERROR(K478*VLOOKUP(O478,Y!$F$63:$L$67,MATCH(J478,Y!$G$62:$L$62,0)+1,FALSE),""),IFERROR(K478*VLOOKUP(O478,Y!$F$63:$L$67,MATCH("-",Y!$G$62:$L$62,0)+1,FALSE),""))</f>
        <v/>
      </c>
      <c r="N478" s="207"/>
      <c r="O478" s="209">
        <f t="shared" si="14"/>
        <v>0</v>
      </c>
      <c r="P478" s="209" t="str">
        <f t="shared" si="15"/>
        <v>-</v>
      </c>
      <c r="Q478" s="64"/>
      <c r="R478" s="64"/>
      <c r="S478" s="64"/>
    </row>
    <row r="479" spans="1:19" s="210" customFormat="1" x14ac:dyDescent="0.2">
      <c r="A479" s="207"/>
      <c r="B479" s="224">
        <v>457</v>
      </c>
      <c r="C479" s="229"/>
      <c r="D479" s="229"/>
      <c r="E479" s="226"/>
      <c r="F479" s="227" t="str">
        <f>IFERROR(VLOOKUP(E479, Z!$A$2:$C$4127, 3, FALSE), "")</f>
        <v/>
      </c>
      <c r="G479" s="228"/>
      <c r="H479" s="229"/>
      <c r="I479" s="229"/>
      <c r="J479" s="226" t="s">
        <v>4873</v>
      </c>
      <c r="K479" s="230"/>
      <c r="L479" s="237"/>
      <c r="M479" s="238" t="str">
        <f>IF(P479=TRUE,IFERROR(K479*VLOOKUP(O479,Y!$F$63:$L$67,MATCH(J479,Y!$G$62:$L$62,0)+1,FALSE),""),IFERROR(K479*VLOOKUP(O479,Y!$F$63:$L$67,MATCH("-",Y!$G$62:$L$62,0)+1,FALSE),""))</f>
        <v/>
      </c>
      <c r="N479" s="207"/>
      <c r="O479" s="209">
        <f t="shared" si="14"/>
        <v>0</v>
      </c>
      <c r="P479" s="209" t="str">
        <f t="shared" si="15"/>
        <v>-</v>
      </c>
      <c r="Q479" s="64"/>
      <c r="R479" s="64"/>
      <c r="S479" s="64"/>
    </row>
    <row r="480" spans="1:19" s="210" customFormat="1" x14ac:dyDescent="0.2">
      <c r="A480" s="207"/>
      <c r="B480" s="224">
        <v>458</v>
      </c>
      <c r="C480" s="229"/>
      <c r="D480" s="229"/>
      <c r="E480" s="226"/>
      <c r="F480" s="227" t="str">
        <f>IFERROR(VLOOKUP(E480, Z!$A$2:$C$4127, 3, FALSE), "")</f>
        <v/>
      </c>
      <c r="G480" s="228"/>
      <c r="H480" s="229"/>
      <c r="I480" s="229"/>
      <c r="J480" s="226" t="s">
        <v>4873</v>
      </c>
      <c r="K480" s="230"/>
      <c r="L480" s="237"/>
      <c r="M480" s="238" t="str">
        <f>IF(P480=TRUE,IFERROR(K480*VLOOKUP(O480,Y!$F$63:$L$67,MATCH(J480,Y!$G$62:$L$62,0)+1,FALSE),""),IFERROR(K480*VLOOKUP(O480,Y!$F$63:$L$67,MATCH("-",Y!$G$62:$L$62,0)+1,FALSE),""))</f>
        <v/>
      </c>
      <c r="N480" s="207"/>
      <c r="O480" s="209">
        <f t="shared" si="14"/>
        <v>0</v>
      </c>
      <c r="P480" s="209" t="str">
        <f t="shared" si="15"/>
        <v>-</v>
      </c>
      <c r="Q480" s="64"/>
      <c r="R480" s="64"/>
      <c r="S480" s="64"/>
    </row>
    <row r="481" spans="1:19" s="210" customFormat="1" x14ac:dyDescent="0.2">
      <c r="A481" s="207"/>
      <c r="B481" s="224">
        <v>459</v>
      </c>
      <c r="C481" s="229"/>
      <c r="D481" s="229"/>
      <c r="E481" s="226"/>
      <c r="F481" s="227" t="str">
        <f>IFERROR(VLOOKUP(E481, Z!$A$2:$C$4127, 3, FALSE), "")</f>
        <v/>
      </c>
      <c r="G481" s="228"/>
      <c r="H481" s="229"/>
      <c r="I481" s="229"/>
      <c r="J481" s="226" t="s">
        <v>4873</v>
      </c>
      <c r="K481" s="230"/>
      <c r="L481" s="237"/>
      <c r="M481" s="238" t="str">
        <f>IF(P481=TRUE,IFERROR(K481*VLOOKUP(O481,Y!$F$63:$L$67,MATCH(J481,Y!$G$62:$L$62,0)+1,FALSE),""),IFERROR(K481*VLOOKUP(O481,Y!$F$63:$L$67,MATCH("-",Y!$G$62:$L$62,0)+1,FALSE),""))</f>
        <v/>
      </c>
      <c r="N481" s="207"/>
      <c r="O481" s="209">
        <f t="shared" si="14"/>
        <v>0</v>
      </c>
      <c r="P481" s="209" t="str">
        <f t="shared" si="15"/>
        <v>-</v>
      </c>
      <c r="Q481" s="64"/>
      <c r="R481" s="64"/>
      <c r="S481" s="64"/>
    </row>
    <row r="482" spans="1:19" s="210" customFormat="1" x14ac:dyDescent="0.2">
      <c r="A482" s="207"/>
      <c r="B482" s="224">
        <v>460</v>
      </c>
      <c r="C482" s="229"/>
      <c r="D482" s="229"/>
      <c r="E482" s="226"/>
      <c r="F482" s="227" t="str">
        <f>IFERROR(VLOOKUP(E482, Z!$A$2:$C$4127, 3, FALSE), "")</f>
        <v/>
      </c>
      <c r="G482" s="228"/>
      <c r="H482" s="229"/>
      <c r="I482" s="229"/>
      <c r="J482" s="226" t="s">
        <v>4873</v>
      </c>
      <c r="K482" s="230"/>
      <c r="L482" s="237"/>
      <c r="M482" s="238" t="str">
        <f>IF(P482=TRUE,IFERROR(K482*VLOOKUP(O482,Y!$F$63:$L$67,MATCH(J482,Y!$G$62:$L$62,0)+1,FALSE),""),IFERROR(K482*VLOOKUP(O482,Y!$F$63:$L$67,MATCH("-",Y!$G$62:$L$62,0)+1,FALSE),""))</f>
        <v/>
      </c>
      <c r="N482" s="207"/>
      <c r="O482" s="209">
        <f t="shared" si="14"/>
        <v>0</v>
      </c>
      <c r="P482" s="209" t="str">
        <f t="shared" si="15"/>
        <v>-</v>
      </c>
      <c r="Q482" s="64"/>
      <c r="R482" s="64"/>
      <c r="S482" s="64"/>
    </row>
    <row r="483" spans="1:19" s="210" customFormat="1" x14ac:dyDescent="0.2">
      <c r="A483" s="207"/>
      <c r="B483" s="224">
        <v>461</v>
      </c>
      <c r="C483" s="229"/>
      <c r="D483" s="229"/>
      <c r="E483" s="226"/>
      <c r="F483" s="227" t="str">
        <f>IFERROR(VLOOKUP(E483, Z!$A$2:$C$4127, 3, FALSE), "")</f>
        <v/>
      </c>
      <c r="G483" s="228"/>
      <c r="H483" s="229"/>
      <c r="I483" s="229"/>
      <c r="J483" s="226" t="s">
        <v>4873</v>
      </c>
      <c r="K483" s="230"/>
      <c r="L483" s="237"/>
      <c r="M483" s="238" t="str">
        <f>IF(P483=TRUE,IFERROR(K483*VLOOKUP(O483,Y!$F$63:$L$67,MATCH(J483,Y!$G$62:$L$62,0)+1,FALSE),""),IFERROR(K483*VLOOKUP(O483,Y!$F$63:$L$67,MATCH("-",Y!$G$62:$L$62,0)+1,FALSE),""))</f>
        <v/>
      </c>
      <c r="N483" s="207"/>
      <c r="O483" s="209">
        <f t="shared" si="14"/>
        <v>0</v>
      </c>
      <c r="P483" s="209" t="str">
        <f t="shared" si="15"/>
        <v>-</v>
      </c>
      <c r="Q483" s="64"/>
      <c r="R483" s="64"/>
      <c r="S483" s="64"/>
    </row>
    <row r="484" spans="1:19" s="210" customFormat="1" x14ac:dyDescent="0.2">
      <c r="A484" s="207"/>
      <c r="B484" s="224">
        <v>462</v>
      </c>
      <c r="C484" s="229"/>
      <c r="D484" s="229"/>
      <c r="E484" s="226"/>
      <c r="F484" s="227" t="str">
        <f>IFERROR(VLOOKUP(E484, Z!$A$2:$C$4127, 3, FALSE), "")</f>
        <v/>
      </c>
      <c r="G484" s="228"/>
      <c r="H484" s="229"/>
      <c r="I484" s="229"/>
      <c r="J484" s="226" t="s">
        <v>4873</v>
      </c>
      <c r="K484" s="230"/>
      <c r="L484" s="237"/>
      <c r="M484" s="238" t="str">
        <f>IF(P484=TRUE,IFERROR(K484*VLOOKUP(O484,Y!$F$63:$L$67,MATCH(J484,Y!$G$62:$L$62,0)+1,FALSE),""),IFERROR(K484*VLOOKUP(O484,Y!$F$63:$L$67,MATCH("-",Y!$G$62:$L$62,0)+1,FALSE),""))</f>
        <v/>
      </c>
      <c r="N484" s="207"/>
      <c r="O484" s="209">
        <f t="shared" si="14"/>
        <v>0</v>
      </c>
      <c r="P484" s="209" t="str">
        <f t="shared" si="15"/>
        <v>-</v>
      </c>
      <c r="Q484" s="64"/>
      <c r="R484" s="64"/>
      <c r="S484" s="64"/>
    </row>
    <row r="485" spans="1:19" s="210" customFormat="1" x14ac:dyDescent="0.2">
      <c r="A485" s="207"/>
      <c r="B485" s="224">
        <v>463</v>
      </c>
      <c r="C485" s="229"/>
      <c r="D485" s="229"/>
      <c r="E485" s="226"/>
      <c r="F485" s="227" t="str">
        <f>IFERROR(VLOOKUP(E485, Z!$A$2:$C$4127, 3, FALSE), "")</f>
        <v/>
      </c>
      <c r="G485" s="228"/>
      <c r="H485" s="229"/>
      <c r="I485" s="229"/>
      <c r="J485" s="226" t="s">
        <v>4873</v>
      </c>
      <c r="K485" s="230"/>
      <c r="L485" s="237"/>
      <c r="M485" s="238" t="str">
        <f>IF(P485=TRUE,IFERROR(K485*VLOOKUP(O485,Y!$F$63:$L$67,MATCH(J485,Y!$G$62:$L$62,0)+1,FALSE),""),IFERROR(K485*VLOOKUP(O485,Y!$F$63:$L$67,MATCH("-",Y!$G$62:$L$62,0)+1,FALSE),""))</f>
        <v/>
      </c>
      <c r="N485" s="207"/>
      <c r="O485" s="209">
        <f t="shared" si="14"/>
        <v>0</v>
      </c>
      <c r="P485" s="209" t="str">
        <f t="shared" si="15"/>
        <v>-</v>
      </c>
      <c r="Q485" s="64"/>
      <c r="R485" s="64"/>
      <c r="S485" s="64"/>
    </row>
    <row r="486" spans="1:19" s="210" customFormat="1" x14ac:dyDescent="0.2">
      <c r="A486" s="207"/>
      <c r="B486" s="224">
        <v>464</v>
      </c>
      <c r="C486" s="229"/>
      <c r="D486" s="229"/>
      <c r="E486" s="226"/>
      <c r="F486" s="227" t="str">
        <f>IFERROR(VLOOKUP(E486, Z!$A$2:$C$4127, 3, FALSE), "")</f>
        <v/>
      </c>
      <c r="G486" s="228"/>
      <c r="H486" s="229"/>
      <c r="I486" s="229"/>
      <c r="J486" s="226" t="s">
        <v>4873</v>
      </c>
      <c r="K486" s="230"/>
      <c r="L486" s="237"/>
      <c r="M486" s="238" t="str">
        <f>IF(P486=TRUE,IFERROR(K486*VLOOKUP(O486,Y!$F$63:$L$67,MATCH(J486,Y!$G$62:$L$62,0)+1,FALSE),""),IFERROR(K486*VLOOKUP(O486,Y!$F$63:$L$67,MATCH("-",Y!$G$62:$L$62,0)+1,FALSE),""))</f>
        <v/>
      </c>
      <c r="N486" s="207"/>
      <c r="O486" s="209">
        <f t="shared" si="14"/>
        <v>0</v>
      </c>
      <c r="P486" s="209" t="str">
        <f t="shared" si="15"/>
        <v>-</v>
      </c>
      <c r="Q486" s="64"/>
      <c r="R486" s="64"/>
      <c r="S486" s="64"/>
    </row>
    <row r="487" spans="1:19" s="210" customFormat="1" x14ac:dyDescent="0.2">
      <c r="A487" s="207"/>
      <c r="B487" s="224">
        <v>465</v>
      </c>
      <c r="C487" s="229"/>
      <c r="D487" s="229"/>
      <c r="E487" s="226"/>
      <c r="F487" s="227" t="str">
        <f>IFERROR(VLOOKUP(E487, Z!$A$2:$C$4127, 3, FALSE), "")</f>
        <v/>
      </c>
      <c r="G487" s="228"/>
      <c r="H487" s="229"/>
      <c r="I487" s="229"/>
      <c r="J487" s="226" t="s">
        <v>4873</v>
      </c>
      <c r="K487" s="230"/>
      <c r="L487" s="237"/>
      <c r="M487" s="238" t="str">
        <f>IF(P487=TRUE,IFERROR(K487*VLOOKUP(O487,Y!$F$63:$L$67,MATCH(J487,Y!$G$62:$L$62,0)+1,FALSE),""),IFERROR(K487*VLOOKUP(O487,Y!$F$63:$L$67,MATCH("-",Y!$G$62:$L$62,0)+1,FALSE),""))</f>
        <v/>
      </c>
      <c r="N487" s="207"/>
      <c r="O487" s="209">
        <f t="shared" si="14"/>
        <v>0</v>
      </c>
      <c r="P487" s="209" t="str">
        <f t="shared" si="15"/>
        <v>-</v>
      </c>
      <c r="Q487" s="64"/>
      <c r="R487" s="64"/>
      <c r="S487" s="64"/>
    </row>
    <row r="488" spans="1:19" s="210" customFormat="1" x14ac:dyDescent="0.2">
      <c r="A488" s="207"/>
      <c r="B488" s="224">
        <v>466</v>
      </c>
      <c r="C488" s="229"/>
      <c r="D488" s="229"/>
      <c r="E488" s="226"/>
      <c r="F488" s="227" t="str">
        <f>IFERROR(VLOOKUP(E488, Z!$A$2:$C$4127, 3, FALSE), "")</f>
        <v/>
      </c>
      <c r="G488" s="228"/>
      <c r="H488" s="229"/>
      <c r="I488" s="229"/>
      <c r="J488" s="226" t="s">
        <v>4873</v>
      </c>
      <c r="K488" s="230"/>
      <c r="L488" s="237"/>
      <c r="M488" s="238" t="str">
        <f>IF(P488=TRUE,IFERROR(K488*VLOOKUP(O488,Y!$F$63:$L$67,MATCH(J488,Y!$G$62:$L$62,0)+1,FALSE),""),IFERROR(K488*VLOOKUP(O488,Y!$F$63:$L$67,MATCH("-",Y!$G$62:$L$62,0)+1,FALSE),""))</f>
        <v/>
      </c>
      <c r="N488" s="207"/>
      <c r="O488" s="209">
        <f t="shared" si="14"/>
        <v>0</v>
      </c>
      <c r="P488" s="209" t="str">
        <f t="shared" si="15"/>
        <v>-</v>
      </c>
      <c r="Q488" s="64"/>
      <c r="R488" s="64"/>
      <c r="S488" s="64"/>
    </row>
    <row r="489" spans="1:19" s="210" customFormat="1" x14ac:dyDescent="0.2">
      <c r="A489" s="207"/>
      <c r="B489" s="224">
        <v>467</v>
      </c>
      <c r="C489" s="229"/>
      <c r="D489" s="229"/>
      <c r="E489" s="226"/>
      <c r="F489" s="227" t="str">
        <f>IFERROR(VLOOKUP(E489, Z!$A$2:$C$4127, 3, FALSE), "")</f>
        <v/>
      </c>
      <c r="G489" s="228"/>
      <c r="H489" s="229"/>
      <c r="I489" s="229"/>
      <c r="J489" s="226" t="s">
        <v>4873</v>
      </c>
      <c r="K489" s="230"/>
      <c r="L489" s="237"/>
      <c r="M489" s="238" t="str">
        <f>IF(P489=TRUE,IFERROR(K489*VLOOKUP(O489,Y!$F$63:$L$67,MATCH(J489,Y!$G$62:$L$62,0)+1,FALSE),""),IFERROR(K489*VLOOKUP(O489,Y!$F$63:$L$67,MATCH("-",Y!$G$62:$L$62,0)+1,FALSE),""))</f>
        <v/>
      </c>
      <c r="N489" s="207"/>
      <c r="O489" s="209">
        <f t="shared" si="14"/>
        <v>0</v>
      </c>
      <c r="P489" s="209" t="str">
        <f t="shared" si="15"/>
        <v>-</v>
      </c>
      <c r="Q489" s="64"/>
      <c r="R489" s="64"/>
      <c r="S489" s="64"/>
    </row>
    <row r="490" spans="1:19" s="210" customFormat="1" x14ac:dyDescent="0.2">
      <c r="A490" s="207"/>
      <c r="B490" s="224">
        <v>468</v>
      </c>
      <c r="C490" s="229"/>
      <c r="D490" s="229"/>
      <c r="E490" s="226"/>
      <c r="F490" s="227" t="str">
        <f>IFERROR(VLOOKUP(E490, Z!$A$2:$C$4127, 3, FALSE), "")</f>
        <v/>
      </c>
      <c r="G490" s="228"/>
      <c r="H490" s="229"/>
      <c r="I490" s="229"/>
      <c r="J490" s="226" t="s">
        <v>4873</v>
      </c>
      <c r="K490" s="230"/>
      <c r="L490" s="237"/>
      <c r="M490" s="238" t="str">
        <f>IF(P490=TRUE,IFERROR(K490*VLOOKUP(O490,Y!$F$63:$L$67,MATCH(J490,Y!$G$62:$L$62,0)+1,FALSE),""),IFERROR(K490*VLOOKUP(O490,Y!$F$63:$L$67,MATCH("-",Y!$G$62:$L$62,0)+1,FALSE),""))</f>
        <v/>
      </c>
      <c r="N490" s="207"/>
      <c r="O490" s="209">
        <f t="shared" si="14"/>
        <v>0</v>
      </c>
      <c r="P490" s="209" t="str">
        <f t="shared" si="15"/>
        <v>-</v>
      </c>
      <c r="Q490" s="64"/>
      <c r="R490" s="64"/>
      <c r="S490" s="64"/>
    </row>
    <row r="491" spans="1:19" s="210" customFormat="1" x14ac:dyDescent="0.2">
      <c r="A491" s="207"/>
      <c r="B491" s="224">
        <v>469</v>
      </c>
      <c r="C491" s="229"/>
      <c r="D491" s="229"/>
      <c r="E491" s="226"/>
      <c r="F491" s="227" t="str">
        <f>IFERROR(VLOOKUP(E491, Z!$A$2:$C$4127, 3, FALSE), "")</f>
        <v/>
      </c>
      <c r="G491" s="228"/>
      <c r="H491" s="229"/>
      <c r="I491" s="229"/>
      <c r="J491" s="226" t="s">
        <v>4873</v>
      </c>
      <c r="K491" s="230"/>
      <c r="L491" s="237"/>
      <c r="M491" s="238" t="str">
        <f>IF(P491=TRUE,IFERROR(K491*VLOOKUP(O491,Y!$F$63:$L$67,MATCH(J491,Y!$G$62:$L$62,0)+1,FALSE),""),IFERROR(K491*VLOOKUP(O491,Y!$F$63:$L$67,MATCH("-",Y!$G$62:$L$62,0)+1,FALSE),""))</f>
        <v/>
      </c>
      <c r="N491" s="207"/>
      <c r="O491" s="209">
        <f t="shared" si="14"/>
        <v>0</v>
      </c>
      <c r="P491" s="209" t="str">
        <f t="shared" si="15"/>
        <v>-</v>
      </c>
      <c r="Q491" s="64"/>
      <c r="R491" s="64"/>
      <c r="S491" s="64"/>
    </row>
    <row r="492" spans="1:19" s="210" customFormat="1" x14ac:dyDescent="0.2">
      <c r="A492" s="207"/>
      <c r="B492" s="224">
        <v>470</v>
      </c>
      <c r="C492" s="229"/>
      <c r="D492" s="229"/>
      <c r="E492" s="226"/>
      <c r="F492" s="227" t="str">
        <f>IFERROR(VLOOKUP(E492, Z!$A$2:$C$4127, 3, FALSE), "")</f>
        <v/>
      </c>
      <c r="G492" s="228"/>
      <c r="H492" s="229"/>
      <c r="I492" s="229"/>
      <c r="J492" s="226" t="s">
        <v>4873</v>
      </c>
      <c r="K492" s="230"/>
      <c r="L492" s="237"/>
      <c r="M492" s="238" t="str">
        <f>IF(P492=TRUE,IFERROR(K492*VLOOKUP(O492,Y!$F$63:$L$67,MATCH(J492,Y!$G$62:$L$62,0)+1,FALSE),""),IFERROR(K492*VLOOKUP(O492,Y!$F$63:$L$67,MATCH("-",Y!$G$62:$L$62,0)+1,FALSE),""))</f>
        <v/>
      </c>
      <c r="N492" s="207"/>
      <c r="O492" s="209">
        <f t="shared" si="14"/>
        <v>0</v>
      </c>
      <c r="P492" s="209" t="str">
        <f t="shared" si="15"/>
        <v>-</v>
      </c>
      <c r="Q492" s="64"/>
      <c r="R492" s="64"/>
      <c r="S492" s="64"/>
    </row>
    <row r="493" spans="1:19" s="210" customFormat="1" x14ac:dyDescent="0.2">
      <c r="A493" s="207"/>
      <c r="B493" s="224">
        <v>471</v>
      </c>
      <c r="C493" s="229"/>
      <c r="D493" s="229"/>
      <c r="E493" s="226"/>
      <c r="F493" s="227" t="str">
        <f>IFERROR(VLOOKUP(E493, Z!$A$2:$C$4127, 3, FALSE), "")</f>
        <v/>
      </c>
      <c r="G493" s="228"/>
      <c r="H493" s="229"/>
      <c r="I493" s="229"/>
      <c r="J493" s="226" t="s">
        <v>4873</v>
      </c>
      <c r="K493" s="230"/>
      <c r="L493" s="237"/>
      <c r="M493" s="238" t="str">
        <f>IF(P493=TRUE,IFERROR(K493*VLOOKUP(O493,Y!$F$63:$L$67,MATCH(J493,Y!$G$62:$L$62,0)+1,FALSE),""),IFERROR(K493*VLOOKUP(O493,Y!$F$63:$L$67,MATCH("-",Y!$G$62:$L$62,0)+1,FALSE),""))</f>
        <v/>
      </c>
      <c r="N493" s="207"/>
      <c r="O493" s="209">
        <f t="shared" si="14"/>
        <v>0</v>
      </c>
      <c r="P493" s="209" t="str">
        <f t="shared" si="15"/>
        <v>-</v>
      </c>
      <c r="Q493" s="64"/>
      <c r="R493" s="64"/>
      <c r="S493" s="64"/>
    </row>
    <row r="494" spans="1:19" s="210" customFormat="1" x14ac:dyDescent="0.2">
      <c r="A494" s="207"/>
      <c r="B494" s="224">
        <v>472</v>
      </c>
      <c r="C494" s="229"/>
      <c r="D494" s="229"/>
      <c r="E494" s="226"/>
      <c r="F494" s="227" t="str">
        <f>IFERROR(VLOOKUP(E494, Z!$A$2:$C$4127, 3, FALSE), "")</f>
        <v/>
      </c>
      <c r="G494" s="228"/>
      <c r="H494" s="229"/>
      <c r="I494" s="229"/>
      <c r="J494" s="226" t="s">
        <v>4873</v>
      </c>
      <c r="K494" s="230"/>
      <c r="L494" s="237"/>
      <c r="M494" s="238" t="str">
        <f>IF(P494=TRUE,IFERROR(K494*VLOOKUP(O494,Y!$F$63:$L$67,MATCH(J494,Y!$G$62:$L$62,0)+1,FALSE),""),IFERROR(K494*VLOOKUP(O494,Y!$F$63:$L$67,MATCH("-",Y!$G$62:$L$62,0)+1,FALSE),""))</f>
        <v/>
      </c>
      <c r="N494" s="207"/>
      <c r="O494" s="209">
        <f t="shared" si="14"/>
        <v>0</v>
      </c>
      <c r="P494" s="209" t="str">
        <f t="shared" si="15"/>
        <v>-</v>
      </c>
      <c r="Q494" s="64"/>
      <c r="R494" s="64"/>
      <c r="S494" s="64"/>
    </row>
    <row r="495" spans="1:19" s="210" customFormat="1" x14ac:dyDescent="0.2">
      <c r="A495" s="207"/>
      <c r="B495" s="224">
        <v>473</v>
      </c>
      <c r="C495" s="229"/>
      <c r="D495" s="229"/>
      <c r="E495" s="226"/>
      <c r="F495" s="227" t="str">
        <f>IFERROR(VLOOKUP(E495, Z!$A$2:$C$4127, 3, FALSE), "")</f>
        <v/>
      </c>
      <c r="G495" s="228"/>
      <c r="H495" s="229"/>
      <c r="I495" s="229"/>
      <c r="J495" s="226" t="s">
        <v>4873</v>
      </c>
      <c r="K495" s="230"/>
      <c r="L495" s="237"/>
      <c r="M495" s="238" t="str">
        <f>IF(P495=TRUE,IFERROR(K495*VLOOKUP(O495,Y!$F$63:$L$67,MATCH(J495,Y!$G$62:$L$62,0)+1,FALSE),""),IFERROR(K495*VLOOKUP(O495,Y!$F$63:$L$67,MATCH("-",Y!$G$62:$L$62,0)+1,FALSE),""))</f>
        <v/>
      </c>
      <c r="N495" s="207"/>
      <c r="O495" s="209">
        <f t="shared" si="14"/>
        <v>0</v>
      </c>
      <c r="P495" s="209" t="str">
        <f t="shared" si="15"/>
        <v>-</v>
      </c>
      <c r="Q495" s="64"/>
      <c r="R495" s="64"/>
      <c r="S495" s="64"/>
    </row>
    <row r="496" spans="1:19" s="210" customFormat="1" x14ac:dyDescent="0.2">
      <c r="A496" s="207"/>
      <c r="B496" s="224">
        <v>474</v>
      </c>
      <c r="C496" s="229"/>
      <c r="D496" s="229"/>
      <c r="E496" s="226"/>
      <c r="F496" s="227" t="str">
        <f>IFERROR(VLOOKUP(E496, Z!$A$2:$C$4127, 3, FALSE), "")</f>
        <v/>
      </c>
      <c r="G496" s="228"/>
      <c r="H496" s="229"/>
      <c r="I496" s="229"/>
      <c r="J496" s="226" t="s">
        <v>4873</v>
      </c>
      <c r="K496" s="230"/>
      <c r="L496" s="237"/>
      <c r="M496" s="238" t="str">
        <f>IF(P496=TRUE,IFERROR(K496*VLOOKUP(O496,Y!$F$63:$L$67,MATCH(J496,Y!$G$62:$L$62,0)+1,FALSE),""),IFERROR(K496*VLOOKUP(O496,Y!$F$63:$L$67,MATCH("-",Y!$G$62:$L$62,0)+1,FALSE),""))</f>
        <v/>
      </c>
      <c r="N496" s="207"/>
      <c r="O496" s="209">
        <f t="shared" si="14"/>
        <v>0</v>
      </c>
      <c r="P496" s="209" t="str">
        <f t="shared" si="15"/>
        <v>-</v>
      </c>
      <c r="Q496" s="64"/>
      <c r="R496" s="64"/>
      <c r="S496" s="64"/>
    </row>
    <row r="497" spans="1:19" s="210" customFormat="1" x14ac:dyDescent="0.2">
      <c r="A497" s="207"/>
      <c r="B497" s="224">
        <v>475</v>
      </c>
      <c r="C497" s="229"/>
      <c r="D497" s="229"/>
      <c r="E497" s="226"/>
      <c r="F497" s="227" t="str">
        <f>IFERROR(VLOOKUP(E497, Z!$A$2:$C$4127, 3, FALSE), "")</f>
        <v/>
      </c>
      <c r="G497" s="228"/>
      <c r="H497" s="229"/>
      <c r="I497" s="229"/>
      <c r="J497" s="226" t="s">
        <v>4873</v>
      </c>
      <c r="K497" s="230"/>
      <c r="L497" s="237"/>
      <c r="M497" s="238" t="str">
        <f>IF(P497=TRUE,IFERROR(K497*VLOOKUP(O497,Y!$F$63:$L$67,MATCH(J497,Y!$G$62:$L$62,0)+1,FALSE),""),IFERROR(K497*VLOOKUP(O497,Y!$F$63:$L$67,MATCH("-",Y!$G$62:$L$62,0)+1,FALSE),""))</f>
        <v/>
      </c>
      <c r="N497" s="207"/>
      <c r="O497" s="209">
        <f t="shared" si="14"/>
        <v>0</v>
      </c>
      <c r="P497" s="209" t="str">
        <f t="shared" si="15"/>
        <v>-</v>
      </c>
      <c r="Q497" s="64"/>
      <c r="R497" s="64"/>
      <c r="S497" s="64"/>
    </row>
    <row r="498" spans="1:19" s="210" customFormat="1" x14ac:dyDescent="0.2">
      <c r="A498" s="207"/>
      <c r="B498" s="224">
        <v>476</v>
      </c>
      <c r="C498" s="229"/>
      <c r="D498" s="229"/>
      <c r="E498" s="226"/>
      <c r="F498" s="227" t="str">
        <f>IFERROR(VLOOKUP(E498, Z!$A$2:$C$4127, 3, FALSE), "")</f>
        <v/>
      </c>
      <c r="G498" s="228"/>
      <c r="H498" s="229"/>
      <c r="I498" s="229"/>
      <c r="J498" s="226" t="s">
        <v>4873</v>
      </c>
      <c r="K498" s="230"/>
      <c r="L498" s="237"/>
      <c r="M498" s="238" t="str">
        <f>IF(P498=TRUE,IFERROR(K498*VLOOKUP(O498,Y!$F$63:$L$67,MATCH(J498,Y!$G$62:$L$62,0)+1,FALSE),""),IFERROR(K498*VLOOKUP(O498,Y!$F$63:$L$67,MATCH("-",Y!$G$62:$L$62,0)+1,FALSE),""))</f>
        <v/>
      </c>
      <c r="N498" s="207"/>
      <c r="O498" s="209">
        <f t="shared" si="14"/>
        <v>0</v>
      </c>
      <c r="P498" s="209" t="str">
        <f t="shared" si="15"/>
        <v>-</v>
      </c>
      <c r="Q498" s="64"/>
      <c r="R498" s="64"/>
      <c r="S498" s="64"/>
    </row>
    <row r="499" spans="1:19" s="210" customFormat="1" x14ac:dyDescent="0.2">
      <c r="A499" s="207"/>
      <c r="B499" s="224">
        <v>477</v>
      </c>
      <c r="C499" s="229"/>
      <c r="D499" s="229"/>
      <c r="E499" s="226"/>
      <c r="F499" s="227" t="str">
        <f>IFERROR(VLOOKUP(E499, Z!$A$2:$C$4127, 3, FALSE), "")</f>
        <v/>
      </c>
      <c r="G499" s="228"/>
      <c r="H499" s="229"/>
      <c r="I499" s="229"/>
      <c r="J499" s="226" t="s">
        <v>4873</v>
      </c>
      <c r="K499" s="230"/>
      <c r="L499" s="237"/>
      <c r="M499" s="238" t="str">
        <f>IF(P499=TRUE,IFERROR(K499*VLOOKUP(O499,Y!$F$63:$L$67,MATCH(J499,Y!$G$62:$L$62,0)+1,FALSE),""),IFERROR(K499*VLOOKUP(O499,Y!$F$63:$L$67,MATCH("-",Y!$G$62:$L$62,0)+1,FALSE),""))</f>
        <v/>
      </c>
      <c r="N499" s="207"/>
      <c r="O499" s="209">
        <f t="shared" si="14"/>
        <v>0</v>
      </c>
      <c r="P499" s="209" t="str">
        <f t="shared" si="15"/>
        <v>-</v>
      </c>
      <c r="Q499" s="64"/>
      <c r="R499" s="64"/>
      <c r="S499" s="64"/>
    </row>
    <row r="500" spans="1:19" s="210" customFormat="1" x14ac:dyDescent="0.2">
      <c r="A500" s="207"/>
      <c r="B500" s="224">
        <v>478</v>
      </c>
      <c r="C500" s="229"/>
      <c r="D500" s="229"/>
      <c r="E500" s="226"/>
      <c r="F500" s="227" t="str">
        <f>IFERROR(VLOOKUP(E500, Z!$A$2:$C$4127, 3, FALSE), "")</f>
        <v/>
      </c>
      <c r="G500" s="228"/>
      <c r="H500" s="229"/>
      <c r="I500" s="229"/>
      <c r="J500" s="226" t="s">
        <v>4873</v>
      </c>
      <c r="K500" s="230"/>
      <c r="L500" s="237"/>
      <c r="M500" s="238" t="str">
        <f>IF(P500=TRUE,IFERROR(K500*VLOOKUP(O500,Y!$F$63:$L$67,MATCH(J500,Y!$G$62:$L$62,0)+1,FALSE),""),IFERROR(K500*VLOOKUP(O500,Y!$F$63:$L$67,MATCH("-",Y!$G$62:$L$62,0)+1,FALSE),""))</f>
        <v/>
      </c>
      <c r="N500" s="207"/>
      <c r="O500" s="209">
        <f t="shared" si="14"/>
        <v>0</v>
      </c>
      <c r="P500" s="209" t="str">
        <f t="shared" si="15"/>
        <v>-</v>
      </c>
      <c r="Q500" s="64"/>
      <c r="R500" s="64"/>
      <c r="S500" s="64"/>
    </row>
    <row r="501" spans="1:19" s="210" customFormat="1" x14ac:dyDescent="0.2">
      <c r="A501" s="207"/>
      <c r="B501" s="224">
        <v>479</v>
      </c>
      <c r="C501" s="229"/>
      <c r="D501" s="229"/>
      <c r="E501" s="226"/>
      <c r="F501" s="227" t="str">
        <f>IFERROR(VLOOKUP(E501, Z!$A$2:$C$4127, 3, FALSE), "")</f>
        <v/>
      </c>
      <c r="G501" s="228"/>
      <c r="H501" s="229"/>
      <c r="I501" s="229"/>
      <c r="J501" s="226" t="s">
        <v>4873</v>
      </c>
      <c r="K501" s="230"/>
      <c r="L501" s="237"/>
      <c r="M501" s="238" t="str">
        <f>IF(P501=TRUE,IFERROR(K501*VLOOKUP(O501,Y!$F$63:$L$67,MATCH(J501,Y!$G$62:$L$62,0)+1,FALSE),""),IFERROR(K501*VLOOKUP(O501,Y!$F$63:$L$67,MATCH("-",Y!$G$62:$L$62,0)+1,FALSE),""))</f>
        <v/>
      </c>
      <c r="N501" s="207"/>
      <c r="O501" s="209">
        <f t="shared" si="14"/>
        <v>0</v>
      </c>
      <c r="P501" s="209" t="str">
        <f t="shared" si="15"/>
        <v>-</v>
      </c>
      <c r="Q501" s="64"/>
      <c r="R501" s="64"/>
      <c r="S501" s="64"/>
    </row>
    <row r="502" spans="1:19" s="210" customFormat="1" x14ac:dyDescent="0.2">
      <c r="A502" s="207"/>
      <c r="B502" s="224">
        <v>480</v>
      </c>
      <c r="C502" s="229"/>
      <c r="D502" s="229"/>
      <c r="E502" s="226"/>
      <c r="F502" s="227" t="str">
        <f>IFERROR(VLOOKUP(E502, Z!$A$2:$C$4127, 3, FALSE), "")</f>
        <v/>
      </c>
      <c r="G502" s="228"/>
      <c r="H502" s="229"/>
      <c r="I502" s="229"/>
      <c r="J502" s="226" t="s">
        <v>4873</v>
      </c>
      <c r="K502" s="230"/>
      <c r="L502" s="237"/>
      <c r="M502" s="238" t="str">
        <f>IF(P502=TRUE,IFERROR(K502*VLOOKUP(O502,Y!$F$63:$L$67,MATCH(J502,Y!$G$62:$L$62,0)+1,FALSE),""),IFERROR(K502*VLOOKUP(O502,Y!$F$63:$L$67,MATCH("-",Y!$G$62:$L$62,0)+1,FALSE),""))</f>
        <v/>
      </c>
      <c r="N502" s="207"/>
      <c r="O502" s="209">
        <f t="shared" si="14"/>
        <v>0</v>
      </c>
      <c r="P502" s="209" t="str">
        <f t="shared" si="15"/>
        <v>-</v>
      </c>
      <c r="Q502" s="64"/>
      <c r="R502" s="64"/>
      <c r="S502" s="64"/>
    </row>
    <row r="503" spans="1:19" s="210" customFormat="1" x14ac:dyDescent="0.2">
      <c r="A503" s="207"/>
      <c r="B503" s="224">
        <v>481</v>
      </c>
      <c r="C503" s="229"/>
      <c r="D503" s="229"/>
      <c r="E503" s="226"/>
      <c r="F503" s="227" t="str">
        <f>IFERROR(VLOOKUP(E503, Z!$A$2:$C$4127, 3, FALSE), "")</f>
        <v/>
      </c>
      <c r="G503" s="228"/>
      <c r="H503" s="229"/>
      <c r="I503" s="229"/>
      <c r="J503" s="226" t="s">
        <v>4873</v>
      </c>
      <c r="K503" s="230"/>
      <c r="L503" s="237"/>
      <c r="M503" s="238" t="str">
        <f>IF(P503=TRUE,IFERROR(K503*VLOOKUP(O503,Y!$F$63:$L$67,MATCH(J503,Y!$G$62:$L$62,0)+1,FALSE),""),IFERROR(K503*VLOOKUP(O503,Y!$F$63:$L$67,MATCH("-",Y!$G$62:$L$62,0)+1,FALSE),""))</f>
        <v/>
      </c>
      <c r="N503" s="207"/>
      <c r="O503" s="209">
        <f t="shared" si="14"/>
        <v>0</v>
      </c>
      <c r="P503" s="209" t="str">
        <f t="shared" si="15"/>
        <v>-</v>
      </c>
      <c r="Q503" s="64"/>
      <c r="R503" s="64"/>
      <c r="S503" s="64"/>
    </row>
    <row r="504" spans="1:19" s="210" customFormat="1" x14ac:dyDescent="0.2">
      <c r="A504" s="207"/>
      <c r="B504" s="224">
        <v>482</v>
      </c>
      <c r="C504" s="229"/>
      <c r="D504" s="229"/>
      <c r="E504" s="226"/>
      <c r="F504" s="227" t="str">
        <f>IFERROR(VLOOKUP(E504, Z!$A$2:$C$4127, 3, FALSE), "")</f>
        <v/>
      </c>
      <c r="G504" s="228"/>
      <c r="H504" s="229"/>
      <c r="I504" s="229"/>
      <c r="J504" s="226" t="s">
        <v>4873</v>
      </c>
      <c r="K504" s="230"/>
      <c r="L504" s="237"/>
      <c r="M504" s="238" t="str">
        <f>IF(P504=TRUE,IFERROR(K504*VLOOKUP(O504,Y!$F$63:$L$67,MATCH(J504,Y!$G$62:$L$62,0)+1,FALSE),""),IFERROR(K504*VLOOKUP(O504,Y!$F$63:$L$67,MATCH("-",Y!$G$62:$L$62,0)+1,FALSE),""))</f>
        <v/>
      </c>
      <c r="N504" s="207"/>
      <c r="O504" s="209">
        <f t="shared" si="14"/>
        <v>0</v>
      </c>
      <c r="P504" s="209" t="str">
        <f t="shared" si="15"/>
        <v>-</v>
      </c>
      <c r="Q504" s="64"/>
      <c r="R504" s="64"/>
      <c r="S504" s="64"/>
    </row>
    <row r="505" spans="1:19" s="210" customFormat="1" x14ac:dyDescent="0.2">
      <c r="A505" s="207"/>
      <c r="B505" s="224">
        <v>483</v>
      </c>
      <c r="C505" s="229"/>
      <c r="D505" s="229"/>
      <c r="E505" s="226"/>
      <c r="F505" s="227" t="str">
        <f>IFERROR(VLOOKUP(E505, Z!$A$2:$C$4127, 3, FALSE), "")</f>
        <v/>
      </c>
      <c r="G505" s="228"/>
      <c r="H505" s="229"/>
      <c r="I505" s="229"/>
      <c r="J505" s="226" t="s">
        <v>4873</v>
      </c>
      <c r="K505" s="230"/>
      <c r="L505" s="237"/>
      <c r="M505" s="238" t="str">
        <f>IF(P505=TRUE,IFERROR(K505*VLOOKUP(O505,Y!$F$63:$L$67,MATCH(J505,Y!$G$62:$L$62,0)+1,FALSE),""),IFERROR(K505*VLOOKUP(O505,Y!$F$63:$L$67,MATCH("-",Y!$G$62:$L$62,0)+1,FALSE),""))</f>
        <v/>
      </c>
      <c r="N505" s="207"/>
      <c r="O505" s="209">
        <f t="shared" si="14"/>
        <v>0</v>
      </c>
      <c r="P505" s="209" t="str">
        <f t="shared" si="15"/>
        <v>-</v>
      </c>
      <c r="Q505" s="64"/>
      <c r="R505" s="64"/>
      <c r="S505" s="64"/>
    </row>
    <row r="506" spans="1:19" s="210" customFormat="1" x14ac:dyDescent="0.2">
      <c r="A506" s="207"/>
      <c r="B506" s="224">
        <v>484</v>
      </c>
      <c r="C506" s="229"/>
      <c r="D506" s="229"/>
      <c r="E506" s="226"/>
      <c r="F506" s="227" t="str">
        <f>IFERROR(VLOOKUP(E506, Z!$A$2:$C$4127, 3, FALSE), "")</f>
        <v/>
      </c>
      <c r="G506" s="228"/>
      <c r="H506" s="229"/>
      <c r="I506" s="229"/>
      <c r="J506" s="226" t="s">
        <v>4873</v>
      </c>
      <c r="K506" s="230"/>
      <c r="L506" s="237"/>
      <c r="M506" s="238" t="str">
        <f>IF(P506=TRUE,IFERROR(K506*VLOOKUP(O506,Y!$F$63:$L$67,MATCH(J506,Y!$G$62:$L$62,0)+1,FALSE),""),IFERROR(K506*VLOOKUP(O506,Y!$F$63:$L$67,MATCH("-",Y!$G$62:$L$62,0)+1,FALSE),""))</f>
        <v/>
      </c>
      <c r="N506" s="207"/>
      <c r="O506" s="209">
        <f t="shared" si="14"/>
        <v>0</v>
      </c>
      <c r="P506" s="209" t="str">
        <f t="shared" si="15"/>
        <v>-</v>
      </c>
      <c r="Q506" s="64"/>
      <c r="R506" s="64"/>
      <c r="S506" s="64"/>
    </row>
    <row r="507" spans="1:19" s="210" customFormat="1" x14ac:dyDescent="0.2">
      <c r="A507" s="207"/>
      <c r="B507" s="224">
        <v>485</v>
      </c>
      <c r="C507" s="229"/>
      <c r="D507" s="229"/>
      <c r="E507" s="226"/>
      <c r="F507" s="227" t="str">
        <f>IFERROR(VLOOKUP(E507, Z!$A$2:$C$4127, 3, FALSE), "")</f>
        <v/>
      </c>
      <c r="G507" s="228"/>
      <c r="H507" s="229"/>
      <c r="I507" s="229"/>
      <c r="J507" s="226" t="s">
        <v>4873</v>
      </c>
      <c r="K507" s="230"/>
      <c r="L507" s="237"/>
      <c r="M507" s="238" t="str">
        <f>IF(P507=TRUE,IFERROR(K507*VLOOKUP(O507,Y!$F$63:$L$67,MATCH(J507,Y!$G$62:$L$62,0)+1,FALSE),""),IFERROR(K507*VLOOKUP(O507,Y!$F$63:$L$67,MATCH("-",Y!$G$62:$L$62,0)+1,FALSE),""))</f>
        <v/>
      </c>
      <c r="N507" s="207"/>
      <c r="O507" s="209">
        <f t="shared" si="14"/>
        <v>0</v>
      </c>
      <c r="P507" s="209" t="str">
        <f t="shared" si="15"/>
        <v>-</v>
      </c>
      <c r="Q507" s="64"/>
      <c r="R507" s="64"/>
      <c r="S507" s="64"/>
    </row>
    <row r="508" spans="1:19" s="210" customFormat="1" x14ac:dyDescent="0.2">
      <c r="A508" s="207"/>
      <c r="B508" s="224">
        <v>486</v>
      </c>
      <c r="C508" s="229"/>
      <c r="D508" s="229"/>
      <c r="E508" s="226"/>
      <c r="F508" s="227" t="str">
        <f>IFERROR(VLOOKUP(E508, Z!$A$2:$C$4127, 3, FALSE), "")</f>
        <v/>
      </c>
      <c r="G508" s="228"/>
      <c r="H508" s="229"/>
      <c r="I508" s="229"/>
      <c r="J508" s="226" t="s">
        <v>4873</v>
      </c>
      <c r="K508" s="230"/>
      <c r="L508" s="237"/>
      <c r="M508" s="238" t="str">
        <f>IF(P508=TRUE,IFERROR(K508*VLOOKUP(O508,Y!$F$63:$L$67,MATCH(J508,Y!$G$62:$L$62,0)+1,FALSE),""),IFERROR(K508*VLOOKUP(O508,Y!$F$63:$L$67,MATCH("-",Y!$G$62:$L$62,0)+1,FALSE),""))</f>
        <v/>
      </c>
      <c r="N508" s="207"/>
      <c r="O508" s="209">
        <f t="shared" si="14"/>
        <v>0</v>
      </c>
      <c r="P508" s="209" t="str">
        <f t="shared" si="15"/>
        <v>-</v>
      </c>
      <c r="Q508" s="64"/>
      <c r="R508" s="64"/>
      <c r="S508" s="64"/>
    </row>
    <row r="509" spans="1:19" s="210" customFormat="1" x14ac:dyDescent="0.2">
      <c r="A509" s="207"/>
      <c r="B509" s="224">
        <v>487</v>
      </c>
      <c r="C509" s="229"/>
      <c r="D509" s="229"/>
      <c r="E509" s="226"/>
      <c r="F509" s="227" t="str">
        <f>IFERROR(VLOOKUP(E509, Z!$A$2:$C$4127, 3, FALSE), "")</f>
        <v/>
      </c>
      <c r="G509" s="228"/>
      <c r="H509" s="229"/>
      <c r="I509" s="229"/>
      <c r="J509" s="226" t="s">
        <v>4873</v>
      </c>
      <c r="K509" s="230"/>
      <c r="L509" s="237"/>
      <c r="M509" s="238" t="str">
        <f>IF(P509=TRUE,IFERROR(K509*VLOOKUP(O509,Y!$F$63:$L$67,MATCH(J509,Y!$G$62:$L$62,0)+1,FALSE),""),IFERROR(K509*VLOOKUP(O509,Y!$F$63:$L$67,MATCH("-",Y!$G$62:$L$62,0)+1,FALSE),""))</f>
        <v/>
      </c>
      <c r="N509" s="207"/>
      <c r="O509" s="209">
        <f t="shared" si="14"/>
        <v>0</v>
      </c>
      <c r="P509" s="209" t="str">
        <f t="shared" si="15"/>
        <v>-</v>
      </c>
      <c r="Q509" s="64"/>
      <c r="R509" s="64"/>
      <c r="S509" s="64"/>
    </row>
    <row r="510" spans="1:19" s="210" customFormat="1" x14ac:dyDescent="0.2">
      <c r="A510" s="207"/>
      <c r="B510" s="224">
        <v>488</v>
      </c>
      <c r="C510" s="229"/>
      <c r="D510" s="229"/>
      <c r="E510" s="226"/>
      <c r="F510" s="227" t="str">
        <f>IFERROR(VLOOKUP(E510, Z!$A$2:$C$4127, 3, FALSE), "")</f>
        <v/>
      </c>
      <c r="G510" s="228"/>
      <c r="H510" s="229"/>
      <c r="I510" s="229"/>
      <c r="J510" s="226" t="s">
        <v>4873</v>
      </c>
      <c r="K510" s="230"/>
      <c r="L510" s="237"/>
      <c r="M510" s="238" t="str">
        <f>IF(P510=TRUE,IFERROR(K510*VLOOKUP(O510,Y!$F$63:$L$67,MATCH(J510,Y!$G$62:$L$62,0)+1,FALSE),""),IFERROR(K510*VLOOKUP(O510,Y!$F$63:$L$67,MATCH("-",Y!$G$62:$L$62,0)+1,FALSE),""))</f>
        <v/>
      </c>
      <c r="N510" s="207"/>
      <c r="O510" s="209">
        <f t="shared" si="14"/>
        <v>0</v>
      </c>
      <c r="P510" s="209" t="str">
        <f t="shared" si="15"/>
        <v>-</v>
      </c>
      <c r="Q510" s="64"/>
      <c r="R510" s="64"/>
      <c r="S510" s="64"/>
    </row>
    <row r="511" spans="1:19" s="210" customFormat="1" x14ac:dyDescent="0.2">
      <c r="A511" s="207"/>
      <c r="B511" s="224">
        <v>489</v>
      </c>
      <c r="C511" s="229"/>
      <c r="D511" s="229"/>
      <c r="E511" s="226"/>
      <c r="F511" s="227" t="str">
        <f>IFERROR(VLOOKUP(E511, Z!$A$2:$C$4127, 3, FALSE), "")</f>
        <v/>
      </c>
      <c r="G511" s="228"/>
      <c r="H511" s="229"/>
      <c r="I511" s="229"/>
      <c r="J511" s="226" t="s">
        <v>4873</v>
      </c>
      <c r="K511" s="230"/>
      <c r="L511" s="237"/>
      <c r="M511" s="238" t="str">
        <f>IF(P511=TRUE,IFERROR(K511*VLOOKUP(O511,Y!$F$63:$L$67,MATCH(J511,Y!$G$62:$L$62,0)+1,FALSE),""),IFERROR(K511*VLOOKUP(O511,Y!$F$63:$L$67,MATCH("-",Y!$G$62:$L$62,0)+1,FALSE),""))</f>
        <v/>
      </c>
      <c r="N511" s="207"/>
      <c r="O511" s="209">
        <f t="shared" si="14"/>
        <v>0</v>
      </c>
      <c r="P511" s="209" t="str">
        <f t="shared" si="15"/>
        <v>-</v>
      </c>
      <c r="Q511" s="64"/>
      <c r="R511" s="64"/>
      <c r="S511" s="64"/>
    </row>
    <row r="512" spans="1:19" s="210" customFormat="1" x14ac:dyDescent="0.2">
      <c r="A512" s="207"/>
      <c r="B512" s="224">
        <v>490</v>
      </c>
      <c r="C512" s="229"/>
      <c r="D512" s="229"/>
      <c r="E512" s="226"/>
      <c r="F512" s="227" t="str">
        <f>IFERROR(VLOOKUP(E512, Z!$A$2:$C$4127, 3, FALSE), "")</f>
        <v/>
      </c>
      <c r="G512" s="228"/>
      <c r="H512" s="229"/>
      <c r="I512" s="229"/>
      <c r="J512" s="226" t="s">
        <v>4873</v>
      </c>
      <c r="K512" s="230"/>
      <c r="L512" s="237"/>
      <c r="M512" s="238" t="str">
        <f>IF(P512=TRUE,IFERROR(K512*VLOOKUP(O512,Y!$F$63:$L$67,MATCH(J512,Y!$G$62:$L$62,0)+1,FALSE),""),IFERROR(K512*VLOOKUP(O512,Y!$F$63:$L$67,MATCH("-",Y!$G$62:$L$62,0)+1,FALSE),""))</f>
        <v/>
      </c>
      <c r="N512" s="207"/>
      <c r="O512" s="209">
        <f t="shared" si="14"/>
        <v>0</v>
      </c>
      <c r="P512" s="209" t="str">
        <f t="shared" si="15"/>
        <v>-</v>
      </c>
      <c r="Q512" s="64"/>
      <c r="R512" s="64"/>
      <c r="S512" s="64"/>
    </row>
    <row r="513" spans="1:19" s="210" customFormat="1" x14ac:dyDescent="0.2">
      <c r="A513" s="207"/>
      <c r="B513" s="224">
        <v>491</v>
      </c>
      <c r="C513" s="229"/>
      <c r="D513" s="229"/>
      <c r="E513" s="226"/>
      <c r="F513" s="227" t="str">
        <f>IFERROR(VLOOKUP(E513, Z!$A$2:$C$4127, 3, FALSE), "")</f>
        <v/>
      </c>
      <c r="G513" s="228"/>
      <c r="H513" s="229"/>
      <c r="I513" s="229"/>
      <c r="J513" s="226" t="s">
        <v>4873</v>
      </c>
      <c r="K513" s="230"/>
      <c r="L513" s="237"/>
      <c r="M513" s="238" t="str">
        <f>IF(P513=TRUE,IFERROR(K513*VLOOKUP(O513,Y!$F$63:$L$67,MATCH(J513,Y!$G$62:$L$62,0)+1,FALSE),""),IFERROR(K513*VLOOKUP(O513,Y!$F$63:$L$67,MATCH("-",Y!$G$62:$L$62,0)+1,FALSE),""))</f>
        <v/>
      </c>
      <c r="N513" s="207"/>
      <c r="O513" s="209">
        <f t="shared" si="14"/>
        <v>0</v>
      </c>
      <c r="P513" s="209" t="str">
        <f t="shared" si="15"/>
        <v>-</v>
      </c>
      <c r="Q513" s="64"/>
      <c r="R513" s="64"/>
      <c r="S513" s="64"/>
    </row>
    <row r="514" spans="1:19" s="210" customFormat="1" x14ac:dyDescent="0.2">
      <c r="A514" s="207"/>
      <c r="B514" s="224">
        <v>492</v>
      </c>
      <c r="C514" s="229"/>
      <c r="D514" s="229"/>
      <c r="E514" s="226"/>
      <c r="F514" s="227" t="str">
        <f>IFERROR(VLOOKUP(E514, Z!$A$2:$C$4127, 3, FALSE), "")</f>
        <v/>
      </c>
      <c r="G514" s="228"/>
      <c r="H514" s="229"/>
      <c r="I514" s="229"/>
      <c r="J514" s="226" t="s">
        <v>4873</v>
      </c>
      <c r="K514" s="230"/>
      <c r="L514" s="237"/>
      <c r="M514" s="238" t="str">
        <f>IF(P514=TRUE,IFERROR(K514*VLOOKUP(O514,Y!$F$63:$L$67,MATCH(J514,Y!$G$62:$L$62,0)+1,FALSE),""),IFERROR(K514*VLOOKUP(O514,Y!$F$63:$L$67,MATCH("-",Y!$G$62:$L$62,0)+1,FALSE),""))</f>
        <v/>
      </c>
      <c r="N514" s="207"/>
      <c r="O514" s="209">
        <f t="shared" si="14"/>
        <v>0</v>
      </c>
      <c r="P514" s="209" t="str">
        <f t="shared" si="15"/>
        <v>-</v>
      </c>
      <c r="Q514" s="64"/>
      <c r="R514" s="64"/>
      <c r="S514" s="64"/>
    </row>
    <row r="515" spans="1:19" s="210" customFormat="1" x14ac:dyDescent="0.2">
      <c r="A515" s="207"/>
      <c r="B515" s="224">
        <v>493</v>
      </c>
      <c r="C515" s="229"/>
      <c r="D515" s="229"/>
      <c r="E515" s="226"/>
      <c r="F515" s="227" t="str">
        <f>IFERROR(VLOOKUP(E515, Z!$A$2:$C$4127, 3, FALSE), "")</f>
        <v/>
      </c>
      <c r="G515" s="228"/>
      <c r="H515" s="229"/>
      <c r="I515" s="229"/>
      <c r="J515" s="226" t="s">
        <v>4873</v>
      </c>
      <c r="K515" s="230"/>
      <c r="L515" s="237"/>
      <c r="M515" s="238" t="str">
        <f>IF(P515=TRUE,IFERROR(K515*VLOOKUP(O515,Y!$F$63:$L$67,MATCH(J515,Y!$G$62:$L$62,0)+1,FALSE),""),IFERROR(K515*VLOOKUP(O515,Y!$F$63:$L$67,MATCH("-",Y!$G$62:$L$62,0)+1,FALSE),""))</f>
        <v/>
      </c>
      <c r="N515" s="207"/>
      <c r="O515" s="209">
        <f t="shared" si="14"/>
        <v>0</v>
      </c>
      <c r="P515" s="209" t="str">
        <f t="shared" si="15"/>
        <v>-</v>
      </c>
      <c r="Q515" s="64"/>
      <c r="R515" s="64"/>
      <c r="S515" s="64"/>
    </row>
    <row r="516" spans="1:19" s="210" customFormat="1" x14ac:dyDescent="0.2">
      <c r="A516" s="207"/>
      <c r="B516" s="224">
        <v>494</v>
      </c>
      <c r="C516" s="229"/>
      <c r="D516" s="229"/>
      <c r="E516" s="226"/>
      <c r="F516" s="227" t="str">
        <f>IFERROR(VLOOKUP(E516, Z!$A$2:$C$4127, 3, FALSE), "")</f>
        <v/>
      </c>
      <c r="G516" s="228"/>
      <c r="H516" s="229"/>
      <c r="I516" s="229"/>
      <c r="J516" s="226" t="s">
        <v>4873</v>
      </c>
      <c r="K516" s="230"/>
      <c r="L516" s="237"/>
      <c r="M516" s="238" t="str">
        <f>IF(P516=TRUE,IFERROR(K516*VLOOKUP(O516,Y!$F$63:$L$67,MATCH(J516,Y!$G$62:$L$62,0)+1,FALSE),""),IFERROR(K516*VLOOKUP(O516,Y!$F$63:$L$67,MATCH("-",Y!$G$62:$L$62,0)+1,FALSE),""))</f>
        <v/>
      </c>
      <c r="N516" s="207"/>
      <c r="O516" s="209">
        <f t="shared" si="14"/>
        <v>0</v>
      </c>
      <c r="P516" s="209" t="str">
        <f t="shared" si="15"/>
        <v>-</v>
      </c>
      <c r="Q516" s="64"/>
      <c r="R516" s="64"/>
      <c r="S516" s="64"/>
    </row>
    <row r="517" spans="1:19" s="210" customFormat="1" x14ac:dyDescent="0.2">
      <c r="A517" s="207"/>
      <c r="B517" s="224">
        <v>495</v>
      </c>
      <c r="C517" s="229"/>
      <c r="D517" s="229"/>
      <c r="E517" s="226"/>
      <c r="F517" s="227" t="str">
        <f>IFERROR(VLOOKUP(E517, Z!$A$2:$C$4127, 3, FALSE), "")</f>
        <v/>
      </c>
      <c r="G517" s="228"/>
      <c r="H517" s="229"/>
      <c r="I517" s="229"/>
      <c r="J517" s="226" t="s">
        <v>4873</v>
      </c>
      <c r="K517" s="230"/>
      <c r="L517" s="237"/>
      <c r="M517" s="238" t="str">
        <f>IF(P517=TRUE,IFERROR(K517*VLOOKUP(O517,Y!$F$63:$L$67,MATCH(J517,Y!$G$62:$L$62,0)+1,FALSE),""),IFERROR(K517*VLOOKUP(O517,Y!$F$63:$L$67,MATCH("-",Y!$G$62:$L$62,0)+1,FALSE),""))</f>
        <v/>
      </c>
      <c r="N517" s="207"/>
      <c r="O517" s="209">
        <f t="shared" si="14"/>
        <v>0</v>
      </c>
      <c r="P517" s="209" t="str">
        <f t="shared" si="15"/>
        <v>-</v>
      </c>
      <c r="Q517" s="64"/>
      <c r="R517" s="64"/>
      <c r="S517" s="64"/>
    </row>
    <row r="518" spans="1:19" s="210" customFormat="1" x14ac:dyDescent="0.2">
      <c r="A518" s="207"/>
      <c r="B518" s="224">
        <v>496</v>
      </c>
      <c r="C518" s="229"/>
      <c r="D518" s="229"/>
      <c r="E518" s="226"/>
      <c r="F518" s="227" t="str">
        <f>IFERROR(VLOOKUP(E518, Z!$A$2:$C$4127, 3, FALSE), "")</f>
        <v/>
      </c>
      <c r="G518" s="228"/>
      <c r="H518" s="229"/>
      <c r="I518" s="229"/>
      <c r="J518" s="226" t="s">
        <v>4873</v>
      </c>
      <c r="K518" s="230"/>
      <c r="L518" s="237"/>
      <c r="M518" s="238" t="str">
        <f>IF(P518=TRUE,IFERROR(K518*VLOOKUP(O518,Y!$F$63:$L$67,MATCH(J518,Y!$G$62:$L$62,0)+1,FALSE),""),IFERROR(K518*VLOOKUP(O518,Y!$F$63:$L$67,MATCH("-",Y!$G$62:$L$62,0)+1,FALSE),""))</f>
        <v/>
      </c>
      <c r="N518" s="207"/>
      <c r="O518" s="209">
        <f t="shared" si="14"/>
        <v>0</v>
      </c>
      <c r="P518" s="209" t="str">
        <f t="shared" si="15"/>
        <v>-</v>
      </c>
      <c r="Q518" s="64"/>
      <c r="R518" s="64"/>
      <c r="S518" s="64"/>
    </row>
    <row r="519" spans="1:19" s="210" customFormat="1" x14ac:dyDescent="0.2">
      <c r="A519" s="207"/>
      <c r="B519" s="224">
        <v>497</v>
      </c>
      <c r="C519" s="229"/>
      <c r="D519" s="229"/>
      <c r="E519" s="226"/>
      <c r="F519" s="227" t="str">
        <f>IFERROR(VLOOKUP(E519, Z!$A$2:$C$4127, 3, FALSE), "")</f>
        <v/>
      </c>
      <c r="G519" s="228"/>
      <c r="H519" s="229"/>
      <c r="I519" s="229"/>
      <c r="J519" s="226" t="s">
        <v>4873</v>
      </c>
      <c r="K519" s="230"/>
      <c r="L519" s="237"/>
      <c r="M519" s="238" t="str">
        <f>IF(P519=TRUE,IFERROR(K519*VLOOKUP(O519,Y!$F$63:$L$67,MATCH(J519,Y!$G$62:$L$62,0)+1,FALSE),""),IFERROR(K519*VLOOKUP(O519,Y!$F$63:$L$67,MATCH("-",Y!$G$62:$L$62,0)+1,FALSE),""))</f>
        <v/>
      </c>
      <c r="N519" s="207"/>
      <c r="O519" s="209">
        <f t="shared" si="14"/>
        <v>0</v>
      </c>
      <c r="P519" s="209" t="str">
        <f t="shared" si="15"/>
        <v>-</v>
      </c>
      <c r="Q519" s="64"/>
      <c r="R519" s="64"/>
      <c r="S519" s="64"/>
    </row>
    <row r="520" spans="1:19" s="210" customFormat="1" x14ac:dyDescent="0.2">
      <c r="A520" s="207"/>
      <c r="B520" s="224">
        <v>498</v>
      </c>
      <c r="C520" s="229"/>
      <c r="D520" s="229"/>
      <c r="E520" s="226"/>
      <c r="F520" s="227" t="str">
        <f>IFERROR(VLOOKUP(E520, Z!$A$2:$C$4127, 3, FALSE), "")</f>
        <v/>
      </c>
      <c r="G520" s="228"/>
      <c r="H520" s="229"/>
      <c r="I520" s="229"/>
      <c r="J520" s="226" t="s">
        <v>4873</v>
      </c>
      <c r="K520" s="230"/>
      <c r="L520" s="237"/>
      <c r="M520" s="238" t="str">
        <f>IF(P520=TRUE,IFERROR(K520*VLOOKUP(O520,Y!$F$63:$L$67,MATCH(J520,Y!$G$62:$L$62,0)+1,FALSE),""),IFERROR(K520*VLOOKUP(O520,Y!$F$63:$L$67,MATCH("-",Y!$G$62:$L$62,0)+1,FALSE),""))</f>
        <v/>
      </c>
      <c r="N520" s="207"/>
      <c r="O520" s="209">
        <f t="shared" si="14"/>
        <v>0</v>
      </c>
      <c r="P520" s="209" t="str">
        <f t="shared" si="15"/>
        <v>-</v>
      </c>
      <c r="Q520" s="64"/>
      <c r="R520" s="64"/>
      <c r="S520" s="64"/>
    </row>
    <row r="521" spans="1:19" s="210" customFormat="1" x14ac:dyDescent="0.2">
      <c r="A521" s="207"/>
      <c r="B521" s="224">
        <v>499</v>
      </c>
      <c r="C521" s="229"/>
      <c r="D521" s="229"/>
      <c r="E521" s="226"/>
      <c r="F521" s="227" t="str">
        <f>IFERROR(VLOOKUP(E521, Z!$A$2:$C$4127, 3, FALSE), "")</f>
        <v/>
      </c>
      <c r="G521" s="228"/>
      <c r="H521" s="229"/>
      <c r="I521" s="229"/>
      <c r="J521" s="226" t="s">
        <v>4873</v>
      </c>
      <c r="K521" s="230"/>
      <c r="L521" s="237"/>
      <c r="M521" s="238" t="str">
        <f>IF(P521=TRUE,IFERROR(K521*VLOOKUP(O521,Y!$F$63:$L$67,MATCH(J521,Y!$G$62:$L$62,0)+1,FALSE),""),IFERROR(K521*VLOOKUP(O521,Y!$F$63:$L$67,MATCH("-",Y!$G$62:$L$62,0)+1,FALSE),""))</f>
        <v/>
      </c>
      <c r="N521" s="207"/>
      <c r="O521" s="209">
        <f t="shared" si="14"/>
        <v>0</v>
      </c>
      <c r="P521" s="209" t="str">
        <f t="shared" si="15"/>
        <v>-</v>
      </c>
      <c r="Q521" s="64"/>
      <c r="R521" s="64"/>
      <c r="S521" s="64"/>
    </row>
    <row r="522" spans="1:19" s="210" customFormat="1" x14ac:dyDescent="0.2">
      <c r="A522" s="207"/>
      <c r="B522" s="224">
        <v>500</v>
      </c>
      <c r="C522" s="229"/>
      <c r="D522" s="229"/>
      <c r="E522" s="226"/>
      <c r="F522" s="227" t="str">
        <f>IFERROR(VLOOKUP(E522, Z!$A$2:$C$4127, 3, FALSE), "")</f>
        <v/>
      </c>
      <c r="G522" s="228"/>
      <c r="H522" s="229"/>
      <c r="I522" s="229"/>
      <c r="J522" s="226" t="s">
        <v>4873</v>
      </c>
      <c r="K522" s="230"/>
      <c r="L522" s="237"/>
      <c r="M522" s="238" t="str">
        <f>IF(P522=TRUE,IFERROR(K522*VLOOKUP(O522,Y!$F$63:$L$67,MATCH(J522,Y!$G$62:$L$62,0)+1,FALSE),""),IFERROR(K522*VLOOKUP(O522,Y!$F$63:$L$67,MATCH("-",Y!$G$62:$L$62,0)+1,FALSE),""))</f>
        <v/>
      </c>
      <c r="N522" s="207"/>
      <c r="O522" s="209">
        <f t="shared" si="14"/>
        <v>0</v>
      </c>
      <c r="P522" s="209" t="str">
        <f t="shared" si="15"/>
        <v>-</v>
      </c>
      <c r="Q522" s="64"/>
      <c r="R522" s="64"/>
      <c r="S522" s="64"/>
    </row>
    <row r="523" spans="1:19" s="210" customFormat="1" x14ac:dyDescent="0.2">
      <c r="A523" s="207"/>
      <c r="B523" s="224">
        <v>501</v>
      </c>
      <c r="C523" s="229"/>
      <c r="D523" s="229"/>
      <c r="E523" s="226"/>
      <c r="F523" s="227" t="str">
        <f>IFERROR(VLOOKUP(E523, Z!$A$2:$C$4127, 3, FALSE), "")</f>
        <v/>
      </c>
      <c r="G523" s="228"/>
      <c r="H523" s="229"/>
      <c r="I523" s="229"/>
      <c r="J523" s="226" t="s">
        <v>4873</v>
      </c>
      <c r="K523" s="230"/>
      <c r="L523" s="237"/>
      <c r="M523" s="238" t="str">
        <f>IF(P523=TRUE,IFERROR(K523*VLOOKUP(O523,Y!$F$63:$L$67,MATCH(J523,Y!$G$62:$L$62,0)+1,FALSE),""),IFERROR(K523*VLOOKUP(O523,Y!$F$63:$L$67,MATCH("-",Y!$G$62:$L$62,0)+1,FALSE),""))</f>
        <v/>
      </c>
      <c r="N523" s="207"/>
      <c r="O523" s="209">
        <f t="shared" si="14"/>
        <v>0</v>
      </c>
      <c r="P523" s="209" t="str">
        <f t="shared" si="15"/>
        <v>-</v>
      </c>
      <c r="Q523" s="64"/>
      <c r="R523" s="64"/>
      <c r="S523" s="64"/>
    </row>
    <row r="524" spans="1:19" s="210" customFormat="1" x14ac:dyDescent="0.2">
      <c r="A524" s="207"/>
      <c r="B524" s="224">
        <v>502</v>
      </c>
      <c r="C524" s="229"/>
      <c r="D524" s="229"/>
      <c r="E524" s="226"/>
      <c r="F524" s="227" t="str">
        <f>IFERROR(VLOOKUP(E524, Z!$A$2:$C$4127, 3, FALSE), "")</f>
        <v/>
      </c>
      <c r="G524" s="228"/>
      <c r="H524" s="229"/>
      <c r="I524" s="229"/>
      <c r="J524" s="226" t="s">
        <v>4873</v>
      </c>
      <c r="K524" s="230"/>
      <c r="L524" s="237"/>
      <c r="M524" s="238" t="str">
        <f>IF(P524=TRUE,IFERROR(K524*VLOOKUP(O524,Y!$F$63:$L$67,MATCH(J524,Y!$G$62:$L$62,0)+1,FALSE),""),IFERROR(K524*VLOOKUP(O524,Y!$F$63:$L$67,MATCH("-",Y!$G$62:$L$62,0)+1,FALSE),""))</f>
        <v/>
      </c>
      <c r="N524" s="207"/>
      <c r="O524" s="209">
        <f t="shared" si="14"/>
        <v>0</v>
      </c>
      <c r="P524" s="209" t="str">
        <f t="shared" si="15"/>
        <v>-</v>
      </c>
      <c r="Q524" s="64"/>
      <c r="R524" s="64"/>
      <c r="S524" s="64"/>
    </row>
    <row r="525" spans="1:19" s="210" customFormat="1" x14ac:dyDescent="0.2">
      <c r="A525" s="207"/>
      <c r="B525" s="224">
        <v>503</v>
      </c>
      <c r="C525" s="229"/>
      <c r="D525" s="229"/>
      <c r="E525" s="226"/>
      <c r="F525" s="227" t="str">
        <f>IFERROR(VLOOKUP(E525, Z!$A$2:$C$4127, 3, FALSE), "")</f>
        <v/>
      </c>
      <c r="G525" s="228"/>
      <c r="H525" s="229"/>
      <c r="I525" s="229"/>
      <c r="J525" s="226" t="s">
        <v>4873</v>
      </c>
      <c r="K525" s="230"/>
      <c r="L525" s="237"/>
      <c r="M525" s="238" t="str">
        <f>IF(P525=TRUE,IFERROR(K525*VLOOKUP(O525,Y!$F$63:$L$67,MATCH(J525,Y!$G$62:$L$62,0)+1,FALSE),""),IFERROR(K525*VLOOKUP(O525,Y!$F$63:$L$67,MATCH("-",Y!$G$62:$L$62,0)+1,FALSE),""))</f>
        <v/>
      </c>
      <c r="N525" s="207"/>
      <c r="O525" s="209">
        <f t="shared" si="14"/>
        <v>0</v>
      </c>
      <c r="P525" s="209" t="str">
        <f t="shared" si="15"/>
        <v>-</v>
      </c>
      <c r="Q525" s="64"/>
      <c r="R525" s="64"/>
      <c r="S525" s="64"/>
    </row>
    <row r="526" spans="1:19" s="210" customFormat="1" x14ac:dyDescent="0.2">
      <c r="A526" s="207"/>
      <c r="B526" s="224">
        <v>504</v>
      </c>
      <c r="C526" s="229"/>
      <c r="D526" s="229"/>
      <c r="E526" s="226"/>
      <c r="F526" s="227" t="str">
        <f>IFERROR(VLOOKUP(E526, Z!$A$2:$C$4127, 3, FALSE), "")</f>
        <v/>
      </c>
      <c r="G526" s="228"/>
      <c r="H526" s="229"/>
      <c r="I526" s="229"/>
      <c r="J526" s="226" t="s">
        <v>4873</v>
      </c>
      <c r="K526" s="230"/>
      <c r="L526" s="237"/>
      <c r="M526" s="238" t="str">
        <f>IF(P526=TRUE,IFERROR(K526*VLOOKUP(O526,Y!$F$63:$L$67,MATCH(J526,Y!$G$62:$L$62,0)+1,FALSE),""),IFERROR(K526*VLOOKUP(O526,Y!$F$63:$L$67,MATCH("-",Y!$G$62:$L$62,0)+1,FALSE),""))</f>
        <v/>
      </c>
      <c r="N526" s="207"/>
      <c r="O526" s="209">
        <f t="shared" si="14"/>
        <v>0</v>
      </c>
      <c r="P526" s="209" t="str">
        <f t="shared" si="15"/>
        <v>-</v>
      </c>
      <c r="Q526" s="64"/>
      <c r="R526" s="64"/>
      <c r="S526" s="64"/>
    </row>
    <row r="527" spans="1:19" s="210" customFormat="1" x14ac:dyDescent="0.2">
      <c r="A527" s="207"/>
      <c r="B527" s="224">
        <v>505</v>
      </c>
      <c r="C527" s="229"/>
      <c r="D527" s="229"/>
      <c r="E527" s="226"/>
      <c r="F527" s="227" t="str">
        <f>IFERROR(VLOOKUP(E527, Z!$A$2:$C$4127, 3, FALSE), "")</f>
        <v/>
      </c>
      <c r="G527" s="228"/>
      <c r="H527" s="229"/>
      <c r="I527" s="229"/>
      <c r="J527" s="226" t="s">
        <v>4873</v>
      </c>
      <c r="K527" s="230"/>
      <c r="L527" s="237"/>
      <c r="M527" s="238" t="str">
        <f>IF(P527=TRUE,IFERROR(K527*VLOOKUP(O527,Y!$F$63:$L$67,MATCH(J527,Y!$G$62:$L$62,0)+1,FALSE),""),IFERROR(K527*VLOOKUP(O527,Y!$F$63:$L$67,MATCH("-",Y!$G$62:$L$62,0)+1,FALSE),""))</f>
        <v/>
      </c>
      <c r="N527" s="207"/>
      <c r="O527" s="209">
        <f t="shared" si="14"/>
        <v>0</v>
      </c>
      <c r="P527" s="209" t="str">
        <f t="shared" si="15"/>
        <v>-</v>
      </c>
      <c r="Q527" s="64"/>
      <c r="R527" s="64"/>
      <c r="S527" s="64"/>
    </row>
    <row r="528" spans="1:19" s="210" customFormat="1" x14ac:dyDescent="0.2">
      <c r="A528" s="207"/>
      <c r="B528" s="224">
        <v>506</v>
      </c>
      <c r="C528" s="229"/>
      <c r="D528" s="229"/>
      <c r="E528" s="226"/>
      <c r="F528" s="227" t="str">
        <f>IFERROR(VLOOKUP(E528, Z!$A$2:$C$4127, 3, FALSE), "")</f>
        <v/>
      </c>
      <c r="G528" s="228"/>
      <c r="H528" s="229"/>
      <c r="I528" s="229"/>
      <c r="J528" s="226" t="s">
        <v>4873</v>
      </c>
      <c r="K528" s="230"/>
      <c r="L528" s="237"/>
      <c r="M528" s="238" t="str">
        <f>IF(P528=TRUE,IFERROR(K528*VLOOKUP(O528,Y!$F$63:$L$67,MATCH(J528,Y!$G$62:$L$62,0)+1,FALSE),""),IFERROR(K528*VLOOKUP(O528,Y!$F$63:$L$67,MATCH("-",Y!$G$62:$L$62,0)+1,FALSE),""))</f>
        <v/>
      </c>
      <c r="N528" s="207"/>
      <c r="O528" s="209">
        <f t="shared" si="14"/>
        <v>0</v>
      </c>
      <c r="P528" s="209" t="str">
        <f t="shared" si="15"/>
        <v>-</v>
      </c>
      <c r="Q528" s="64"/>
      <c r="R528" s="64"/>
      <c r="S528" s="64"/>
    </row>
    <row r="529" spans="1:19" s="210" customFormat="1" x14ac:dyDescent="0.2">
      <c r="A529" s="207"/>
      <c r="B529" s="224">
        <v>507</v>
      </c>
      <c r="C529" s="229"/>
      <c r="D529" s="229"/>
      <c r="E529" s="226"/>
      <c r="F529" s="227" t="str">
        <f>IFERROR(VLOOKUP(E529, Z!$A$2:$C$4127, 3, FALSE), "")</f>
        <v/>
      </c>
      <c r="G529" s="228"/>
      <c r="H529" s="229"/>
      <c r="I529" s="229"/>
      <c r="J529" s="226" t="s">
        <v>4873</v>
      </c>
      <c r="K529" s="230"/>
      <c r="L529" s="237"/>
      <c r="M529" s="238" t="str">
        <f>IF(P529=TRUE,IFERROR(K529*VLOOKUP(O529,Y!$F$63:$L$67,MATCH(J529,Y!$G$62:$L$62,0)+1,FALSE),""),IFERROR(K529*VLOOKUP(O529,Y!$F$63:$L$67,MATCH("-",Y!$G$62:$L$62,0)+1,FALSE),""))</f>
        <v/>
      </c>
      <c r="N529" s="207"/>
      <c r="O529" s="209">
        <f t="shared" si="14"/>
        <v>0</v>
      </c>
      <c r="P529" s="209" t="str">
        <f t="shared" si="15"/>
        <v>-</v>
      </c>
      <c r="Q529" s="64"/>
      <c r="R529" s="64"/>
      <c r="S529" s="64"/>
    </row>
    <row r="530" spans="1:19" s="210" customFormat="1" x14ac:dyDescent="0.2">
      <c r="A530" s="207"/>
      <c r="B530" s="224">
        <v>508</v>
      </c>
      <c r="C530" s="229"/>
      <c r="D530" s="229"/>
      <c r="E530" s="226"/>
      <c r="F530" s="227" t="str">
        <f>IFERROR(VLOOKUP(E530, Z!$A$2:$C$4127, 3, FALSE), "")</f>
        <v/>
      </c>
      <c r="G530" s="228"/>
      <c r="H530" s="229"/>
      <c r="I530" s="229"/>
      <c r="J530" s="226" t="s">
        <v>4873</v>
      </c>
      <c r="K530" s="230"/>
      <c r="L530" s="237"/>
      <c r="M530" s="238" t="str">
        <f>IF(P530=TRUE,IFERROR(K530*VLOOKUP(O530,Y!$F$63:$L$67,MATCH(J530,Y!$G$62:$L$62,0)+1,FALSE),""),IFERROR(K530*VLOOKUP(O530,Y!$F$63:$L$67,MATCH("-",Y!$G$62:$L$62,0)+1,FALSE),""))</f>
        <v/>
      </c>
      <c r="N530" s="207"/>
      <c r="O530" s="209">
        <f t="shared" si="14"/>
        <v>0</v>
      </c>
      <c r="P530" s="209" t="str">
        <f t="shared" si="15"/>
        <v>-</v>
      </c>
      <c r="Q530" s="64"/>
      <c r="R530" s="64"/>
      <c r="S530" s="64"/>
    </row>
    <row r="531" spans="1:19" s="210" customFormat="1" x14ac:dyDescent="0.2">
      <c r="A531" s="207"/>
      <c r="B531" s="224">
        <v>509</v>
      </c>
      <c r="C531" s="229"/>
      <c r="D531" s="229"/>
      <c r="E531" s="226"/>
      <c r="F531" s="227" t="str">
        <f>IFERROR(VLOOKUP(E531, Z!$A$2:$C$4127, 3, FALSE), "")</f>
        <v/>
      </c>
      <c r="G531" s="228"/>
      <c r="H531" s="229"/>
      <c r="I531" s="229"/>
      <c r="J531" s="226" t="s">
        <v>4873</v>
      </c>
      <c r="K531" s="230"/>
      <c r="L531" s="237"/>
      <c r="M531" s="238" t="str">
        <f>IF(P531=TRUE,IFERROR(K531*VLOOKUP(O531,Y!$F$63:$L$67,MATCH(J531,Y!$G$62:$L$62,0)+1,FALSE),""),IFERROR(K531*VLOOKUP(O531,Y!$F$63:$L$67,MATCH("-",Y!$G$62:$L$62,0)+1,FALSE),""))</f>
        <v/>
      </c>
      <c r="N531" s="207"/>
      <c r="O531" s="209">
        <f t="shared" si="14"/>
        <v>0</v>
      </c>
      <c r="P531" s="209" t="str">
        <f t="shared" si="15"/>
        <v>-</v>
      </c>
      <c r="Q531" s="64"/>
      <c r="R531" s="64"/>
      <c r="S531" s="64"/>
    </row>
    <row r="532" spans="1:19" s="210" customFormat="1" x14ac:dyDescent="0.2">
      <c r="A532" s="207"/>
      <c r="B532" s="224">
        <v>510</v>
      </c>
      <c r="C532" s="229"/>
      <c r="D532" s="229"/>
      <c r="E532" s="226"/>
      <c r="F532" s="227" t="str">
        <f>IFERROR(VLOOKUP(E532, Z!$A$2:$C$4127, 3, FALSE), "")</f>
        <v/>
      </c>
      <c r="G532" s="228"/>
      <c r="H532" s="229"/>
      <c r="I532" s="229"/>
      <c r="J532" s="226" t="s">
        <v>4873</v>
      </c>
      <c r="K532" s="230"/>
      <c r="L532" s="237"/>
      <c r="M532" s="238" t="str">
        <f>IF(P532=TRUE,IFERROR(K532*VLOOKUP(O532,Y!$F$63:$L$67,MATCH(J532,Y!$G$62:$L$62,0)+1,FALSE),""),IFERROR(K532*VLOOKUP(O532,Y!$F$63:$L$67,MATCH("-",Y!$G$62:$L$62,0)+1,FALSE),""))</f>
        <v/>
      </c>
      <c r="N532" s="207"/>
      <c r="O532" s="209">
        <f t="shared" si="14"/>
        <v>0</v>
      </c>
      <c r="P532" s="209" t="str">
        <f t="shared" si="15"/>
        <v>-</v>
      </c>
      <c r="Q532" s="64"/>
      <c r="R532" s="64"/>
      <c r="S532" s="64"/>
    </row>
    <row r="533" spans="1:19" s="210" customFormat="1" x14ac:dyDescent="0.2">
      <c r="A533" s="207"/>
      <c r="B533" s="224">
        <v>511</v>
      </c>
      <c r="C533" s="229"/>
      <c r="D533" s="229"/>
      <c r="E533" s="226"/>
      <c r="F533" s="227" t="str">
        <f>IFERROR(VLOOKUP(E533, Z!$A$2:$C$4127, 3, FALSE), "")</f>
        <v/>
      </c>
      <c r="G533" s="228"/>
      <c r="H533" s="229"/>
      <c r="I533" s="229"/>
      <c r="J533" s="226" t="s">
        <v>4873</v>
      </c>
      <c r="K533" s="230"/>
      <c r="L533" s="237"/>
      <c r="M533" s="238" t="str">
        <f>IF(P533=TRUE,IFERROR(K533*VLOOKUP(O533,Y!$F$63:$L$67,MATCH(J533,Y!$G$62:$L$62,0)+1,FALSE),""),IFERROR(K533*VLOOKUP(O533,Y!$F$63:$L$67,MATCH("-",Y!$G$62:$L$62,0)+1,FALSE),""))</f>
        <v/>
      </c>
      <c r="N533" s="207"/>
      <c r="O533" s="209">
        <f t="shared" si="14"/>
        <v>0</v>
      </c>
      <c r="P533" s="209" t="str">
        <f t="shared" si="15"/>
        <v>-</v>
      </c>
      <c r="Q533" s="64"/>
      <c r="R533" s="64"/>
      <c r="S533" s="64"/>
    </row>
    <row r="534" spans="1:19" s="210" customFormat="1" x14ac:dyDescent="0.2">
      <c r="A534" s="207"/>
      <c r="B534" s="224">
        <v>512</v>
      </c>
      <c r="C534" s="229"/>
      <c r="D534" s="229"/>
      <c r="E534" s="226"/>
      <c r="F534" s="227" t="str">
        <f>IFERROR(VLOOKUP(E534, Z!$A$2:$C$4127, 3, FALSE), "")</f>
        <v/>
      </c>
      <c r="G534" s="228"/>
      <c r="H534" s="229"/>
      <c r="I534" s="229"/>
      <c r="J534" s="226" t="s">
        <v>4873</v>
      </c>
      <c r="K534" s="230"/>
      <c r="L534" s="237"/>
      <c r="M534" s="238" t="str">
        <f>IF(P534=TRUE,IFERROR(K534*VLOOKUP(O534,Y!$F$63:$L$67,MATCH(J534,Y!$G$62:$L$62,0)+1,FALSE),""),IFERROR(K534*VLOOKUP(O534,Y!$F$63:$L$67,MATCH("-",Y!$G$62:$L$62,0)+1,FALSE),""))</f>
        <v/>
      </c>
      <c r="N534" s="207"/>
      <c r="O534" s="209">
        <f t="shared" si="14"/>
        <v>0</v>
      </c>
      <c r="P534" s="209" t="str">
        <f t="shared" si="15"/>
        <v>-</v>
      </c>
      <c r="Q534" s="64"/>
      <c r="R534" s="64"/>
      <c r="S534" s="64"/>
    </row>
    <row r="535" spans="1:19" s="210" customFormat="1" x14ac:dyDescent="0.2">
      <c r="A535" s="207"/>
      <c r="B535" s="224">
        <v>513</v>
      </c>
      <c r="C535" s="229"/>
      <c r="D535" s="229"/>
      <c r="E535" s="226"/>
      <c r="F535" s="227" t="str">
        <f>IFERROR(VLOOKUP(E535, Z!$A$2:$C$4127, 3, FALSE), "")</f>
        <v/>
      </c>
      <c r="G535" s="228"/>
      <c r="H535" s="229"/>
      <c r="I535" s="229"/>
      <c r="J535" s="226" t="s">
        <v>4873</v>
      </c>
      <c r="K535" s="230"/>
      <c r="L535" s="237"/>
      <c r="M535" s="238" t="str">
        <f>IF(P535=TRUE,IFERROR(K535*VLOOKUP(O535,Y!$F$63:$L$67,MATCH(J535,Y!$G$62:$L$62,0)+1,FALSE),""),IFERROR(K535*VLOOKUP(O535,Y!$F$63:$L$67,MATCH("-",Y!$G$62:$L$62,0)+1,FALSE),""))</f>
        <v/>
      </c>
      <c r="N535" s="207"/>
      <c r="O535" s="209">
        <f t="shared" ref="O535:O598" si="16">IFERROR(IFERROR(IFERROR( MATCH(G535, INDEX(Appliances,,1), 0), MATCH(G535, INDEX(Appliances,,2), 0)), MATCH(G535, INDEX(Appliances,,3), 0)), 0)</f>
        <v>0</v>
      </c>
      <c r="P535" s="209" t="str">
        <f t="shared" si="15"/>
        <v>-</v>
      </c>
      <c r="Q535" s="64"/>
      <c r="R535" s="64"/>
      <c r="S535" s="64"/>
    </row>
    <row r="536" spans="1:19" s="210" customFormat="1" x14ac:dyDescent="0.2">
      <c r="A536" s="207"/>
      <c r="B536" s="224">
        <v>514</v>
      </c>
      <c r="C536" s="229"/>
      <c r="D536" s="229"/>
      <c r="E536" s="226"/>
      <c r="F536" s="227" t="str">
        <f>IFERROR(VLOOKUP(E536, Z!$A$2:$C$4127, 3, FALSE), "")</f>
        <v/>
      </c>
      <c r="G536" s="228"/>
      <c r="H536" s="229"/>
      <c r="I536" s="229"/>
      <c r="J536" s="226" t="s">
        <v>4873</v>
      </c>
      <c r="K536" s="230"/>
      <c r="L536" s="237"/>
      <c r="M536" s="238" t="str">
        <f>IF(P536=TRUE,IFERROR(K536*VLOOKUP(O536,Y!$F$63:$L$67,MATCH(J536,Y!$G$62:$L$62,0)+1,FALSE),""),IFERROR(K536*VLOOKUP(O536,Y!$F$63:$L$67,MATCH("-",Y!$G$62:$L$62,0)+1,FALSE),""))</f>
        <v/>
      </c>
      <c r="N536" s="207"/>
      <c r="O536" s="209">
        <f t="shared" si="16"/>
        <v>0</v>
      </c>
      <c r="P536" s="209" t="str">
        <f t="shared" ref="P536:P599" si="17">IF(O536=0, "-", IF(O536&lt;=4, TRUE, FALSE))</f>
        <v>-</v>
      </c>
      <c r="Q536" s="64"/>
      <c r="R536" s="64"/>
      <c r="S536" s="64"/>
    </row>
    <row r="537" spans="1:19" s="210" customFormat="1" x14ac:dyDescent="0.2">
      <c r="A537" s="207"/>
      <c r="B537" s="224">
        <v>515</v>
      </c>
      <c r="C537" s="229"/>
      <c r="D537" s="229"/>
      <c r="E537" s="226"/>
      <c r="F537" s="227" t="str">
        <f>IFERROR(VLOOKUP(E537, Z!$A$2:$C$4127, 3, FALSE), "")</f>
        <v/>
      </c>
      <c r="G537" s="228"/>
      <c r="H537" s="229"/>
      <c r="I537" s="229"/>
      <c r="J537" s="226" t="s">
        <v>4873</v>
      </c>
      <c r="K537" s="230"/>
      <c r="L537" s="237"/>
      <c r="M537" s="238" t="str">
        <f>IF(P537=TRUE,IFERROR(K537*VLOOKUP(O537,Y!$F$63:$L$67,MATCH(J537,Y!$G$62:$L$62,0)+1,FALSE),""),IFERROR(K537*VLOOKUP(O537,Y!$F$63:$L$67,MATCH("-",Y!$G$62:$L$62,0)+1,FALSE),""))</f>
        <v/>
      </c>
      <c r="N537" s="207"/>
      <c r="O537" s="209">
        <f t="shared" si="16"/>
        <v>0</v>
      </c>
      <c r="P537" s="209" t="str">
        <f t="shared" si="17"/>
        <v>-</v>
      </c>
      <c r="Q537" s="64"/>
      <c r="R537" s="64"/>
      <c r="S537" s="64"/>
    </row>
    <row r="538" spans="1:19" s="210" customFormat="1" x14ac:dyDescent="0.2">
      <c r="A538" s="207"/>
      <c r="B538" s="224">
        <v>516</v>
      </c>
      <c r="C538" s="229"/>
      <c r="D538" s="229"/>
      <c r="E538" s="226"/>
      <c r="F538" s="227" t="str">
        <f>IFERROR(VLOOKUP(E538, Z!$A$2:$C$4127, 3, FALSE), "")</f>
        <v/>
      </c>
      <c r="G538" s="228"/>
      <c r="H538" s="229"/>
      <c r="I538" s="229"/>
      <c r="J538" s="226" t="s">
        <v>4873</v>
      </c>
      <c r="K538" s="230"/>
      <c r="L538" s="237"/>
      <c r="M538" s="238" t="str">
        <f>IF(P538=TRUE,IFERROR(K538*VLOOKUP(O538,Y!$F$63:$L$67,MATCH(J538,Y!$G$62:$L$62,0)+1,FALSE),""),IFERROR(K538*VLOOKUP(O538,Y!$F$63:$L$67,MATCH("-",Y!$G$62:$L$62,0)+1,FALSE),""))</f>
        <v/>
      </c>
      <c r="N538" s="207"/>
      <c r="O538" s="209">
        <f t="shared" si="16"/>
        <v>0</v>
      </c>
      <c r="P538" s="209" t="str">
        <f t="shared" si="17"/>
        <v>-</v>
      </c>
      <c r="Q538" s="64"/>
      <c r="R538" s="64"/>
      <c r="S538" s="64"/>
    </row>
    <row r="539" spans="1:19" s="210" customFormat="1" x14ac:dyDescent="0.2">
      <c r="A539" s="207"/>
      <c r="B539" s="224">
        <v>517</v>
      </c>
      <c r="C539" s="229"/>
      <c r="D539" s="229"/>
      <c r="E539" s="226"/>
      <c r="F539" s="227" t="str">
        <f>IFERROR(VLOOKUP(E539, Z!$A$2:$C$4127, 3, FALSE), "")</f>
        <v/>
      </c>
      <c r="G539" s="228"/>
      <c r="H539" s="229"/>
      <c r="I539" s="229"/>
      <c r="J539" s="226" t="s">
        <v>4873</v>
      </c>
      <c r="K539" s="230"/>
      <c r="L539" s="237"/>
      <c r="M539" s="238" t="str">
        <f>IF(P539=TRUE,IFERROR(K539*VLOOKUP(O539,Y!$F$63:$L$67,MATCH(J539,Y!$G$62:$L$62,0)+1,FALSE),""),IFERROR(K539*VLOOKUP(O539,Y!$F$63:$L$67,MATCH("-",Y!$G$62:$L$62,0)+1,FALSE),""))</f>
        <v/>
      </c>
      <c r="N539" s="207"/>
      <c r="O539" s="209">
        <f t="shared" si="16"/>
        <v>0</v>
      </c>
      <c r="P539" s="209" t="str">
        <f t="shared" si="17"/>
        <v>-</v>
      </c>
      <c r="Q539" s="64"/>
      <c r="R539" s="64"/>
      <c r="S539" s="64"/>
    </row>
    <row r="540" spans="1:19" s="210" customFormat="1" x14ac:dyDescent="0.2">
      <c r="A540" s="207"/>
      <c r="B540" s="224">
        <v>518</v>
      </c>
      <c r="C540" s="229"/>
      <c r="D540" s="229"/>
      <c r="E540" s="226"/>
      <c r="F540" s="227" t="str">
        <f>IFERROR(VLOOKUP(E540, Z!$A$2:$C$4127, 3, FALSE), "")</f>
        <v/>
      </c>
      <c r="G540" s="228"/>
      <c r="H540" s="229"/>
      <c r="I540" s="229"/>
      <c r="J540" s="226" t="s">
        <v>4873</v>
      </c>
      <c r="K540" s="230"/>
      <c r="L540" s="237"/>
      <c r="M540" s="238" t="str">
        <f>IF(P540=TRUE,IFERROR(K540*VLOOKUP(O540,Y!$F$63:$L$67,MATCH(J540,Y!$G$62:$L$62,0)+1,FALSE),""),IFERROR(K540*VLOOKUP(O540,Y!$F$63:$L$67,MATCH("-",Y!$G$62:$L$62,0)+1,FALSE),""))</f>
        <v/>
      </c>
      <c r="N540" s="207"/>
      <c r="O540" s="209">
        <f t="shared" si="16"/>
        <v>0</v>
      </c>
      <c r="P540" s="209" t="str">
        <f t="shared" si="17"/>
        <v>-</v>
      </c>
      <c r="Q540" s="64"/>
      <c r="R540" s="64"/>
      <c r="S540" s="64"/>
    </row>
    <row r="541" spans="1:19" s="210" customFormat="1" x14ac:dyDescent="0.2">
      <c r="A541" s="207"/>
      <c r="B541" s="224">
        <v>519</v>
      </c>
      <c r="C541" s="229"/>
      <c r="D541" s="229"/>
      <c r="E541" s="226"/>
      <c r="F541" s="227" t="str">
        <f>IFERROR(VLOOKUP(E541, Z!$A$2:$C$4127, 3, FALSE), "")</f>
        <v/>
      </c>
      <c r="G541" s="228"/>
      <c r="H541" s="229"/>
      <c r="I541" s="229"/>
      <c r="J541" s="226" t="s">
        <v>4873</v>
      </c>
      <c r="K541" s="230"/>
      <c r="L541" s="237"/>
      <c r="M541" s="238" t="str">
        <f>IF(P541=TRUE,IFERROR(K541*VLOOKUP(O541,Y!$F$63:$L$67,MATCH(J541,Y!$G$62:$L$62,0)+1,FALSE),""),IFERROR(K541*VLOOKUP(O541,Y!$F$63:$L$67,MATCH("-",Y!$G$62:$L$62,0)+1,FALSE),""))</f>
        <v/>
      </c>
      <c r="N541" s="207"/>
      <c r="O541" s="209">
        <f t="shared" si="16"/>
        <v>0</v>
      </c>
      <c r="P541" s="209" t="str">
        <f t="shared" si="17"/>
        <v>-</v>
      </c>
      <c r="Q541" s="64"/>
      <c r="R541" s="64"/>
      <c r="S541" s="64"/>
    </row>
    <row r="542" spans="1:19" s="210" customFormat="1" x14ac:dyDescent="0.2">
      <c r="A542" s="207"/>
      <c r="B542" s="224">
        <v>520</v>
      </c>
      <c r="C542" s="229"/>
      <c r="D542" s="229"/>
      <c r="E542" s="226"/>
      <c r="F542" s="227" t="str">
        <f>IFERROR(VLOOKUP(E542, Z!$A$2:$C$4127, 3, FALSE), "")</f>
        <v/>
      </c>
      <c r="G542" s="228"/>
      <c r="H542" s="229"/>
      <c r="I542" s="229"/>
      <c r="J542" s="226" t="s">
        <v>4873</v>
      </c>
      <c r="K542" s="230"/>
      <c r="L542" s="237"/>
      <c r="M542" s="238" t="str">
        <f>IF(P542=TRUE,IFERROR(K542*VLOOKUP(O542,Y!$F$63:$L$67,MATCH(J542,Y!$G$62:$L$62,0)+1,FALSE),""),IFERROR(K542*VLOOKUP(O542,Y!$F$63:$L$67,MATCH("-",Y!$G$62:$L$62,0)+1,FALSE),""))</f>
        <v/>
      </c>
      <c r="N542" s="207"/>
      <c r="O542" s="209">
        <f t="shared" si="16"/>
        <v>0</v>
      </c>
      <c r="P542" s="209" t="str">
        <f t="shared" si="17"/>
        <v>-</v>
      </c>
      <c r="Q542" s="64"/>
      <c r="R542" s="64"/>
      <c r="S542" s="64"/>
    </row>
    <row r="543" spans="1:19" s="210" customFormat="1" x14ac:dyDescent="0.2">
      <c r="A543" s="207"/>
      <c r="B543" s="224">
        <v>521</v>
      </c>
      <c r="C543" s="229"/>
      <c r="D543" s="229"/>
      <c r="E543" s="226"/>
      <c r="F543" s="227" t="str">
        <f>IFERROR(VLOOKUP(E543, Z!$A$2:$C$4127, 3, FALSE), "")</f>
        <v/>
      </c>
      <c r="G543" s="228"/>
      <c r="H543" s="229"/>
      <c r="I543" s="229"/>
      <c r="J543" s="226" t="s">
        <v>4873</v>
      </c>
      <c r="K543" s="230"/>
      <c r="L543" s="237"/>
      <c r="M543" s="238" t="str">
        <f>IF(P543=TRUE,IFERROR(K543*VLOOKUP(O543,Y!$F$63:$L$67,MATCH(J543,Y!$G$62:$L$62,0)+1,FALSE),""),IFERROR(K543*VLOOKUP(O543,Y!$F$63:$L$67,MATCH("-",Y!$G$62:$L$62,0)+1,FALSE),""))</f>
        <v/>
      </c>
      <c r="N543" s="207"/>
      <c r="O543" s="209">
        <f t="shared" si="16"/>
        <v>0</v>
      </c>
      <c r="P543" s="209" t="str">
        <f t="shared" si="17"/>
        <v>-</v>
      </c>
      <c r="Q543" s="64"/>
      <c r="R543" s="64"/>
      <c r="S543" s="64"/>
    </row>
    <row r="544" spans="1:19" s="210" customFormat="1" x14ac:dyDescent="0.2">
      <c r="A544" s="207"/>
      <c r="B544" s="224">
        <v>522</v>
      </c>
      <c r="C544" s="229"/>
      <c r="D544" s="229"/>
      <c r="E544" s="226"/>
      <c r="F544" s="227" t="str">
        <f>IFERROR(VLOOKUP(E544, Z!$A$2:$C$4127, 3, FALSE), "")</f>
        <v/>
      </c>
      <c r="G544" s="228"/>
      <c r="H544" s="229"/>
      <c r="I544" s="229"/>
      <c r="J544" s="226" t="s">
        <v>4873</v>
      </c>
      <c r="K544" s="230"/>
      <c r="L544" s="237"/>
      <c r="M544" s="238" t="str">
        <f>IF(P544=TRUE,IFERROR(K544*VLOOKUP(O544,Y!$F$63:$L$67,MATCH(J544,Y!$G$62:$L$62,0)+1,FALSE),""),IFERROR(K544*VLOOKUP(O544,Y!$F$63:$L$67,MATCH("-",Y!$G$62:$L$62,0)+1,FALSE),""))</f>
        <v/>
      </c>
      <c r="N544" s="207"/>
      <c r="O544" s="209">
        <f t="shared" si="16"/>
        <v>0</v>
      </c>
      <c r="P544" s="209" t="str">
        <f t="shared" si="17"/>
        <v>-</v>
      </c>
      <c r="Q544" s="64"/>
      <c r="R544" s="64"/>
      <c r="S544" s="64"/>
    </row>
    <row r="545" spans="1:19" s="210" customFormat="1" x14ac:dyDescent="0.2">
      <c r="A545" s="207"/>
      <c r="B545" s="224">
        <v>523</v>
      </c>
      <c r="C545" s="229"/>
      <c r="D545" s="229"/>
      <c r="E545" s="226"/>
      <c r="F545" s="227" t="str">
        <f>IFERROR(VLOOKUP(E545, Z!$A$2:$C$4127, 3, FALSE), "")</f>
        <v/>
      </c>
      <c r="G545" s="228"/>
      <c r="H545" s="229"/>
      <c r="I545" s="229"/>
      <c r="J545" s="226" t="s">
        <v>4873</v>
      </c>
      <c r="K545" s="230"/>
      <c r="L545" s="237"/>
      <c r="M545" s="238" t="str">
        <f>IF(P545=TRUE,IFERROR(K545*VLOOKUP(O545,Y!$F$63:$L$67,MATCH(J545,Y!$G$62:$L$62,0)+1,FALSE),""),IFERROR(K545*VLOOKUP(O545,Y!$F$63:$L$67,MATCH("-",Y!$G$62:$L$62,0)+1,FALSE),""))</f>
        <v/>
      </c>
      <c r="N545" s="207"/>
      <c r="O545" s="209">
        <f t="shared" si="16"/>
        <v>0</v>
      </c>
      <c r="P545" s="209" t="str">
        <f t="shared" si="17"/>
        <v>-</v>
      </c>
      <c r="Q545" s="64"/>
      <c r="R545" s="64"/>
      <c r="S545" s="64"/>
    </row>
    <row r="546" spans="1:19" s="210" customFormat="1" x14ac:dyDescent="0.2">
      <c r="A546" s="207"/>
      <c r="B546" s="224">
        <v>524</v>
      </c>
      <c r="C546" s="229"/>
      <c r="D546" s="229"/>
      <c r="E546" s="226"/>
      <c r="F546" s="227" t="str">
        <f>IFERROR(VLOOKUP(E546, Z!$A$2:$C$4127, 3, FALSE), "")</f>
        <v/>
      </c>
      <c r="G546" s="228"/>
      <c r="H546" s="229"/>
      <c r="I546" s="229"/>
      <c r="J546" s="226" t="s">
        <v>4873</v>
      </c>
      <c r="K546" s="230"/>
      <c r="L546" s="237"/>
      <c r="M546" s="238" t="str">
        <f>IF(P546=TRUE,IFERROR(K546*VLOOKUP(O546,Y!$F$63:$L$67,MATCH(J546,Y!$G$62:$L$62,0)+1,FALSE),""),IFERROR(K546*VLOOKUP(O546,Y!$F$63:$L$67,MATCH("-",Y!$G$62:$L$62,0)+1,FALSE),""))</f>
        <v/>
      </c>
      <c r="N546" s="207"/>
      <c r="O546" s="209">
        <f t="shared" si="16"/>
        <v>0</v>
      </c>
      <c r="P546" s="209" t="str">
        <f t="shared" si="17"/>
        <v>-</v>
      </c>
      <c r="Q546" s="64"/>
      <c r="R546" s="64"/>
      <c r="S546" s="64"/>
    </row>
    <row r="547" spans="1:19" s="210" customFormat="1" x14ac:dyDescent="0.2">
      <c r="A547" s="207"/>
      <c r="B547" s="224">
        <v>525</v>
      </c>
      <c r="C547" s="229"/>
      <c r="D547" s="229"/>
      <c r="E547" s="226"/>
      <c r="F547" s="227" t="str">
        <f>IFERROR(VLOOKUP(E547, Z!$A$2:$C$4127, 3, FALSE), "")</f>
        <v/>
      </c>
      <c r="G547" s="228"/>
      <c r="H547" s="229"/>
      <c r="I547" s="229"/>
      <c r="J547" s="226" t="s">
        <v>4873</v>
      </c>
      <c r="K547" s="230"/>
      <c r="L547" s="237"/>
      <c r="M547" s="238" t="str">
        <f>IF(P547=TRUE,IFERROR(K547*VLOOKUP(O547,Y!$F$63:$L$67,MATCH(J547,Y!$G$62:$L$62,0)+1,FALSE),""),IFERROR(K547*VLOOKUP(O547,Y!$F$63:$L$67,MATCH("-",Y!$G$62:$L$62,0)+1,FALSE),""))</f>
        <v/>
      </c>
      <c r="N547" s="207"/>
      <c r="O547" s="209">
        <f t="shared" si="16"/>
        <v>0</v>
      </c>
      <c r="P547" s="209" t="str">
        <f t="shared" si="17"/>
        <v>-</v>
      </c>
      <c r="Q547" s="64"/>
      <c r="R547" s="64"/>
      <c r="S547" s="64"/>
    </row>
    <row r="548" spans="1:19" s="210" customFormat="1" x14ac:dyDescent="0.2">
      <c r="A548" s="207"/>
      <c r="B548" s="224">
        <v>526</v>
      </c>
      <c r="C548" s="229"/>
      <c r="D548" s="229"/>
      <c r="E548" s="226"/>
      <c r="F548" s="227" t="str">
        <f>IFERROR(VLOOKUP(E548, Z!$A$2:$C$4127, 3, FALSE), "")</f>
        <v/>
      </c>
      <c r="G548" s="228"/>
      <c r="H548" s="229"/>
      <c r="I548" s="229"/>
      <c r="J548" s="226" t="s">
        <v>4873</v>
      </c>
      <c r="K548" s="230"/>
      <c r="L548" s="237"/>
      <c r="M548" s="238" t="str">
        <f>IF(P548=TRUE,IFERROR(K548*VLOOKUP(O548,Y!$F$63:$L$67,MATCH(J548,Y!$G$62:$L$62,0)+1,FALSE),""),IFERROR(K548*VLOOKUP(O548,Y!$F$63:$L$67,MATCH("-",Y!$G$62:$L$62,0)+1,FALSE),""))</f>
        <v/>
      </c>
      <c r="N548" s="207"/>
      <c r="O548" s="209">
        <f t="shared" si="16"/>
        <v>0</v>
      </c>
      <c r="P548" s="209" t="str">
        <f t="shared" si="17"/>
        <v>-</v>
      </c>
      <c r="Q548" s="64"/>
      <c r="R548" s="64"/>
      <c r="S548" s="64"/>
    </row>
    <row r="549" spans="1:19" s="210" customFormat="1" x14ac:dyDescent="0.2">
      <c r="A549" s="207"/>
      <c r="B549" s="224">
        <v>527</v>
      </c>
      <c r="C549" s="229"/>
      <c r="D549" s="229"/>
      <c r="E549" s="226"/>
      <c r="F549" s="227" t="str">
        <f>IFERROR(VLOOKUP(E549, Z!$A$2:$C$4127, 3, FALSE), "")</f>
        <v/>
      </c>
      <c r="G549" s="228"/>
      <c r="H549" s="229"/>
      <c r="I549" s="229"/>
      <c r="J549" s="226" t="s">
        <v>4873</v>
      </c>
      <c r="K549" s="230"/>
      <c r="L549" s="237"/>
      <c r="M549" s="238" t="str">
        <f>IF(P549=TRUE,IFERROR(K549*VLOOKUP(O549,Y!$F$63:$L$67,MATCH(J549,Y!$G$62:$L$62,0)+1,FALSE),""),IFERROR(K549*VLOOKUP(O549,Y!$F$63:$L$67,MATCH("-",Y!$G$62:$L$62,0)+1,FALSE),""))</f>
        <v/>
      </c>
      <c r="N549" s="207"/>
      <c r="O549" s="209">
        <f t="shared" si="16"/>
        <v>0</v>
      </c>
      <c r="P549" s="209" t="str">
        <f t="shared" si="17"/>
        <v>-</v>
      </c>
      <c r="Q549" s="64"/>
      <c r="R549" s="64"/>
      <c r="S549" s="64"/>
    </row>
    <row r="550" spans="1:19" s="210" customFormat="1" x14ac:dyDescent="0.2">
      <c r="A550" s="207"/>
      <c r="B550" s="224">
        <v>528</v>
      </c>
      <c r="C550" s="229"/>
      <c r="D550" s="229"/>
      <c r="E550" s="226"/>
      <c r="F550" s="227" t="str">
        <f>IFERROR(VLOOKUP(E550, Z!$A$2:$C$4127, 3, FALSE), "")</f>
        <v/>
      </c>
      <c r="G550" s="228"/>
      <c r="H550" s="229"/>
      <c r="I550" s="229"/>
      <c r="J550" s="226" t="s">
        <v>4873</v>
      </c>
      <c r="K550" s="230"/>
      <c r="L550" s="237"/>
      <c r="M550" s="238" t="str">
        <f>IF(P550=TRUE,IFERROR(K550*VLOOKUP(O550,Y!$F$63:$L$67,MATCH(J550,Y!$G$62:$L$62,0)+1,FALSE),""),IFERROR(K550*VLOOKUP(O550,Y!$F$63:$L$67,MATCH("-",Y!$G$62:$L$62,0)+1,FALSE),""))</f>
        <v/>
      </c>
      <c r="N550" s="207"/>
      <c r="O550" s="209">
        <f t="shared" si="16"/>
        <v>0</v>
      </c>
      <c r="P550" s="209" t="str">
        <f t="shared" si="17"/>
        <v>-</v>
      </c>
      <c r="Q550" s="64"/>
      <c r="R550" s="64"/>
      <c r="S550" s="64"/>
    </row>
    <row r="551" spans="1:19" s="210" customFormat="1" x14ac:dyDescent="0.2">
      <c r="A551" s="207"/>
      <c r="B551" s="224">
        <v>529</v>
      </c>
      <c r="C551" s="229"/>
      <c r="D551" s="229"/>
      <c r="E551" s="226"/>
      <c r="F551" s="227" t="str">
        <f>IFERROR(VLOOKUP(E551, Z!$A$2:$C$4127, 3, FALSE), "")</f>
        <v/>
      </c>
      <c r="G551" s="228"/>
      <c r="H551" s="229"/>
      <c r="I551" s="229"/>
      <c r="J551" s="226" t="s">
        <v>4873</v>
      </c>
      <c r="K551" s="230"/>
      <c r="L551" s="237"/>
      <c r="M551" s="238" t="str">
        <f>IF(P551=TRUE,IFERROR(K551*VLOOKUP(O551,Y!$F$63:$L$67,MATCH(J551,Y!$G$62:$L$62,0)+1,FALSE),""),IFERROR(K551*VLOOKUP(O551,Y!$F$63:$L$67,MATCH("-",Y!$G$62:$L$62,0)+1,FALSE),""))</f>
        <v/>
      </c>
      <c r="N551" s="207"/>
      <c r="O551" s="209">
        <f t="shared" si="16"/>
        <v>0</v>
      </c>
      <c r="P551" s="209" t="str">
        <f t="shared" si="17"/>
        <v>-</v>
      </c>
      <c r="Q551" s="64"/>
      <c r="R551" s="64"/>
      <c r="S551" s="64"/>
    </row>
    <row r="552" spans="1:19" s="210" customFormat="1" x14ac:dyDescent="0.2">
      <c r="A552" s="207"/>
      <c r="B552" s="224">
        <v>530</v>
      </c>
      <c r="C552" s="229"/>
      <c r="D552" s="229"/>
      <c r="E552" s="226"/>
      <c r="F552" s="227" t="str">
        <f>IFERROR(VLOOKUP(E552, Z!$A$2:$C$4127, 3, FALSE), "")</f>
        <v/>
      </c>
      <c r="G552" s="228"/>
      <c r="H552" s="229"/>
      <c r="I552" s="229"/>
      <c r="J552" s="226" t="s">
        <v>4873</v>
      </c>
      <c r="K552" s="230"/>
      <c r="L552" s="237"/>
      <c r="M552" s="238" t="str">
        <f>IF(P552=TRUE,IFERROR(K552*VLOOKUP(O552,Y!$F$63:$L$67,MATCH(J552,Y!$G$62:$L$62,0)+1,FALSE),""),IFERROR(K552*VLOOKUP(O552,Y!$F$63:$L$67,MATCH("-",Y!$G$62:$L$62,0)+1,FALSE),""))</f>
        <v/>
      </c>
      <c r="N552" s="207"/>
      <c r="O552" s="209">
        <f t="shared" si="16"/>
        <v>0</v>
      </c>
      <c r="P552" s="209" t="str">
        <f t="shared" si="17"/>
        <v>-</v>
      </c>
      <c r="Q552" s="64"/>
      <c r="R552" s="64"/>
      <c r="S552" s="64"/>
    </row>
    <row r="553" spans="1:19" s="210" customFormat="1" x14ac:dyDescent="0.2">
      <c r="A553" s="207"/>
      <c r="B553" s="224">
        <v>531</v>
      </c>
      <c r="C553" s="229"/>
      <c r="D553" s="229"/>
      <c r="E553" s="226"/>
      <c r="F553" s="227" t="str">
        <f>IFERROR(VLOOKUP(E553, Z!$A$2:$C$4127, 3, FALSE), "")</f>
        <v/>
      </c>
      <c r="G553" s="228"/>
      <c r="H553" s="229"/>
      <c r="I553" s="229"/>
      <c r="J553" s="226" t="s">
        <v>4873</v>
      </c>
      <c r="K553" s="230"/>
      <c r="L553" s="237"/>
      <c r="M553" s="238" t="str">
        <f>IF(P553=TRUE,IFERROR(K553*VLOOKUP(O553,Y!$F$63:$L$67,MATCH(J553,Y!$G$62:$L$62,0)+1,FALSE),""),IFERROR(K553*VLOOKUP(O553,Y!$F$63:$L$67,MATCH("-",Y!$G$62:$L$62,0)+1,FALSE),""))</f>
        <v/>
      </c>
      <c r="N553" s="207"/>
      <c r="O553" s="209">
        <f t="shared" si="16"/>
        <v>0</v>
      </c>
      <c r="P553" s="209" t="str">
        <f t="shared" si="17"/>
        <v>-</v>
      </c>
      <c r="Q553" s="64"/>
      <c r="R553" s="64"/>
      <c r="S553" s="64"/>
    </row>
    <row r="554" spans="1:19" s="210" customFormat="1" x14ac:dyDescent="0.2">
      <c r="A554" s="207"/>
      <c r="B554" s="224">
        <v>532</v>
      </c>
      <c r="C554" s="229"/>
      <c r="D554" s="229"/>
      <c r="E554" s="226"/>
      <c r="F554" s="227" t="str">
        <f>IFERROR(VLOOKUP(E554, Z!$A$2:$C$4127, 3, FALSE), "")</f>
        <v/>
      </c>
      <c r="G554" s="228"/>
      <c r="H554" s="229"/>
      <c r="I554" s="229"/>
      <c r="J554" s="226" t="s">
        <v>4873</v>
      </c>
      <c r="K554" s="230"/>
      <c r="L554" s="237"/>
      <c r="M554" s="238" t="str">
        <f>IF(P554=TRUE,IFERROR(K554*VLOOKUP(O554,Y!$F$63:$L$67,MATCH(J554,Y!$G$62:$L$62,0)+1,FALSE),""),IFERROR(K554*VLOOKUP(O554,Y!$F$63:$L$67,MATCH("-",Y!$G$62:$L$62,0)+1,FALSE),""))</f>
        <v/>
      </c>
      <c r="N554" s="207"/>
      <c r="O554" s="209">
        <f t="shared" si="16"/>
        <v>0</v>
      </c>
      <c r="P554" s="209" t="str">
        <f t="shared" si="17"/>
        <v>-</v>
      </c>
      <c r="Q554" s="64"/>
      <c r="R554" s="64"/>
      <c r="S554" s="64"/>
    </row>
    <row r="555" spans="1:19" s="210" customFormat="1" x14ac:dyDescent="0.2">
      <c r="A555" s="207"/>
      <c r="B555" s="224">
        <v>533</v>
      </c>
      <c r="C555" s="229"/>
      <c r="D555" s="229"/>
      <c r="E555" s="226"/>
      <c r="F555" s="227" t="str">
        <f>IFERROR(VLOOKUP(E555, Z!$A$2:$C$4127, 3, FALSE), "")</f>
        <v/>
      </c>
      <c r="G555" s="228"/>
      <c r="H555" s="229"/>
      <c r="I555" s="229"/>
      <c r="J555" s="226" t="s">
        <v>4873</v>
      </c>
      <c r="K555" s="230"/>
      <c r="L555" s="237"/>
      <c r="M555" s="238" t="str">
        <f>IF(P555=TRUE,IFERROR(K555*VLOOKUP(O555,Y!$F$63:$L$67,MATCH(J555,Y!$G$62:$L$62,0)+1,FALSE),""),IFERROR(K555*VLOOKUP(O555,Y!$F$63:$L$67,MATCH("-",Y!$G$62:$L$62,0)+1,FALSE),""))</f>
        <v/>
      </c>
      <c r="N555" s="207"/>
      <c r="O555" s="209">
        <f t="shared" si="16"/>
        <v>0</v>
      </c>
      <c r="P555" s="209" t="str">
        <f t="shared" si="17"/>
        <v>-</v>
      </c>
      <c r="Q555" s="64"/>
      <c r="R555" s="64"/>
      <c r="S555" s="64"/>
    </row>
    <row r="556" spans="1:19" s="210" customFormat="1" x14ac:dyDescent="0.2">
      <c r="A556" s="207"/>
      <c r="B556" s="224">
        <v>534</v>
      </c>
      <c r="C556" s="229"/>
      <c r="D556" s="229"/>
      <c r="E556" s="226"/>
      <c r="F556" s="227" t="str">
        <f>IFERROR(VLOOKUP(E556, Z!$A$2:$C$4127, 3, FALSE), "")</f>
        <v/>
      </c>
      <c r="G556" s="228"/>
      <c r="H556" s="229"/>
      <c r="I556" s="229"/>
      <c r="J556" s="226" t="s">
        <v>4873</v>
      </c>
      <c r="K556" s="230"/>
      <c r="L556" s="237"/>
      <c r="M556" s="238" t="str">
        <f>IF(P556=TRUE,IFERROR(K556*VLOOKUP(O556,Y!$F$63:$L$67,MATCH(J556,Y!$G$62:$L$62,0)+1,FALSE),""),IFERROR(K556*VLOOKUP(O556,Y!$F$63:$L$67,MATCH("-",Y!$G$62:$L$62,0)+1,FALSE),""))</f>
        <v/>
      </c>
      <c r="N556" s="207"/>
      <c r="O556" s="209">
        <f t="shared" si="16"/>
        <v>0</v>
      </c>
      <c r="P556" s="209" t="str">
        <f t="shared" si="17"/>
        <v>-</v>
      </c>
      <c r="Q556" s="64"/>
      <c r="R556" s="64"/>
      <c r="S556" s="64"/>
    </row>
    <row r="557" spans="1:19" s="210" customFormat="1" x14ac:dyDescent="0.2">
      <c r="A557" s="207"/>
      <c r="B557" s="224">
        <v>535</v>
      </c>
      <c r="C557" s="229"/>
      <c r="D557" s="229"/>
      <c r="E557" s="226"/>
      <c r="F557" s="227" t="str">
        <f>IFERROR(VLOOKUP(E557, Z!$A$2:$C$4127, 3, FALSE), "")</f>
        <v/>
      </c>
      <c r="G557" s="228"/>
      <c r="H557" s="229"/>
      <c r="I557" s="229"/>
      <c r="J557" s="226" t="s">
        <v>4873</v>
      </c>
      <c r="K557" s="230"/>
      <c r="L557" s="237"/>
      <c r="M557" s="238" t="str">
        <f>IF(P557=TRUE,IFERROR(K557*VLOOKUP(O557,Y!$F$63:$L$67,MATCH(J557,Y!$G$62:$L$62,0)+1,FALSE),""),IFERROR(K557*VLOOKUP(O557,Y!$F$63:$L$67,MATCH("-",Y!$G$62:$L$62,0)+1,FALSE),""))</f>
        <v/>
      </c>
      <c r="N557" s="207"/>
      <c r="O557" s="209">
        <f t="shared" si="16"/>
        <v>0</v>
      </c>
      <c r="P557" s="209" t="str">
        <f t="shared" si="17"/>
        <v>-</v>
      </c>
      <c r="Q557" s="64"/>
      <c r="R557" s="64"/>
      <c r="S557" s="64"/>
    </row>
    <row r="558" spans="1:19" s="210" customFormat="1" x14ac:dyDescent="0.2">
      <c r="A558" s="207"/>
      <c r="B558" s="224">
        <v>536</v>
      </c>
      <c r="C558" s="229"/>
      <c r="D558" s="229"/>
      <c r="E558" s="226"/>
      <c r="F558" s="227" t="str">
        <f>IFERROR(VLOOKUP(E558, Z!$A$2:$C$4127, 3, FALSE), "")</f>
        <v/>
      </c>
      <c r="G558" s="228"/>
      <c r="H558" s="229"/>
      <c r="I558" s="229"/>
      <c r="J558" s="226" t="s">
        <v>4873</v>
      </c>
      <c r="K558" s="230"/>
      <c r="L558" s="237"/>
      <c r="M558" s="238" t="str">
        <f>IF(P558=TRUE,IFERROR(K558*VLOOKUP(O558,Y!$F$63:$L$67,MATCH(J558,Y!$G$62:$L$62,0)+1,FALSE),""),IFERROR(K558*VLOOKUP(O558,Y!$F$63:$L$67,MATCH("-",Y!$G$62:$L$62,0)+1,FALSE),""))</f>
        <v/>
      </c>
      <c r="N558" s="207"/>
      <c r="O558" s="209">
        <f t="shared" si="16"/>
        <v>0</v>
      </c>
      <c r="P558" s="209" t="str">
        <f t="shared" si="17"/>
        <v>-</v>
      </c>
      <c r="Q558" s="64"/>
      <c r="R558" s="64"/>
      <c r="S558" s="64"/>
    </row>
    <row r="559" spans="1:19" s="210" customFormat="1" x14ac:dyDescent="0.2">
      <c r="A559" s="207"/>
      <c r="B559" s="224">
        <v>537</v>
      </c>
      <c r="C559" s="229"/>
      <c r="D559" s="229"/>
      <c r="E559" s="226"/>
      <c r="F559" s="227" t="str">
        <f>IFERROR(VLOOKUP(E559, Z!$A$2:$C$4127, 3, FALSE), "")</f>
        <v/>
      </c>
      <c r="G559" s="228"/>
      <c r="H559" s="229"/>
      <c r="I559" s="229"/>
      <c r="J559" s="226" t="s">
        <v>4873</v>
      </c>
      <c r="K559" s="230"/>
      <c r="L559" s="237"/>
      <c r="M559" s="238" t="str">
        <f>IF(P559=TRUE,IFERROR(K559*VLOOKUP(O559,Y!$F$63:$L$67,MATCH(J559,Y!$G$62:$L$62,0)+1,FALSE),""),IFERROR(K559*VLOOKUP(O559,Y!$F$63:$L$67,MATCH("-",Y!$G$62:$L$62,0)+1,FALSE),""))</f>
        <v/>
      </c>
      <c r="N559" s="207"/>
      <c r="O559" s="209">
        <f t="shared" si="16"/>
        <v>0</v>
      </c>
      <c r="P559" s="209" t="str">
        <f t="shared" si="17"/>
        <v>-</v>
      </c>
      <c r="Q559" s="64"/>
      <c r="R559" s="64"/>
      <c r="S559" s="64"/>
    </row>
    <row r="560" spans="1:19" s="210" customFormat="1" x14ac:dyDescent="0.2">
      <c r="A560" s="207"/>
      <c r="B560" s="224">
        <v>538</v>
      </c>
      <c r="C560" s="229"/>
      <c r="D560" s="229"/>
      <c r="E560" s="226"/>
      <c r="F560" s="227" t="str">
        <f>IFERROR(VLOOKUP(E560, Z!$A$2:$C$4127, 3, FALSE), "")</f>
        <v/>
      </c>
      <c r="G560" s="228"/>
      <c r="H560" s="229"/>
      <c r="I560" s="229"/>
      <c r="J560" s="226" t="s">
        <v>4873</v>
      </c>
      <c r="K560" s="230"/>
      <c r="L560" s="237"/>
      <c r="M560" s="238" t="str">
        <f>IF(P560=TRUE,IFERROR(K560*VLOOKUP(O560,Y!$F$63:$L$67,MATCH(J560,Y!$G$62:$L$62,0)+1,FALSE),""),IFERROR(K560*VLOOKUP(O560,Y!$F$63:$L$67,MATCH("-",Y!$G$62:$L$62,0)+1,FALSE),""))</f>
        <v/>
      </c>
      <c r="N560" s="207"/>
      <c r="O560" s="209">
        <f t="shared" si="16"/>
        <v>0</v>
      </c>
      <c r="P560" s="209" t="str">
        <f t="shared" si="17"/>
        <v>-</v>
      </c>
      <c r="Q560" s="64"/>
      <c r="R560" s="64"/>
      <c r="S560" s="64"/>
    </row>
    <row r="561" spans="1:19" s="210" customFormat="1" x14ac:dyDescent="0.2">
      <c r="A561" s="207"/>
      <c r="B561" s="224">
        <v>539</v>
      </c>
      <c r="C561" s="229"/>
      <c r="D561" s="229"/>
      <c r="E561" s="226"/>
      <c r="F561" s="227" t="str">
        <f>IFERROR(VLOOKUP(E561, Z!$A$2:$C$4127, 3, FALSE), "")</f>
        <v/>
      </c>
      <c r="G561" s="228"/>
      <c r="H561" s="229"/>
      <c r="I561" s="229"/>
      <c r="J561" s="226" t="s">
        <v>4873</v>
      </c>
      <c r="K561" s="230"/>
      <c r="L561" s="237"/>
      <c r="M561" s="238" t="str">
        <f>IF(P561=TRUE,IFERROR(K561*VLOOKUP(O561,Y!$F$63:$L$67,MATCH(J561,Y!$G$62:$L$62,0)+1,FALSE),""),IFERROR(K561*VLOOKUP(O561,Y!$F$63:$L$67,MATCH("-",Y!$G$62:$L$62,0)+1,FALSE),""))</f>
        <v/>
      </c>
      <c r="N561" s="207"/>
      <c r="O561" s="209">
        <f t="shared" si="16"/>
        <v>0</v>
      </c>
      <c r="P561" s="209" t="str">
        <f t="shared" si="17"/>
        <v>-</v>
      </c>
      <c r="Q561" s="64"/>
      <c r="R561" s="64"/>
      <c r="S561" s="64"/>
    </row>
    <row r="562" spans="1:19" s="210" customFormat="1" x14ac:dyDescent="0.2">
      <c r="A562" s="207"/>
      <c r="B562" s="224">
        <v>540</v>
      </c>
      <c r="C562" s="229"/>
      <c r="D562" s="229"/>
      <c r="E562" s="226"/>
      <c r="F562" s="227" t="str">
        <f>IFERROR(VLOOKUP(E562, Z!$A$2:$C$4127, 3, FALSE), "")</f>
        <v/>
      </c>
      <c r="G562" s="228"/>
      <c r="H562" s="229"/>
      <c r="I562" s="229"/>
      <c r="J562" s="226" t="s">
        <v>4873</v>
      </c>
      <c r="K562" s="230"/>
      <c r="L562" s="237"/>
      <c r="M562" s="238" t="str">
        <f>IF(P562=TRUE,IFERROR(K562*VLOOKUP(O562,Y!$F$63:$L$67,MATCH(J562,Y!$G$62:$L$62,0)+1,FALSE),""),IFERROR(K562*VLOOKUP(O562,Y!$F$63:$L$67,MATCH("-",Y!$G$62:$L$62,0)+1,FALSE),""))</f>
        <v/>
      </c>
      <c r="N562" s="207"/>
      <c r="O562" s="209">
        <f t="shared" si="16"/>
        <v>0</v>
      </c>
      <c r="P562" s="209" t="str">
        <f t="shared" si="17"/>
        <v>-</v>
      </c>
      <c r="Q562" s="64"/>
      <c r="R562" s="64"/>
      <c r="S562" s="64"/>
    </row>
    <row r="563" spans="1:19" s="210" customFormat="1" x14ac:dyDescent="0.2">
      <c r="A563" s="207"/>
      <c r="B563" s="224">
        <v>541</v>
      </c>
      <c r="C563" s="229"/>
      <c r="D563" s="229"/>
      <c r="E563" s="226"/>
      <c r="F563" s="227" t="str">
        <f>IFERROR(VLOOKUP(E563, Z!$A$2:$C$4127, 3, FALSE), "")</f>
        <v/>
      </c>
      <c r="G563" s="228"/>
      <c r="H563" s="229"/>
      <c r="I563" s="229"/>
      <c r="J563" s="226" t="s">
        <v>4873</v>
      </c>
      <c r="K563" s="230"/>
      <c r="L563" s="237"/>
      <c r="M563" s="238" t="str">
        <f>IF(P563=TRUE,IFERROR(K563*VLOOKUP(O563,Y!$F$63:$L$67,MATCH(J563,Y!$G$62:$L$62,0)+1,FALSE),""),IFERROR(K563*VLOOKUP(O563,Y!$F$63:$L$67,MATCH("-",Y!$G$62:$L$62,0)+1,FALSE),""))</f>
        <v/>
      </c>
      <c r="N563" s="207"/>
      <c r="O563" s="209">
        <f t="shared" si="16"/>
        <v>0</v>
      </c>
      <c r="P563" s="209" t="str">
        <f t="shared" si="17"/>
        <v>-</v>
      </c>
      <c r="Q563" s="64"/>
      <c r="R563" s="64"/>
      <c r="S563" s="64"/>
    </row>
    <row r="564" spans="1:19" s="210" customFormat="1" x14ac:dyDescent="0.2">
      <c r="A564" s="207"/>
      <c r="B564" s="224">
        <v>542</v>
      </c>
      <c r="C564" s="229"/>
      <c r="D564" s="229"/>
      <c r="E564" s="226"/>
      <c r="F564" s="227" t="str">
        <f>IFERROR(VLOOKUP(E564, Z!$A$2:$C$4127, 3, FALSE), "")</f>
        <v/>
      </c>
      <c r="G564" s="228"/>
      <c r="H564" s="229"/>
      <c r="I564" s="229"/>
      <c r="J564" s="226" t="s">
        <v>4873</v>
      </c>
      <c r="K564" s="230"/>
      <c r="L564" s="237"/>
      <c r="M564" s="238" t="str">
        <f>IF(P564=TRUE,IFERROR(K564*VLOOKUP(O564,Y!$F$63:$L$67,MATCH(J564,Y!$G$62:$L$62,0)+1,FALSE),""),IFERROR(K564*VLOOKUP(O564,Y!$F$63:$L$67,MATCH("-",Y!$G$62:$L$62,0)+1,FALSE),""))</f>
        <v/>
      </c>
      <c r="N564" s="207"/>
      <c r="O564" s="209">
        <f t="shared" si="16"/>
        <v>0</v>
      </c>
      <c r="P564" s="209" t="str">
        <f t="shared" si="17"/>
        <v>-</v>
      </c>
      <c r="Q564" s="64"/>
      <c r="R564" s="64"/>
      <c r="S564" s="64"/>
    </row>
    <row r="565" spans="1:19" s="210" customFormat="1" x14ac:dyDescent="0.2">
      <c r="A565" s="207"/>
      <c r="B565" s="224">
        <v>543</v>
      </c>
      <c r="C565" s="229"/>
      <c r="D565" s="229"/>
      <c r="E565" s="226"/>
      <c r="F565" s="227" t="str">
        <f>IFERROR(VLOOKUP(E565, Z!$A$2:$C$4127, 3, FALSE), "")</f>
        <v/>
      </c>
      <c r="G565" s="228"/>
      <c r="H565" s="229"/>
      <c r="I565" s="229"/>
      <c r="J565" s="226" t="s">
        <v>4873</v>
      </c>
      <c r="K565" s="230"/>
      <c r="L565" s="237"/>
      <c r="M565" s="238" t="str">
        <f>IF(P565=TRUE,IFERROR(K565*VLOOKUP(O565,Y!$F$63:$L$67,MATCH(J565,Y!$G$62:$L$62,0)+1,FALSE),""),IFERROR(K565*VLOOKUP(O565,Y!$F$63:$L$67,MATCH("-",Y!$G$62:$L$62,0)+1,FALSE),""))</f>
        <v/>
      </c>
      <c r="N565" s="207"/>
      <c r="O565" s="209">
        <f t="shared" si="16"/>
        <v>0</v>
      </c>
      <c r="P565" s="209" t="str">
        <f t="shared" si="17"/>
        <v>-</v>
      </c>
      <c r="Q565" s="64"/>
      <c r="R565" s="64"/>
      <c r="S565" s="64"/>
    </row>
    <row r="566" spans="1:19" s="210" customFormat="1" x14ac:dyDescent="0.2">
      <c r="A566" s="207"/>
      <c r="B566" s="224">
        <v>544</v>
      </c>
      <c r="C566" s="229"/>
      <c r="D566" s="229"/>
      <c r="E566" s="226"/>
      <c r="F566" s="227" t="str">
        <f>IFERROR(VLOOKUP(E566, Z!$A$2:$C$4127, 3, FALSE), "")</f>
        <v/>
      </c>
      <c r="G566" s="228"/>
      <c r="H566" s="229"/>
      <c r="I566" s="229"/>
      <c r="J566" s="226" t="s">
        <v>4873</v>
      </c>
      <c r="K566" s="230"/>
      <c r="L566" s="237"/>
      <c r="M566" s="238" t="str">
        <f>IF(P566=TRUE,IFERROR(K566*VLOOKUP(O566,Y!$F$63:$L$67,MATCH(J566,Y!$G$62:$L$62,0)+1,FALSE),""),IFERROR(K566*VLOOKUP(O566,Y!$F$63:$L$67,MATCH("-",Y!$G$62:$L$62,0)+1,FALSE),""))</f>
        <v/>
      </c>
      <c r="N566" s="207"/>
      <c r="O566" s="209">
        <f t="shared" si="16"/>
        <v>0</v>
      </c>
      <c r="P566" s="209" t="str">
        <f t="shared" si="17"/>
        <v>-</v>
      </c>
      <c r="Q566" s="64"/>
      <c r="R566" s="64"/>
      <c r="S566" s="64"/>
    </row>
    <row r="567" spans="1:19" s="210" customFormat="1" x14ac:dyDescent="0.2">
      <c r="A567" s="207"/>
      <c r="B567" s="224">
        <v>545</v>
      </c>
      <c r="C567" s="229"/>
      <c r="D567" s="229"/>
      <c r="E567" s="226"/>
      <c r="F567" s="227" t="str">
        <f>IFERROR(VLOOKUP(E567, Z!$A$2:$C$4127, 3, FALSE), "")</f>
        <v/>
      </c>
      <c r="G567" s="228"/>
      <c r="H567" s="229"/>
      <c r="I567" s="229"/>
      <c r="J567" s="226" t="s">
        <v>4873</v>
      </c>
      <c r="K567" s="230"/>
      <c r="L567" s="237"/>
      <c r="M567" s="238" t="str">
        <f>IF(P567=TRUE,IFERROR(K567*VLOOKUP(O567,Y!$F$63:$L$67,MATCH(J567,Y!$G$62:$L$62,0)+1,FALSE),""),IFERROR(K567*VLOOKUP(O567,Y!$F$63:$L$67,MATCH("-",Y!$G$62:$L$62,0)+1,FALSE),""))</f>
        <v/>
      </c>
      <c r="N567" s="207"/>
      <c r="O567" s="209">
        <f t="shared" si="16"/>
        <v>0</v>
      </c>
      <c r="P567" s="209" t="str">
        <f t="shared" si="17"/>
        <v>-</v>
      </c>
      <c r="Q567" s="64"/>
      <c r="R567" s="64"/>
      <c r="S567" s="64"/>
    </row>
    <row r="568" spans="1:19" s="210" customFormat="1" x14ac:dyDescent="0.2">
      <c r="A568" s="207"/>
      <c r="B568" s="224">
        <v>546</v>
      </c>
      <c r="C568" s="229"/>
      <c r="D568" s="229"/>
      <c r="E568" s="226"/>
      <c r="F568" s="227" t="str">
        <f>IFERROR(VLOOKUP(E568, Z!$A$2:$C$4127, 3, FALSE), "")</f>
        <v/>
      </c>
      <c r="G568" s="228"/>
      <c r="H568" s="229"/>
      <c r="I568" s="229"/>
      <c r="J568" s="226" t="s">
        <v>4873</v>
      </c>
      <c r="K568" s="230"/>
      <c r="L568" s="237"/>
      <c r="M568" s="238" t="str">
        <f>IF(P568=TRUE,IFERROR(K568*VLOOKUP(O568,Y!$F$63:$L$67,MATCH(J568,Y!$G$62:$L$62,0)+1,FALSE),""),IFERROR(K568*VLOOKUP(O568,Y!$F$63:$L$67,MATCH("-",Y!$G$62:$L$62,0)+1,FALSE),""))</f>
        <v/>
      </c>
      <c r="N568" s="207"/>
      <c r="O568" s="209">
        <f t="shared" si="16"/>
        <v>0</v>
      </c>
      <c r="P568" s="209" t="str">
        <f t="shared" si="17"/>
        <v>-</v>
      </c>
      <c r="Q568" s="64"/>
      <c r="R568" s="64"/>
      <c r="S568" s="64"/>
    </row>
    <row r="569" spans="1:19" s="210" customFormat="1" x14ac:dyDescent="0.2">
      <c r="A569" s="207"/>
      <c r="B569" s="224">
        <v>547</v>
      </c>
      <c r="C569" s="229"/>
      <c r="D569" s="229"/>
      <c r="E569" s="226"/>
      <c r="F569" s="227" t="str">
        <f>IFERROR(VLOOKUP(E569, Z!$A$2:$C$4127, 3, FALSE), "")</f>
        <v/>
      </c>
      <c r="G569" s="228"/>
      <c r="H569" s="229"/>
      <c r="I569" s="229"/>
      <c r="J569" s="226" t="s">
        <v>4873</v>
      </c>
      <c r="K569" s="230"/>
      <c r="L569" s="237"/>
      <c r="M569" s="238" t="str">
        <f>IF(P569=TRUE,IFERROR(K569*VLOOKUP(O569,Y!$F$63:$L$67,MATCH(J569,Y!$G$62:$L$62,0)+1,FALSE),""),IFERROR(K569*VLOOKUP(O569,Y!$F$63:$L$67,MATCH("-",Y!$G$62:$L$62,0)+1,FALSE),""))</f>
        <v/>
      </c>
      <c r="N569" s="207"/>
      <c r="O569" s="209">
        <f t="shared" si="16"/>
        <v>0</v>
      </c>
      <c r="P569" s="209" t="str">
        <f t="shared" si="17"/>
        <v>-</v>
      </c>
      <c r="Q569" s="64"/>
      <c r="R569" s="64"/>
      <c r="S569" s="64"/>
    </row>
    <row r="570" spans="1:19" s="210" customFormat="1" x14ac:dyDescent="0.2">
      <c r="A570" s="207"/>
      <c r="B570" s="224">
        <v>548</v>
      </c>
      <c r="C570" s="229"/>
      <c r="D570" s="229"/>
      <c r="E570" s="226"/>
      <c r="F570" s="227" t="str">
        <f>IFERROR(VLOOKUP(E570, Z!$A$2:$C$4127, 3, FALSE), "")</f>
        <v/>
      </c>
      <c r="G570" s="228"/>
      <c r="H570" s="229"/>
      <c r="I570" s="229"/>
      <c r="J570" s="226" t="s">
        <v>4873</v>
      </c>
      <c r="K570" s="230"/>
      <c r="L570" s="237"/>
      <c r="M570" s="238" t="str">
        <f>IF(P570=TRUE,IFERROR(K570*VLOOKUP(O570,Y!$F$63:$L$67,MATCH(J570,Y!$G$62:$L$62,0)+1,FALSE),""),IFERROR(K570*VLOOKUP(O570,Y!$F$63:$L$67,MATCH("-",Y!$G$62:$L$62,0)+1,FALSE),""))</f>
        <v/>
      </c>
      <c r="N570" s="207"/>
      <c r="O570" s="209">
        <f t="shared" si="16"/>
        <v>0</v>
      </c>
      <c r="P570" s="209" t="str">
        <f t="shared" si="17"/>
        <v>-</v>
      </c>
      <c r="Q570" s="64"/>
      <c r="R570" s="64"/>
      <c r="S570" s="64"/>
    </row>
    <row r="571" spans="1:19" s="210" customFormat="1" x14ac:dyDescent="0.2">
      <c r="A571" s="207"/>
      <c r="B571" s="224">
        <v>549</v>
      </c>
      <c r="C571" s="229"/>
      <c r="D571" s="229"/>
      <c r="E571" s="226"/>
      <c r="F571" s="227" t="str">
        <f>IFERROR(VLOOKUP(E571, Z!$A$2:$C$4127, 3, FALSE), "")</f>
        <v/>
      </c>
      <c r="G571" s="228"/>
      <c r="H571" s="229"/>
      <c r="I571" s="229"/>
      <c r="J571" s="226" t="s">
        <v>4873</v>
      </c>
      <c r="K571" s="230"/>
      <c r="L571" s="237"/>
      <c r="M571" s="238" t="str">
        <f>IF(P571=TRUE,IFERROR(K571*VLOOKUP(O571,Y!$F$63:$L$67,MATCH(J571,Y!$G$62:$L$62,0)+1,FALSE),""),IFERROR(K571*VLOOKUP(O571,Y!$F$63:$L$67,MATCH("-",Y!$G$62:$L$62,0)+1,FALSE),""))</f>
        <v/>
      </c>
      <c r="N571" s="207"/>
      <c r="O571" s="209">
        <f t="shared" si="16"/>
        <v>0</v>
      </c>
      <c r="P571" s="209" t="str">
        <f t="shared" si="17"/>
        <v>-</v>
      </c>
      <c r="Q571" s="64"/>
      <c r="R571" s="64"/>
      <c r="S571" s="64"/>
    </row>
    <row r="572" spans="1:19" s="210" customFormat="1" x14ac:dyDescent="0.2">
      <c r="A572" s="207"/>
      <c r="B572" s="224">
        <v>550</v>
      </c>
      <c r="C572" s="229"/>
      <c r="D572" s="229"/>
      <c r="E572" s="226"/>
      <c r="F572" s="227" t="str">
        <f>IFERROR(VLOOKUP(E572, Z!$A$2:$C$4127, 3, FALSE), "")</f>
        <v/>
      </c>
      <c r="G572" s="228"/>
      <c r="H572" s="229"/>
      <c r="I572" s="229"/>
      <c r="J572" s="226" t="s">
        <v>4873</v>
      </c>
      <c r="K572" s="230"/>
      <c r="L572" s="237"/>
      <c r="M572" s="238" t="str">
        <f>IF(P572=TRUE,IFERROR(K572*VLOOKUP(O572,Y!$F$63:$L$67,MATCH(J572,Y!$G$62:$L$62,0)+1,FALSE),""),IFERROR(K572*VLOOKUP(O572,Y!$F$63:$L$67,MATCH("-",Y!$G$62:$L$62,0)+1,FALSE),""))</f>
        <v/>
      </c>
      <c r="N572" s="207"/>
      <c r="O572" s="209">
        <f t="shared" si="16"/>
        <v>0</v>
      </c>
      <c r="P572" s="209" t="str">
        <f t="shared" si="17"/>
        <v>-</v>
      </c>
      <c r="Q572" s="64"/>
      <c r="R572" s="64"/>
      <c r="S572" s="64"/>
    </row>
    <row r="573" spans="1:19" s="210" customFormat="1" x14ac:dyDescent="0.2">
      <c r="A573" s="207"/>
      <c r="B573" s="224">
        <v>551</v>
      </c>
      <c r="C573" s="229"/>
      <c r="D573" s="229"/>
      <c r="E573" s="226"/>
      <c r="F573" s="227" t="str">
        <f>IFERROR(VLOOKUP(E573, Z!$A$2:$C$4127, 3, FALSE), "")</f>
        <v/>
      </c>
      <c r="G573" s="228"/>
      <c r="H573" s="229"/>
      <c r="I573" s="229"/>
      <c r="J573" s="226" t="s">
        <v>4873</v>
      </c>
      <c r="K573" s="230"/>
      <c r="L573" s="237"/>
      <c r="M573" s="238" t="str">
        <f>IF(P573=TRUE,IFERROR(K573*VLOOKUP(O573,Y!$F$63:$L$67,MATCH(J573,Y!$G$62:$L$62,0)+1,FALSE),""),IFERROR(K573*VLOOKUP(O573,Y!$F$63:$L$67,MATCH("-",Y!$G$62:$L$62,0)+1,FALSE),""))</f>
        <v/>
      </c>
      <c r="N573" s="207"/>
      <c r="O573" s="209">
        <f t="shared" si="16"/>
        <v>0</v>
      </c>
      <c r="P573" s="209" t="str">
        <f t="shared" si="17"/>
        <v>-</v>
      </c>
      <c r="Q573" s="64"/>
      <c r="R573" s="64"/>
      <c r="S573" s="64"/>
    </row>
    <row r="574" spans="1:19" s="210" customFormat="1" x14ac:dyDescent="0.2">
      <c r="A574" s="207"/>
      <c r="B574" s="224">
        <v>552</v>
      </c>
      <c r="C574" s="229"/>
      <c r="D574" s="229"/>
      <c r="E574" s="226"/>
      <c r="F574" s="227" t="str">
        <f>IFERROR(VLOOKUP(E574, Z!$A$2:$C$4127, 3, FALSE), "")</f>
        <v/>
      </c>
      <c r="G574" s="228"/>
      <c r="H574" s="229"/>
      <c r="I574" s="229"/>
      <c r="J574" s="226" t="s">
        <v>4873</v>
      </c>
      <c r="K574" s="230"/>
      <c r="L574" s="237"/>
      <c r="M574" s="238" t="str">
        <f>IF(P574=TRUE,IFERROR(K574*VLOOKUP(O574,Y!$F$63:$L$67,MATCH(J574,Y!$G$62:$L$62,0)+1,FALSE),""),IFERROR(K574*VLOOKUP(O574,Y!$F$63:$L$67,MATCH("-",Y!$G$62:$L$62,0)+1,FALSE),""))</f>
        <v/>
      </c>
      <c r="N574" s="207"/>
      <c r="O574" s="209">
        <f t="shared" si="16"/>
        <v>0</v>
      </c>
      <c r="P574" s="209" t="str">
        <f t="shared" si="17"/>
        <v>-</v>
      </c>
      <c r="Q574" s="64"/>
      <c r="R574" s="64"/>
      <c r="S574" s="64"/>
    </row>
    <row r="575" spans="1:19" s="210" customFormat="1" x14ac:dyDescent="0.2">
      <c r="A575" s="207"/>
      <c r="B575" s="224">
        <v>553</v>
      </c>
      <c r="C575" s="229"/>
      <c r="D575" s="229"/>
      <c r="E575" s="226"/>
      <c r="F575" s="227" t="str">
        <f>IFERROR(VLOOKUP(E575, Z!$A$2:$C$4127, 3, FALSE), "")</f>
        <v/>
      </c>
      <c r="G575" s="228"/>
      <c r="H575" s="229"/>
      <c r="I575" s="229"/>
      <c r="J575" s="226" t="s">
        <v>4873</v>
      </c>
      <c r="K575" s="230"/>
      <c r="L575" s="237"/>
      <c r="M575" s="238" t="str">
        <f>IF(P575=TRUE,IFERROR(K575*VLOOKUP(O575,Y!$F$63:$L$67,MATCH(J575,Y!$G$62:$L$62,0)+1,FALSE),""),IFERROR(K575*VLOOKUP(O575,Y!$F$63:$L$67,MATCH("-",Y!$G$62:$L$62,0)+1,FALSE),""))</f>
        <v/>
      </c>
      <c r="N575" s="207"/>
      <c r="O575" s="209">
        <f t="shared" si="16"/>
        <v>0</v>
      </c>
      <c r="P575" s="209" t="str">
        <f t="shared" si="17"/>
        <v>-</v>
      </c>
      <c r="Q575" s="64"/>
      <c r="R575" s="64"/>
      <c r="S575" s="64"/>
    </row>
    <row r="576" spans="1:19" s="210" customFormat="1" x14ac:dyDescent="0.2">
      <c r="A576" s="207"/>
      <c r="B576" s="224">
        <v>554</v>
      </c>
      <c r="C576" s="229"/>
      <c r="D576" s="229"/>
      <c r="E576" s="226"/>
      <c r="F576" s="227" t="str">
        <f>IFERROR(VLOOKUP(E576, Z!$A$2:$C$4127, 3, FALSE), "")</f>
        <v/>
      </c>
      <c r="G576" s="228"/>
      <c r="H576" s="229"/>
      <c r="I576" s="229"/>
      <c r="J576" s="226" t="s">
        <v>4873</v>
      </c>
      <c r="K576" s="230"/>
      <c r="L576" s="237"/>
      <c r="M576" s="238" t="str">
        <f>IF(P576=TRUE,IFERROR(K576*VLOOKUP(O576,Y!$F$63:$L$67,MATCH(J576,Y!$G$62:$L$62,0)+1,FALSE),""),IFERROR(K576*VLOOKUP(O576,Y!$F$63:$L$67,MATCH("-",Y!$G$62:$L$62,0)+1,FALSE),""))</f>
        <v/>
      </c>
      <c r="N576" s="207"/>
      <c r="O576" s="209">
        <f t="shared" si="16"/>
        <v>0</v>
      </c>
      <c r="P576" s="209" t="str">
        <f t="shared" si="17"/>
        <v>-</v>
      </c>
      <c r="Q576" s="64"/>
      <c r="R576" s="64"/>
      <c r="S576" s="64"/>
    </row>
    <row r="577" spans="1:19" s="210" customFormat="1" x14ac:dyDescent="0.2">
      <c r="A577" s="207"/>
      <c r="B577" s="224">
        <v>555</v>
      </c>
      <c r="C577" s="229"/>
      <c r="D577" s="229"/>
      <c r="E577" s="226"/>
      <c r="F577" s="227" t="str">
        <f>IFERROR(VLOOKUP(E577, Z!$A$2:$C$4127, 3, FALSE), "")</f>
        <v/>
      </c>
      <c r="G577" s="228"/>
      <c r="H577" s="229"/>
      <c r="I577" s="229"/>
      <c r="J577" s="226" t="s">
        <v>4873</v>
      </c>
      <c r="K577" s="230"/>
      <c r="L577" s="237"/>
      <c r="M577" s="238" t="str">
        <f>IF(P577=TRUE,IFERROR(K577*VLOOKUP(O577,Y!$F$63:$L$67,MATCH(J577,Y!$G$62:$L$62,0)+1,FALSE),""),IFERROR(K577*VLOOKUP(O577,Y!$F$63:$L$67,MATCH("-",Y!$G$62:$L$62,0)+1,FALSE),""))</f>
        <v/>
      </c>
      <c r="N577" s="207"/>
      <c r="O577" s="209">
        <f t="shared" si="16"/>
        <v>0</v>
      </c>
      <c r="P577" s="209" t="str">
        <f t="shared" si="17"/>
        <v>-</v>
      </c>
      <c r="Q577" s="64"/>
      <c r="R577" s="64"/>
      <c r="S577" s="64"/>
    </row>
    <row r="578" spans="1:19" s="210" customFormat="1" x14ac:dyDescent="0.2">
      <c r="A578" s="207"/>
      <c r="B578" s="224">
        <v>556</v>
      </c>
      <c r="C578" s="229"/>
      <c r="D578" s="229"/>
      <c r="E578" s="226"/>
      <c r="F578" s="227" t="str">
        <f>IFERROR(VLOOKUP(E578, Z!$A$2:$C$4127, 3, FALSE), "")</f>
        <v/>
      </c>
      <c r="G578" s="228"/>
      <c r="H578" s="229"/>
      <c r="I578" s="229"/>
      <c r="J578" s="226" t="s">
        <v>4873</v>
      </c>
      <c r="K578" s="230"/>
      <c r="L578" s="237"/>
      <c r="M578" s="238" t="str">
        <f>IF(P578=TRUE,IFERROR(K578*VLOOKUP(O578,Y!$F$63:$L$67,MATCH(J578,Y!$G$62:$L$62,0)+1,FALSE),""),IFERROR(K578*VLOOKUP(O578,Y!$F$63:$L$67,MATCH("-",Y!$G$62:$L$62,0)+1,FALSE),""))</f>
        <v/>
      </c>
      <c r="N578" s="207"/>
      <c r="O578" s="209">
        <f t="shared" si="16"/>
        <v>0</v>
      </c>
      <c r="P578" s="209" t="str">
        <f t="shared" si="17"/>
        <v>-</v>
      </c>
      <c r="Q578" s="64"/>
      <c r="R578" s="64"/>
      <c r="S578" s="64"/>
    </row>
    <row r="579" spans="1:19" s="210" customFormat="1" x14ac:dyDescent="0.2">
      <c r="A579" s="207"/>
      <c r="B579" s="224">
        <v>557</v>
      </c>
      <c r="C579" s="229"/>
      <c r="D579" s="229"/>
      <c r="E579" s="226"/>
      <c r="F579" s="227" t="str">
        <f>IFERROR(VLOOKUP(E579, Z!$A$2:$C$4127, 3, FALSE), "")</f>
        <v/>
      </c>
      <c r="G579" s="228"/>
      <c r="H579" s="229"/>
      <c r="I579" s="229"/>
      <c r="J579" s="226" t="s">
        <v>4873</v>
      </c>
      <c r="K579" s="230"/>
      <c r="L579" s="237"/>
      <c r="M579" s="238" t="str">
        <f>IF(P579=TRUE,IFERROR(K579*VLOOKUP(O579,Y!$F$63:$L$67,MATCH(J579,Y!$G$62:$L$62,0)+1,FALSE),""),IFERROR(K579*VLOOKUP(O579,Y!$F$63:$L$67,MATCH("-",Y!$G$62:$L$62,0)+1,FALSE),""))</f>
        <v/>
      </c>
      <c r="N579" s="207"/>
      <c r="O579" s="209">
        <f t="shared" si="16"/>
        <v>0</v>
      </c>
      <c r="P579" s="209" t="str">
        <f t="shared" si="17"/>
        <v>-</v>
      </c>
      <c r="Q579" s="64"/>
      <c r="R579" s="64"/>
      <c r="S579" s="64"/>
    </row>
    <row r="580" spans="1:19" s="210" customFormat="1" x14ac:dyDescent="0.2">
      <c r="A580" s="207"/>
      <c r="B580" s="224">
        <v>558</v>
      </c>
      <c r="C580" s="229"/>
      <c r="D580" s="229"/>
      <c r="E580" s="226"/>
      <c r="F580" s="227" t="str">
        <f>IFERROR(VLOOKUP(E580, Z!$A$2:$C$4127, 3, FALSE), "")</f>
        <v/>
      </c>
      <c r="G580" s="228"/>
      <c r="H580" s="229"/>
      <c r="I580" s="229"/>
      <c r="J580" s="226" t="s">
        <v>4873</v>
      </c>
      <c r="K580" s="230"/>
      <c r="L580" s="237"/>
      <c r="M580" s="238" t="str">
        <f>IF(P580=TRUE,IFERROR(K580*VLOOKUP(O580,Y!$F$63:$L$67,MATCH(J580,Y!$G$62:$L$62,0)+1,FALSE),""),IFERROR(K580*VLOOKUP(O580,Y!$F$63:$L$67,MATCH("-",Y!$G$62:$L$62,0)+1,FALSE),""))</f>
        <v/>
      </c>
      <c r="N580" s="207"/>
      <c r="O580" s="209">
        <f t="shared" si="16"/>
        <v>0</v>
      </c>
      <c r="P580" s="209" t="str">
        <f t="shared" si="17"/>
        <v>-</v>
      </c>
      <c r="Q580" s="64"/>
      <c r="R580" s="64"/>
      <c r="S580" s="64"/>
    </row>
    <row r="581" spans="1:19" s="210" customFormat="1" x14ac:dyDescent="0.2">
      <c r="A581" s="207"/>
      <c r="B581" s="224">
        <v>559</v>
      </c>
      <c r="C581" s="229"/>
      <c r="D581" s="229"/>
      <c r="E581" s="226"/>
      <c r="F581" s="227" t="str">
        <f>IFERROR(VLOOKUP(E581, Z!$A$2:$C$4127, 3, FALSE), "")</f>
        <v/>
      </c>
      <c r="G581" s="228"/>
      <c r="H581" s="229"/>
      <c r="I581" s="229"/>
      <c r="J581" s="226" t="s">
        <v>4873</v>
      </c>
      <c r="K581" s="230"/>
      <c r="L581" s="237"/>
      <c r="M581" s="238" t="str">
        <f>IF(P581=TRUE,IFERROR(K581*VLOOKUP(O581,Y!$F$63:$L$67,MATCH(J581,Y!$G$62:$L$62,0)+1,FALSE),""),IFERROR(K581*VLOOKUP(O581,Y!$F$63:$L$67,MATCH("-",Y!$G$62:$L$62,0)+1,FALSE),""))</f>
        <v/>
      </c>
      <c r="N581" s="207"/>
      <c r="O581" s="209">
        <f t="shared" si="16"/>
        <v>0</v>
      </c>
      <c r="P581" s="209" t="str">
        <f t="shared" si="17"/>
        <v>-</v>
      </c>
      <c r="Q581" s="64"/>
      <c r="R581" s="64"/>
      <c r="S581" s="64"/>
    </row>
    <row r="582" spans="1:19" s="210" customFormat="1" x14ac:dyDescent="0.2">
      <c r="A582" s="207"/>
      <c r="B582" s="224">
        <v>560</v>
      </c>
      <c r="C582" s="229"/>
      <c r="D582" s="229"/>
      <c r="E582" s="226"/>
      <c r="F582" s="227" t="str">
        <f>IFERROR(VLOOKUP(E582, Z!$A$2:$C$4127, 3, FALSE), "")</f>
        <v/>
      </c>
      <c r="G582" s="228"/>
      <c r="H582" s="229"/>
      <c r="I582" s="229"/>
      <c r="J582" s="226" t="s">
        <v>4873</v>
      </c>
      <c r="K582" s="230"/>
      <c r="L582" s="237"/>
      <c r="M582" s="238" t="str">
        <f>IF(P582=TRUE,IFERROR(K582*VLOOKUP(O582,Y!$F$63:$L$67,MATCH(J582,Y!$G$62:$L$62,0)+1,FALSE),""),IFERROR(K582*VLOOKUP(O582,Y!$F$63:$L$67,MATCH("-",Y!$G$62:$L$62,0)+1,FALSE),""))</f>
        <v/>
      </c>
      <c r="N582" s="207"/>
      <c r="O582" s="209">
        <f t="shared" si="16"/>
        <v>0</v>
      </c>
      <c r="P582" s="209" t="str">
        <f t="shared" si="17"/>
        <v>-</v>
      </c>
      <c r="Q582" s="64"/>
      <c r="R582" s="64"/>
      <c r="S582" s="64"/>
    </row>
    <row r="583" spans="1:19" s="210" customFormat="1" x14ac:dyDescent="0.2">
      <c r="A583" s="207"/>
      <c r="B583" s="224">
        <v>561</v>
      </c>
      <c r="C583" s="229"/>
      <c r="D583" s="229"/>
      <c r="E583" s="226"/>
      <c r="F583" s="227" t="str">
        <f>IFERROR(VLOOKUP(E583, Z!$A$2:$C$4127, 3, FALSE), "")</f>
        <v/>
      </c>
      <c r="G583" s="228"/>
      <c r="H583" s="229"/>
      <c r="I583" s="229"/>
      <c r="J583" s="226" t="s">
        <v>4873</v>
      </c>
      <c r="K583" s="230"/>
      <c r="L583" s="237"/>
      <c r="M583" s="238" t="str">
        <f>IF(P583=TRUE,IFERROR(K583*VLOOKUP(O583,Y!$F$63:$L$67,MATCH(J583,Y!$G$62:$L$62,0)+1,FALSE),""),IFERROR(K583*VLOOKUP(O583,Y!$F$63:$L$67,MATCH("-",Y!$G$62:$L$62,0)+1,FALSE),""))</f>
        <v/>
      </c>
      <c r="N583" s="207"/>
      <c r="O583" s="209">
        <f t="shared" si="16"/>
        <v>0</v>
      </c>
      <c r="P583" s="209" t="str">
        <f t="shared" si="17"/>
        <v>-</v>
      </c>
      <c r="Q583" s="64"/>
      <c r="R583" s="64"/>
      <c r="S583" s="64"/>
    </row>
    <row r="584" spans="1:19" s="210" customFormat="1" x14ac:dyDescent="0.2">
      <c r="A584" s="207"/>
      <c r="B584" s="224">
        <v>562</v>
      </c>
      <c r="C584" s="229"/>
      <c r="D584" s="229"/>
      <c r="E584" s="226"/>
      <c r="F584" s="227" t="str">
        <f>IFERROR(VLOOKUP(E584, Z!$A$2:$C$4127, 3, FALSE), "")</f>
        <v/>
      </c>
      <c r="G584" s="228"/>
      <c r="H584" s="229"/>
      <c r="I584" s="229"/>
      <c r="J584" s="226" t="s">
        <v>4873</v>
      </c>
      <c r="K584" s="230"/>
      <c r="L584" s="237"/>
      <c r="M584" s="238" t="str">
        <f>IF(P584=TRUE,IFERROR(K584*VLOOKUP(O584,Y!$F$63:$L$67,MATCH(J584,Y!$G$62:$L$62,0)+1,FALSE),""),IFERROR(K584*VLOOKUP(O584,Y!$F$63:$L$67,MATCH("-",Y!$G$62:$L$62,0)+1,FALSE),""))</f>
        <v/>
      </c>
      <c r="N584" s="207"/>
      <c r="O584" s="209">
        <f t="shared" si="16"/>
        <v>0</v>
      </c>
      <c r="P584" s="209" t="str">
        <f t="shared" si="17"/>
        <v>-</v>
      </c>
      <c r="Q584" s="64"/>
      <c r="R584" s="64"/>
      <c r="S584" s="64"/>
    </row>
    <row r="585" spans="1:19" s="210" customFormat="1" x14ac:dyDescent="0.2">
      <c r="A585" s="207"/>
      <c r="B585" s="224">
        <v>563</v>
      </c>
      <c r="C585" s="229"/>
      <c r="D585" s="229"/>
      <c r="E585" s="226"/>
      <c r="F585" s="227" t="str">
        <f>IFERROR(VLOOKUP(E585, Z!$A$2:$C$4127, 3, FALSE), "")</f>
        <v/>
      </c>
      <c r="G585" s="228"/>
      <c r="H585" s="229"/>
      <c r="I585" s="229"/>
      <c r="J585" s="226" t="s">
        <v>4873</v>
      </c>
      <c r="K585" s="230"/>
      <c r="L585" s="237"/>
      <c r="M585" s="238" t="str">
        <f>IF(P585=TRUE,IFERROR(K585*VLOOKUP(O585,Y!$F$63:$L$67,MATCH(J585,Y!$G$62:$L$62,0)+1,FALSE),""),IFERROR(K585*VLOOKUP(O585,Y!$F$63:$L$67,MATCH("-",Y!$G$62:$L$62,0)+1,FALSE),""))</f>
        <v/>
      </c>
      <c r="N585" s="207"/>
      <c r="O585" s="209">
        <f t="shared" si="16"/>
        <v>0</v>
      </c>
      <c r="P585" s="209" t="str">
        <f t="shared" si="17"/>
        <v>-</v>
      </c>
      <c r="Q585" s="64"/>
      <c r="R585" s="64"/>
      <c r="S585" s="64"/>
    </row>
    <row r="586" spans="1:19" s="210" customFormat="1" x14ac:dyDescent="0.2">
      <c r="A586" s="207"/>
      <c r="B586" s="224">
        <v>564</v>
      </c>
      <c r="C586" s="229"/>
      <c r="D586" s="229"/>
      <c r="E586" s="226"/>
      <c r="F586" s="227" t="str">
        <f>IFERROR(VLOOKUP(E586, Z!$A$2:$C$4127, 3, FALSE), "")</f>
        <v/>
      </c>
      <c r="G586" s="228"/>
      <c r="H586" s="229"/>
      <c r="I586" s="229"/>
      <c r="J586" s="226" t="s">
        <v>4873</v>
      </c>
      <c r="K586" s="230"/>
      <c r="L586" s="237"/>
      <c r="M586" s="238" t="str">
        <f>IF(P586=TRUE,IFERROR(K586*VLOOKUP(O586,Y!$F$63:$L$67,MATCH(J586,Y!$G$62:$L$62,0)+1,FALSE),""),IFERROR(K586*VLOOKUP(O586,Y!$F$63:$L$67,MATCH("-",Y!$G$62:$L$62,0)+1,FALSE),""))</f>
        <v/>
      </c>
      <c r="N586" s="207"/>
      <c r="O586" s="209">
        <f t="shared" si="16"/>
        <v>0</v>
      </c>
      <c r="P586" s="209" t="str">
        <f t="shared" si="17"/>
        <v>-</v>
      </c>
      <c r="Q586" s="64"/>
      <c r="R586" s="64"/>
      <c r="S586" s="64"/>
    </row>
    <row r="587" spans="1:19" s="210" customFormat="1" x14ac:dyDescent="0.2">
      <c r="A587" s="207"/>
      <c r="B587" s="224">
        <v>565</v>
      </c>
      <c r="C587" s="229"/>
      <c r="D587" s="229"/>
      <c r="E587" s="226"/>
      <c r="F587" s="227" t="str">
        <f>IFERROR(VLOOKUP(E587, Z!$A$2:$C$4127, 3, FALSE), "")</f>
        <v/>
      </c>
      <c r="G587" s="228"/>
      <c r="H587" s="229"/>
      <c r="I587" s="229"/>
      <c r="J587" s="226" t="s">
        <v>4873</v>
      </c>
      <c r="K587" s="230"/>
      <c r="L587" s="237"/>
      <c r="M587" s="238" t="str">
        <f>IF(P587=TRUE,IFERROR(K587*VLOOKUP(O587,Y!$F$63:$L$67,MATCH(J587,Y!$G$62:$L$62,0)+1,FALSE),""),IFERROR(K587*VLOOKUP(O587,Y!$F$63:$L$67,MATCH("-",Y!$G$62:$L$62,0)+1,FALSE),""))</f>
        <v/>
      </c>
      <c r="N587" s="207"/>
      <c r="O587" s="209">
        <f t="shared" si="16"/>
        <v>0</v>
      </c>
      <c r="P587" s="209" t="str">
        <f t="shared" si="17"/>
        <v>-</v>
      </c>
      <c r="Q587" s="64"/>
      <c r="R587" s="64"/>
      <c r="S587" s="64"/>
    </row>
    <row r="588" spans="1:19" s="210" customFormat="1" x14ac:dyDescent="0.2">
      <c r="A588" s="207"/>
      <c r="B588" s="224">
        <v>566</v>
      </c>
      <c r="C588" s="229"/>
      <c r="D588" s="229"/>
      <c r="E588" s="226"/>
      <c r="F588" s="227" t="str">
        <f>IFERROR(VLOOKUP(E588, Z!$A$2:$C$4127, 3, FALSE), "")</f>
        <v/>
      </c>
      <c r="G588" s="228"/>
      <c r="H588" s="229"/>
      <c r="I588" s="229"/>
      <c r="J588" s="226" t="s">
        <v>4873</v>
      </c>
      <c r="K588" s="230"/>
      <c r="L588" s="237"/>
      <c r="M588" s="238" t="str">
        <f>IF(P588=TRUE,IFERROR(K588*VLOOKUP(O588,Y!$F$63:$L$67,MATCH(J588,Y!$G$62:$L$62,0)+1,FALSE),""),IFERROR(K588*VLOOKUP(O588,Y!$F$63:$L$67,MATCH("-",Y!$G$62:$L$62,0)+1,FALSE),""))</f>
        <v/>
      </c>
      <c r="N588" s="207"/>
      <c r="O588" s="209">
        <f t="shared" si="16"/>
        <v>0</v>
      </c>
      <c r="P588" s="209" t="str">
        <f t="shared" si="17"/>
        <v>-</v>
      </c>
      <c r="Q588" s="64"/>
      <c r="R588" s="64"/>
      <c r="S588" s="64"/>
    </row>
    <row r="589" spans="1:19" s="210" customFormat="1" x14ac:dyDescent="0.2">
      <c r="A589" s="207"/>
      <c r="B589" s="224">
        <v>567</v>
      </c>
      <c r="C589" s="229"/>
      <c r="D589" s="229"/>
      <c r="E589" s="226"/>
      <c r="F589" s="227" t="str">
        <f>IFERROR(VLOOKUP(E589, Z!$A$2:$C$4127, 3, FALSE), "")</f>
        <v/>
      </c>
      <c r="G589" s="228"/>
      <c r="H589" s="229"/>
      <c r="I589" s="229"/>
      <c r="J589" s="226" t="s">
        <v>4873</v>
      </c>
      <c r="K589" s="230"/>
      <c r="L589" s="237"/>
      <c r="M589" s="238" t="str">
        <f>IF(P589=TRUE,IFERROR(K589*VLOOKUP(O589,Y!$F$63:$L$67,MATCH(J589,Y!$G$62:$L$62,0)+1,FALSE),""),IFERROR(K589*VLOOKUP(O589,Y!$F$63:$L$67,MATCH("-",Y!$G$62:$L$62,0)+1,FALSE),""))</f>
        <v/>
      </c>
      <c r="N589" s="207"/>
      <c r="O589" s="209">
        <f t="shared" si="16"/>
        <v>0</v>
      </c>
      <c r="P589" s="209" t="str">
        <f t="shared" si="17"/>
        <v>-</v>
      </c>
      <c r="Q589" s="64"/>
      <c r="R589" s="64"/>
      <c r="S589" s="64"/>
    </row>
    <row r="590" spans="1:19" s="210" customFormat="1" x14ac:dyDescent="0.2">
      <c r="A590" s="207"/>
      <c r="B590" s="224">
        <v>568</v>
      </c>
      <c r="C590" s="229"/>
      <c r="D590" s="229"/>
      <c r="E590" s="226"/>
      <c r="F590" s="227" t="str">
        <f>IFERROR(VLOOKUP(E590, Z!$A$2:$C$4127, 3, FALSE), "")</f>
        <v/>
      </c>
      <c r="G590" s="228"/>
      <c r="H590" s="229"/>
      <c r="I590" s="229"/>
      <c r="J590" s="226" t="s">
        <v>4873</v>
      </c>
      <c r="K590" s="230"/>
      <c r="L590" s="237"/>
      <c r="M590" s="238" t="str">
        <f>IF(P590=TRUE,IFERROR(K590*VLOOKUP(O590,Y!$F$63:$L$67,MATCH(J590,Y!$G$62:$L$62,0)+1,FALSE),""),IFERROR(K590*VLOOKUP(O590,Y!$F$63:$L$67,MATCH("-",Y!$G$62:$L$62,0)+1,FALSE),""))</f>
        <v/>
      </c>
      <c r="N590" s="207"/>
      <c r="O590" s="209">
        <f t="shared" si="16"/>
        <v>0</v>
      </c>
      <c r="P590" s="209" t="str">
        <f t="shared" si="17"/>
        <v>-</v>
      </c>
      <c r="Q590" s="64"/>
      <c r="R590" s="64"/>
      <c r="S590" s="64"/>
    </row>
    <row r="591" spans="1:19" s="210" customFormat="1" x14ac:dyDescent="0.2">
      <c r="A591" s="207"/>
      <c r="B591" s="224">
        <v>569</v>
      </c>
      <c r="C591" s="229"/>
      <c r="D591" s="229"/>
      <c r="E591" s="226"/>
      <c r="F591" s="227" t="str">
        <f>IFERROR(VLOOKUP(E591, Z!$A$2:$C$4127, 3, FALSE), "")</f>
        <v/>
      </c>
      <c r="G591" s="228"/>
      <c r="H591" s="229"/>
      <c r="I591" s="229"/>
      <c r="J591" s="226" t="s">
        <v>4873</v>
      </c>
      <c r="K591" s="230"/>
      <c r="L591" s="237"/>
      <c r="M591" s="238" t="str">
        <f>IF(P591=TRUE,IFERROR(K591*VLOOKUP(O591,Y!$F$63:$L$67,MATCH(J591,Y!$G$62:$L$62,0)+1,FALSE),""),IFERROR(K591*VLOOKUP(O591,Y!$F$63:$L$67,MATCH("-",Y!$G$62:$L$62,0)+1,FALSE),""))</f>
        <v/>
      </c>
      <c r="N591" s="207"/>
      <c r="O591" s="209">
        <f t="shared" si="16"/>
        <v>0</v>
      </c>
      <c r="P591" s="209" t="str">
        <f t="shared" si="17"/>
        <v>-</v>
      </c>
      <c r="Q591" s="64"/>
      <c r="R591" s="64"/>
      <c r="S591" s="64"/>
    </row>
    <row r="592" spans="1:19" s="210" customFormat="1" x14ac:dyDescent="0.2">
      <c r="A592" s="207"/>
      <c r="B592" s="224">
        <v>570</v>
      </c>
      <c r="C592" s="229"/>
      <c r="D592" s="229"/>
      <c r="E592" s="226"/>
      <c r="F592" s="227" t="str">
        <f>IFERROR(VLOOKUP(E592, Z!$A$2:$C$4127, 3, FALSE), "")</f>
        <v/>
      </c>
      <c r="G592" s="228"/>
      <c r="H592" s="229"/>
      <c r="I592" s="229"/>
      <c r="J592" s="226" t="s">
        <v>4873</v>
      </c>
      <c r="K592" s="230"/>
      <c r="L592" s="237"/>
      <c r="M592" s="238" t="str">
        <f>IF(P592=TRUE,IFERROR(K592*VLOOKUP(O592,Y!$F$63:$L$67,MATCH(J592,Y!$G$62:$L$62,0)+1,FALSE),""),IFERROR(K592*VLOOKUP(O592,Y!$F$63:$L$67,MATCH("-",Y!$G$62:$L$62,0)+1,FALSE),""))</f>
        <v/>
      </c>
      <c r="N592" s="207"/>
      <c r="O592" s="209">
        <f t="shared" si="16"/>
        <v>0</v>
      </c>
      <c r="P592" s="209" t="str">
        <f t="shared" si="17"/>
        <v>-</v>
      </c>
      <c r="Q592" s="64"/>
      <c r="R592" s="64"/>
      <c r="S592" s="64"/>
    </row>
    <row r="593" spans="1:19" s="210" customFormat="1" x14ac:dyDescent="0.2">
      <c r="A593" s="207"/>
      <c r="B593" s="224">
        <v>571</v>
      </c>
      <c r="C593" s="229"/>
      <c r="D593" s="229"/>
      <c r="E593" s="226"/>
      <c r="F593" s="227" t="str">
        <f>IFERROR(VLOOKUP(E593, Z!$A$2:$C$4127, 3, FALSE), "")</f>
        <v/>
      </c>
      <c r="G593" s="228"/>
      <c r="H593" s="229"/>
      <c r="I593" s="229"/>
      <c r="J593" s="226" t="s">
        <v>4873</v>
      </c>
      <c r="K593" s="230"/>
      <c r="L593" s="237"/>
      <c r="M593" s="238" t="str">
        <f>IF(P593=TRUE,IFERROR(K593*VLOOKUP(O593,Y!$F$63:$L$67,MATCH(J593,Y!$G$62:$L$62,0)+1,FALSE),""),IFERROR(K593*VLOOKUP(O593,Y!$F$63:$L$67,MATCH("-",Y!$G$62:$L$62,0)+1,FALSE),""))</f>
        <v/>
      </c>
      <c r="N593" s="207"/>
      <c r="O593" s="209">
        <f t="shared" si="16"/>
        <v>0</v>
      </c>
      <c r="P593" s="209" t="str">
        <f t="shared" si="17"/>
        <v>-</v>
      </c>
      <c r="Q593" s="64"/>
      <c r="R593" s="64"/>
      <c r="S593" s="64"/>
    </row>
    <row r="594" spans="1:19" s="210" customFormat="1" x14ac:dyDescent="0.2">
      <c r="A594" s="207"/>
      <c r="B594" s="224">
        <v>572</v>
      </c>
      <c r="C594" s="229"/>
      <c r="D594" s="229"/>
      <c r="E594" s="226"/>
      <c r="F594" s="227" t="str">
        <f>IFERROR(VLOOKUP(E594, Z!$A$2:$C$4127, 3, FALSE), "")</f>
        <v/>
      </c>
      <c r="G594" s="228"/>
      <c r="H594" s="229"/>
      <c r="I594" s="229"/>
      <c r="J594" s="226" t="s">
        <v>4873</v>
      </c>
      <c r="K594" s="230"/>
      <c r="L594" s="237"/>
      <c r="M594" s="238" t="str">
        <f>IF(P594=TRUE,IFERROR(K594*VLOOKUP(O594,Y!$F$63:$L$67,MATCH(J594,Y!$G$62:$L$62,0)+1,FALSE),""),IFERROR(K594*VLOOKUP(O594,Y!$F$63:$L$67,MATCH("-",Y!$G$62:$L$62,0)+1,FALSE),""))</f>
        <v/>
      </c>
      <c r="N594" s="207"/>
      <c r="O594" s="209">
        <f t="shared" si="16"/>
        <v>0</v>
      </c>
      <c r="P594" s="209" t="str">
        <f t="shared" si="17"/>
        <v>-</v>
      </c>
      <c r="Q594" s="64"/>
      <c r="R594" s="64"/>
      <c r="S594" s="64"/>
    </row>
    <row r="595" spans="1:19" s="210" customFormat="1" x14ac:dyDescent="0.2">
      <c r="A595" s="207"/>
      <c r="B595" s="224">
        <v>573</v>
      </c>
      <c r="C595" s="229"/>
      <c r="D595" s="229"/>
      <c r="E595" s="226"/>
      <c r="F595" s="227" t="str">
        <f>IFERROR(VLOOKUP(E595, Z!$A$2:$C$4127, 3, FALSE), "")</f>
        <v/>
      </c>
      <c r="G595" s="228"/>
      <c r="H595" s="229"/>
      <c r="I595" s="229"/>
      <c r="J595" s="226" t="s">
        <v>4873</v>
      </c>
      <c r="K595" s="230"/>
      <c r="L595" s="237"/>
      <c r="M595" s="238" t="str">
        <f>IF(P595=TRUE,IFERROR(K595*VLOOKUP(O595,Y!$F$63:$L$67,MATCH(J595,Y!$G$62:$L$62,0)+1,FALSE),""),IFERROR(K595*VLOOKUP(O595,Y!$F$63:$L$67,MATCH("-",Y!$G$62:$L$62,0)+1,FALSE),""))</f>
        <v/>
      </c>
      <c r="N595" s="207"/>
      <c r="O595" s="209">
        <f t="shared" si="16"/>
        <v>0</v>
      </c>
      <c r="P595" s="209" t="str">
        <f t="shared" si="17"/>
        <v>-</v>
      </c>
      <c r="Q595" s="64"/>
      <c r="R595" s="64"/>
      <c r="S595" s="64"/>
    </row>
    <row r="596" spans="1:19" s="210" customFormat="1" x14ac:dyDescent="0.2">
      <c r="A596" s="207"/>
      <c r="B596" s="224">
        <v>574</v>
      </c>
      <c r="C596" s="229"/>
      <c r="D596" s="229"/>
      <c r="E596" s="226"/>
      <c r="F596" s="227" t="str">
        <f>IFERROR(VLOOKUP(E596, Z!$A$2:$C$4127, 3, FALSE), "")</f>
        <v/>
      </c>
      <c r="G596" s="228"/>
      <c r="H596" s="229"/>
      <c r="I596" s="229"/>
      <c r="J596" s="226" t="s">
        <v>4873</v>
      </c>
      <c r="K596" s="230"/>
      <c r="L596" s="237"/>
      <c r="M596" s="238" t="str">
        <f>IF(P596=TRUE,IFERROR(K596*VLOOKUP(O596,Y!$F$63:$L$67,MATCH(J596,Y!$G$62:$L$62,0)+1,FALSE),""),IFERROR(K596*VLOOKUP(O596,Y!$F$63:$L$67,MATCH("-",Y!$G$62:$L$62,0)+1,FALSE),""))</f>
        <v/>
      </c>
      <c r="N596" s="207"/>
      <c r="O596" s="209">
        <f t="shared" si="16"/>
        <v>0</v>
      </c>
      <c r="P596" s="209" t="str">
        <f t="shared" si="17"/>
        <v>-</v>
      </c>
      <c r="Q596" s="64"/>
      <c r="R596" s="64"/>
      <c r="S596" s="64"/>
    </row>
    <row r="597" spans="1:19" s="210" customFormat="1" x14ac:dyDescent="0.2">
      <c r="A597" s="207"/>
      <c r="B597" s="224">
        <v>575</v>
      </c>
      <c r="C597" s="229"/>
      <c r="D597" s="229"/>
      <c r="E597" s="226"/>
      <c r="F597" s="227" t="str">
        <f>IFERROR(VLOOKUP(E597, Z!$A$2:$C$4127, 3, FALSE), "")</f>
        <v/>
      </c>
      <c r="G597" s="228"/>
      <c r="H597" s="229"/>
      <c r="I597" s="229"/>
      <c r="J597" s="226" t="s">
        <v>4873</v>
      </c>
      <c r="K597" s="230"/>
      <c r="L597" s="237"/>
      <c r="M597" s="238" t="str">
        <f>IF(P597=TRUE,IFERROR(K597*VLOOKUP(O597,Y!$F$63:$L$67,MATCH(J597,Y!$G$62:$L$62,0)+1,FALSE),""),IFERROR(K597*VLOOKUP(O597,Y!$F$63:$L$67,MATCH("-",Y!$G$62:$L$62,0)+1,FALSE),""))</f>
        <v/>
      </c>
      <c r="N597" s="207"/>
      <c r="O597" s="209">
        <f t="shared" si="16"/>
        <v>0</v>
      </c>
      <c r="P597" s="209" t="str">
        <f t="shared" si="17"/>
        <v>-</v>
      </c>
      <c r="Q597" s="64"/>
      <c r="R597" s="64"/>
      <c r="S597" s="64"/>
    </row>
    <row r="598" spans="1:19" s="210" customFormat="1" x14ac:dyDescent="0.2">
      <c r="A598" s="207"/>
      <c r="B598" s="224">
        <v>576</v>
      </c>
      <c r="C598" s="229"/>
      <c r="D598" s="229"/>
      <c r="E598" s="226"/>
      <c r="F598" s="227" t="str">
        <f>IFERROR(VLOOKUP(E598, Z!$A$2:$C$4127, 3, FALSE), "")</f>
        <v/>
      </c>
      <c r="G598" s="228"/>
      <c r="H598" s="229"/>
      <c r="I598" s="229"/>
      <c r="J598" s="226" t="s">
        <v>4873</v>
      </c>
      <c r="K598" s="230"/>
      <c r="L598" s="237"/>
      <c r="M598" s="238" t="str">
        <f>IF(P598=TRUE,IFERROR(K598*VLOOKUP(O598,Y!$F$63:$L$67,MATCH(J598,Y!$G$62:$L$62,0)+1,FALSE),""),IFERROR(K598*VLOOKUP(O598,Y!$F$63:$L$67,MATCH("-",Y!$G$62:$L$62,0)+1,FALSE),""))</f>
        <v/>
      </c>
      <c r="N598" s="207"/>
      <c r="O598" s="209">
        <f t="shared" si="16"/>
        <v>0</v>
      </c>
      <c r="P598" s="209" t="str">
        <f t="shared" si="17"/>
        <v>-</v>
      </c>
      <c r="Q598" s="64"/>
      <c r="R598" s="64"/>
      <c r="S598" s="64"/>
    </row>
    <row r="599" spans="1:19" s="210" customFormat="1" x14ac:dyDescent="0.2">
      <c r="A599" s="207"/>
      <c r="B599" s="224">
        <v>577</v>
      </c>
      <c r="C599" s="229"/>
      <c r="D599" s="229"/>
      <c r="E599" s="226"/>
      <c r="F599" s="227" t="str">
        <f>IFERROR(VLOOKUP(E599, Z!$A$2:$C$4127, 3, FALSE), "")</f>
        <v/>
      </c>
      <c r="G599" s="228"/>
      <c r="H599" s="229"/>
      <c r="I599" s="229"/>
      <c r="J599" s="226" t="s">
        <v>4873</v>
      </c>
      <c r="K599" s="230"/>
      <c r="L599" s="237"/>
      <c r="M599" s="238" t="str">
        <f>IF(P599=TRUE,IFERROR(K599*VLOOKUP(O599,Y!$F$63:$L$67,MATCH(J599,Y!$G$62:$L$62,0)+1,FALSE),""),IFERROR(K599*VLOOKUP(O599,Y!$F$63:$L$67,MATCH("-",Y!$G$62:$L$62,0)+1,FALSE),""))</f>
        <v/>
      </c>
      <c r="N599" s="207"/>
      <c r="O599" s="209">
        <f t="shared" ref="O599:O662" si="18">IFERROR(IFERROR(IFERROR( MATCH(G599, INDEX(Appliances,,1), 0), MATCH(G599, INDEX(Appliances,,2), 0)), MATCH(G599, INDEX(Appliances,,3), 0)), 0)</f>
        <v>0</v>
      </c>
      <c r="P599" s="209" t="str">
        <f t="shared" si="17"/>
        <v>-</v>
      </c>
      <c r="Q599" s="64"/>
      <c r="R599" s="64"/>
      <c r="S599" s="64"/>
    </row>
    <row r="600" spans="1:19" s="210" customFormat="1" x14ac:dyDescent="0.2">
      <c r="A600" s="207"/>
      <c r="B600" s="224">
        <v>578</v>
      </c>
      <c r="C600" s="229"/>
      <c r="D600" s="229"/>
      <c r="E600" s="226"/>
      <c r="F600" s="227" t="str">
        <f>IFERROR(VLOOKUP(E600, Z!$A$2:$C$4127, 3, FALSE), "")</f>
        <v/>
      </c>
      <c r="G600" s="228"/>
      <c r="H600" s="229"/>
      <c r="I600" s="229"/>
      <c r="J600" s="226" t="s">
        <v>4873</v>
      </c>
      <c r="K600" s="230"/>
      <c r="L600" s="237"/>
      <c r="M600" s="238" t="str">
        <f>IF(P600=TRUE,IFERROR(K600*VLOOKUP(O600,Y!$F$63:$L$67,MATCH(J600,Y!$G$62:$L$62,0)+1,FALSE),""),IFERROR(K600*VLOOKUP(O600,Y!$F$63:$L$67,MATCH("-",Y!$G$62:$L$62,0)+1,FALSE),""))</f>
        <v/>
      </c>
      <c r="N600" s="207"/>
      <c r="O600" s="209">
        <f t="shared" si="18"/>
        <v>0</v>
      </c>
      <c r="P600" s="209" t="str">
        <f t="shared" ref="P600:P663" si="19">IF(O600=0, "-", IF(O600&lt;=4, TRUE, FALSE))</f>
        <v>-</v>
      </c>
      <c r="Q600" s="64"/>
      <c r="R600" s="64"/>
      <c r="S600" s="64"/>
    </row>
    <row r="601" spans="1:19" s="210" customFormat="1" x14ac:dyDescent="0.2">
      <c r="A601" s="207"/>
      <c r="B601" s="224">
        <v>579</v>
      </c>
      <c r="C601" s="229"/>
      <c r="D601" s="229"/>
      <c r="E601" s="226"/>
      <c r="F601" s="227" t="str">
        <f>IFERROR(VLOOKUP(E601, Z!$A$2:$C$4127, 3, FALSE), "")</f>
        <v/>
      </c>
      <c r="G601" s="228"/>
      <c r="H601" s="229"/>
      <c r="I601" s="229"/>
      <c r="J601" s="226" t="s">
        <v>4873</v>
      </c>
      <c r="K601" s="230"/>
      <c r="L601" s="237"/>
      <c r="M601" s="238" t="str">
        <f>IF(P601=TRUE,IFERROR(K601*VLOOKUP(O601,Y!$F$63:$L$67,MATCH(J601,Y!$G$62:$L$62,0)+1,FALSE),""),IFERROR(K601*VLOOKUP(O601,Y!$F$63:$L$67,MATCH("-",Y!$G$62:$L$62,0)+1,FALSE),""))</f>
        <v/>
      </c>
      <c r="N601" s="207"/>
      <c r="O601" s="209">
        <f t="shared" si="18"/>
        <v>0</v>
      </c>
      <c r="P601" s="209" t="str">
        <f t="shared" si="19"/>
        <v>-</v>
      </c>
      <c r="Q601" s="64"/>
      <c r="R601" s="64"/>
      <c r="S601" s="64"/>
    </row>
    <row r="602" spans="1:19" s="210" customFormat="1" x14ac:dyDescent="0.2">
      <c r="A602" s="207"/>
      <c r="B602" s="224">
        <v>580</v>
      </c>
      <c r="C602" s="229"/>
      <c r="D602" s="229"/>
      <c r="E602" s="226"/>
      <c r="F602" s="227" t="str">
        <f>IFERROR(VLOOKUP(E602, Z!$A$2:$C$4127, 3, FALSE), "")</f>
        <v/>
      </c>
      <c r="G602" s="228"/>
      <c r="H602" s="229"/>
      <c r="I602" s="229"/>
      <c r="J602" s="226" t="s">
        <v>4873</v>
      </c>
      <c r="K602" s="230"/>
      <c r="L602" s="237"/>
      <c r="M602" s="238" t="str">
        <f>IF(P602=TRUE,IFERROR(K602*VLOOKUP(O602,Y!$F$63:$L$67,MATCH(J602,Y!$G$62:$L$62,0)+1,FALSE),""),IFERROR(K602*VLOOKUP(O602,Y!$F$63:$L$67,MATCH("-",Y!$G$62:$L$62,0)+1,FALSE),""))</f>
        <v/>
      </c>
      <c r="N602" s="207"/>
      <c r="O602" s="209">
        <f t="shared" si="18"/>
        <v>0</v>
      </c>
      <c r="P602" s="209" t="str">
        <f t="shared" si="19"/>
        <v>-</v>
      </c>
      <c r="Q602" s="64"/>
      <c r="R602" s="64"/>
      <c r="S602" s="64"/>
    </row>
    <row r="603" spans="1:19" s="210" customFormat="1" x14ac:dyDescent="0.2">
      <c r="A603" s="207"/>
      <c r="B603" s="224">
        <v>581</v>
      </c>
      <c r="C603" s="229"/>
      <c r="D603" s="229"/>
      <c r="E603" s="226"/>
      <c r="F603" s="227" t="str">
        <f>IFERROR(VLOOKUP(E603, Z!$A$2:$C$4127, 3, FALSE), "")</f>
        <v/>
      </c>
      <c r="G603" s="228"/>
      <c r="H603" s="229"/>
      <c r="I603" s="229"/>
      <c r="J603" s="226" t="s">
        <v>4873</v>
      </c>
      <c r="K603" s="230"/>
      <c r="L603" s="237"/>
      <c r="M603" s="238" t="str">
        <f>IF(P603=TRUE,IFERROR(K603*VLOOKUP(O603,Y!$F$63:$L$67,MATCH(J603,Y!$G$62:$L$62,0)+1,FALSE),""),IFERROR(K603*VLOOKUP(O603,Y!$F$63:$L$67,MATCH("-",Y!$G$62:$L$62,0)+1,FALSE),""))</f>
        <v/>
      </c>
      <c r="N603" s="207"/>
      <c r="O603" s="209">
        <f t="shared" si="18"/>
        <v>0</v>
      </c>
      <c r="P603" s="209" t="str">
        <f t="shared" si="19"/>
        <v>-</v>
      </c>
      <c r="Q603" s="64"/>
      <c r="R603" s="64"/>
      <c r="S603" s="64"/>
    </row>
    <row r="604" spans="1:19" s="210" customFormat="1" x14ac:dyDescent="0.2">
      <c r="A604" s="207"/>
      <c r="B604" s="224">
        <v>582</v>
      </c>
      <c r="C604" s="229"/>
      <c r="D604" s="229"/>
      <c r="E604" s="226"/>
      <c r="F604" s="227" t="str">
        <f>IFERROR(VLOOKUP(E604, Z!$A$2:$C$4127, 3, FALSE), "")</f>
        <v/>
      </c>
      <c r="G604" s="228"/>
      <c r="H604" s="229"/>
      <c r="I604" s="229"/>
      <c r="J604" s="226" t="s">
        <v>4873</v>
      </c>
      <c r="K604" s="230"/>
      <c r="L604" s="237"/>
      <c r="M604" s="238" t="str">
        <f>IF(P604=TRUE,IFERROR(K604*VLOOKUP(O604,Y!$F$63:$L$67,MATCH(J604,Y!$G$62:$L$62,0)+1,FALSE),""),IFERROR(K604*VLOOKUP(O604,Y!$F$63:$L$67,MATCH("-",Y!$G$62:$L$62,0)+1,FALSE),""))</f>
        <v/>
      </c>
      <c r="N604" s="207"/>
      <c r="O604" s="209">
        <f t="shared" si="18"/>
        <v>0</v>
      </c>
      <c r="P604" s="209" t="str">
        <f t="shared" si="19"/>
        <v>-</v>
      </c>
      <c r="Q604" s="64"/>
      <c r="R604" s="64"/>
      <c r="S604" s="64"/>
    </row>
    <row r="605" spans="1:19" s="210" customFormat="1" x14ac:dyDescent="0.2">
      <c r="A605" s="207"/>
      <c r="B605" s="224">
        <v>583</v>
      </c>
      <c r="C605" s="229"/>
      <c r="D605" s="229"/>
      <c r="E605" s="226"/>
      <c r="F605" s="227" t="str">
        <f>IFERROR(VLOOKUP(E605, Z!$A$2:$C$4127, 3, FALSE), "")</f>
        <v/>
      </c>
      <c r="G605" s="228"/>
      <c r="H605" s="229"/>
      <c r="I605" s="229"/>
      <c r="J605" s="226" t="s">
        <v>4873</v>
      </c>
      <c r="K605" s="230"/>
      <c r="L605" s="237"/>
      <c r="M605" s="238" t="str">
        <f>IF(P605=TRUE,IFERROR(K605*VLOOKUP(O605,Y!$F$63:$L$67,MATCH(J605,Y!$G$62:$L$62,0)+1,FALSE),""),IFERROR(K605*VLOOKUP(O605,Y!$F$63:$L$67,MATCH("-",Y!$G$62:$L$62,0)+1,FALSE),""))</f>
        <v/>
      </c>
      <c r="N605" s="207"/>
      <c r="O605" s="209">
        <f t="shared" si="18"/>
        <v>0</v>
      </c>
      <c r="P605" s="209" t="str">
        <f t="shared" si="19"/>
        <v>-</v>
      </c>
      <c r="Q605" s="64"/>
      <c r="R605" s="64"/>
      <c r="S605" s="64"/>
    </row>
    <row r="606" spans="1:19" s="210" customFormat="1" x14ac:dyDescent="0.2">
      <c r="A606" s="207"/>
      <c r="B606" s="224">
        <v>584</v>
      </c>
      <c r="C606" s="229"/>
      <c r="D606" s="229"/>
      <c r="E606" s="226"/>
      <c r="F606" s="227" t="str">
        <f>IFERROR(VLOOKUP(E606, Z!$A$2:$C$4127, 3, FALSE), "")</f>
        <v/>
      </c>
      <c r="G606" s="228"/>
      <c r="H606" s="229"/>
      <c r="I606" s="229"/>
      <c r="J606" s="226" t="s">
        <v>4873</v>
      </c>
      <c r="K606" s="230"/>
      <c r="L606" s="237"/>
      <c r="M606" s="238" t="str">
        <f>IF(P606=TRUE,IFERROR(K606*VLOOKUP(O606,Y!$F$63:$L$67,MATCH(J606,Y!$G$62:$L$62,0)+1,FALSE),""),IFERROR(K606*VLOOKUP(O606,Y!$F$63:$L$67,MATCH("-",Y!$G$62:$L$62,0)+1,FALSE),""))</f>
        <v/>
      </c>
      <c r="N606" s="207"/>
      <c r="O606" s="209">
        <f t="shared" si="18"/>
        <v>0</v>
      </c>
      <c r="P606" s="209" t="str">
        <f t="shared" si="19"/>
        <v>-</v>
      </c>
      <c r="Q606" s="64"/>
      <c r="R606" s="64"/>
      <c r="S606" s="64"/>
    </row>
    <row r="607" spans="1:19" s="210" customFormat="1" x14ac:dyDescent="0.2">
      <c r="A607" s="207"/>
      <c r="B607" s="224">
        <v>585</v>
      </c>
      <c r="C607" s="229"/>
      <c r="D607" s="229"/>
      <c r="E607" s="226"/>
      <c r="F607" s="227" t="str">
        <f>IFERROR(VLOOKUP(E607, Z!$A$2:$C$4127, 3, FALSE), "")</f>
        <v/>
      </c>
      <c r="G607" s="228"/>
      <c r="H607" s="229"/>
      <c r="I607" s="229"/>
      <c r="J607" s="226" t="s">
        <v>4873</v>
      </c>
      <c r="K607" s="230"/>
      <c r="L607" s="237"/>
      <c r="M607" s="238" t="str">
        <f>IF(P607=TRUE,IFERROR(K607*VLOOKUP(O607,Y!$F$63:$L$67,MATCH(J607,Y!$G$62:$L$62,0)+1,FALSE),""),IFERROR(K607*VLOOKUP(O607,Y!$F$63:$L$67,MATCH("-",Y!$G$62:$L$62,0)+1,FALSE),""))</f>
        <v/>
      </c>
      <c r="N607" s="207"/>
      <c r="O607" s="209">
        <f t="shared" si="18"/>
        <v>0</v>
      </c>
      <c r="P607" s="209" t="str">
        <f t="shared" si="19"/>
        <v>-</v>
      </c>
      <c r="Q607" s="64"/>
      <c r="R607" s="64"/>
      <c r="S607" s="64"/>
    </row>
    <row r="608" spans="1:19" s="210" customFormat="1" x14ac:dyDescent="0.2">
      <c r="A608" s="207"/>
      <c r="B608" s="224">
        <v>586</v>
      </c>
      <c r="C608" s="229"/>
      <c r="D608" s="229"/>
      <c r="E608" s="226"/>
      <c r="F608" s="227" t="str">
        <f>IFERROR(VLOOKUP(E608, Z!$A$2:$C$4127, 3, FALSE), "")</f>
        <v/>
      </c>
      <c r="G608" s="228"/>
      <c r="H608" s="229"/>
      <c r="I608" s="229"/>
      <c r="J608" s="226" t="s">
        <v>4873</v>
      </c>
      <c r="K608" s="230"/>
      <c r="L608" s="237"/>
      <c r="M608" s="238" t="str">
        <f>IF(P608=TRUE,IFERROR(K608*VLOOKUP(O608,Y!$F$63:$L$67,MATCH(J608,Y!$G$62:$L$62,0)+1,FALSE),""),IFERROR(K608*VLOOKUP(O608,Y!$F$63:$L$67,MATCH("-",Y!$G$62:$L$62,0)+1,FALSE),""))</f>
        <v/>
      </c>
      <c r="N608" s="207"/>
      <c r="O608" s="209">
        <f t="shared" si="18"/>
        <v>0</v>
      </c>
      <c r="P608" s="209" t="str">
        <f t="shared" si="19"/>
        <v>-</v>
      </c>
      <c r="Q608" s="64"/>
      <c r="R608" s="64"/>
      <c r="S608" s="64"/>
    </row>
    <row r="609" spans="1:19" s="210" customFormat="1" x14ac:dyDescent="0.2">
      <c r="A609" s="207"/>
      <c r="B609" s="224">
        <v>587</v>
      </c>
      <c r="C609" s="229"/>
      <c r="D609" s="229"/>
      <c r="E609" s="226"/>
      <c r="F609" s="227" t="str">
        <f>IFERROR(VLOOKUP(E609, Z!$A$2:$C$4127, 3, FALSE), "")</f>
        <v/>
      </c>
      <c r="G609" s="228"/>
      <c r="H609" s="229"/>
      <c r="I609" s="229"/>
      <c r="J609" s="226" t="s">
        <v>4873</v>
      </c>
      <c r="K609" s="230"/>
      <c r="L609" s="237"/>
      <c r="M609" s="238" t="str">
        <f>IF(P609=TRUE,IFERROR(K609*VLOOKUP(O609,Y!$F$63:$L$67,MATCH(J609,Y!$G$62:$L$62,0)+1,FALSE),""),IFERROR(K609*VLOOKUP(O609,Y!$F$63:$L$67,MATCH("-",Y!$G$62:$L$62,0)+1,FALSE),""))</f>
        <v/>
      </c>
      <c r="N609" s="207"/>
      <c r="O609" s="209">
        <f t="shared" si="18"/>
        <v>0</v>
      </c>
      <c r="P609" s="209" t="str">
        <f t="shared" si="19"/>
        <v>-</v>
      </c>
      <c r="Q609" s="64"/>
      <c r="R609" s="64"/>
      <c r="S609" s="64"/>
    </row>
    <row r="610" spans="1:19" s="210" customFormat="1" x14ac:dyDescent="0.2">
      <c r="A610" s="207"/>
      <c r="B610" s="224">
        <v>588</v>
      </c>
      <c r="C610" s="229"/>
      <c r="D610" s="229"/>
      <c r="E610" s="226"/>
      <c r="F610" s="227" t="str">
        <f>IFERROR(VLOOKUP(E610, Z!$A$2:$C$4127, 3, FALSE), "")</f>
        <v/>
      </c>
      <c r="G610" s="228"/>
      <c r="H610" s="229"/>
      <c r="I610" s="229"/>
      <c r="J610" s="226" t="s">
        <v>4873</v>
      </c>
      <c r="K610" s="230"/>
      <c r="L610" s="237"/>
      <c r="M610" s="238" t="str">
        <f>IF(P610=TRUE,IFERROR(K610*VLOOKUP(O610,Y!$F$63:$L$67,MATCH(J610,Y!$G$62:$L$62,0)+1,FALSE),""),IFERROR(K610*VLOOKUP(O610,Y!$F$63:$L$67,MATCH("-",Y!$G$62:$L$62,0)+1,FALSE),""))</f>
        <v/>
      </c>
      <c r="N610" s="207"/>
      <c r="O610" s="209">
        <f t="shared" si="18"/>
        <v>0</v>
      </c>
      <c r="P610" s="209" t="str">
        <f t="shared" si="19"/>
        <v>-</v>
      </c>
      <c r="Q610" s="64"/>
      <c r="R610" s="64"/>
      <c r="S610" s="64"/>
    </row>
    <row r="611" spans="1:19" s="210" customFormat="1" x14ac:dyDescent="0.2">
      <c r="A611" s="207"/>
      <c r="B611" s="224">
        <v>589</v>
      </c>
      <c r="C611" s="229"/>
      <c r="D611" s="229"/>
      <c r="E611" s="226"/>
      <c r="F611" s="227" t="str">
        <f>IFERROR(VLOOKUP(E611, Z!$A$2:$C$4127, 3, FALSE), "")</f>
        <v/>
      </c>
      <c r="G611" s="228"/>
      <c r="H611" s="229"/>
      <c r="I611" s="229"/>
      <c r="J611" s="226" t="s">
        <v>4873</v>
      </c>
      <c r="K611" s="230"/>
      <c r="L611" s="237"/>
      <c r="M611" s="238" t="str">
        <f>IF(P611=TRUE,IFERROR(K611*VLOOKUP(O611,Y!$F$63:$L$67,MATCH(J611,Y!$G$62:$L$62,0)+1,FALSE),""),IFERROR(K611*VLOOKUP(O611,Y!$F$63:$L$67,MATCH("-",Y!$G$62:$L$62,0)+1,FALSE),""))</f>
        <v/>
      </c>
      <c r="N611" s="207"/>
      <c r="O611" s="209">
        <f t="shared" si="18"/>
        <v>0</v>
      </c>
      <c r="P611" s="209" t="str">
        <f t="shared" si="19"/>
        <v>-</v>
      </c>
      <c r="Q611" s="64"/>
      <c r="R611" s="64"/>
      <c r="S611" s="64"/>
    </row>
    <row r="612" spans="1:19" s="210" customFormat="1" x14ac:dyDescent="0.2">
      <c r="A612" s="207"/>
      <c r="B612" s="224">
        <v>590</v>
      </c>
      <c r="C612" s="229"/>
      <c r="D612" s="229"/>
      <c r="E612" s="226"/>
      <c r="F612" s="227" t="str">
        <f>IFERROR(VLOOKUP(E612, Z!$A$2:$C$4127, 3, FALSE), "")</f>
        <v/>
      </c>
      <c r="G612" s="228"/>
      <c r="H612" s="229"/>
      <c r="I612" s="229"/>
      <c r="J612" s="226" t="s">
        <v>4873</v>
      </c>
      <c r="K612" s="230"/>
      <c r="L612" s="237"/>
      <c r="M612" s="238" t="str">
        <f>IF(P612=TRUE,IFERROR(K612*VLOOKUP(O612,Y!$F$63:$L$67,MATCH(J612,Y!$G$62:$L$62,0)+1,FALSE),""),IFERROR(K612*VLOOKUP(O612,Y!$F$63:$L$67,MATCH("-",Y!$G$62:$L$62,0)+1,FALSE),""))</f>
        <v/>
      </c>
      <c r="N612" s="207"/>
      <c r="O612" s="209">
        <f t="shared" si="18"/>
        <v>0</v>
      </c>
      <c r="P612" s="209" t="str">
        <f t="shared" si="19"/>
        <v>-</v>
      </c>
      <c r="Q612" s="64"/>
      <c r="R612" s="64"/>
      <c r="S612" s="64"/>
    </row>
    <row r="613" spans="1:19" s="210" customFormat="1" x14ac:dyDescent="0.2">
      <c r="A613" s="207"/>
      <c r="B613" s="224">
        <v>591</v>
      </c>
      <c r="C613" s="229"/>
      <c r="D613" s="229"/>
      <c r="E613" s="226"/>
      <c r="F613" s="227" t="str">
        <f>IFERROR(VLOOKUP(E613, Z!$A$2:$C$4127, 3, FALSE), "")</f>
        <v/>
      </c>
      <c r="G613" s="228"/>
      <c r="H613" s="229"/>
      <c r="I613" s="229"/>
      <c r="J613" s="226" t="s">
        <v>4873</v>
      </c>
      <c r="K613" s="230"/>
      <c r="L613" s="237"/>
      <c r="M613" s="238" t="str">
        <f>IF(P613=TRUE,IFERROR(K613*VLOOKUP(O613,Y!$F$63:$L$67,MATCH(J613,Y!$G$62:$L$62,0)+1,FALSE),""),IFERROR(K613*VLOOKUP(O613,Y!$F$63:$L$67,MATCH("-",Y!$G$62:$L$62,0)+1,FALSE),""))</f>
        <v/>
      </c>
      <c r="N613" s="207"/>
      <c r="O613" s="209">
        <f t="shared" si="18"/>
        <v>0</v>
      </c>
      <c r="P613" s="209" t="str">
        <f t="shared" si="19"/>
        <v>-</v>
      </c>
      <c r="Q613" s="64"/>
      <c r="R613" s="64"/>
      <c r="S613" s="64"/>
    </row>
    <row r="614" spans="1:19" s="210" customFormat="1" x14ac:dyDescent="0.2">
      <c r="A614" s="207"/>
      <c r="B614" s="224">
        <v>592</v>
      </c>
      <c r="C614" s="229"/>
      <c r="D614" s="229"/>
      <c r="E614" s="226"/>
      <c r="F614" s="227" t="str">
        <f>IFERROR(VLOOKUP(E614, Z!$A$2:$C$4127, 3, FALSE), "")</f>
        <v/>
      </c>
      <c r="G614" s="228"/>
      <c r="H614" s="229"/>
      <c r="I614" s="229"/>
      <c r="J614" s="226" t="s">
        <v>4873</v>
      </c>
      <c r="K614" s="230"/>
      <c r="L614" s="237"/>
      <c r="M614" s="238" t="str">
        <f>IF(P614=TRUE,IFERROR(K614*VLOOKUP(O614,Y!$F$63:$L$67,MATCH(J614,Y!$G$62:$L$62,0)+1,FALSE),""),IFERROR(K614*VLOOKUP(O614,Y!$F$63:$L$67,MATCH("-",Y!$G$62:$L$62,0)+1,FALSE),""))</f>
        <v/>
      </c>
      <c r="N614" s="207"/>
      <c r="O614" s="209">
        <f t="shared" si="18"/>
        <v>0</v>
      </c>
      <c r="P614" s="209" t="str">
        <f t="shared" si="19"/>
        <v>-</v>
      </c>
      <c r="Q614" s="64"/>
      <c r="R614" s="64"/>
      <c r="S614" s="64"/>
    </row>
    <row r="615" spans="1:19" s="210" customFormat="1" x14ac:dyDescent="0.2">
      <c r="A615" s="207"/>
      <c r="B615" s="224">
        <v>593</v>
      </c>
      <c r="C615" s="229"/>
      <c r="D615" s="229"/>
      <c r="E615" s="226"/>
      <c r="F615" s="227" t="str">
        <f>IFERROR(VLOOKUP(E615, Z!$A$2:$C$4127, 3, FALSE), "")</f>
        <v/>
      </c>
      <c r="G615" s="228"/>
      <c r="H615" s="229"/>
      <c r="I615" s="229"/>
      <c r="J615" s="226" t="s">
        <v>4873</v>
      </c>
      <c r="K615" s="230"/>
      <c r="L615" s="237"/>
      <c r="M615" s="238" t="str">
        <f>IF(P615=TRUE,IFERROR(K615*VLOOKUP(O615,Y!$F$63:$L$67,MATCH(J615,Y!$G$62:$L$62,0)+1,FALSE),""),IFERROR(K615*VLOOKUP(O615,Y!$F$63:$L$67,MATCH("-",Y!$G$62:$L$62,0)+1,FALSE),""))</f>
        <v/>
      </c>
      <c r="N615" s="207"/>
      <c r="O615" s="209">
        <f t="shared" si="18"/>
        <v>0</v>
      </c>
      <c r="P615" s="209" t="str">
        <f t="shared" si="19"/>
        <v>-</v>
      </c>
      <c r="Q615" s="64"/>
      <c r="R615" s="64"/>
      <c r="S615" s="64"/>
    </row>
    <row r="616" spans="1:19" s="210" customFormat="1" x14ac:dyDescent="0.2">
      <c r="A616" s="207"/>
      <c r="B616" s="224">
        <v>594</v>
      </c>
      <c r="C616" s="229"/>
      <c r="D616" s="229"/>
      <c r="E616" s="226"/>
      <c r="F616" s="227" t="str">
        <f>IFERROR(VLOOKUP(E616, Z!$A$2:$C$4127, 3, FALSE), "")</f>
        <v/>
      </c>
      <c r="G616" s="228"/>
      <c r="H616" s="229"/>
      <c r="I616" s="229"/>
      <c r="J616" s="226" t="s">
        <v>4873</v>
      </c>
      <c r="K616" s="230"/>
      <c r="L616" s="237"/>
      <c r="M616" s="238" t="str">
        <f>IF(P616=TRUE,IFERROR(K616*VLOOKUP(O616,Y!$F$63:$L$67,MATCH(J616,Y!$G$62:$L$62,0)+1,FALSE),""),IFERROR(K616*VLOOKUP(O616,Y!$F$63:$L$67,MATCH("-",Y!$G$62:$L$62,0)+1,FALSE),""))</f>
        <v/>
      </c>
      <c r="N616" s="207"/>
      <c r="O616" s="209">
        <f t="shared" si="18"/>
        <v>0</v>
      </c>
      <c r="P616" s="209" t="str">
        <f t="shared" si="19"/>
        <v>-</v>
      </c>
      <c r="Q616" s="64"/>
      <c r="R616" s="64"/>
      <c r="S616" s="64"/>
    </row>
    <row r="617" spans="1:19" s="210" customFormat="1" x14ac:dyDescent="0.2">
      <c r="A617" s="207"/>
      <c r="B617" s="224">
        <v>595</v>
      </c>
      <c r="C617" s="229"/>
      <c r="D617" s="229"/>
      <c r="E617" s="226"/>
      <c r="F617" s="227" t="str">
        <f>IFERROR(VLOOKUP(E617, Z!$A$2:$C$4127, 3, FALSE), "")</f>
        <v/>
      </c>
      <c r="G617" s="228"/>
      <c r="H617" s="229"/>
      <c r="I617" s="229"/>
      <c r="J617" s="226" t="s">
        <v>4873</v>
      </c>
      <c r="K617" s="230"/>
      <c r="L617" s="237"/>
      <c r="M617" s="238" t="str">
        <f>IF(P617=TRUE,IFERROR(K617*VLOOKUP(O617,Y!$F$63:$L$67,MATCH(J617,Y!$G$62:$L$62,0)+1,FALSE),""),IFERROR(K617*VLOOKUP(O617,Y!$F$63:$L$67,MATCH("-",Y!$G$62:$L$62,0)+1,FALSE),""))</f>
        <v/>
      </c>
      <c r="N617" s="207"/>
      <c r="O617" s="209">
        <f t="shared" si="18"/>
        <v>0</v>
      </c>
      <c r="P617" s="209" t="str">
        <f t="shared" si="19"/>
        <v>-</v>
      </c>
      <c r="Q617" s="64"/>
      <c r="R617" s="64"/>
      <c r="S617" s="64"/>
    </row>
    <row r="618" spans="1:19" s="210" customFormat="1" x14ac:dyDescent="0.2">
      <c r="A618" s="207"/>
      <c r="B618" s="224">
        <v>596</v>
      </c>
      <c r="C618" s="229"/>
      <c r="D618" s="229"/>
      <c r="E618" s="226"/>
      <c r="F618" s="227" t="str">
        <f>IFERROR(VLOOKUP(E618, Z!$A$2:$C$4127, 3, FALSE), "")</f>
        <v/>
      </c>
      <c r="G618" s="228"/>
      <c r="H618" s="229"/>
      <c r="I618" s="229"/>
      <c r="J618" s="226" t="s">
        <v>4873</v>
      </c>
      <c r="K618" s="230"/>
      <c r="L618" s="237"/>
      <c r="M618" s="238" t="str">
        <f>IF(P618=TRUE,IFERROR(K618*VLOOKUP(O618,Y!$F$63:$L$67,MATCH(J618,Y!$G$62:$L$62,0)+1,FALSE),""),IFERROR(K618*VLOOKUP(O618,Y!$F$63:$L$67,MATCH("-",Y!$G$62:$L$62,0)+1,FALSE),""))</f>
        <v/>
      </c>
      <c r="N618" s="207"/>
      <c r="O618" s="209">
        <f t="shared" si="18"/>
        <v>0</v>
      </c>
      <c r="P618" s="209" t="str">
        <f t="shared" si="19"/>
        <v>-</v>
      </c>
      <c r="Q618" s="64"/>
      <c r="R618" s="64"/>
      <c r="S618" s="64"/>
    </row>
    <row r="619" spans="1:19" s="210" customFormat="1" x14ac:dyDescent="0.2">
      <c r="A619" s="207"/>
      <c r="B619" s="224">
        <v>597</v>
      </c>
      <c r="C619" s="229"/>
      <c r="D619" s="229"/>
      <c r="E619" s="226"/>
      <c r="F619" s="227" t="str">
        <f>IFERROR(VLOOKUP(E619, Z!$A$2:$C$4127, 3, FALSE), "")</f>
        <v/>
      </c>
      <c r="G619" s="228"/>
      <c r="H619" s="229"/>
      <c r="I619" s="229"/>
      <c r="J619" s="226" t="s">
        <v>4873</v>
      </c>
      <c r="K619" s="230"/>
      <c r="L619" s="237"/>
      <c r="M619" s="238" t="str">
        <f>IF(P619=TRUE,IFERROR(K619*VLOOKUP(O619,Y!$F$63:$L$67,MATCH(J619,Y!$G$62:$L$62,0)+1,FALSE),""),IFERROR(K619*VLOOKUP(O619,Y!$F$63:$L$67,MATCH("-",Y!$G$62:$L$62,0)+1,FALSE),""))</f>
        <v/>
      </c>
      <c r="N619" s="207"/>
      <c r="O619" s="209">
        <f t="shared" si="18"/>
        <v>0</v>
      </c>
      <c r="P619" s="209" t="str">
        <f t="shared" si="19"/>
        <v>-</v>
      </c>
      <c r="Q619" s="64"/>
      <c r="R619" s="64"/>
      <c r="S619" s="64"/>
    </row>
    <row r="620" spans="1:19" s="210" customFormat="1" x14ac:dyDescent="0.2">
      <c r="A620" s="207"/>
      <c r="B620" s="224">
        <v>598</v>
      </c>
      <c r="C620" s="229"/>
      <c r="D620" s="229"/>
      <c r="E620" s="226"/>
      <c r="F620" s="227" t="str">
        <f>IFERROR(VLOOKUP(E620, Z!$A$2:$C$4127, 3, FALSE), "")</f>
        <v/>
      </c>
      <c r="G620" s="228"/>
      <c r="H620" s="229"/>
      <c r="I620" s="229"/>
      <c r="J620" s="226" t="s">
        <v>4873</v>
      </c>
      <c r="K620" s="230"/>
      <c r="L620" s="237"/>
      <c r="M620" s="238" t="str">
        <f>IF(P620=TRUE,IFERROR(K620*VLOOKUP(O620,Y!$F$63:$L$67,MATCH(J620,Y!$G$62:$L$62,0)+1,FALSE),""),IFERROR(K620*VLOOKUP(O620,Y!$F$63:$L$67,MATCH("-",Y!$G$62:$L$62,0)+1,FALSE),""))</f>
        <v/>
      </c>
      <c r="N620" s="207"/>
      <c r="O620" s="209">
        <f t="shared" si="18"/>
        <v>0</v>
      </c>
      <c r="P620" s="209" t="str">
        <f t="shared" si="19"/>
        <v>-</v>
      </c>
      <c r="Q620" s="64"/>
      <c r="R620" s="64"/>
      <c r="S620" s="64"/>
    </row>
    <row r="621" spans="1:19" s="210" customFormat="1" x14ac:dyDescent="0.2">
      <c r="A621" s="207"/>
      <c r="B621" s="224">
        <v>599</v>
      </c>
      <c r="C621" s="229"/>
      <c r="D621" s="229"/>
      <c r="E621" s="226"/>
      <c r="F621" s="227" t="str">
        <f>IFERROR(VLOOKUP(E621, Z!$A$2:$C$4127, 3, FALSE), "")</f>
        <v/>
      </c>
      <c r="G621" s="228"/>
      <c r="H621" s="229"/>
      <c r="I621" s="229"/>
      <c r="J621" s="226" t="s">
        <v>4873</v>
      </c>
      <c r="K621" s="230"/>
      <c r="L621" s="237"/>
      <c r="M621" s="238" t="str">
        <f>IF(P621=TRUE,IFERROR(K621*VLOOKUP(O621,Y!$F$63:$L$67,MATCH(J621,Y!$G$62:$L$62,0)+1,FALSE),""),IFERROR(K621*VLOOKUP(O621,Y!$F$63:$L$67,MATCH("-",Y!$G$62:$L$62,0)+1,FALSE),""))</f>
        <v/>
      </c>
      <c r="N621" s="207"/>
      <c r="O621" s="209">
        <f t="shared" si="18"/>
        <v>0</v>
      </c>
      <c r="P621" s="209" t="str">
        <f t="shared" si="19"/>
        <v>-</v>
      </c>
      <c r="Q621" s="64"/>
      <c r="R621" s="64"/>
      <c r="S621" s="64"/>
    </row>
    <row r="622" spans="1:19" s="210" customFormat="1" x14ac:dyDescent="0.2">
      <c r="A622" s="207"/>
      <c r="B622" s="224">
        <v>600</v>
      </c>
      <c r="C622" s="229"/>
      <c r="D622" s="229"/>
      <c r="E622" s="226"/>
      <c r="F622" s="227" t="str">
        <f>IFERROR(VLOOKUP(E622, Z!$A$2:$C$4127, 3, FALSE), "")</f>
        <v/>
      </c>
      <c r="G622" s="228"/>
      <c r="H622" s="229"/>
      <c r="I622" s="229"/>
      <c r="J622" s="226" t="s">
        <v>4873</v>
      </c>
      <c r="K622" s="230"/>
      <c r="L622" s="237"/>
      <c r="M622" s="238" t="str">
        <f>IF(P622=TRUE,IFERROR(K622*VLOOKUP(O622,Y!$F$63:$L$67,MATCH(J622,Y!$G$62:$L$62,0)+1,FALSE),""),IFERROR(K622*VLOOKUP(O622,Y!$F$63:$L$67,MATCH("-",Y!$G$62:$L$62,0)+1,FALSE),""))</f>
        <v/>
      </c>
      <c r="N622" s="207"/>
      <c r="O622" s="209">
        <f t="shared" si="18"/>
        <v>0</v>
      </c>
      <c r="P622" s="209" t="str">
        <f t="shared" si="19"/>
        <v>-</v>
      </c>
      <c r="Q622" s="64"/>
      <c r="R622" s="64"/>
      <c r="S622" s="64"/>
    </row>
    <row r="623" spans="1:19" s="210" customFormat="1" x14ac:dyDescent="0.2">
      <c r="A623" s="207"/>
      <c r="B623" s="224">
        <v>601</v>
      </c>
      <c r="C623" s="229"/>
      <c r="D623" s="229"/>
      <c r="E623" s="226"/>
      <c r="F623" s="227" t="str">
        <f>IFERROR(VLOOKUP(E623, Z!$A$2:$C$4127, 3, FALSE), "")</f>
        <v/>
      </c>
      <c r="G623" s="228"/>
      <c r="H623" s="229"/>
      <c r="I623" s="229"/>
      <c r="J623" s="226" t="s">
        <v>4873</v>
      </c>
      <c r="K623" s="230"/>
      <c r="L623" s="237"/>
      <c r="M623" s="238" t="str">
        <f>IF(P623=TRUE,IFERROR(K623*VLOOKUP(O623,Y!$F$63:$L$67,MATCH(J623,Y!$G$62:$L$62,0)+1,FALSE),""),IFERROR(K623*VLOOKUP(O623,Y!$F$63:$L$67,MATCH("-",Y!$G$62:$L$62,0)+1,FALSE),""))</f>
        <v/>
      </c>
      <c r="N623" s="207"/>
      <c r="O623" s="209">
        <f t="shared" si="18"/>
        <v>0</v>
      </c>
      <c r="P623" s="209" t="str">
        <f t="shared" si="19"/>
        <v>-</v>
      </c>
      <c r="Q623" s="64"/>
      <c r="R623" s="64"/>
      <c r="S623" s="64"/>
    </row>
    <row r="624" spans="1:19" s="210" customFormat="1" x14ac:dyDescent="0.2">
      <c r="A624" s="207"/>
      <c r="B624" s="224">
        <v>602</v>
      </c>
      <c r="C624" s="229"/>
      <c r="D624" s="229"/>
      <c r="E624" s="226"/>
      <c r="F624" s="227" t="str">
        <f>IFERROR(VLOOKUP(E624, Z!$A$2:$C$4127, 3, FALSE), "")</f>
        <v/>
      </c>
      <c r="G624" s="228"/>
      <c r="H624" s="229"/>
      <c r="I624" s="229"/>
      <c r="J624" s="226" t="s">
        <v>4873</v>
      </c>
      <c r="K624" s="230"/>
      <c r="L624" s="237"/>
      <c r="M624" s="238" t="str">
        <f>IF(P624=TRUE,IFERROR(K624*VLOOKUP(O624,Y!$F$63:$L$67,MATCH(J624,Y!$G$62:$L$62,0)+1,FALSE),""),IFERROR(K624*VLOOKUP(O624,Y!$F$63:$L$67,MATCH("-",Y!$G$62:$L$62,0)+1,FALSE),""))</f>
        <v/>
      </c>
      <c r="N624" s="207"/>
      <c r="O624" s="209">
        <f t="shared" si="18"/>
        <v>0</v>
      </c>
      <c r="P624" s="209" t="str">
        <f t="shared" si="19"/>
        <v>-</v>
      </c>
      <c r="Q624" s="64"/>
      <c r="R624" s="64"/>
      <c r="S624" s="64"/>
    </row>
    <row r="625" spans="1:19" s="210" customFormat="1" x14ac:dyDescent="0.2">
      <c r="A625" s="207"/>
      <c r="B625" s="224">
        <v>603</v>
      </c>
      <c r="C625" s="229"/>
      <c r="D625" s="229"/>
      <c r="E625" s="226"/>
      <c r="F625" s="227" t="str">
        <f>IFERROR(VLOOKUP(E625, Z!$A$2:$C$4127, 3, FALSE), "")</f>
        <v/>
      </c>
      <c r="G625" s="228"/>
      <c r="H625" s="229"/>
      <c r="I625" s="229"/>
      <c r="J625" s="226" t="s">
        <v>4873</v>
      </c>
      <c r="K625" s="230"/>
      <c r="L625" s="237"/>
      <c r="M625" s="238" t="str">
        <f>IF(P625=TRUE,IFERROR(K625*VLOOKUP(O625,Y!$F$63:$L$67,MATCH(J625,Y!$G$62:$L$62,0)+1,FALSE),""),IFERROR(K625*VLOOKUP(O625,Y!$F$63:$L$67,MATCH("-",Y!$G$62:$L$62,0)+1,FALSE),""))</f>
        <v/>
      </c>
      <c r="N625" s="207"/>
      <c r="O625" s="209">
        <f t="shared" si="18"/>
        <v>0</v>
      </c>
      <c r="P625" s="209" t="str">
        <f t="shared" si="19"/>
        <v>-</v>
      </c>
      <c r="Q625" s="64"/>
      <c r="R625" s="64"/>
      <c r="S625" s="64"/>
    </row>
    <row r="626" spans="1:19" s="210" customFormat="1" x14ac:dyDescent="0.2">
      <c r="A626" s="207"/>
      <c r="B626" s="224">
        <v>604</v>
      </c>
      <c r="C626" s="229"/>
      <c r="D626" s="229"/>
      <c r="E626" s="226"/>
      <c r="F626" s="227" t="str">
        <f>IFERROR(VLOOKUP(E626, Z!$A$2:$C$4127, 3, FALSE), "")</f>
        <v/>
      </c>
      <c r="G626" s="228"/>
      <c r="H626" s="229"/>
      <c r="I626" s="229"/>
      <c r="J626" s="226" t="s">
        <v>4873</v>
      </c>
      <c r="K626" s="230"/>
      <c r="L626" s="237"/>
      <c r="M626" s="238" t="str">
        <f>IF(P626=TRUE,IFERROR(K626*VLOOKUP(O626,Y!$F$63:$L$67,MATCH(J626,Y!$G$62:$L$62,0)+1,FALSE),""),IFERROR(K626*VLOOKUP(O626,Y!$F$63:$L$67,MATCH("-",Y!$G$62:$L$62,0)+1,FALSE),""))</f>
        <v/>
      </c>
      <c r="N626" s="207"/>
      <c r="O626" s="209">
        <f t="shared" si="18"/>
        <v>0</v>
      </c>
      <c r="P626" s="209" t="str">
        <f t="shared" si="19"/>
        <v>-</v>
      </c>
      <c r="Q626" s="64"/>
      <c r="R626" s="64"/>
      <c r="S626" s="64"/>
    </row>
    <row r="627" spans="1:19" s="210" customFormat="1" x14ac:dyDescent="0.2">
      <c r="A627" s="207"/>
      <c r="B627" s="224">
        <v>605</v>
      </c>
      <c r="C627" s="229"/>
      <c r="D627" s="229"/>
      <c r="E627" s="226"/>
      <c r="F627" s="227" t="str">
        <f>IFERROR(VLOOKUP(E627, Z!$A$2:$C$4127, 3, FALSE), "")</f>
        <v/>
      </c>
      <c r="G627" s="228"/>
      <c r="H627" s="229"/>
      <c r="I627" s="229"/>
      <c r="J627" s="226" t="s">
        <v>4873</v>
      </c>
      <c r="K627" s="230"/>
      <c r="L627" s="237"/>
      <c r="M627" s="238" t="str">
        <f>IF(P627=TRUE,IFERROR(K627*VLOOKUP(O627,Y!$F$63:$L$67,MATCH(J627,Y!$G$62:$L$62,0)+1,FALSE),""),IFERROR(K627*VLOOKUP(O627,Y!$F$63:$L$67,MATCH("-",Y!$G$62:$L$62,0)+1,FALSE),""))</f>
        <v/>
      </c>
      <c r="N627" s="207"/>
      <c r="O627" s="209">
        <f t="shared" si="18"/>
        <v>0</v>
      </c>
      <c r="P627" s="209" t="str">
        <f t="shared" si="19"/>
        <v>-</v>
      </c>
      <c r="Q627" s="64"/>
      <c r="R627" s="64"/>
      <c r="S627" s="64"/>
    </row>
    <row r="628" spans="1:19" s="210" customFormat="1" x14ac:dyDescent="0.2">
      <c r="A628" s="207"/>
      <c r="B628" s="224">
        <v>606</v>
      </c>
      <c r="C628" s="229"/>
      <c r="D628" s="229"/>
      <c r="E628" s="226"/>
      <c r="F628" s="227" t="str">
        <f>IFERROR(VLOOKUP(E628, Z!$A$2:$C$4127, 3, FALSE), "")</f>
        <v/>
      </c>
      <c r="G628" s="228"/>
      <c r="H628" s="229"/>
      <c r="I628" s="229"/>
      <c r="J628" s="226" t="s">
        <v>4873</v>
      </c>
      <c r="K628" s="230"/>
      <c r="L628" s="237"/>
      <c r="M628" s="238" t="str">
        <f>IF(P628=TRUE,IFERROR(K628*VLOOKUP(O628,Y!$F$63:$L$67,MATCH(J628,Y!$G$62:$L$62,0)+1,FALSE),""),IFERROR(K628*VLOOKUP(O628,Y!$F$63:$L$67,MATCH("-",Y!$G$62:$L$62,0)+1,FALSE),""))</f>
        <v/>
      </c>
      <c r="N628" s="207"/>
      <c r="O628" s="209">
        <f t="shared" si="18"/>
        <v>0</v>
      </c>
      <c r="P628" s="209" t="str">
        <f t="shared" si="19"/>
        <v>-</v>
      </c>
      <c r="Q628" s="64"/>
      <c r="R628" s="64"/>
      <c r="S628" s="64"/>
    </row>
    <row r="629" spans="1:19" s="210" customFormat="1" x14ac:dyDescent="0.2">
      <c r="A629" s="207"/>
      <c r="B629" s="224">
        <v>607</v>
      </c>
      <c r="C629" s="229"/>
      <c r="D629" s="229"/>
      <c r="E629" s="226"/>
      <c r="F629" s="227" t="str">
        <f>IFERROR(VLOOKUP(E629, Z!$A$2:$C$4127, 3, FALSE), "")</f>
        <v/>
      </c>
      <c r="G629" s="228"/>
      <c r="H629" s="229"/>
      <c r="I629" s="229"/>
      <c r="J629" s="226" t="s">
        <v>4873</v>
      </c>
      <c r="K629" s="230"/>
      <c r="L629" s="237"/>
      <c r="M629" s="238" t="str">
        <f>IF(P629=TRUE,IFERROR(K629*VLOOKUP(O629,Y!$F$63:$L$67,MATCH(J629,Y!$G$62:$L$62,0)+1,FALSE),""),IFERROR(K629*VLOOKUP(O629,Y!$F$63:$L$67,MATCH("-",Y!$G$62:$L$62,0)+1,FALSE),""))</f>
        <v/>
      </c>
      <c r="N629" s="207"/>
      <c r="O629" s="209">
        <f t="shared" si="18"/>
        <v>0</v>
      </c>
      <c r="P629" s="209" t="str">
        <f t="shared" si="19"/>
        <v>-</v>
      </c>
      <c r="Q629" s="64"/>
      <c r="R629" s="64"/>
      <c r="S629" s="64"/>
    </row>
    <row r="630" spans="1:19" s="210" customFormat="1" x14ac:dyDescent="0.2">
      <c r="A630" s="207"/>
      <c r="B630" s="224">
        <v>608</v>
      </c>
      <c r="C630" s="229"/>
      <c r="D630" s="229"/>
      <c r="E630" s="226"/>
      <c r="F630" s="227" t="str">
        <f>IFERROR(VLOOKUP(E630, Z!$A$2:$C$4127, 3, FALSE), "")</f>
        <v/>
      </c>
      <c r="G630" s="228"/>
      <c r="H630" s="229"/>
      <c r="I630" s="229"/>
      <c r="J630" s="226" t="s">
        <v>4873</v>
      </c>
      <c r="K630" s="230"/>
      <c r="L630" s="237"/>
      <c r="M630" s="238" t="str">
        <f>IF(P630=TRUE,IFERROR(K630*VLOOKUP(O630,Y!$F$63:$L$67,MATCH(J630,Y!$G$62:$L$62,0)+1,FALSE),""),IFERROR(K630*VLOOKUP(O630,Y!$F$63:$L$67,MATCH("-",Y!$G$62:$L$62,0)+1,FALSE),""))</f>
        <v/>
      </c>
      <c r="N630" s="207"/>
      <c r="O630" s="209">
        <f t="shared" si="18"/>
        <v>0</v>
      </c>
      <c r="P630" s="209" t="str">
        <f t="shared" si="19"/>
        <v>-</v>
      </c>
      <c r="Q630" s="64"/>
      <c r="R630" s="64"/>
      <c r="S630" s="64"/>
    </row>
    <row r="631" spans="1:19" s="210" customFormat="1" x14ac:dyDescent="0.2">
      <c r="A631" s="207"/>
      <c r="B631" s="224">
        <v>609</v>
      </c>
      <c r="C631" s="229"/>
      <c r="D631" s="229"/>
      <c r="E631" s="226"/>
      <c r="F631" s="227" t="str">
        <f>IFERROR(VLOOKUP(E631, Z!$A$2:$C$4127, 3, FALSE), "")</f>
        <v/>
      </c>
      <c r="G631" s="228"/>
      <c r="H631" s="229"/>
      <c r="I631" s="229"/>
      <c r="J631" s="226" t="s">
        <v>4873</v>
      </c>
      <c r="K631" s="230"/>
      <c r="L631" s="237"/>
      <c r="M631" s="238" t="str">
        <f>IF(P631=TRUE,IFERROR(K631*VLOOKUP(O631,Y!$F$63:$L$67,MATCH(J631,Y!$G$62:$L$62,0)+1,FALSE),""),IFERROR(K631*VLOOKUP(O631,Y!$F$63:$L$67,MATCH("-",Y!$G$62:$L$62,0)+1,FALSE),""))</f>
        <v/>
      </c>
      <c r="N631" s="207"/>
      <c r="O631" s="209">
        <f t="shared" si="18"/>
        <v>0</v>
      </c>
      <c r="P631" s="209" t="str">
        <f t="shared" si="19"/>
        <v>-</v>
      </c>
      <c r="Q631" s="64"/>
      <c r="R631" s="64"/>
      <c r="S631" s="64"/>
    </row>
    <row r="632" spans="1:19" s="210" customFormat="1" x14ac:dyDescent="0.2">
      <c r="A632" s="207"/>
      <c r="B632" s="224">
        <v>610</v>
      </c>
      <c r="C632" s="229"/>
      <c r="D632" s="229"/>
      <c r="E632" s="226"/>
      <c r="F632" s="227" t="str">
        <f>IFERROR(VLOOKUP(E632, Z!$A$2:$C$4127, 3, FALSE), "")</f>
        <v/>
      </c>
      <c r="G632" s="228"/>
      <c r="H632" s="229"/>
      <c r="I632" s="229"/>
      <c r="J632" s="226" t="s">
        <v>4873</v>
      </c>
      <c r="K632" s="230"/>
      <c r="L632" s="237"/>
      <c r="M632" s="238" t="str">
        <f>IF(P632=TRUE,IFERROR(K632*VLOOKUP(O632,Y!$F$63:$L$67,MATCH(J632,Y!$G$62:$L$62,0)+1,FALSE),""),IFERROR(K632*VLOOKUP(O632,Y!$F$63:$L$67,MATCH("-",Y!$G$62:$L$62,0)+1,FALSE),""))</f>
        <v/>
      </c>
      <c r="N632" s="207"/>
      <c r="O632" s="209">
        <f t="shared" si="18"/>
        <v>0</v>
      </c>
      <c r="P632" s="209" t="str">
        <f t="shared" si="19"/>
        <v>-</v>
      </c>
      <c r="Q632" s="64"/>
      <c r="R632" s="64"/>
      <c r="S632" s="64"/>
    </row>
    <row r="633" spans="1:19" s="210" customFormat="1" x14ac:dyDescent="0.2">
      <c r="A633" s="207"/>
      <c r="B633" s="224">
        <v>611</v>
      </c>
      <c r="C633" s="229"/>
      <c r="D633" s="229"/>
      <c r="E633" s="226"/>
      <c r="F633" s="227" t="str">
        <f>IFERROR(VLOOKUP(E633, Z!$A$2:$C$4127, 3, FALSE), "")</f>
        <v/>
      </c>
      <c r="G633" s="228"/>
      <c r="H633" s="229"/>
      <c r="I633" s="229"/>
      <c r="J633" s="226" t="s">
        <v>4873</v>
      </c>
      <c r="K633" s="230"/>
      <c r="L633" s="237"/>
      <c r="M633" s="238" t="str">
        <f>IF(P633=TRUE,IFERROR(K633*VLOOKUP(O633,Y!$F$63:$L$67,MATCH(J633,Y!$G$62:$L$62,0)+1,FALSE),""),IFERROR(K633*VLOOKUP(O633,Y!$F$63:$L$67,MATCH("-",Y!$G$62:$L$62,0)+1,FALSE),""))</f>
        <v/>
      </c>
      <c r="N633" s="207"/>
      <c r="O633" s="209">
        <f t="shared" si="18"/>
        <v>0</v>
      </c>
      <c r="P633" s="209" t="str">
        <f t="shared" si="19"/>
        <v>-</v>
      </c>
      <c r="Q633" s="64"/>
      <c r="R633" s="64"/>
      <c r="S633" s="64"/>
    </row>
    <row r="634" spans="1:19" s="210" customFormat="1" x14ac:dyDescent="0.2">
      <c r="A634" s="207"/>
      <c r="B634" s="224">
        <v>612</v>
      </c>
      <c r="C634" s="229"/>
      <c r="D634" s="229"/>
      <c r="E634" s="226"/>
      <c r="F634" s="227" t="str">
        <f>IFERROR(VLOOKUP(E634, Z!$A$2:$C$4127, 3, FALSE), "")</f>
        <v/>
      </c>
      <c r="G634" s="228"/>
      <c r="H634" s="229"/>
      <c r="I634" s="229"/>
      <c r="J634" s="226" t="s">
        <v>4873</v>
      </c>
      <c r="K634" s="230"/>
      <c r="L634" s="237"/>
      <c r="M634" s="238" t="str">
        <f>IF(P634=TRUE,IFERROR(K634*VLOOKUP(O634,Y!$F$63:$L$67,MATCH(J634,Y!$G$62:$L$62,0)+1,FALSE),""),IFERROR(K634*VLOOKUP(O634,Y!$F$63:$L$67,MATCH("-",Y!$G$62:$L$62,0)+1,FALSE),""))</f>
        <v/>
      </c>
      <c r="N634" s="207"/>
      <c r="O634" s="209">
        <f t="shared" si="18"/>
        <v>0</v>
      </c>
      <c r="P634" s="209" t="str">
        <f t="shared" si="19"/>
        <v>-</v>
      </c>
      <c r="Q634" s="64"/>
      <c r="R634" s="64"/>
      <c r="S634" s="64"/>
    </row>
    <row r="635" spans="1:19" s="210" customFormat="1" x14ac:dyDescent="0.2">
      <c r="A635" s="207"/>
      <c r="B635" s="224">
        <v>613</v>
      </c>
      <c r="C635" s="229"/>
      <c r="D635" s="229"/>
      <c r="E635" s="226"/>
      <c r="F635" s="227" t="str">
        <f>IFERROR(VLOOKUP(E635, Z!$A$2:$C$4127, 3, FALSE), "")</f>
        <v/>
      </c>
      <c r="G635" s="228"/>
      <c r="H635" s="229"/>
      <c r="I635" s="229"/>
      <c r="J635" s="226" t="s">
        <v>4873</v>
      </c>
      <c r="K635" s="230"/>
      <c r="L635" s="237"/>
      <c r="M635" s="238" t="str">
        <f>IF(P635=TRUE,IFERROR(K635*VLOOKUP(O635,Y!$F$63:$L$67,MATCH(J635,Y!$G$62:$L$62,0)+1,FALSE),""),IFERROR(K635*VLOOKUP(O635,Y!$F$63:$L$67,MATCH("-",Y!$G$62:$L$62,0)+1,FALSE),""))</f>
        <v/>
      </c>
      <c r="N635" s="207"/>
      <c r="O635" s="209">
        <f t="shared" si="18"/>
        <v>0</v>
      </c>
      <c r="P635" s="209" t="str">
        <f t="shared" si="19"/>
        <v>-</v>
      </c>
      <c r="Q635" s="64"/>
      <c r="R635" s="64"/>
      <c r="S635" s="64"/>
    </row>
    <row r="636" spans="1:19" s="210" customFormat="1" x14ac:dyDescent="0.2">
      <c r="A636" s="207"/>
      <c r="B636" s="224">
        <v>614</v>
      </c>
      <c r="C636" s="229"/>
      <c r="D636" s="229"/>
      <c r="E636" s="226"/>
      <c r="F636" s="227" t="str">
        <f>IFERROR(VLOOKUP(E636, Z!$A$2:$C$4127, 3, FALSE), "")</f>
        <v/>
      </c>
      <c r="G636" s="228"/>
      <c r="H636" s="229"/>
      <c r="I636" s="229"/>
      <c r="J636" s="226" t="s">
        <v>4873</v>
      </c>
      <c r="K636" s="230"/>
      <c r="L636" s="237"/>
      <c r="M636" s="238" t="str">
        <f>IF(P636=TRUE,IFERROR(K636*VLOOKUP(O636,Y!$F$63:$L$67,MATCH(J636,Y!$G$62:$L$62,0)+1,FALSE),""),IFERROR(K636*VLOOKUP(O636,Y!$F$63:$L$67,MATCH("-",Y!$G$62:$L$62,0)+1,FALSE),""))</f>
        <v/>
      </c>
      <c r="N636" s="207"/>
      <c r="O636" s="209">
        <f t="shared" si="18"/>
        <v>0</v>
      </c>
      <c r="P636" s="209" t="str">
        <f t="shared" si="19"/>
        <v>-</v>
      </c>
      <c r="Q636" s="64"/>
      <c r="R636" s="64"/>
      <c r="S636" s="64"/>
    </row>
    <row r="637" spans="1:19" s="210" customFormat="1" x14ac:dyDescent="0.2">
      <c r="A637" s="207"/>
      <c r="B637" s="224">
        <v>615</v>
      </c>
      <c r="C637" s="229"/>
      <c r="D637" s="229"/>
      <c r="E637" s="226"/>
      <c r="F637" s="227" t="str">
        <f>IFERROR(VLOOKUP(E637, Z!$A$2:$C$4127, 3, FALSE), "")</f>
        <v/>
      </c>
      <c r="G637" s="228"/>
      <c r="H637" s="229"/>
      <c r="I637" s="229"/>
      <c r="J637" s="226" t="s">
        <v>4873</v>
      </c>
      <c r="K637" s="230"/>
      <c r="L637" s="237"/>
      <c r="M637" s="238" t="str">
        <f>IF(P637=TRUE,IFERROR(K637*VLOOKUP(O637,Y!$F$63:$L$67,MATCH(J637,Y!$G$62:$L$62,0)+1,FALSE),""),IFERROR(K637*VLOOKUP(O637,Y!$F$63:$L$67,MATCH("-",Y!$G$62:$L$62,0)+1,FALSE),""))</f>
        <v/>
      </c>
      <c r="N637" s="207"/>
      <c r="O637" s="209">
        <f t="shared" si="18"/>
        <v>0</v>
      </c>
      <c r="P637" s="209" t="str">
        <f t="shared" si="19"/>
        <v>-</v>
      </c>
      <c r="Q637" s="64"/>
      <c r="R637" s="64"/>
      <c r="S637" s="64"/>
    </row>
    <row r="638" spans="1:19" s="210" customFormat="1" x14ac:dyDescent="0.2">
      <c r="A638" s="207"/>
      <c r="B638" s="224">
        <v>616</v>
      </c>
      <c r="C638" s="229"/>
      <c r="D638" s="229"/>
      <c r="E638" s="226"/>
      <c r="F638" s="227" t="str">
        <f>IFERROR(VLOOKUP(E638, Z!$A$2:$C$4127, 3, FALSE), "")</f>
        <v/>
      </c>
      <c r="G638" s="228"/>
      <c r="H638" s="229"/>
      <c r="I638" s="229"/>
      <c r="J638" s="226" t="s">
        <v>4873</v>
      </c>
      <c r="K638" s="230"/>
      <c r="L638" s="237"/>
      <c r="M638" s="238" t="str">
        <f>IF(P638=TRUE,IFERROR(K638*VLOOKUP(O638,Y!$F$63:$L$67,MATCH(J638,Y!$G$62:$L$62,0)+1,FALSE),""),IFERROR(K638*VLOOKUP(O638,Y!$F$63:$L$67,MATCH("-",Y!$G$62:$L$62,0)+1,FALSE),""))</f>
        <v/>
      </c>
      <c r="N638" s="207"/>
      <c r="O638" s="209">
        <f t="shared" si="18"/>
        <v>0</v>
      </c>
      <c r="P638" s="209" t="str">
        <f t="shared" si="19"/>
        <v>-</v>
      </c>
      <c r="Q638" s="64"/>
      <c r="R638" s="64"/>
      <c r="S638" s="64"/>
    </row>
    <row r="639" spans="1:19" s="210" customFormat="1" x14ac:dyDescent="0.2">
      <c r="A639" s="207"/>
      <c r="B639" s="224">
        <v>617</v>
      </c>
      <c r="C639" s="229"/>
      <c r="D639" s="229"/>
      <c r="E639" s="226"/>
      <c r="F639" s="227" t="str">
        <f>IFERROR(VLOOKUP(E639, Z!$A$2:$C$4127, 3, FALSE), "")</f>
        <v/>
      </c>
      <c r="G639" s="228"/>
      <c r="H639" s="229"/>
      <c r="I639" s="229"/>
      <c r="J639" s="226" t="s">
        <v>4873</v>
      </c>
      <c r="K639" s="230"/>
      <c r="L639" s="237"/>
      <c r="M639" s="238" t="str">
        <f>IF(P639=TRUE,IFERROR(K639*VLOOKUP(O639,Y!$F$63:$L$67,MATCH(J639,Y!$G$62:$L$62,0)+1,FALSE),""),IFERROR(K639*VLOOKUP(O639,Y!$F$63:$L$67,MATCH("-",Y!$G$62:$L$62,0)+1,FALSE),""))</f>
        <v/>
      </c>
      <c r="N639" s="207"/>
      <c r="O639" s="209">
        <f t="shared" si="18"/>
        <v>0</v>
      </c>
      <c r="P639" s="209" t="str">
        <f t="shared" si="19"/>
        <v>-</v>
      </c>
      <c r="Q639" s="64"/>
      <c r="R639" s="64"/>
      <c r="S639" s="64"/>
    </row>
    <row r="640" spans="1:19" s="210" customFormat="1" x14ac:dyDescent="0.2">
      <c r="A640" s="207"/>
      <c r="B640" s="224">
        <v>618</v>
      </c>
      <c r="C640" s="229"/>
      <c r="D640" s="229"/>
      <c r="E640" s="226"/>
      <c r="F640" s="227" t="str">
        <f>IFERROR(VLOOKUP(E640, Z!$A$2:$C$4127, 3, FALSE), "")</f>
        <v/>
      </c>
      <c r="G640" s="228"/>
      <c r="H640" s="229"/>
      <c r="I640" s="229"/>
      <c r="J640" s="226" t="s">
        <v>4873</v>
      </c>
      <c r="K640" s="230"/>
      <c r="L640" s="237"/>
      <c r="M640" s="238" t="str">
        <f>IF(P640=TRUE,IFERROR(K640*VLOOKUP(O640,Y!$F$63:$L$67,MATCH(J640,Y!$G$62:$L$62,0)+1,FALSE),""),IFERROR(K640*VLOOKUP(O640,Y!$F$63:$L$67,MATCH("-",Y!$G$62:$L$62,0)+1,FALSE),""))</f>
        <v/>
      </c>
      <c r="N640" s="207"/>
      <c r="O640" s="209">
        <f t="shared" si="18"/>
        <v>0</v>
      </c>
      <c r="P640" s="209" t="str">
        <f t="shared" si="19"/>
        <v>-</v>
      </c>
      <c r="Q640" s="64"/>
      <c r="R640" s="64"/>
      <c r="S640" s="64"/>
    </row>
    <row r="641" spans="1:19" s="210" customFormat="1" x14ac:dyDescent="0.2">
      <c r="A641" s="207"/>
      <c r="B641" s="224">
        <v>619</v>
      </c>
      <c r="C641" s="229"/>
      <c r="D641" s="229"/>
      <c r="E641" s="226"/>
      <c r="F641" s="227" t="str">
        <f>IFERROR(VLOOKUP(E641, Z!$A$2:$C$4127, 3, FALSE), "")</f>
        <v/>
      </c>
      <c r="G641" s="228"/>
      <c r="H641" s="229"/>
      <c r="I641" s="229"/>
      <c r="J641" s="226" t="s">
        <v>4873</v>
      </c>
      <c r="K641" s="230"/>
      <c r="L641" s="237"/>
      <c r="M641" s="238" t="str">
        <f>IF(P641=TRUE,IFERROR(K641*VLOOKUP(O641,Y!$F$63:$L$67,MATCH(J641,Y!$G$62:$L$62,0)+1,FALSE),""),IFERROR(K641*VLOOKUP(O641,Y!$F$63:$L$67,MATCH("-",Y!$G$62:$L$62,0)+1,FALSE),""))</f>
        <v/>
      </c>
      <c r="N641" s="207"/>
      <c r="O641" s="209">
        <f t="shared" si="18"/>
        <v>0</v>
      </c>
      <c r="P641" s="209" t="str">
        <f t="shared" si="19"/>
        <v>-</v>
      </c>
      <c r="Q641" s="64"/>
      <c r="R641" s="64"/>
      <c r="S641" s="64"/>
    </row>
    <row r="642" spans="1:19" s="210" customFormat="1" x14ac:dyDescent="0.2">
      <c r="A642" s="207"/>
      <c r="B642" s="224">
        <v>620</v>
      </c>
      <c r="C642" s="229"/>
      <c r="D642" s="229"/>
      <c r="E642" s="226"/>
      <c r="F642" s="227" t="str">
        <f>IFERROR(VLOOKUP(E642, Z!$A$2:$C$4127, 3, FALSE), "")</f>
        <v/>
      </c>
      <c r="G642" s="228"/>
      <c r="H642" s="229"/>
      <c r="I642" s="229"/>
      <c r="J642" s="226" t="s">
        <v>4873</v>
      </c>
      <c r="K642" s="230"/>
      <c r="L642" s="237"/>
      <c r="M642" s="238" t="str">
        <f>IF(P642=TRUE,IFERROR(K642*VLOOKUP(O642,Y!$F$63:$L$67,MATCH(J642,Y!$G$62:$L$62,0)+1,FALSE),""),IFERROR(K642*VLOOKUP(O642,Y!$F$63:$L$67,MATCH("-",Y!$G$62:$L$62,0)+1,FALSE),""))</f>
        <v/>
      </c>
      <c r="N642" s="207"/>
      <c r="O642" s="209">
        <f t="shared" si="18"/>
        <v>0</v>
      </c>
      <c r="P642" s="209" t="str">
        <f t="shared" si="19"/>
        <v>-</v>
      </c>
      <c r="Q642" s="64"/>
      <c r="R642" s="64"/>
      <c r="S642" s="64"/>
    </row>
    <row r="643" spans="1:19" s="210" customFormat="1" x14ac:dyDescent="0.2">
      <c r="A643" s="207"/>
      <c r="B643" s="224">
        <v>621</v>
      </c>
      <c r="C643" s="229"/>
      <c r="D643" s="229"/>
      <c r="E643" s="226"/>
      <c r="F643" s="227" t="str">
        <f>IFERROR(VLOOKUP(E643, Z!$A$2:$C$4127, 3, FALSE), "")</f>
        <v/>
      </c>
      <c r="G643" s="228"/>
      <c r="H643" s="229"/>
      <c r="I643" s="229"/>
      <c r="J643" s="226" t="s">
        <v>4873</v>
      </c>
      <c r="K643" s="230"/>
      <c r="L643" s="237"/>
      <c r="M643" s="238" t="str">
        <f>IF(P643=TRUE,IFERROR(K643*VLOOKUP(O643,Y!$F$63:$L$67,MATCH(J643,Y!$G$62:$L$62,0)+1,FALSE),""),IFERROR(K643*VLOOKUP(O643,Y!$F$63:$L$67,MATCH("-",Y!$G$62:$L$62,0)+1,FALSE),""))</f>
        <v/>
      </c>
      <c r="N643" s="207"/>
      <c r="O643" s="209">
        <f t="shared" si="18"/>
        <v>0</v>
      </c>
      <c r="P643" s="209" t="str">
        <f t="shared" si="19"/>
        <v>-</v>
      </c>
      <c r="Q643" s="64"/>
      <c r="R643" s="64"/>
      <c r="S643" s="64"/>
    </row>
    <row r="644" spans="1:19" s="210" customFormat="1" x14ac:dyDescent="0.2">
      <c r="A644" s="207"/>
      <c r="B644" s="224">
        <v>622</v>
      </c>
      <c r="C644" s="229"/>
      <c r="D644" s="229"/>
      <c r="E644" s="226"/>
      <c r="F644" s="227" t="str">
        <f>IFERROR(VLOOKUP(E644, Z!$A$2:$C$4127, 3, FALSE), "")</f>
        <v/>
      </c>
      <c r="G644" s="228"/>
      <c r="H644" s="229"/>
      <c r="I644" s="229"/>
      <c r="J644" s="226" t="s">
        <v>4873</v>
      </c>
      <c r="K644" s="230"/>
      <c r="L644" s="237"/>
      <c r="M644" s="238" t="str">
        <f>IF(P644=TRUE,IFERROR(K644*VLOOKUP(O644,Y!$F$63:$L$67,MATCH(J644,Y!$G$62:$L$62,0)+1,FALSE),""),IFERROR(K644*VLOOKUP(O644,Y!$F$63:$L$67,MATCH("-",Y!$G$62:$L$62,0)+1,FALSE),""))</f>
        <v/>
      </c>
      <c r="N644" s="207"/>
      <c r="O644" s="209">
        <f t="shared" si="18"/>
        <v>0</v>
      </c>
      <c r="P644" s="209" t="str">
        <f t="shared" si="19"/>
        <v>-</v>
      </c>
      <c r="Q644" s="64"/>
      <c r="R644" s="64"/>
      <c r="S644" s="64"/>
    </row>
    <row r="645" spans="1:19" s="210" customFormat="1" x14ac:dyDescent="0.2">
      <c r="A645" s="207"/>
      <c r="B645" s="224">
        <v>623</v>
      </c>
      <c r="C645" s="229"/>
      <c r="D645" s="229"/>
      <c r="E645" s="226"/>
      <c r="F645" s="227" t="str">
        <f>IFERROR(VLOOKUP(E645, Z!$A$2:$C$4127, 3, FALSE), "")</f>
        <v/>
      </c>
      <c r="G645" s="228"/>
      <c r="H645" s="229"/>
      <c r="I645" s="229"/>
      <c r="J645" s="226" t="s">
        <v>4873</v>
      </c>
      <c r="K645" s="230"/>
      <c r="L645" s="237"/>
      <c r="M645" s="238" t="str">
        <f>IF(P645=TRUE,IFERROR(K645*VLOOKUP(O645,Y!$F$63:$L$67,MATCH(J645,Y!$G$62:$L$62,0)+1,FALSE),""),IFERROR(K645*VLOOKUP(O645,Y!$F$63:$L$67,MATCH("-",Y!$G$62:$L$62,0)+1,FALSE),""))</f>
        <v/>
      </c>
      <c r="N645" s="207"/>
      <c r="O645" s="209">
        <f t="shared" si="18"/>
        <v>0</v>
      </c>
      <c r="P645" s="209" t="str">
        <f t="shared" si="19"/>
        <v>-</v>
      </c>
      <c r="Q645" s="64"/>
      <c r="R645" s="64"/>
      <c r="S645" s="64"/>
    </row>
    <row r="646" spans="1:19" s="210" customFormat="1" x14ac:dyDescent="0.2">
      <c r="A646" s="207"/>
      <c r="B646" s="224">
        <v>624</v>
      </c>
      <c r="C646" s="229"/>
      <c r="D646" s="229"/>
      <c r="E646" s="226"/>
      <c r="F646" s="227" t="str">
        <f>IFERROR(VLOOKUP(E646, Z!$A$2:$C$4127, 3, FALSE), "")</f>
        <v/>
      </c>
      <c r="G646" s="228"/>
      <c r="H646" s="229"/>
      <c r="I646" s="229"/>
      <c r="J646" s="226" t="s">
        <v>4873</v>
      </c>
      <c r="K646" s="230"/>
      <c r="L646" s="237"/>
      <c r="M646" s="238" t="str">
        <f>IF(P646=TRUE,IFERROR(K646*VLOOKUP(O646,Y!$F$63:$L$67,MATCH(J646,Y!$G$62:$L$62,0)+1,FALSE),""),IFERROR(K646*VLOOKUP(O646,Y!$F$63:$L$67,MATCH("-",Y!$G$62:$L$62,0)+1,FALSE),""))</f>
        <v/>
      </c>
      <c r="N646" s="207"/>
      <c r="O646" s="209">
        <f t="shared" si="18"/>
        <v>0</v>
      </c>
      <c r="P646" s="209" t="str">
        <f t="shared" si="19"/>
        <v>-</v>
      </c>
      <c r="Q646" s="64"/>
      <c r="R646" s="64"/>
      <c r="S646" s="64"/>
    </row>
    <row r="647" spans="1:19" s="210" customFormat="1" x14ac:dyDescent="0.2">
      <c r="A647" s="207"/>
      <c r="B647" s="224">
        <v>625</v>
      </c>
      <c r="C647" s="229"/>
      <c r="D647" s="229"/>
      <c r="E647" s="226"/>
      <c r="F647" s="227" t="str">
        <f>IFERROR(VLOOKUP(E647, Z!$A$2:$C$4127, 3, FALSE), "")</f>
        <v/>
      </c>
      <c r="G647" s="228"/>
      <c r="H647" s="229"/>
      <c r="I647" s="229"/>
      <c r="J647" s="226" t="s">
        <v>4873</v>
      </c>
      <c r="K647" s="230"/>
      <c r="L647" s="237"/>
      <c r="M647" s="238" t="str">
        <f>IF(P647=TRUE,IFERROR(K647*VLOOKUP(O647,Y!$F$63:$L$67,MATCH(J647,Y!$G$62:$L$62,0)+1,FALSE),""),IFERROR(K647*VLOOKUP(O647,Y!$F$63:$L$67,MATCH("-",Y!$G$62:$L$62,0)+1,FALSE),""))</f>
        <v/>
      </c>
      <c r="N647" s="207"/>
      <c r="O647" s="209">
        <f t="shared" si="18"/>
        <v>0</v>
      </c>
      <c r="P647" s="209" t="str">
        <f t="shared" si="19"/>
        <v>-</v>
      </c>
      <c r="Q647" s="64"/>
      <c r="R647" s="64"/>
      <c r="S647" s="64"/>
    </row>
    <row r="648" spans="1:19" s="210" customFormat="1" x14ac:dyDescent="0.2">
      <c r="A648" s="207"/>
      <c r="B648" s="224">
        <v>626</v>
      </c>
      <c r="C648" s="229"/>
      <c r="D648" s="229"/>
      <c r="E648" s="226"/>
      <c r="F648" s="227" t="str">
        <f>IFERROR(VLOOKUP(E648, Z!$A$2:$C$4127, 3, FALSE), "")</f>
        <v/>
      </c>
      <c r="G648" s="228"/>
      <c r="H648" s="229"/>
      <c r="I648" s="229"/>
      <c r="J648" s="226" t="s">
        <v>4873</v>
      </c>
      <c r="K648" s="230"/>
      <c r="L648" s="237"/>
      <c r="M648" s="238" t="str">
        <f>IF(P648=TRUE,IFERROR(K648*VLOOKUP(O648,Y!$F$63:$L$67,MATCH(J648,Y!$G$62:$L$62,0)+1,FALSE),""),IFERROR(K648*VLOOKUP(O648,Y!$F$63:$L$67,MATCH("-",Y!$G$62:$L$62,0)+1,FALSE),""))</f>
        <v/>
      </c>
      <c r="N648" s="207"/>
      <c r="O648" s="209">
        <f t="shared" si="18"/>
        <v>0</v>
      </c>
      <c r="P648" s="209" t="str">
        <f t="shared" si="19"/>
        <v>-</v>
      </c>
      <c r="Q648" s="64"/>
      <c r="R648" s="64"/>
      <c r="S648" s="64"/>
    </row>
    <row r="649" spans="1:19" s="210" customFormat="1" x14ac:dyDescent="0.2">
      <c r="A649" s="207"/>
      <c r="B649" s="224">
        <v>627</v>
      </c>
      <c r="C649" s="229"/>
      <c r="D649" s="229"/>
      <c r="E649" s="226"/>
      <c r="F649" s="227" t="str">
        <f>IFERROR(VLOOKUP(E649, Z!$A$2:$C$4127, 3, FALSE), "")</f>
        <v/>
      </c>
      <c r="G649" s="228"/>
      <c r="H649" s="229"/>
      <c r="I649" s="229"/>
      <c r="J649" s="226" t="s">
        <v>4873</v>
      </c>
      <c r="K649" s="230"/>
      <c r="L649" s="237"/>
      <c r="M649" s="238" t="str">
        <f>IF(P649=TRUE,IFERROR(K649*VLOOKUP(O649,Y!$F$63:$L$67,MATCH(J649,Y!$G$62:$L$62,0)+1,FALSE),""),IFERROR(K649*VLOOKUP(O649,Y!$F$63:$L$67,MATCH("-",Y!$G$62:$L$62,0)+1,FALSE),""))</f>
        <v/>
      </c>
      <c r="N649" s="207"/>
      <c r="O649" s="209">
        <f t="shared" si="18"/>
        <v>0</v>
      </c>
      <c r="P649" s="209" t="str">
        <f t="shared" si="19"/>
        <v>-</v>
      </c>
      <c r="Q649" s="64"/>
      <c r="R649" s="64"/>
      <c r="S649" s="64"/>
    </row>
    <row r="650" spans="1:19" s="210" customFormat="1" x14ac:dyDescent="0.2">
      <c r="A650" s="207"/>
      <c r="B650" s="224">
        <v>628</v>
      </c>
      <c r="C650" s="229"/>
      <c r="D650" s="229"/>
      <c r="E650" s="226"/>
      <c r="F650" s="227" t="str">
        <f>IFERROR(VLOOKUP(E650, Z!$A$2:$C$4127, 3, FALSE), "")</f>
        <v/>
      </c>
      <c r="G650" s="228"/>
      <c r="H650" s="229"/>
      <c r="I650" s="229"/>
      <c r="J650" s="226" t="s">
        <v>4873</v>
      </c>
      <c r="K650" s="230"/>
      <c r="L650" s="237"/>
      <c r="M650" s="238" t="str">
        <f>IF(P650=TRUE,IFERROR(K650*VLOOKUP(O650,Y!$F$63:$L$67,MATCH(J650,Y!$G$62:$L$62,0)+1,FALSE),""),IFERROR(K650*VLOOKUP(O650,Y!$F$63:$L$67,MATCH("-",Y!$G$62:$L$62,0)+1,FALSE),""))</f>
        <v/>
      </c>
      <c r="N650" s="207"/>
      <c r="O650" s="209">
        <f t="shared" si="18"/>
        <v>0</v>
      </c>
      <c r="P650" s="209" t="str">
        <f t="shared" si="19"/>
        <v>-</v>
      </c>
      <c r="Q650" s="64"/>
      <c r="R650" s="64"/>
      <c r="S650" s="64"/>
    </row>
    <row r="651" spans="1:19" s="210" customFormat="1" x14ac:dyDescent="0.2">
      <c r="A651" s="207"/>
      <c r="B651" s="224">
        <v>629</v>
      </c>
      <c r="C651" s="229"/>
      <c r="D651" s="229"/>
      <c r="E651" s="226"/>
      <c r="F651" s="227" t="str">
        <f>IFERROR(VLOOKUP(E651, Z!$A$2:$C$4127, 3, FALSE), "")</f>
        <v/>
      </c>
      <c r="G651" s="228"/>
      <c r="H651" s="229"/>
      <c r="I651" s="229"/>
      <c r="J651" s="226" t="s">
        <v>4873</v>
      </c>
      <c r="K651" s="230"/>
      <c r="L651" s="237"/>
      <c r="M651" s="238" t="str">
        <f>IF(P651=TRUE,IFERROR(K651*VLOOKUP(O651,Y!$F$63:$L$67,MATCH(J651,Y!$G$62:$L$62,0)+1,FALSE),""),IFERROR(K651*VLOOKUP(O651,Y!$F$63:$L$67,MATCH("-",Y!$G$62:$L$62,0)+1,FALSE),""))</f>
        <v/>
      </c>
      <c r="N651" s="207"/>
      <c r="O651" s="209">
        <f t="shared" si="18"/>
        <v>0</v>
      </c>
      <c r="P651" s="209" t="str">
        <f t="shared" si="19"/>
        <v>-</v>
      </c>
      <c r="Q651" s="64"/>
      <c r="R651" s="64"/>
      <c r="S651" s="64"/>
    </row>
    <row r="652" spans="1:19" s="210" customFormat="1" x14ac:dyDescent="0.2">
      <c r="A652" s="207"/>
      <c r="B652" s="224">
        <v>630</v>
      </c>
      <c r="C652" s="229"/>
      <c r="D652" s="229"/>
      <c r="E652" s="226"/>
      <c r="F652" s="227" t="str">
        <f>IFERROR(VLOOKUP(E652, Z!$A$2:$C$4127, 3, FALSE), "")</f>
        <v/>
      </c>
      <c r="G652" s="228"/>
      <c r="H652" s="229"/>
      <c r="I652" s="229"/>
      <c r="J652" s="226" t="s">
        <v>4873</v>
      </c>
      <c r="K652" s="230"/>
      <c r="L652" s="237"/>
      <c r="M652" s="238" t="str">
        <f>IF(P652=TRUE,IFERROR(K652*VLOOKUP(O652,Y!$F$63:$L$67,MATCH(J652,Y!$G$62:$L$62,0)+1,FALSE),""),IFERROR(K652*VLOOKUP(O652,Y!$F$63:$L$67,MATCH("-",Y!$G$62:$L$62,0)+1,FALSE),""))</f>
        <v/>
      </c>
      <c r="N652" s="207"/>
      <c r="O652" s="209">
        <f t="shared" si="18"/>
        <v>0</v>
      </c>
      <c r="P652" s="209" t="str">
        <f t="shared" si="19"/>
        <v>-</v>
      </c>
      <c r="Q652" s="64"/>
      <c r="R652" s="64"/>
      <c r="S652" s="64"/>
    </row>
    <row r="653" spans="1:19" s="210" customFormat="1" x14ac:dyDescent="0.2">
      <c r="A653" s="207"/>
      <c r="B653" s="224">
        <v>631</v>
      </c>
      <c r="C653" s="229"/>
      <c r="D653" s="229"/>
      <c r="E653" s="226"/>
      <c r="F653" s="227" t="str">
        <f>IFERROR(VLOOKUP(E653, Z!$A$2:$C$4127, 3, FALSE), "")</f>
        <v/>
      </c>
      <c r="G653" s="228"/>
      <c r="H653" s="229"/>
      <c r="I653" s="229"/>
      <c r="J653" s="226" t="s">
        <v>4873</v>
      </c>
      <c r="K653" s="230"/>
      <c r="L653" s="237"/>
      <c r="M653" s="238" t="str">
        <f>IF(P653=TRUE,IFERROR(K653*VLOOKUP(O653,Y!$F$63:$L$67,MATCH(J653,Y!$G$62:$L$62,0)+1,FALSE),""),IFERROR(K653*VLOOKUP(O653,Y!$F$63:$L$67,MATCH("-",Y!$G$62:$L$62,0)+1,FALSE),""))</f>
        <v/>
      </c>
      <c r="N653" s="207"/>
      <c r="O653" s="209">
        <f t="shared" si="18"/>
        <v>0</v>
      </c>
      <c r="P653" s="209" t="str">
        <f t="shared" si="19"/>
        <v>-</v>
      </c>
      <c r="Q653" s="64"/>
      <c r="R653" s="64"/>
      <c r="S653" s="64"/>
    </row>
    <row r="654" spans="1:19" s="210" customFormat="1" x14ac:dyDescent="0.2">
      <c r="A654" s="207"/>
      <c r="B654" s="224">
        <v>632</v>
      </c>
      <c r="C654" s="229"/>
      <c r="D654" s="229"/>
      <c r="E654" s="226"/>
      <c r="F654" s="227" t="str">
        <f>IFERROR(VLOOKUP(E654, Z!$A$2:$C$4127, 3, FALSE), "")</f>
        <v/>
      </c>
      <c r="G654" s="228"/>
      <c r="H654" s="229"/>
      <c r="I654" s="229"/>
      <c r="J654" s="226" t="s">
        <v>4873</v>
      </c>
      <c r="K654" s="230"/>
      <c r="L654" s="237"/>
      <c r="M654" s="238" t="str">
        <f>IF(P654=TRUE,IFERROR(K654*VLOOKUP(O654,Y!$F$63:$L$67,MATCH(J654,Y!$G$62:$L$62,0)+1,FALSE),""),IFERROR(K654*VLOOKUP(O654,Y!$F$63:$L$67,MATCH("-",Y!$G$62:$L$62,0)+1,FALSE),""))</f>
        <v/>
      </c>
      <c r="N654" s="207"/>
      <c r="O654" s="209">
        <f t="shared" si="18"/>
        <v>0</v>
      </c>
      <c r="P654" s="209" t="str">
        <f t="shared" si="19"/>
        <v>-</v>
      </c>
      <c r="Q654" s="64"/>
      <c r="R654" s="64"/>
      <c r="S654" s="64"/>
    </row>
    <row r="655" spans="1:19" s="210" customFormat="1" x14ac:dyDescent="0.2">
      <c r="A655" s="207"/>
      <c r="B655" s="224">
        <v>633</v>
      </c>
      <c r="C655" s="229"/>
      <c r="D655" s="229"/>
      <c r="E655" s="226"/>
      <c r="F655" s="227" t="str">
        <f>IFERROR(VLOOKUP(E655, Z!$A$2:$C$4127, 3, FALSE), "")</f>
        <v/>
      </c>
      <c r="G655" s="228"/>
      <c r="H655" s="229"/>
      <c r="I655" s="229"/>
      <c r="J655" s="226" t="s">
        <v>4873</v>
      </c>
      <c r="K655" s="230"/>
      <c r="L655" s="237"/>
      <c r="M655" s="238" t="str">
        <f>IF(P655=TRUE,IFERROR(K655*VLOOKUP(O655,Y!$F$63:$L$67,MATCH(J655,Y!$G$62:$L$62,0)+1,FALSE),""),IFERROR(K655*VLOOKUP(O655,Y!$F$63:$L$67,MATCH("-",Y!$G$62:$L$62,0)+1,FALSE),""))</f>
        <v/>
      </c>
      <c r="N655" s="207"/>
      <c r="O655" s="209">
        <f t="shared" si="18"/>
        <v>0</v>
      </c>
      <c r="P655" s="209" t="str">
        <f t="shared" si="19"/>
        <v>-</v>
      </c>
      <c r="Q655" s="64"/>
      <c r="R655" s="64"/>
      <c r="S655" s="64"/>
    </row>
    <row r="656" spans="1:19" s="210" customFormat="1" x14ac:dyDescent="0.2">
      <c r="A656" s="207"/>
      <c r="B656" s="224">
        <v>634</v>
      </c>
      <c r="C656" s="229"/>
      <c r="D656" s="229"/>
      <c r="E656" s="226"/>
      <c r="F656" s="227" t="str">
        <f>IFERROR(VLOOKUP(E656, Z!$A$2:$C$4127, 3, FALSE), "")</f>
        <v/>
      </c>
      <c r="G656" s="228"/>
      <c r="H656" s="229"/>
      <c r="I656" s="229"/>
      <c r="J656" s="226" t="s">
        <v>4873</v>
      </c>
      <c r="K656" s="230"/>
      <c r="L656" s="237"/>
      <c r="M656" s="238" t="str">
        <f>IF(P656=TRUE,IFERROR(K656*VLOOKUP(O656,Y!$F$63:$L$67,MATCH(J656,Y!$G$62:$L$62,0)+1,FALSE),""),IFERROR(K656*VLOOKUP(O656,Y!$F$63:$L$67,MATCH("-",Y!$G$62:$L$62,0)+1,FALSE),""))</f>
        <v/>
      </c>
      <c r="N656" s="207"/>
      <c r="O656" s="209">
        <f t="shared" si="18"/>
        <v>0</v>
      </c>
      <c r="P656" s="209" t="str">
        <f t="shared" si="19"/>
        <v>-</v>
      </c>
      <c r="Q656" s="64"/>
      <c r="R656" s="64"/>
      <c r="S656" s="64"/>
    </row>
    <row r="657" spans="1:19" s="210" customFormat="1" x14ac:dyDescent="0.2">
      <c r="A657" s="207"/>
      <c r="B657" s="224">
        <v>635</v>
      </c>
      <c r="C657" s="229"/>
      <c r="D657" s="229"/>
      <c r="E657" s="226"/>
      <c r="F657" s="227" t="str">
        <f>IFERROR(VLOOKUP(E657, Z!$A$2:$C$4127, 3, FALSE), "")</f>
        <v/>
      </c>
      <c r="G657" s="228"/>
      <c r="H657" s="229"/>
      <c r="I657" s="229"/>
      <c r="J657" s="226" t="s">
        <v>4873</v>
      </c>
      <c r="K657" s="230"/>
      <c r="L657" s="237"/>
      <c r="M657" s="238" t="str">
        <f>IF(P657=TRUE,IFERROR(K657*VLOOKUP(O657,Y!$F$63:$L$67,MATCH(J657,Y!$G$62:$L$62,0)+1,FALSE),""),IFERROR(K657*VLOOKUP(O657,Y!$F$63:$L$67,MATCH("-",Y!$G$62:$L$62,0)+1,FALSE),""))</f>
        <v/>
      </c>
      <c r="N657" s="207"/>
      <c r="O657" s="209">
        <f t="shared" si="18"/>
        <v>0</v>
      </c>
      <c r="P657" s="209" t="str">
        <f t="shared" si="19"/>
        <v>-</v>
      </c>
      <c r="Q657" s="64"/>
      <c r="R657" s="64"/>
      <c r="S657" s="64"/>
    </row>
    <row r="658" spans="1:19" s="210" customFormat="1" x14ac:dyDescent="0.2">
      <c r="A658" s="207"/>
      <c r="B658" s="224">
        <v>636</v>
      </c>
      <c r="C658" s="229"/>
      <c r="D658" s="229"/>
      <c r="E658" s="226"/>
      <c r="F658" s="227" t="str">
        <f>IFERROR(VLOOKUP(E658, Z!$A$2:$C$4127, 3, FALSE), "")</f>
        <v/>
      </c>
      <c r="G658" s="228"/>
      <c r="H658" s="229"/>
      <c r="I658" s="229"/>
      <c r="J658" s="226" t="s">
        <v>4873</v>
      </c>
      <c r="K658" s="230"/>
      <c r="L658" s="237"/>
      <c r="M658" s="238" t="str">
        <f>IF(P658=TRUE,IFERROR(K658*VLOOKUP(O658,Y!$F$63:$L$67,MATCH(J658,Y!$G$62:$L$62,0)+1,FALSE),""),IFERROR(K658*VLOOKUP(O658,Y!$F$63:$L$67,MATCH("-",Y!$G$62:$L$62,0)+1,FALSE),""))</f>
        <v/>
      </c>
      <c r="N658" s="207"/>
      <c r="O658" s="209">
        <f t="shared" si="18"/>
        <v>0</v>
      </c>
      <c r="P658" s="209" t="str">
        <f t="shared" si="19"/>
        <v>-</v>
      </c>
      <c r="Q658" s="64"/>
      <c r="R658" s="64"/>
      <c r="S658" s="64"/>
    </row>
    <row r="659" spans="1:19" s="210" customFormat="1" x14ac:dyDescent="0.2">
      <c r="A659" s="207"/>
      <c r="B659" s="224">
        <v>637</v>
      </c>
      <c r="C659" s="229"/>
      <c r="D659" s="229"/>
      <c r="E659" s="226"/>
      <c r="F659" s="227" t="str">
        <f>IFERROR(VLOOKUP(E659, Z!$A$2:$C$4127, 3, FALSE), "")</f>
        <v/>
      </c>
      <c r="G659" s="228"/>
      <c r="H659" s="229"/>
      <c r="I659" s="229"/>
      <c r="J659" s="226" t="s">
        <v>4873</v>
      </c>
      <c r="K659" s="230"/>
      <c r="L659" s="237"/>
      <c r="M659" s="238" t="str">
        <f>IF(P659=TRUE,IFERROR(K659*VLOOKUP(O659,Y!$F$63:$L$67,MATCH(J659,Y!$G$62:$L$62,0)+1,FALSE),""),IFERROR(K659*VLOOKUP(O659,Y!$F$63:$L$67,MATCH("-",Y!$G$62:$L$62,0)+1,FALSE),""))</f>
        <v/>
      </c>
      <c r="N659" s="207"/>
      <c r="O659" s="209">
        <f t="shared" si="18"/>
        <v>0</v>
      </c>
      <c r="P659" s="209" t="str">
        <f t="shared" si="19"/>
        <v>-</v>
      </c>
      <c r="Q659" s="64"/>
      <c r="R659" s="64"/>
      <c r="S659" s="64"/>
    </row>
    <row r="660" spans="1:19" s="210" customFormat="1" x14ac:dyDescent="0.2">
      <c r="A660" s="207"/>
      <c r="B660" s="224">
        <v>638</v>
      </c>
      <c r="C660" s="229"/>
      <c r="D660" s="229"/>
      <c r="E660" s="226"/>
      <c r="F660" s="227" t="str">
        <f>IFERROR(VLOOKUP(E660, Z!$A$2:$C$4127, 3, FALSE), "")</f>
        <v/>
      </c>
      <c r="G660" s="228"/>
      <c r="H660" s="229"/>
      <c r="I660" s="229"/>
      <c r="J660" s="226" t="s">
        <v>4873</v>
      </c>
      <c r="K660" s="230"/>
      <c r="L660" s="237"/>
      <c r="M660" s="238" t="str">
        <f>IF(P660=TRUE,IFERROR(K660*VLOOKUP(O660,Y!$F$63:$L$67,MATCH(J660,Y!$G$62:$L$62,0)+1,FALSE),""),IFERROR(K660*VLOOKUP(O660,Y!$F$63:$L$67,MATCH("-",Y!$G$62:$L$62,0)+1,FALSE),""))</f>
        <v/>
      </c>
      <c r="N660" s="207"/>
      <c r="O660" s="209">
        <f t="shared" si="18"/>
        <v>0</v>
      </c>
      <c r="P660" s="209" t="str">
        <f t="shared" si="19"/>
        <v>-</v>
      </c>
      <c r="Q660" s="64"/>
      <c r="R660" s="64"/>
      <c r="S660" s="64"/>
    </row>
    <row r="661" spans="1:19" s="210" customFormat="1" x14ac:dyDescent="0.2">
      <c r="A661" s="207"/>
      <c r="B661" s="224">
        <v>639</v>
      </c>
      <c r="C661" s="229"/>
      <c r="D661" s="229"/>
      <c r="E661" s="226"/>
      <c r="F661" s="227" t="str">
        <f>IFERROR(VLOOKUP(E661, Z!$A$2:$C$4127, 3, FALSE), "")</f>
        <v/>
      </c>
      <c r="G661" s="228"/>
      <c r="H661" s="229"/>
      <c r="I661" s="229"/>
      <c r="J661" s="226" t="s">
        <v>4873</v>
      </c>
      <c r="K661" s="230"/>
      <c r="L661" s="237"/>
      <c r="M661" s="238" t="str">
        <f>IF(P661=TRUE,IFERROR(K661*VLOOKUP(O661,Y!$F$63:$L$67,MATCH(J661,Y!$G$62:$L$62,0)+1,FALSE),""),IFERROR(K661*VLOOKUP(O661,Y!$F$63:$L$67,MATCH("-",Y!$G$62:$L$62,0)+1,FALSE),""))</f>
        <v/>
      </c>
      <c r="N661" s="207"/>
      <c r="O661" s="209">
        <f t="shared" si="18"/>
        <v>0</v>
      </c>
      <c r="P661" s="209" t="str">
        <f t="shared" si="19"/>
        <v>-</v>
      </c>
      <c r="Q661" s="64"/>
      <c r="R661" s="64"/>
      <c r="S661" s="64"/>
    </row>
    <row r="662" spans="1:19" s="210" customFormat="1" x14ac:dyDescent="0.2">
      <c r="A662" s="207"/>
      <c r="B662" s="224">
        <v>640</v>
      </c>
      <c r="C662" s="229"/>
      <c r="D662" s="229"/>
      <c r="E662" s="226"/>
      <c r="F662" s="227" t="str">
        <f>IFERROR(VLOOKUP(E662, Z!$A$2:$C$4127, 3, FALSE), "")</f>
        <v/>
      </c>
      <c r="G662" s="228"/>
      <c r="H662" s="229"/>
      <c r="I662" s="229"/>
      <c r="J662" s="226" t="s">
        <v>4873</v>
      </c>
      <c r="K662" s="230"/>
      <c r="L662" s="237"/>
      <c r="M662" s="238" t="str">
        <f>IF(P662=TRUE,IFERROR(K662*VLOOKUP(O662,Y!$F$63:$L$67,MATCH(J662,Y!$G$62:$L$62,0)+1,FALSE),""),IFERROR(K662*VLOOKUP(O662,Y!$F$63:$L$67,MATCH("-",Y!$G$62:$L$62,0)+1,FALSE),""))</f>
        <v/>
      </c>
      <c r="N662" s="207"/>
      <c r="O662" s="209">
        <f t="shared" si="18"/>
        <v>0</v>
      </c>
      <c r="P662" s="209" t="str">
        <f t="shared" si="19"/>
        <v>-</v>
      </c>
      <c r="Q662" s="64"/>
      <c r="R662" s="64"/>
      <c r="S662" s="64"/>
    </row>
    <row r="663" spans="1:19" s="210" customFormat="1" x14ac:dyDescent="0.2">
      <c r="A663" s="207"/>
      <c r="B663" s="224">
        <v>641</v>
      </c>
      <c r="C663" s="229"/>
      <c r="D663" s="229"/>
      <c r="E663" s="226"/>
      <c r="F663" s="227" t="str">
        <f>IFERROR(VLOOKUP(E663, Z!$A$2:$C$4127, 3, FALSE), "")</f>
        <v/>
      </c>
      <c r="G663" s="228"/>
      <c r="H663" s="229"/>
      <c r="I663" s="229"/>
      <c r="J663" s="226" t="s">
        <v>4873</v>
      </c>
      <c r="K663" s="230"/>
      <c r="L663" s="237"/>
      <c r="M663" s="238" t="str">
        <f>IF(P663=TRUE,IFERROR(K663*VLOOKUP(O663,Y!$F$63:$L$67,MATCH(J663,Y!$G$62:$L$62,0)+1,FALSE),""),IFERROR(K663*VLOOKUP(O663,Y!$F$63:$L$67,MATCH("-",Y!$G$62:$L$62,0)+1,FALSE),""))</f>
        <v/>
      </c>
      <c r="N663" s="207"/>
      <c r="O663" s="209">
        <f t="shared" ref="O663:O726" si="20">IFERROR(IFERROR(IFERROR( MATCH(G663, INDEX(Appliances,,1), 0), MATCH(G663, INDEX(Appliances,,2), 0)), MATCH(G663, INDEX(Appliances,,3), 0)), 0)</f>
        <v>0</v>
      </c>
      <c r="P663" s="209" t="str">
        <f t="shared" si="19"/>
        <v>-</v>
      </c>
      <c r="Q663" s="64"/>
      <c r="R663" s="64"/>
      <c r="S663" s="64"/>
    </row>
    <row r="664" spans="1:19" s="210" customFormat="1" x14ac:dyDescent="0.2">
      <c r="A664" s="207"/>
      <c r="B664" s="224">
        <v>642</v>
      </c>
      <c r="C664" s="229"/>
      <c r="D664" s="229"/>
      <c r="E664" s="226"/>
      <c r="F664" s="227" t="str">
        <f>IFERROR(VLOOKUP(E664, Z!$A$2:$C$4127, 3, FALSE), "")</f>
        <v/>
      </c>
      <c r="G664" s="228"/>
      <c r="H664" s="229"/>
      <c r="I664" s="229"/>
      <c r="J664" s="226" t="s">
        <v>4873</v>
      </c>
      <c r="K664" s="230"/>
      <c r="L664" s="237"/>
      <c r="M664" s="238" t="str">
        <f>IF(P664=TRUE,IFERROR(K664*VLOOKUP(O664,Y!$F$63:$L$67,MATCH(J664,Y!$G$62:$L$62,0)+1,FALSE),""),IFERROR(K664*VLOOKUP(O664,Y!$F$63:$L$67,MATCH("-",Y!$G$62:$L$62,0)+1,FALSE),""))</f>
        <v/>
      </c>
      <c r="N664" s="207"/>
      <c r="O664" s="209">
        <f t="shared" si="20"/>
        <v>0</v>
      </c>
      <c r="P664" s="209" t="str">
        <f t="shared" ref="P664:P727" si="21">IF(O664=0, "-", IF(O664&lt;=4, TRUE, FALSE))</f>
        <v>-</v>
      </c>
      <c r="Q664" s="64"/>
      <c r="R664" s="64"/>
      <c r="S664" s="64"/>
    </row>
    <row r="665" spans="1:19" s="210" customFormat="1" x14ac:dyDescent="0.2">
      <c r="A665" s="207"/>
      <c r="B665" s="224">
        <v>643</v>
      </c>
      <c r="C665" s="229"/>
      <c r="D665" s="229"/>
      <c r="E665" s="226"/>
      <c r="F665" s="227" t="str">
        <f>IFERROR(VLOOKUP(E665, Z!$A$2:$C$4127, 3, FALSE), "")</f>
        <v/>
      </c>
      <c r="G665" s="228"/>
      <c r="H665" s="229"/>
      <c r="I665" s="229"/>
      <c r="J665" s="226" t="s">
        <v>4873</v>
      </c>
      <c r="K665" s="230"/>
      <c r="L665" s="237"/>
      <c r="M665" s="238" t="str">
        <f>IF(P665=TRUE,IFERROR(K665*VLOOKUP(O665,Y!$F$63:$L$67,MATCH(J665,Y!$G$62:$L$62,0)+1,FALSE),""),IFERROR(K665*VLOOKUP(O665,Y!$F$63:$L$67,MATCH("-",Y!$G$62:$L$62,0)+1,FALSE),""))</f>
        <v/>
      </c>
      <c r="N665" s="207"/>
      <c r="O665" s="209">
        <f t="shared" si="20"/>
        <v>0</v>
      </c>
      <c r="P665" s="209" t="str">
        <f t="shared" si="21"/>
        <v>-</v>
      </c>
      <c r="Q665" s="64"/>
      <c r="R665" s="64"/>
      <c r="S665" s="64"/>
    </row>
    <row r="666" spans="1:19" s="210" customFormat="1" x14ac:dyDescent="0.2">
      <c r="A666" s="207"/>
      <c r="B666" s="224">
        <v>644</v>
      </c>
      <c r="C666" s="229"/>
      <c r="D666" s="229"/>
      <c r="E666" s="226"/>
      <c r="F666" s="227" t="str">
        <f>IFERROR(VLOOKUP(E666, Z!$A$2:$C$4127, 3, FALSE), "")</f>
        <v/>
      </c>
      <c r="G666" s="228"/>
      <c r="H666" s="229"/>
      <c r="I666" s="229"/>
      <c r="J666" s="226" t="s">
        <v>4873</v>
      </c>
      <c r="K666" s="230"/>
      <c r="L666" s="237"/>
      <c r="M666" s="238" t="str">
        <f>IF(P666=TRUE,IFERROR(K666*VLOOKUP(O666,Y!$F$63:$L$67,MATCH(J666,Y!$G$62:$L$62,0)+1,FALSE),""),IFERROR(K666*VLOOKUP(O666,Y!$F$63:$L$67,MATCH("-",Y!$G$62:$L$62,0)+1,FALSE),""))</f>
        <v/>
      </c>
      <c r="N666" s="207"/>
      <c r="O666" s="209">
        <f t="shared" si="20"/>
        <v>0</v>
      </c>
      <c r="P666" s="209" t="str">
        <f t="shared" si="21"/>
        <v>-</v>
      </c>
      <c r="Q666" s="64"/>
      <c r="R666" s="64"/>
      <c r="S666" s="64"/>
    </row>
    <row r="667" spans="1:19" s="210" customFormat="1" x14ac:dyDescent="0.2">
      <c r="A667" s="207"/>
      <c r="B667" s="224">
        <v>645</v>
      </c>
      <c r="C667" s="229"/>
      <c r="D667" s="229"/>
      <c r="E667" s="226"/>
      <c r="F667" s="227" t="str">
        <f>IFERROR(VLOOKUP(E667, Z!$A$2:$C$4127, 3, FALSE), "")</f>
        <v/>
      </c>
      <c r="G667" s="228"/>
      <c r="H667" s="229"/>
      <c r="I667" s="229"/>
      <c r="J667" s="226" t="s">
        <v>4873</v>
      </c>
      <c r="K667" s="230"/>
      <c r="L667" s="237"/>
      <c r="M667" s="238" t="str">
        <f>IF(P667=TRUE,IFERROR(K667*VLOOKUP(O667,Y!$F$63:$L$67,MATCH(J667,Y!$G$62:$L$62,0)+1,FALSE),""),IFERROR(K667*VLOOKUP(O667,Y!$F$63:$L$67,MATCH("-",Y!$G$62:$L$62,0)+1,FALSE),""))</f>
        <v/>
      </c>
      <c r="N667" s="207"/>
      <c r="O667" s="209">
        <f t="shared" si="20"/>
        <v>0</v>
      </c>
      <c r="P667" s="209" t="str">
        <f t="shared" si="21"/>
        <v>-</v>
      </c>
      <c r="Q667" s="64"/>
      <c r="R667" s="64"/>
      <c r="S667" s="64"/>
    </row>
    <row r="668" spans="1:19" s="210" customFormat="1" x14ac:dyDescent="0.2">
      <c r="A668" s="207"/>
      <c r="B668" s="224">
        <v>646</v>
      </c>
      <c r="C668" s="229"/>
      <c r="D668" s="229"/>
      <c r="E668" s="226"/>
      <c r="F668" s="227" t="str">
        <f>IFERROR(VLOOKUP(E668, Z!$A$2:$C$4127, 3, FALSE), "")</f>
        <v/>
      </c>
      <c r="G668" s="228"/>
      <c r="H668" s="229"/>
      <c r="I668" s="229"/>
      <c r="J668" s="226" t="s">
        <v>4873</v>
      </c>
      <c r="K668" s="230"/>
      <c r="L668" s="237"/>
      <c r="M668" s="238" t="str">
        <f>IF(P668=TRUE,IFERROR(K668*VLOOKUP(O668,Y!$F$63:$L$67,MATCH(J668,Y!$G$62:$L$62,0)+1,FALSE),""),IFERROR(K668*VLOOKUP(O668,Y!$F$63:$L$67,MATCH("-",Y!$G$62:$L$62,0)+1,FALSE),""))</f>
        <v/>
      </c>
      <c r="N668" s="207"/>
      <c r="O668" s="209">
        <f t="shared" si="20"/>
        <v>0</v>
      </c>
      <c r="P668" s="209" t="str">
        <f t="shared" si="21"/>
        <v>-</v>
      </c>
      <c r="Q668" s="64"/>
      <c r="R668" s="64"/>
      <c r="S668" s="64"/>
    </row>
    <row r="669" spans="1:19" s="210" customFormat="1" x14ac:dyDescent="0.2">
      <c r="A669" s="207"/>
      <c r="B669" s="224">
        <v>647</v>
      </c>
      <c r="C669" s="229"/>
      <c r="D669" s="229"/>
      <c r="E669" s="226"/>
      <c r="F669" s="227" t="str">
        <f>IFERROR(VLOOKUP(E669, Z!$A$2:$C$4127, 3, FALSE), "")</f>
        <v/>
      </c>
      <c r="G669" s="228"/>
      <c r="H669" s="229"/>
      <c r="I669" s="229"/>
      <c r="J669" s="226" t="s">
        <v>4873</v>
      </c>
      <c r="K669" s="230"/>
      <c r="L669" s="237"/>
      <c r="M669" s="238" t="str">
        <f>IF(P669=TRUE,IFERROR(K669*VLOOKUP(O669,Y!$F$63:$L$67,MATCH(J669,Y!$G$62:$L$62,0)+1,FALSE),""),IFERROR(K669*VLOOKUP(O669,Y!$F$63:$L$67,MATCH("-",Y!$G$62:$L$62,0)+1,FALSE),""))</f>
        <v/>
      </c>
      <c r="N669" s="207"/>
      <c r="O669" s="209">
        <f t="shared" si="20"/>
        <v>0</v>
      </c>
      <c r="P669" s="209" t="str">
        <f t="shared" si="21"/>
        <v>-</v>
      </c>
      <c r="Q669" s="64"/>
      <c r="R669" s="64"/>
      <c r="S669" s="64"/>
    </row>
    <row r="670" spans="1:19" s="210" customFormat="1" x14ac:dyDescent="0.2">
      <c r="A670" s="207"/>
      <c r="B670" s="224">
        <v>648</v>
      </c>
      <c r="C670" s="229"/>
      <c r="D670" s="229"/>
      <c r="E670" s="226"/>
      <c r="F670" s="227" t="str">
        <f>IFERROR(VLOOKUP(E670, Z!$A$2:$C$4127, 3, FALSE), "")</f>
        <v/>
      </c>
      <c r="G670" s="228"/>
      <c r="H670" s="229"/>
      <c r="I670" s="229"/>
      <c r="J670" s="226" t="s">
        <v>4873</v>
      </c>
      <c r="K670" s="230"/>
      <c r="L670" s="237"/>
      <c r="M670" s="238" t="str">
        <f>IF(P670=TRUE,IFERROR(K670*VLOOKUP(O670,Y!$F$63:$L$67,MATCH(J670,Y!$G$62:$L$62,0)+1,FALSE),""),IFERROR(K670*VLOOKUP(O670,Y!$F$63:$L$67,MATCH("-",Y!$G$62:$L$62,0)+1,FALSE),""))</f>
        <v/>
      </c>
      <c r="N670" s="207"/>
      <c r="O670" s="209">
        <f t="shared" si="20"/>
        <v>0</v>
      </c>
      <c r="P670" s="209" t="str">
        <f t="shared" si="21"/>
        <v>-</v>
      </c>
      <c r="Q670" s="64"/>
      <c r="R670" s="64"/>
      <c r="S670" s="64"/>
    </row>
    <row r="671" spans="1:19" s="210" customFormat="1" x14ac:dyDescent="0.2">
      <c r="A671" s="207"/>
      <c r="B671" s="224">
        <v>649</v>
      </c>
      <c r="C671" s="229"/>
      <c r="D671" s="229"/>
      <c r="E671" s="226"/>
      <c r="F671" s="227" t="str">
        <f>IFERROR(VLOOKUP(E671, Z!$A$2:$C$4127, 3, FALSE), "")</f>
        <v/>
      </c>
      <c r="G671" s="228"/>
      <c r="H671" s="229"/>
      <c r="I671" s="229"/>
      <c r="J671" s="226" t="s">
        <v>4873</v>
      </c>
      <c r="K671" s="230"/>
      <c r="L671" s="237"/>
      <c r="M671" s="238" t="str">
        <f>IF(P671=TRUE,IFERROR(K671*VLOOKUP(O671,Y!$F$63:$L$67,MATCH(J671,Y!$G$62:$L$62,0)+1,FALSE),""),IFERROR(K671*VLOOKUP(O671,Y!$F$63:$L$67,MATCH("-",Y!$G$62:$L$62,0)+1,FALSE),""))</f>
        <v/>
      </c>
      <c r="N671" s="207"/>
      <c r="O671" s="209">
        <f t="shared" si="20"/>
        <v>0</v>
      </c>
      <c r="P671" s="209" t="str">
        <f t="shared" si="21"/>
        <v>-</v>
      </c>
      <c r="Q671" s="64"/>
      <c r="R671" s="64"/>
      <c r="S671" s="64"/>
    </row>
    <row r="672" spans="1:19" s="210" customFormat="1" x14ac:dyDescent="0.2">
      <c r="A672" s="207"/>
      <c r="B672" s="224">
        <v>650</v>
      </c>
      <c r="C672" s="229"/>
      <c r="D672" s="229"/>
      <c r="E672" s="226"/>
      <c r="F672" s="227" t="str">
        <f>IFERROR(VLOOKUP(E672, Z!$A$2:$C$4127, 3, FALSE), "")</f>
        <v/>
      </c>
      <c r="G672" s="228"/>
      <c r="H672" s="229"/>
      <c r="I672" s="229"/>
      <c r="J672" s="226" t="s">
        <v>4873</v>
      </c>
      <c r="K672" s="230"/>
      <c r="L672" s="237"/>
      <c r="M672" s="238" t="str">
        <f>IF(P672=TRUE,IFERROR(K672*VLOOKUP(O672,Y!$F$63:$L$67,MATCH(J672,Y!$G$62:$L$62,0)+1,FALSE),""),IFERROR(K672*VLOOKUP(O672,Y!$F$63:$L$67,MATCH("-",Y!$G$62:$L$62,0)+1,FALSE),""))</f>
        <v/>
      </c>
      <c r="N672" s="207"/>
      <c r="O672" s="209">
        <f t="shared" si="20"/>
        <v>0</v>
      </c>
      <c r="P672" s="209" t="str">
        <f t="shared" si="21"/>
        <v>-</v>
      </c>
      <c r="Q672" s="64"/>
      <c r="R672" s="64"/>
      <c r="S672" s="64"/>
    </row>
    <row r="673" spans="1:19" s="210" customFormat="1" x14ac:dyDescent="0.2">
      <c r="A673" s="207"/>
      <c r="B673" s="224">
        <v>651</v>
      </c>
      <c r="C673" s="229"/>
      <c r="D673" s="229"/>
      <c r="E673" s="226"/>
      <c r="F673" s="227" t="str">
        <f>IFERROR(VLOOKUP(E673, Z!$A$2:$C$4127, 3, FALSE), "")</f>
        <v/>
      </c>
      <c r="G673" s="228"/>
      <c r="H673" s="229"/>
      <c r="I673" s="229"/>
      <c r="J673" s="226" t="s">
        <v>4873</v>
      </c>
      <c r="K673" s="230"/>
      <c r="L673" s="237"/>
      <c r="M673" s="238" t="str">
        <f>IF(P673=TRUE,IFERROR(K673*VLOOKUP(O673,Y!$F$63:$L$67,MATCH(J673,Y!$G$62:$L$62,0)+1,FALSE),""),IFERROR(K673*VLOOKUP(O673,Y!$F$63:$L$67,MATCH("-",Y!$G$62:$L$62,0)+1,FALSE),""))</f>
        <v/>
      </c>
      <c r="N673" s="207"/>
      <c r="O673" s="209">
        <f t="shared" si="20"/>
        <v>0</v>
      </c>
      <c r="P673" s="209" t="str">
        <f t="shared" si="21"/>
        <v>-</v>
      </c>
      <c r="Q673" s="64"/>
      <c r="R673" s="64"/>
      <c r="S673" s="64"/>
    </row>
    <row r="674" spans="1:19" s="210" customFormat="1" x14ac:dyDescent="0.2">
      <c r="A674" s="207"/>
      <c r="B674" s="224">
        <v>652</v>
      </c>
      <c r="C674" s="229"/>
      <c r="D674" s="229"/>
      <c r="E674" s="226"/>
      <c r="F674" s="227" t="str">
        <f>IFERROR(VLOOKUP(E674, Z!$A$2:$C$4127, 3, FALSE), "")</f>
        <v/>
      </c>
      <c r="G674" s="228"/>
      <c r="H674" s="229"/>
      <c r="I674" s="229"/>
      <c r="J674" s="226" t="s">
        <v>4873</v>
      </c>
      <c r="K674" s="230"/>
      <c r="L674" s="237"/>
      <c r="M674" s="238" t="str">
        <f>IF(P674=TRUE,IFERROR(K674*VLOOKUP(O674,Y!$F$63:$L$67,MATCH(J674,Y!$G$62:$L$62,0)+1,FALSE),""),IFERROR(K674*VLOOKUP(O674,Y!$F$63:$L$67,MATCH("-",Y!$G$62:$L$62,0)+1,FALSE),""))</f>
        <v/>
      </c>
      <c r="N674" s="207"/>
      <c r="O674" s="209">
        <f t="shared" si="20"/>
        <v>0</v>
      </c>
      <c r="P674" s="209" t="str">
        <f t="shared" si="21"/>
        <v>-</v>
      </c>
      <c r="Q674" s="64"/>
      <c r="R674" s="64"/>
      <c r="S674" s="64"/>
    </row>
    <row r="675" spans="1:19" s="210" customFormat="1" x14ac:dyDescent="0.2">
      <c r="A675" s="207"/>
      <c r="B675" s="224">
        <v>653</v>
      </c>
      <c r="C675" s="229"/>
      <c r="D675" s="229"/>
      <c r="E675" s="226"/>
      <c r="F675" s="227" t="str">
        <f>IFERROR(VLOOKUP(E675, Z!$A$2:$C$4127, 3, FALSE), "")</f>
        <v/>
      </c>
      <c r="G675" s="228"/>
      <c r="H675" s="229"/>
      <c r="I675" s="229"/>
      <c r="J675" s="226" t="s">
        <v>4873</v>
      </c>
      <c r="K675" s="230"/>
      <c r="L675" s="237"/>
      <c r="M675" s="238" t="str">
        <f>IF(P675=TRUE,IFERROR(K675*VLOOKUP(O675,Y!$F$63:$L$67,MATCH(J675,Y!$G$62:$L$62,0)+1,FALSE),""),IFERROR(K675*VLOOKUP(O675,Y!$F$63:$L$67,MATCH("-",Y!$G$62:$L$62,0)+1,FALSE),""))</f>
        <v/>
      </c>
      <c r="N675" s="207"/>
      <c r="O675" s="209">
        <f t="shared" si="20"/>
        <v>0</v>
      </c>
      <c r="P675" s="209" t="str">
        <f t="shared" si="21"/>
        <v>-</v>
      </c>
      <c r="Q675" s="64"/>
      <c r="R675" s="64"/>
      <c r="S675" s="64"/>
    </row>
    <row r="676" spans="1:19" s="210" customFormat="1" x14ac:dyDescent="0.2">
      <c r="A676" s="207"/>
      <c r="B676" s="224">
        <v>654</v>
      </c>
      <c r="C676" s="229"/>
      <c r="D676" s="229"/>
      <c r="E676" s="226"/>
      <c r="F676" s="227" t="str">
        <f>IFERROR(VLOOKUP(E676, Z!$A$2:$C$4127, 3, FALSE), "")</f>
        <v/>
      </c>
      <c r="G676" s="228"/>
      <c r="H676" s="229"/>
      <c r="I676" s="229"/>
      <c r="J676" s="226" t="s">
        <v>4873</v>
      </c>
      <c r="K676" s="230"/>
      <c r="L676" s="237"/>
      <c r="M676" s="238" t="str">
        <f>IF(P676=TRUE,IFERROR(K676*VLOOKUP(O676,Y!$F$63:$L$67,MATCH(J676,Y!$G$62:$L$62,0)+1,FALSE),""),IFERROR(K676*VLOOKUP(O676,Y!$F$63:$L$67,MATCH("-",Y!$G$62:$L$62,0)+1,FALSE),""))</f>
        <v/>
      </c>
      <c r="N676" s="207"/>
      <c r="O676" s="209">
        <f t="shared" si="20"/>
        <v>0</v>
      </c>
      <c r="P676" s="209" t="str">
        <f t="shared" si="21"/>
        <v>-</v>
      </c>
      <c r="Q676" s="64"/>
      <c r="R676" s="64"/>
      <c r="S676" s="64"/>
    </row>
    <row r="677" spans="1:19" s="210" customFormat="1" x14ac:dyDescent="0.2">
      <c r="A677" s="207"/>
      <c r="B677" s="224">
        <v>655</v>
      </c>
      <c r="C677" s="229"/>
      <c r="D677" s="229"/>
      <c r="E677" s="226"/>
      <c r="F677" s="227" t="str">
        <f>IFERROR(VLOOKUP(E677, Z!$A$2:$C$4127, 3, FALSE), "")</f>
        <v/>
      </c>
      <c r="G677" s="228"/>
      <c r="H677" s="229"/>
      <c r="I677" s="229"/>
      <c r="J677" s="226" t="s">
        <v>4873</v>
      </c>
      <c r="K677" s="230"/>
      <c r="L677" s="237"/>
      <c r="M677" s="238" t="str">
        <f>IF(P677=TRUE,IFERROR(K677*VLOOKUP(O677,Y!$F$63:$L$67,MATCH(J677,Y!$G$62:$L$62,0)+1,FALSE),""),IFERROR(K677*VLOOKUP(O677,Y!$F$63:$L$67,MATCH("-",Y!$G$62:$L$62,0)+1,FALSE),""))</f>
        <v/>
      </c>
      <c r="N677" s="207"/>
      <c r="O677" s="209">
        <f t="shared" si="20"/>
        <v>0</v>
      </c>
      <c r="P677" s="209" t="str">
        <f t="shared" si="21"/>
        <v>-</v>
      </c>
      <c r="Q677" s="64"/>
      <c r="R677" s="64"/>
      <c r="S677" s="64"/>
    </row>
    <row r="678" spans="1:19" s="210" customFormat="1" x14ac:dyDescent="0.2">
      <c r="A678" s="207"/>
      <c r="B678" s="224">
        <v>656</v>
      </c>
      <c r="C678" s="229"/>
      <c r="D678" s="229"/>
      <c r="E678" s="226"/>
      <c r="F678" s="227" t="str">
        <f>IFERROR(VLOOKUP(E678, Z!$A$2:$C$4127, 3, FALSE), "")</f>
        <v/>
      </c>
      <c r="G678" s="228"/>
      <c r="H678" s="229"/>
      <c r="I678" s="229"/>
      <c r="J678" s="226" t="s">
        <v>4873</v>
      </c>
      <c r="K678" s="230"/>
      <c r="L678" s="237"/>
      <c r="M678" s="238" t="str">
        <f>IF(P678=TRUE,IFERROR(K678*VLOOKUP(O678,Y!$F$63:$L$67,MATCH(J678,Y!$G$62:$L$62,0)+1,FALSE),""),IFERROR(K678*VLOOKUP(O678,Y!$F$63:$L$67,MATCH("-",Y!$G$62:$L$62,0)+1,FALSE),""))</f>
        <v/>
      </c>
      <c r="N678" s="207"/>
      <c r="O678" s="209">
        <f t="shared" si="20"/>
        <v>0</v>
      </c>
      <c r="P678" s="209" t="str">
        <f t="shared" si="21"/>
        <v>-</v>
      </c>
      <c r="Q678" s="64"/>
      <c r="R678" s="64"/>
      <c r="S678" s="64"/>
    </row>
    <row r="679" spans="1:19" s="210" customFormat="1" x14ac:dyDescent="0.2">
      <c r="A679" s="207"/>
      <c r="B679" s="224">
        <v>657</v>
      </c>
      <c r="C679" s="229"/>
      <c r="D679" s="229"/>
      <c r="E679" s="226"/>
      <c r="F679" s="227" t="str">
        <f>IFERROR(VLOOKUP(E679, Z!$A$2:$C$4127, 3, FALSE), "")</f>
        <v/>
      </c>
      <c r="G679" s="228"/>
      <c r="H679" s="229"/>
      <c r="I679" s="229"/>
      <c r="J679" s="226" t="s">
        <v>4873</v>
      </c>
      <c r="K679" s="230"/>
      <c r="L679" s="237"/>
      <c r="M679" s="238" t="str">
        <f>IF(P679=TRUE,IFERROR(K679*VLOOKUP(O679,Y!$F$63:$L$67,MATCH(J679,Y!$G$62:$L$62,0)+1,FALSE),""),IFERROR(K679*VLOOKUP(O679,Y!$F$63:$L$67,MATCH("-",Y!$G$62:$L$62,0)+1,FALSE),""))</f>
        <v/>
      </c>
      <c r="N679" s="207"/>
      <c r="O679" s="209">
        <f t="shared" si="20"/>
        <v>0</v>
      </c>
      <c r="P679" s="209" t="str">
        <f t="shared" si="21"/>
        <v>-</v>
      </c>
      <c r="Q679" s="64"/>
      <c r="R679" s="64"/>
      <c r="S679" s="64"/>
    </row>
    <row r="680" spans="1:19" s="210" customFormat="1" x14ac:dyDescent="0.2">
      <c r="A680" s="207"/>
      <c r="B680" s="224">
        <v>658</v>
      </c>
      <c r="C680" s="229"/>
      <c r="D680" s="229"/>
      <c r="E680" s="226"/>
      <c r="F680" s="227" t="str">
        <f>IFERROR(VLOOKUP(E680, Z!$A$2:$C$4127, 3, FALSE), "")</f>
        <v/>
      </c>
      <c r="G680" s="228"/>
      <c r="H680" s="229"/>
      <c r="I680" s="229"/>
      <c r="J680" s="226" t="s">
        <v>4873</v>
      </c>
      <c r="K680" s="230"/>
      <c r="L680" s="237"/>
      <c r="M680" s="238" t="str">
        <f>IF(P680=TRUE,IFERROR(K680*VLOOKUP(O680,Y!$F$63:$L$67,MATCH(J680,Y!$G$62:$L$62,0)+1,FALSE),""),IFERROR(K680*VLOOKUP(O680,Y!$F$63:$L$67,MATCH("-",Y!$G$62:$L$62,0)+1,FALSE),""))</f>
        <v/>
      </c>
      <c r="N680" s="207"/>
      <c r="O680" s="209">
        <f t="shared" si="20"/>
        <v>0</v>
      </c>
      <c r="P680" s="209" t="str">
        <f t="shared" si="21"/>
        <v>-</v>
      </c>
      <c r="Q680" s="64"/>
      <c r="R680" s="64"/>
      <c r="S680" s="64"/>
    </row>
    <row r="681" spans="1:19" s="210" customFormat="1" x14ac:dyDescent="0.2">
      <c r="A681" s="207"/>
      <c r="B681" s="224">
        <v>659</v>
      </c>
      <c r="C681" s="229"/>
      <c r="D681" s="229"/>
      <c r="E681" s="226"/>
      <c r="F681" s="227" t="str">
        <f>IFERROR(VLOOKUP(E681, Z!$A$2:$C$4127, 3, FALSE), "")</f>
        <v/>
      </c>
      <c r="G681" s="228"/>
      <c r="H681" s="229"/>
      <c r="I681" s="229"/>
      <c r="J681" s="226" t="s">
        <v>4873</v>
      </c>
      <c r="K681" s="230"/>
      <c r="L681" s="237"/>
      <c r="M681" s="238" t="str">
        <f>IF(P681=TRUE,IFERROR(K681*VLOOKUP(O681,Y!$F$63:$L$67,MATCH(J681,Y!$G$62:$L$62,0)+1,FALSE),""),IFERROR(K681*VLOOKUP(O681,Y!$F$63:$L$67,MATCH("-",Y!$G$62:$L$62,0)+1,FALSE),""))</f>
        <v/>
      </c>
      <c r="N681" s="207"/>
      <c r="O681" s="209">
        <f t="shared" si="20"/>
        <v>0</v>
      </c>
      <c r="P681" s="209" t="str">
        <f t="shared" si="21"/>
        <v>-</v>
      </c>
      <c r="Q681" s="64"/>
      <c r="R681" s="64"/>
      <c r="S681" s="64"/>
    </row>
    <row r="682" spans="1:19" s="210" customFormat="1" x14ac:dyDescent="0.2">
      <c r="A682" s="207"/>
      <c r="B682" s="224">
        <v>660</v>
      </c>
      <c r="C682" s="229"/>
      <c r="D682" s="229"/>
      <c r="E682" s="226"/>
      <c r="F682" s="227" t="str">
        <f>IFERROR(VLOOKUP(E682, Z!$A$2:$C$4127, 3, FALSE), "")</f>
        <v/>
      </c>
      <c r="G682" s="228"/>
      <c r="H682" s="229"/>
      <c r="I682" s="229"/>
      <c r="J682" s="226" t="s">
        <v>4873</v>
      </c>
      <c r="K682" s="230"/>
      <c r="L682" s="237"/>
      <c r="M682" s="238" t="str">
        <f>IF(P682=TRUE,IFERROR(K682*VLOOKUP(O682,Y!$F$63:$L$67,MATCH(J682,Y!$G$62:$L$62,0)+1,FALSE),""),IFERROR(K682*VLOOKUP(O682,Y!$F$63:$L$67,MATCH("-",Y!$G$62:$L$62,0)+1,FALSE),""))</f>
        <v/>
      </c>
      <c r="N682" s="207"/>
      <c r="O682" s="209">
        <f t="shared" si="20"/>
        <v>0</v>
      </c>
      <c r="P682" s="209" t="str">
        <f t="shared" si="21"/>
        <v>-</v>
      </c>
      <c r="Q682" s="64"/>
      <c r="R682" s="64"/>
      <c r="S682" s="64"/>
    </row>
    <row r="683" spans="1:19" s="210" customFormat="1" x14ac:dyDescent="0.2">
      <c r="A683" s="207"/>
      <c r="B683" s="224">
        <v>661</v>
      </c>
      <c r="C683" s="229"/>
      <c r="D683" s="229"/>
      <c r="E683" s="226"/>
      <c r="F683" s="227" t="str">
        <f>IFERROR(VLOOKUP(E683, Z!$A$2:$C$4127, 3, FALSE), "")</f>
        <v/>
      </c>
      <c r="G683" s="228"/>
      <c r="H683" s="229"/>
      <c r="I683" s="229"/>
      <c r="J683" s="226" t="s">
        <v>4873</v>
      </c>
      <c r="K683" s="230"/>
      <c r="L683" s="237"/>
      <c r="M683" s="238" t="str">
        <f>IF(P683=TRUE,IFERROR(K683*VLOOKUP(O683,Y!$F$63:$L$67,MATCH(J683,Y!$G$62:$L$62,0)+1,FALSE),""),IFERROR(K683*VLOOKUP(O683,Y!$F$63:$L$67,MATCH("-",Y!$G$62:$L$62,0)+1,FALSE),""))</f>
        <v/>
      </c>
      <c r="N683" s="207"/>
      <c r="O683" s="209">
        <f t="shared" si="20"/>
        <v>0</v>
      </c>
      <c r="P683" s="209" t="str">
        <f t="shared" si="21"/>
        <v>-</v>
      </c>
      <c r="Q683" s="64"/>
      <c r="R683" s="64"/>
      <c r="S683" s="64"/>
    </row>
    <row r="684" spans="1:19" s="210" customFormat="1" x14ac:dyDescent="0.2">
      <c r="A684" s="207"/>
      <c r="B684" s="224">
        <v>662</v>
      </c>
      <c r="C684" s="229"/>
      <c r="D684" s="229"/>
      <c r="E684" s="226"/>
      <c r="F684" s="227" t="str">
        <f>IFERROR(VLOOKUP(E684, Z!$A$2:$C$4127, 3, FALSE), "")</f>
        <v/>
      </c>
      <c r="G684" s="228"/>
      <c r="H684" s="229"/>
      <c r="I684" s="229"/>
      <c r="J684" s="226" t="s">
        <v>4873</v>
      </c>
      <c r="K684" s="230"/>
      <c r="L684" s="237"/>
      <c r="M684" s="238" t="str">
        <f>IF(P684=TRUE,IFERROR(K684*VLOOKUP(O684,Y!$F$63:$L$67,MATCH(J684,Y!$G$62:$L$62,0)+1,FALSE),""),IFERROR(K684*VLOOKUP(O684,Y!$F$63:$L$67,MATCH("-",Y!$G$62:$L$62,0)+1,FALSE),""))</f>
        <v/>
      </c>
      <c r="N684" s="207"/>
      <c r="O684" s="209">
        <f t="shared" si="20"/>
        <v>0</v>
      </c>
      <c r="P684" s="209" t="str">
        <f t="shared" si="21"/>
        <v>-</v>
      </c>
      <c r="Q684" s="64"/>
      <c r="R684" s="64"/>
      <c r="S684" s="64"/>
    </row>
    <row r="685" spans="1:19" s="210" customFormat="1" x14ac:dyDescent="0.2">
      <c r="A685" s="207"/>
      <c r="B685" s="224">
        <v>663</v>
      </c>
      <c r="C685" s="229"/>
      <c r="D685" s="229"/>
      <c r="E685" s="226"/>
      <c r="F685" s="227" t="str">
        <f>IFERROR(VLOOKUP(E685, Z!$A$2:$C$4127, 3, FALSE), "")</f>
        <v/>
      </c>
      <c r="G685" s="228"/>
      <c r="H685" s="229"/>
      <c r="I685" s="229"/>
      <c r="J685" s="226" t="s">
        <v>4873</v>
      </c>
      <c r="K685" s="230"/>
      <c r="L685" s="237"/>
      <c r="M685" s="238" t="str">
        <f>IF(P685=TRUE,IFERROR(K685*VLOOKUP(O685,Y!$F$63:$L$67,MATCH(J685,Y!$G$62:$L$62,0)+1,FALSE),""),IFERROR(K685*VLOOKUP(O685,Y!$F$63:$L$67,MATCH("-",Y!$G$62:$L$62,0)+1,FALSE),""))</f>
        <v/>
      </c>
      <c r="N685" s="207"/>
      <c r="O685" s="209">
        <f t="shared" si="20"/>
        <v>0</v>
      </c>
      <c r="P685" s="209" t="str">
        <f t="shared" si="21"/>
        <v>-</v>
      </c>
      <c r="Q685" s="64"/>
      <c r="R685" s="64"/>
      <c r="S685" s="64"/>
    </row>
    <row r="686" spans="1:19" s="210" customFormat="1" x14ac:dyDescent="0.2">
      <c r="A686" s="207"/>
      <c r="B686" s="224">
        <v>664</v>
      </c>
      <c r="C686" s="229"/>
      <c r="D686" s="229"/>
      <c r="E686" s="226"/>
      <c r="F686" s="227" t="str">
        <f>IFERROR(VLOOKUP(E686, Z!$A$2:$C$4127, 3, FALSE), "")</f>
        <v/>
      </c>
      <c r="G686" s="228"/>
      <c r="H686" s="229"/>
      <c r="I686" s="229"/>
      <c r="J686" s="226" t="s">
        <v>4873</v>
      </c>
      <c r="K686" s="230"/>
      <c r="L686" s="237"/>
      <c r="M686" s="238" t="str">
        <f>IF(P686=TRUE,IFERROR(K686*VLOOKUP(O686,Y!$F$63:$L$67,MATCH(J686,Y!$G$62:$L$62,0)+1,FALSE),""),IFERROR(K686*VLOOKUP(O686,Y!$F$63:$L$67,MATCH("-",Y!$G$62:$L$62,0)+1,FALSE),""))</f>
        <v/>
      </c>
      <c r="N686" s="207"/>
      <c r="O686" s="209">
        <f t="shared" si="20"/>
        <v>0</v>
      </c>
      <c r="P686" s="209" t="str">
        <f t="shared" si="21"/>
        <v>-</v>
      </c>
      <c r="Q686" s="64"/>
      <c r="R686" s="64"/>
      <c r="S686" s="64"/>
    </row>
    <row r="687" spans="1:19" s="210" customFormat="1" x14ac:dyDescent="0.2">
      <c r="A687" s="207"/>
      <c r="B687" s="224">
        <v>665</v>
      </c>
      <c r="C687" s="229"/>
      <c r="D687" s="229"/>
      <c r="E687" s="226"/>
      <c r="F687" s="227" t="str">
        <f>IFERROR(VLOOKUP(E687, Z!$A$2:$C$4127, 3, FALSE), "")</f>
        <v/>
      </c>
      <c r="G687" s="228"/>
      <c r="H687" s="229"/>
      <c r="I687" s="229"/>
      <c r="J687" s="226" t="s">
        <v>4873</v>
      </c>
      <c r="K687" s="230"/>
      <c r="L687" s="237"/>
      <c r="M687" s="238" t="str">
        <f>IF(P687=TRUE,IFERROR(K687*VLOOKUP(O687,Y!$F$63:$L$67,MATCH(J687,Y!$G$62:$L$62,0)+1,FALSE),""),IFERROR(K687*VLOOKUP(O687,Y!$F$63:$L$67,MATCH("-",Y!$G$62:$L$62,0)+1,FALSE),""))</f>
        <v/>
      </c>
      <c r="N687" s="207"/>
      <c r="O687" s="209">
        <f t="shared" si="20"/>
        <v>0</v>
      </c>
      <c r="P687" s="209" t="str">
        <f t="shared" si="21"/>
        <v>-</v>
      </c>
      <c r="Q687" s="64"/>
      <c r="R687" s="64"/>
      <c r="S687" s="64"/>
    </row>
    <row r="688" spans="1:19" s="210" customFormat="1" x14ac:dyDescent="0.2">
      <c r="A688" s="207"/>
      <c r="B688" s="224">
        <v>666</v>
      </c>
      <c r="C688" s="229"/>
      <c r="D688" s="229"/>
      <c r="E688" s="226"/>
      <c r="F688" s="227" t="str">
        <f>IFERROR(VLOOKUP(E688, Z!$A$2:$C$4127, 3, FALSE), "")</f>
        <v/>
      </c>
      <c r="G688" s="228"/>
      <c r="H688" s="229"/>
      <c r="I688" s="229"/>
      <c r="J688" s="226" t="s">
        <v>4873</v>
      </c>
      <c r="K688" s="230"/>
      <c r="L688" s="237"/>
      <c r="M688" s="238" t="str">
        <f>IF(P688=TRUE,IFERROR(K688*VLOOKUP(O688,Y!$F$63:$L$67,MATCH(J688,Y!$G$62:$L$62,0)+1,FALSE),""),IFERROR(K688*VLOOKUP(O688,Y!$F$63:$L$67,MATCH("-",Y!$G$62:$L$62,0)+1,FALSE),""))</f>
        <v/>
      </c>
      <c r="N688" s="207"/>
      <c r="O688" s="209">
        <f t="shared" si="20"/>
        <v>0</v>
      </c>
      <c r="P688" s="209" t="str">
        <f t="shared" si="21"/>
        <v>-</v>
      </c>
      <c r="Q688" s="64"/>
      <c r="R688" s="64"/>
      <c r="S688" s="64"/>
    </row>
    <row r="689" spans="1:19" s="210" customFormat="1" x14ac:dyDescent="0.2">
      <c r="A689" s="207"/>
      <c r="B689" s="224">
        <v>667</v>
      </c>
      <c r="C689" s="229"/>
      <c r="D689" s="229"/>
      <c r="E689" s="226"/>
      <c r="F689" s="227" t="str">
        <f>IFERROR(VLOOKUP(E689, Z!$A$2:$C$4127, 3, FALSE), "")</f>
        <v/>
      </c>
      <c r="G689" s="228"/>
      <c r="H689" s="229"/>
      <c r="I689" s="229"/>
      <c r="J689" s="226" t="s">
        <v>4873</v>
      </c>
      <c r="K689" s="230"/>
      <c r="L689" s="237"/>
      <c r="M689" s="238" t="str">
        <f>IF(P689=TRUE,IFERROR(K689*VLOOKUP(O689,Y!$F$63:$L$67,MATCH(J689,Y!$G$62:$L$62,0)+1,FALSE),""),IFERROR(K689*VLOOKUP(O689,Y!$F$63:$L$67,MATCH("-",Y!$G$62:$L$62,0)+1,FALSE),""))</f>
        <v/>
      </c>
      <c r="N689" s="207"/>
      <c r="O689" s="209">
        <f t="shared" si="20"/>
        <v>0</v>
      </c>
      <c r="P689" s="209" t="str">
        <f t="shared" si="21"/>
        <v>-</v>
      </c>
      <c r="Q689" s="64"/>
      <c r="R689" s="64"/>
      <c r="S689" s="64"/>
    </row>
    <row r="690" spans="1:19" s="210" customFormat="1" x14ac:dyDescent="0.2">
      <c r="A690" s="207"/>
      <c r="B690" s="224">
        <v>668</v>
      </c>
      <c r="C690" s="229"/>
      <c r="D690" s="229"/>
      <c r="E690" s="226"/>
      <c r="F690" s="227" t="str">
        <f>IFERROR(VLOOKUP(E690, Z!$A$2:$C$4127, 3, FALSE), "")</f>
        <v/>
      </c>
      <c r="G690" s="228"/>
      <c r="H690" s="229"/>
      <c r="I690" s="229"/>
      <c r="J690" s="226" t="s">
        <v>4873</v>
      </c>
      <c r="K690" s="230"/>
      <c r="L690" s="237"/>
      <c r="M690" s="238" t="str">
        <f>IF(P690=TRUE,IFERROR(K690*VLOOKUP(O690,Y!$F$63:$L$67,MATCH(J690,Y!$G$62:$L$62,0)+1,FALSE),""),IFERROR(K690*VLOOKUP(O690,Y!$F$63:$L$67,MATCH("-",Y!$G$62:$L$62,0)+1,FALSE),""))</f>
        <v/>
      </c>
      <c r="N690" s="207"/>
      <c r="O690" s="209">
        <f t="shared" si="20"/>
        <v>0</v>
      </c>
      <c r="P690" s="209" t="str">
        <f t="shared" si="21"/>
        <v>-</v>
      </c>
      <c r="Q690" s="64"/>
      <c r="R690" s="64"/>
      <c r="S690" s="64"/>
    </row>
    <row r="691" spans="1:19" s="210" customFormat="1" x14ac:dyDescent="0.2">
      <c r="A691" s="207"/>
      <c r="B691" s="224">
        <v>669</v>
      </c>
      <c r="C691" s="229"/>
      <c r="D691" s="229"/>
      <c r="E691" s="226"/>
      <c r="F691" s="227" t="str">
        <f>IFERROR(VLOOKUP(E691, Z!$A$2:$C$4127, 3, FALSE), "")</f>
        <v/>
      </c>
      <c r="G691" s="228"/>
      <c r="H691" s="229"/>
      <c r="I691" s="229"/>
      <c r="J691" s="226" t="s">
        <v>4873</v>
      </c>
      <c r="K691" s="230"/>
      <c r="L691" s="237"/>
      <c r="M691" s="238" t="str">
        <f>IF(P691=TRUE,IFERROR(K691*VLOOKUP(O691,Y!$F$63:$L$67,MATCH(J691,Y!$G$62:$L$62,0)+1,FALSE),""),IFERROR(K691*VLOOKUP(O691,Y!$F$63:$L$67,MATCH("-",Y!$G$62:$L$62,0)+1,FALSE),""))</f>
        <v/>
      </c>
      <c r="N691" s="207"/>
      <c r="O691" s="209">
        <f t="shared" si="20"/>
        <v>0</v>
      </c>
      <c r="P691" s="209" t="str">
        <f t="shared" si="21"/>
        <v>-</v>
      </c>
      <c r="Q691" s="64"/>
      <c r="R691" s="64"/>
      <c r="S691" s="64"/>
    </row>
    <row r="692" spans="1:19" s="210" customFormat="1" x14ac:dyDescent="0.2">
      <c r="A692" s="207"/>
      <c r="B692" s="224">
        <v>670</v>
      </c>
      <c r="C692" s="229"/>
      <c r="D692" s="229"/>
      <c r="E692" s="226"/>
      <c r="F692" s="227" t="str">
        <f>IFERROR(VLOOKUP(E692, Z!$A$2:$C$4127, 3, FALSE), "")</f>
        <v/>
      </c>
      <c r="G692" s="228"/>
      <c r="H692" s="229"/>
      <c r="I692" s="229"/>
      <c r="J692" s="226" t="s">
        <v>4873</v>
      </c>
      <c r="K692" s="230"/>
      <c r="L692" s="237"/>
      <c r="M692" s="238" t="str">
        <f>IF(P692=TRUE,IFERROR(K692*VLOOKUP(O692,Y!$F$63:$L$67,MATCH(J692,Y!$G$62:$L$62,0)+1,FALSE),""),IFERROR(K692*VLOOKUP(O692,Y!$F$63:$L$67,MATCH("-",Y!$G$62:$L$62,0)+1,FALSE),""))</f>
        <v/>
      </c>
      <c r="N692" s="207"/>
      <c r="O692" s="209">
        <f t="shared" si="20"/>
        <v>0</v>
      </c>
      <c r="P692" s="209" t="str">
        <f t="shared" si="21"/>
        <v>-</v>
      </c>
      <c r="Q692" s="64"/>
      <c r="R692" s="64"/>
      <c r="S692" s="64"/>
    </row>
    <row r="693" spans="1:19" s="210" customFormat="1" x14ac:dyDescent="0.2">
      <c r="A693" s="207"/>
      <c r="B693" s="224">
        <v>671</v>
      </c>
      <c r="C693" s="229"/>
      <c r="D693" s="229"/>
      <c r="E693" s="226"/>
      <c r="F693" s="227" t="str">
        <f>IFERROR(VLOOKUP(E693, Z!$A$2:$C$4127, 3, FALSE), "")</f>
        <v/>
      </c>
      <c r="G693" s="228"/>
      <c r="H693" s="229"/>
      <c r="I693" s="229"/>
      <c r="J693" s="226" t="s">
        <v>4873</v>
      </c>
      <c r="K693" s="230"/>
      <c r="L693" s="237"/>
      <c r="M693" s="238" t="str">
        <f>IF(P693=TRUE,IFERROR(K693*VLOOKUP(O693,Y!$F$63:$L$67,MATCH(J693,Y!$G$62:$L$62,0)+1,FALSE),""),IFERROR(K693*VLOOKUP(O693,Y!$F$63:$L$67,MATCH("-",Y!$G$62:$L$62,0)+1,FALSE),""))</f>
        <v/>
      </c>
      <c r="N693" s="207"/>
      <c r="O693" s="209">
        <f t="shared" si="20"/>
        <v>0</v>
      </c>
      <c r="P693" s="209" t="str">
        <f t="shared" si="21"/>
        <v>-</v>
      </c>
      <c r="Q693" s="64"/>
      <c r="R693" s="64"/>
      <c r="S693" s="64"/>
    </row>
    <row r="694" spans="1:19" s="210" customFormat="1" x14ac:dyDescent="0.2">
      <c r="A694" s="207"/>
      <c r="B694" s="224">
        <v>672</v>
      </c>
      <c r="C694" s="229"/>
      <c r="D694" s="229"/>
      <c r="E694" s="226"/>
      <c r="F694" s="227" t="str">
        <f>IFERROR(VLOOKUP(E694, Z!$A$2:$C$4127, 3, FALSE), "")</f>
        <v/>
      </c>
      <c r="G694" s="228"/>
      <c r="H694" s="229"/>
      <c r="I694" s="229"/>
      <c r="J694" s="226" t="s">
        <v>4873</v>
      </c>
      <c r="K694" s="230"/>
      <c r="L694" s="237"/>
      <c r="M694" s="238" t="str">
        <f>IF(P694=TRUE,IFERROR(K694*VLOOKUP(O694,Y!$F$63:$L$67,MATCH(J694,Y!$G$62:$L$62,0)+1,FALSE),""),IFERROR(K694*VLOOKUP(O694,Y!$F$63:$L$67,MATCH("-",Y!$G$62:$L$62,0)+1,FALSE),""))</f>
        <v/>
      </c>
      <c r="N694" s="207"/>
      <c r="O694" s="209">
        <f t="shared" si="20"/>
        <v>0</v>
      </c>
      <c r="P694" s="209" t="str">
        <f t="shared" si="21"/>
        <v>-</v>
      </c>
      <c r="Q694" s="64"/>
      <c r="R694" s="64"/>
      <c r="S694" s="64"/>
    </row>
    <row r="695" spans="1:19" s="210" customFormat="1" x14ac:dyDescent="0.2">
      <c r="A695" s="207"/>
      <c r="B695" s="224">
        <v>673</v>
      </c>
      <c r="C695" s="229"/>
      <c r="D695" s="229"/>
      <c r="E695" s="226"/>
      <c r="F695" s="227" t="str">
        <f>IFERROR(VLOOKUP(E695, Z!$A$2:$C$4127, 3, FALSE), "")</f>
        <v/>
      </c>
      <c r="G695" s="228"/>
      <c r="H695" s="229"/>
      <c r="I695" s="229"/>
      <c r="J695" s="226" t="s">
        <v>4873</v>
      </c>
      <c r="K695" s="230"/>
      <c r="L695" s="237"/>
      <c r="M695" s="238" t="str">
        <f>IF(P695=TRUE,IFERROR(K695*VLOOKUP(O695,Y!$F$63:$L$67,MATCH(J695,Y!$G$62:$L$62,0)+1,FALSE),""),IFERROR(K695*VLOOKUP(O695,Y!$F$63:$L$67,MATCH("-",Y!$G$62:$L$62,0)+1,FALSE),""))</f>
        <v/>
      </c>
      <c r="N695" s="207"/>
      <c r="O695" s="209">
        <f t="shared" si="20"/>
        <v>0</v>
      </c>
      <c r="P695" s="209" t="str">
        <f t="shared" si="21"/>
        <v>-</v>
      </c>
      <c r="Q695" s="64"/>
      <c r="R695" s="64"/>
      <c r="S695" s="64"/>
    </row>
    <row r="696" spans="1:19" s="210" customFormat="1" x14ac:dyDescent="0.2">
      <c r="A696" s="207"/>
      <c r="B696" s="224">
        <v>674</v>
      </c>
      <c r="C696" s="229"/>
      <c r="D696" s="229"/>
      <c r="E696" s="226"/>
      <c r="F696" s="227" t="str">
        <f>IFERROR(VLOOKUP(E696, Z!$A$2:$C$4127, 3, FALSE), "")</f>
        <v/>
      </c>
      <c r="G696" s="228"/>
      <c r="H696" s="229"/>
      <c r="I696" s="229"/>
      <c r="J696" s="226" t="s">
        <v>4873</v>
      </c>
      <c r="K696" s="230"/>
      <c r="L696" s="237"/>
      <c r="M696" s="238" t="str">
        <f>IF(P696=TRUE,IFERROR(K696*VLOOKUP(O696,Y!$F$63:$L$67,MATCH(J696,Y!$G$62:$L$62,0)+1,FALSE),""),IFERROR(K696*VLOOKUP(O696,Y!$F$63:$L$67,MATCH("-",Y!$G$62:$L$62,0)+1,FALSE),""))</f>
        <v/>
      </c>
      <c r="N696" s="207"/>
      <c r="O696" s="209">
        <f t="shared" si="20"/>
        <v>0</v>
      </c>
      <c r="P696" s="209" t="str">
        <f t="shared" si="21"/>
        <v>-</v>
      </c>
      <c r="Q696" s="64"/>
      <c r="R696" s="64"/>
      <c r="S696" s="64"/>
    </row>
    <row r="697" spans="1:19" s="210" customFormat="1" x14ac:dyDescent="0.2">
      <c r="A697" s="207"/>
      <c r="B697" s="224">
        <v>675</v>
      </c>
      <c r="C697" s="229"/>
      <c r="D697" s="229"/>
      <c r="E697" s="226"/>
      <c r="F697" s="227" t="str">
        <f>IFERROR(VLOOKUP(E697, Z!$A$2:$C$4127, 3, FALSE), "")</f>
        <v/>
      </c>
      <c r="G697" s="228"/>
      <c r="H697" s="229"/>
      <c r="I697" s="229"/>
      <c r="J697" s="226" t="s">
        <v>4873</v>
      </c>
      <c r="K697" s="230"/>
      <c r="L697" s="237"/>
      <c r="M697" s="238" t="str">
        <f>IF(P697=TRUE,IFERROR(K697*VLOOKUP(O697,Y!$F$63:$L$67,MATCH(J697,Y!$G$62:$L$62,0)+1,FALSE),""),IFERROR(K697*VLOOKUP(O697,Y!$F$63:$L$67,MATCH("-",Y!$G$62:$L$62,0)+1,FALSE),""))</f>
        <v/>
      </c>
      <c r="N697" s="207"/>
      <c r="O697" s="209">
        <f t="shared" si="20"/>
        <v>0</v>
      </c>
      <c r="P697" s="209" t="str">
        <f t="shared" si="21"/>
        <v>-</v>
      </c>
      <c r="Q697" s="64"/>
      <c r="R697" s="64"/>
      <c r="S697" s="64"/>
    </row>
    <row r="698" spans="1:19" s="210" customFormat="1" x14ac:dyDescent="0.2">
      <c r="A698" s="207"/>
      <c r="B698" s="224">
        <v>676</v>
      </c>
      <c r="C698" s="229"/>
      <c r="D698" s="229"/>
      <c r="E698" s="226"/>
      <c r="F698" s="227" t="str">
        <f>IFERROR(VLOOKUP(E698, Z!$A$2:$C$4127, 3, FALSE), "")</f>
        <v/>
      </c>
      <c r="G698" s="228"/>
      <c r="H698" s="229"/>
      <c r="I698" s="229"/>
      <c r="J698" s="226" t="s">
        <v>4873</v>
      </c>
      <c r="K698" s="230"/>
      <c r="L698" s="237"/>
      <c r="M698" s="238" t="str">
        <f>IF(P698=TRUE,IFERROR(K698*VLOOKUP(O698,Y!$F$63:$L$67,MATCH(J698,Y!$G$62:$L$62,0)+1,FALSE),""),IFERROR(K698*VLOOKUP(O698,Y!$F$63:$L$67,MATCH("-",Y!$G$62:$L$62,0)+1,FALSE),""))</f>
        <v/>
      </c>
      <c r="N698" s="207"/>
      <c r="O698" s="209">
        <f t="shared" si="20"/>
        <v>0</v>
      </c>
      <c r="P698" s="209" t="str">
        <f t="shared" si="21"/>
        <v>-</v>
      </c>
      <c r="Q698" s="64"/>
      <c r="R698" s="64"/>
      <c r="S698" s="64"/>
    </row>
    <row r="699" spans="1:19" s="210" customFormat="1" x14ac:dyDescent="0.2">
      <c r="A699" s="207"/>
      <c r="B699" s="224">
        <v>677</v>
      </c>
      <c r="C699" s="229"/>
      <c r="D699" s="229"/>
      <c r="E699" s="226"/>
      <c r="F699" s="227" t="str">
        <f>IFERROR(VLOOKUP(E699, Z!$A$2:$C$4127, 3, FALSE), "")</f>
        <v/>
      </c>
      <c r="G699" s="228"/>
      <c r="H699" s="229"/>
      <c r="I699" s="229"/>
      <c r="J699" s="226" t="s">
        <v>4873</v>
      </c>
      <c r="K699" s="230"/>
      <c r="L699" s="237"/>
      <c r="M699" s="238" t="str">
        <f>IF(P699=TRUE,IFERROR(K699*VLOOKUP(O699,Y!$F$63:$L$67,MATCH(J699,Y!$G$62:$L$62,0)+1,FALSE),""),IFERROR(K699*VLOOKUP(O699,Y!$F$63:$L$67,MATCH("-",Y!$G$62:$L$62,0)+1,FALSE),""))</f>
        <v/>
      </c>
      <c r="N699" s="207"/>
      <c r="O699" s="209">
        <f t="shared" si="20"/>
        <v>0</v>
      </c>
      <c r="P699" s="209" t="str">
        <f t="shared" si="21"/>
        <v>-</v>
      </c>
      <c r="Q699" s="64"/>
      <c r="R699" s="64"/>
      <c r="S699" s="64"/>
    </row>
    <row r="700" spans="1:19" s="210" customFormat="1" x14ac:dyDescent="0.2">
      <c r="A700" s="207"/>
      <c r="B700" s="224">
        <v>678</v>
      </c>
      <c r="C700" s="229"/>
      <c r="D700" s="229"/>
      <c r="E700" s="226"/>
      <c r="F700" s="227" t="str">
        <f>IFERROR(VLOOKUP(E700, Z!$A$2:$C$4127, 3, FALSE), "")</f>
        <v/>
      </c>
      <c r="G700" s="228"/>
      <c r="H700" s="229"/>
      <c r="I700" s="229"/>
      <c r="J700" s="226" t="s">
        <v>4873</v>
      </c>
      <c r="K700" s="230"/>
      <c r="L700" s="237"/>
      <c r="M700" s="238" t="str">
        <f>IF(P700=TRUE,IFERROR(K700*VLOOKUP(O700,Y!$F$63:$L$67,MATCH(J700,Y!$G$62:$L$62,0)+1,FALSE),""),IFERROR(K700*VLOOKUP(O700,Y!$F$63:$L$67,MATCH("-",Y!$G$62:$L$62,0)+1,FALSE),""))</f>
        <v/>
      </c>
      <c r="N700" s="207"/>
      <c r="O700" s="209">
        <f t="shared" si="20"/>
        <v>0</v>
      </c>
      <c r="P700" s="209" t="str">
        <f t="shared" si="21"/>
        <v>-</v>
      </c>
      <c r="Q700" s="64"/>
      <c r="R700" s="64"/>
      <c r="S700" s="64"/>
    </row>
    <row r="701" spans="1:19" s="210" customFormat="1" x14ac:dyDescent="0.2">
      <c r="A701" s="207"/>
      <c r="B701" s="224">
        <v>679</v>
      </c>
      <c r="C701" s="229"/>
      <c r="D701" s="229"/>
      <c r="E701" s="226"/>
      <c r="F701" s="227" t="str">
        <f>IFERROR(VLOOKUP(E701, Z!$A$2:$C$4127, 3, FALSE), "")</f>
        <v/>
      </c>
      <c r="G701" s="228"/>
      <c r="H701" s="229"/>
      <c r="I701" s="229"/>
      <c r="J701" s="226" t="s">
        <v>4873</v>
      </c>
      <c r="K701" s="230"/>
      <c r="L701" s="237"/>
      <c r="M701" s="238" t="str">
        <f>IF(P701=TRUE,IFERROR(K701*VLOOKUP(O701,Y!$F$63:$L$67,MATCH(J701,Y!$G$62:$L$62,0)+1,FALSE),""),IFERROR(K701*VLOOKUP(O701,Y!$F$63:$L$67,MATCH("-",Y!$G$62:$L$62,0)+1,FALSE),""))</f>
        <v/>
      </c>
      <c r="N701" s="207"/>
      <c r="O701" s="209">
        <f t="shared" si="20"/>
        <v>0</v>
      </c>
      <c r="P701" s="209" t="str">
        <f t="shared" si="21"/>
        <v>-</v>
      </c>
      <c r="Q701" s="64"/>
      <c r="R701" s="64"/>
      <c r="S701" s="64"/>
    </row>
    <row r="702" spans="1:19" s="210" customFormat="1" x14ac:dyDescent="0.2">
      <c r="A702" s="207"/>
      <c r="B702" s="224">
        <v>680</v>
      </c>
      <c r="C702" s="229"/>
      <c r="D702" s="229"/>
      <c r="E702" s="226"/>
      <c r="F702" s="227" t="str">
        <f>IFERROR(VLOOKUP(E702, Z!$A$2:$C$4127, 3, FALSE), "")</f>
        <v/>
      </c>
      <c r="G702" s="228"/>
      <c r="H702" s="229"/>
      <c r="I702" s="229"/>
      <c r="J702" s="226" t="s">
        <v>4873</v>
      </c>
      <c r="K702" s="230"/>
      <c r="L702" s="237"/>
      <c r="M702" s="238" t="str">
        <f>IF(P702=TRUE,IFERROR(K702*VLOOKUP(O702,Y!$F$63:$L$67,MATCH(J702,Y!$G$62:$L$62,0)+1,FALSE),""),IFERROR(K702*VLOOKUP(O702,Y!$F$63:$L$67,MATCH("-",Y!$G$62:$L$62,0)+1,FALSE),""))</f>
        <v/>
      </c>
      <c r="N702" s="207"/>
      <c r="O702" s="209">
        <f t="shared" si="20"/>
        <v>0</v>
      </c>
      <c r="P702" s="209" t="str">
        <f t="shared" si="21"/>
        <v>-</v>
      </c>
      <c r="Q702" s="64"/>
      <c r="R702" s="64"/>
      <c r="S702" s="64"/>
    </row>
    <row r="703" spans="1:19" s="210" customFormat="1" x14ac:dyDescent="0.2">
      <c r="A703" s="207"/>
      <c r="B703" s="224">
        <v>681</v>
      </c>
      <c r="C703" s="229"/>
      <c r="D703" s="229"/>
      <c r="E703" s="226"/>
      <c r="F703" s="227" t="str">
        <f>IFERROR(VLOOKUP(E703, Z!$A$2:$C$4127, 3, FALSE), "")</f>
        <v/>
      </c>
      <c r="G703" s="228"/>
      <c r="H703" s="229"/>
      <c r="I703" s="229"/>
      <c r="J703" s="226" t="s">
        <v>4873</v>
      </c>
      <c r="K703" s="230"/>
      <c r="L703" s="237"/>
      <c r="M703" s="238" t="str">
        <f>IF(P703=TRUE,IFERROR(K703*VLOOKUP(O703,Y!$F$63:$L$67,MATCH(J703,Y!$G$62:$L$62,0)+1,FALSE),""),IFERROR(K703*VLOOKUP(O703,Y!$F$63:$L$67,MATCH("-",Y!$G$62:$L$62,0)+1,FALSE),""))</f>
        <v/>
      </c>
      <c r="N703" s="207"/>
      <c r="O703" s="209">
        <f t="shared" si="20"/>
        <v>0</v>
      </c>
      <c r="P703" s="209" t="str">
        <f t="shared" si="21"/>
        <v>-</v>
      </c>
      <c r="Q703" s="64"/>
      <c r="R703" s="64"/>
      <c r="S703" s="64"/>
    </row>
    <row r="704" spans="1:19" s="210" customFormat="1" x14ac:dyDescent="0.2">
      <c r="A704" s="207"/>
      <c r="B704" s="224">
        <v>682</v>
      </c>
      <c r="C704" s="229"/>
      <c r="D704" s="229"/>
      <c r="E704" s="226"/>
      <c r="F704" s="227" t="str">
        <f>IFERROR(VLOOKUP(E704, Z!$A$2:$C$4127, 3, FALSE), "")</f>
        <v/>
      </c>
      <c r="G704" s="228"/>
      <c r="H704" s="229"/>
      <c r="I704" s="229"/>
      <c r="J704" s="226" t="s">
        <v>4873</v>
      </c>
      <c r="K704" s="230"/>
      <c r="L704" s="237"/>
      <c r="M704" s="238" t="str">
        <f>IF(P704=TRUE,IFERROR(K704*VLOOKUP(O704,Y!$F$63:$L$67,MATCH(J704,Y!$G$62:$L$62,0)+1,FALSE),""),IFERROR(K704*VLOOKUP(O704,Y!$F$63:$L$67,MATCH("-",Y!$G$62:$L$62,0)+1,FALSE),""))</f>
        <v/>
      </c>
      <c r="N704" s="207"/>
      <c r="O704" s="209">
        <f t="shared" si="20"/>
        <v>0</v>
      </c>
      <c r="P704" s="209" t="str">
        <f t="shared" si="21"/>
        <v>-</v>
      </c>
      <c r="Q704" s="64"/>
      <c r="R704" s="64"/>
      <c r="S704" s="64"/>
    </row>
    <row r="705" spans="1:19" s="210" customFormat="1" x14ac:dyDescent="0.2">
      <c r="A705" s="207"/>
      <c r="B705" s="224">
        <v>683</v>
      </c>
      <c r="C705" s="229"/>
      <c r="D705" s="229"/>
      <c r="E705" s="226"/>
      <c r="F705" s="227" t="str">
        <f>IFERROR(VLOOKUP(E705, Z!$A$2:$C$4127, 3, FALSE), "")</f>
        <v/>
      </c>
      <c r="G705" s="228"/>
      <c r="H705" s="229"/>
      <c r="I705" s="229"/>
      <c r="J705" s="226" t="s">
        <v>4873</v>
      </c>
      <c r="K705" s="230"/>
      <c r="L705" s="237"/>
      <c r="M705" s="238" t="str">
        <f>IF(P705=TRUE,IFERROR(K705*VLOOKUP(O705,Y!$F$63:$L$67,MATCH(J705,Y!$G$62:$L$62,0)+1,FALSE),""),IFERROR(K705*VLOOKUP(O705,Y!$F$63:$L$67,MATCH("-",Y!$G$62:$L$62,0)+1,FALSE),""))</f>
        <v/>
      </c>
      <c r="N705" s="207"/>
      <c r="O705" s="209">
        <f t="shared" si="20"/>
        <v>0</v>
      </c>
      <c r="P705" s="209" t="str">
        <f t="shared" si="21"/>
        <v>-</v>
      </c>
      <c r="Q705" s="64"/>
      <c r="R705" s="64"/>
      <c r="S705" s="64"/>
    </row>
    <row r="706" spans="1:19" s="210" customFormat="1" x14ac:dyDescent="0.2">
      <c r="A706" s="207"/>
      <c r="B706" s="224">
        <v>684</v>
      </c>
      <c r="C706" s="229"/>
      <c r="D706" s="229"/>
      <c r="E706" s="226"/>
      <c r="F706" s="227" t="str">
        <f>IFERROR(VLOOKUP(E706, Z!$A$2:$C$4127, 3, FALSE), "")</f>
        <v/>
      </c>
      <c r="G706" s="228"/>
      <c r="H706" s="229"/>
      <c r="I706" s="229"/>
      <c r="J706" s="226" t="s">
        <v>4873</v>
      </c>
      <c r="K706" s="230"/>
      <c r="L706" s="237"/>
      <c r="M706" s="238" t="str">
        <f>IF(P706=TRUE,IFERROR(K706*VLOOKUP(O706,Y!$F$63:$L$67,MATCH(J706,Y!$G$62:$L$62,0)+1,FALSE),""),IFERROR(K706*VLOOKUP(O706,Y!$F$63:$L$67,MATCH("-",Y!$G$62:$L$62,0)+1,FALSE),""))</f>
        <v/>
      </c>
      <c r="N706" s="207"/>
      <c r="O706" s="209">
        <f t="shared" si="20"/>
        <v>0</v>
      </c>
      <c r="P706" s="209" t="str">
        <f t="shared" si="21"/>
        <v>-</v>
      </c>
      <c r="Q706" s="64"/>
      <c r="R706" s="64"/>
      <c r="S706" s="64"/>
    </row>
    <row r="707" spans="1:19" s="210" customFormat="1" x14ac:dyDescent="0.2">
      <c r="A707" s="207"/>
      <c r="B707" s="224">
        <v>685</v>
      </c>
      <c r="C707" s="229"/>
      <c r="D707" s="229"/>
      <c r="E707" s="226"/>
      <c r="F707" s="227" t="str">
        <f>IFERROR(VLOOKUP(E707, Z!$A$2:$C$4127, 3, FALSE), "")</f>
        <v/>
      </c>
      <c r="G707" s="228"/>
      <c r="H707" s="229"/>
      <c r="I707" s="229"/>
      <c r="J707" s="226" t="s">
        <v>4873</v>
      </c>
      <c r="K707" s="230"/>
      <c r="L707" s="237"/>
      <c r="M707" s="238" t="str">
        <f>IF(P707=TRUE,IFERROR(K707*VLOOKUP(O707,Y!$F$63:$L$67,MATCH(J707,Y!$G$62:$L$62,0)+1,FALSE),""),IFERROR(K707*VLOOKUP(O707,Y!$F$63:$L$67,MATCH("-",Y!$G$62:$L$62,0)+1,FALSE),""))</f>
        <v/>
      </c>
      <c r="N707" s="207"/>
      <c r="O707" s="209">
        <f t="shared" si="20"/>
        <v>0</v>
      </c>
      <c r="P707" s="209" t="str">
        <f t="shared" si="21"/>
        <v>-</v>
      </c>
      <c r="Q707" s="64"/>
      <c r="R707" s="64"/>
      <c r="S707" s="64"/>
    </row>
    <row r="708" spans="1:19" s="210" customFormat="1" x14ac:dyDescent="0.2">
      <c r="A708" s="207"/>
      <c r="B708" s="224">
        <v>686</v>
      </c>
      <c r="C708" s="229"/>
      <c r="D708" s="229"/>
      <c r="E708" s="226"/>
      <c r="F708" s="227" t="str">
        <f>IFERROR(VLOOKUP(E708, Z!$A$2:$C$4127, 3, FALSE), "")</f>
        <v/>
      </c>
      <c r="G708" s="228"/>
      <c r="H708" s="229"/>
      <c r="I708" s="229"/>
      <c r="J708" s="226" t="s">
        <v>4873</v>
      </c>
      <c r="K708" s="230"/>
      <c r="L708" s="237"/>
      <c r="M708" s="238" t="str">
        <f>IF(P708=TRUE,IFERROR(K708*VLOOKUP(O708,Y!$F$63:$L$67,MATCH(J708,Y!$G$62:$L$62,0)+1,FALSE),""),IFERROR(K708*VLOOKUP(O708,Y!$F$63:$L$67,MATCH("-",Y!$G$62:$L$62,0)+1,FALSE),""))</f>
        <v/>
      </c>
      <c r="N708" s="207"/>
      <c r="O708" s="209">
        <f t="shared" si="20"/>
        <v>0</v>
      </c>
      <c r="P708" s="209" t="str">
        <f t="shared" si="21"/>
        <v>-</v>
      </c>
      <c r="Q708" s="64"/>
      <c r="R708" s="64"/>
      <c r="S708" s="64"/>
    </row>
    <row r="709" spans="1:19" s="210" customFormat="1" x14ac:dyDescent="0.2">
      <c r="A709" s="207"/>
      <c r="B709" s="224">
        <v>687</v>
      </c>
      <c r="C709" s="229"/>
      <c r="D709" s="229"/>
      <c r="E709" s="226"/>
      <c r="F709" s="227" t="str">
        <f>IFERROR(VLOOKUP(E709, Z!$A$2:$C$4127, 3, FALSE), "")</f>
        <v/>
      </c>
      <c r="G709" s="228"/>
      <c r="H709" s="229"/>
      <c r="I709" s="229"/>
      <c r="J709" s="226" t="s">
        <v>4873</v>
      </c>
      <c r="K709" s="230"/>
      <c r="L709" s="237"/>
      <c r="M709" s="238" t="str">
        <f>IF(P709=TRUE,IFERROR(K709*VLOOKUP(O709,Y!$F$63:$L$67,MATCH(J709,Y!$G$62:$L$62,0)+1,FALSE),""),IFERROR(K709*VLOOKUP(O709,Y!$F$63:$L$67,MATCH("-",Y!$G$62:$L$62,0)+1,FALSE),""))</f>
        <v/>
      </c>
      <c r="N709" s="207"/>
      <c r="O709" s="209">
        <f t="shared" si="20"/>
        <v>0</v>
      </c>
      <c r="P709" s="209" t="str">
        <f t="shared" si="21"/>
        <v>-</v>
      </c>
      <c r="Q709" s="64"/>
      <c r="R709" s="64"/>
      <c r="S709" s="64"/>
    </row>
    <row r="710" spans="1:19" s="210" customFormat="1" x14ac:dyDescent="0.2">
      <c r="A710" s="207"/>
      <c r="B710" s="224">
        <v>688</v>
      </c>
      <c r="C710" s="229"/>
      <c r="D710" s="229"/>
      <c r="E710" s="226"/>
      <c r="F710" s="227" t="str">
        <f>IFERROR(VLOOKUP(E710, Z!$A$2:$C$4127, 3, FALSE), "")</f>
        <v/>
      </c>
      <c r="G710" s="228"/>
      <c r="H710" s="229"/>
      <c r="I710" s="229"/>
      <c r="J710" s="226" t="s">
        <v>4873</v>
      </c>
      <c r="K710" s="230"/>
      <c r="L710" s="237"/>
      <c r="M710" s="238" t="str">
        <f>IF(P710=TRUE,IFERROR(K710*VLOOKUP(O710,Y!$F$63:$L$67,MATCH(J710,Y!$G$62:$L$62,0)+1,FALSE),""),IFERROR(K710*VLOOKUP(O710,Y!$F$63:$L$67,MATCH("-",Y!$G$62:$L$62,0)+1,FALSE),""))</f>
        <v/>
      </c>
      <c r="N710" s="207"/>
      <c r="O710" s="209">
        <f t="shared" si="20"/>
        <v>0</v>
      </c>
      <c r="P710" s="209" t="str">
        <f t="shared" si="21"/>
        <v>-</v>
      </c>
      <c r="Q710" s="64"/>
      <c r="R710" s="64"/>
      <c r="S710" s="64"/>
    </row>
    <row r="711" spans="1:19" s="210" customFormat="1" x14ac:dyDescent="0.2">
      <c r="A711" s="207"/>
      <c r="B711" s="224">
        <v>689</v>
      </c>
      <c r="C711" s="229"/>
      <c r="D711" s="229"/>
      <c r="E711" s="226"/>
      <c r="F711" s="227" t="str">
        <f>IFERROR(VLOOKUP(E711, Z!$A$2:$C$4127, 3, FALSE), "")</f>
        <v/>
      </c>
      <c r="G711" s="228"/>
      <c r="H711" s="229"/>
      <c r="I711" s="229"/>
      <c r="J711" s="226" t="s">
        <v>4873</v>
      </c>
      <c r="K711" s="230"/>
      <c r="L711" s="237"/>
      <c r="M711" s="238" t="str">
        <f>IF(P711=TRUE,IFERROR(K711*VLOOKUP(O711,Y!$F$63:$L$67,MATCH(J711,Y!$G$62:$L$62,0)+1,FALSE),""),IFERROR(K711*VLOOKUP(O711,Y!$F$63:$L$67,MATCH("-",Y!$G$62:$L$62,0)+1,FALSE),""))</f>
        <v/>
      </c>
      <c r="N711" s="207"/>
      <c r="O711" s="209">
        <f t="shared" si="20"/>
        <v>0</v>
      </c>
      <c r="P711" s="209" t="str">
        <f t="shared" si="21"/>
        <v>-</v>
      </c>
      <c r="Q711" s="64"/>
      <c r="R711" s="64"/>
      <c r="S711" s="64"/>
    </row>
    <row r="712" spans="1:19" s="210" customFormat="1" x14ac:dyDescent="0.2">
      <c r="A712" s="207"/>
      <c r="B712" s="224">
        <v>690</v>
      </c>
      <c r="C712" s="229"/>
      <c r="D712" s="229"/>
      <c r="E712" s="226"/>
      <c r="F712" s="227" t="str">
        <f>IFERROR(VLOOKUP(E712, Z!$A$2:$C$4127, 3, FALSE), "")</f>
        <v/>
      </c>
      <c r="G712" s="228"/>
      <c r="H712" s="229"/>
      <c r="I712" s="229"/>
      <c r="J712" s="226" t="s">
        <v>4873</v>
      </c>
      <c r="K712" s="230"/>
      <c r="L712" s="237"/>
      <c r="M712" s="238" t="str">
        <f>IF(P712=TRUE,IFERROR(K712*VLOOKUP(O712,Y!$F$63:$L$67,MATCH(J712,Y!$G$62:$L$62,0)+1,FALSE),""),IFERROR(K712*VLOOKUP(O712,Y!$F$63:$L$67,MATCH("-",Y!$G$62:$L$62,0)+1,FALSE),""))</f>
        <v/>
      </c>
      <c r="N712" s="207"/>
      <c r="O712" s="209">
        <f t="shared" si="20"/>
        <v>0</v>
      </c>
      <c r="P712" s="209" t="str">
        <f t="shared" si="21"/>
        <v>-</v>
      </c>
      <c r="Q712" s="64"/>
      <c r="R712" s="64"/>
      <c r="S712" s="64"/>
    </row>
    <row r="713" spans="1:19" s="210" customFormat="1" x14ac:dyDescent="0.2">
      <c r="A713" s="207"/>
      <c r="B713" s="224">
        <v>691</v>
      </c>
      <c r="C713" s="229"/>
      <c r="D713" s="229"/>
      <c r="E713" s="226"/>
      <c r="F713" s="227" t="str">
        <f>IFERROR(VLOOKUP(E713, Z!$A$2:$C$4127, 3, FALSE), "")</f>
        <v/>
      </c>
      <c r="G713" s="228"/>
      <c r="H713" s="229"/>
      <c r="I713" s="229"/>
      <c r="J713" s="226" t="s">
        <v>4873</v>
      </c>
      <c r="K713" s="230"/>
      <c r="L713" s="237"/>
      <c r="M713" s="238" t="str">
        <f>IF(P713=TRUE,IFERROR(K713*VLOOKUP(O713,Y!$F$63:$L$67,MATCH(J713,Y!$G$62:$L$62,0)+1,FALSE),""),IFERROR(K713*VLOOKUP(O713,Y!$F$63:$L$67,MATCH("-",Y!$G$62:$L$62,0)+1,FALSE),""))</f>
        <v/>
      </c>
      <c r="N713" s="207"/>
      <c r="O713" s="209">
        <f t="shared" si="20"/>
        <v>0</v>
      </c>
      <c r="P713" s="209" t="str">
        <f t="shared" si="21"/>
        <v>-</v>
      </c>
      <c r="Q713" s="64"/>
      <c r="R713" s="64"/>
      <c r="S713" s="64"/>
    </row>
    <row r="714" spans="1:19" s="210" customFormat="1" x14ac:dyDescent="0.2">
      <c r="A714" s="207"/>
      <c r="B714" s="224">
        <v>692</v>
      </c>
      <c r="C714" s="229"/>
      <c r="D714" s="229"/>
      <c r="E714" s="226"/>
      <c r="F714" s="227" t="str">
        <f>IFERROR(VLOOKUP(E714, Z!$A$2:$C$4127, 3, FALSE), "")</f>
        <v/>
      </c>
      <c r="G714" s="228"/>
      <c r="H714" s="229"/>
      <c r="I714" s="229"/>
      <c r="J714" s="226" t="s">
        <v>4873</v>
      </c>
      <c r="K714" s="230"/>
      <c r="L714" s="237"/>
      <c r="M714" s="238" t="str">
        <f>IF(P714=TRUE,IFERROR(K714*VLOOKUP(O714,Y!$F$63:$L$67,MATCH(J714,Y!$G$62:$L$62,0)+1,FALSE),""),IFERROR(K714*VLOOKUP(O714,Y!$F$63:$L$67,MATCH("-",Y!$G$62:$L$62,0)+1,FALSE),""))</f>
        <v/>
      </c>
      <c r="N714" s="207"/>
      <c r="O714" s="209">
        <f t="shared" si="20"/>
        <v>0</v>
      </c>
      <c r="P714" s="209" t="str">
        <f t="shared" si="21"/>
        <v>-</v>
      </c>
      <c r="Q714" s="64"/>
      <c r="R714" s="64"/>
      <c r="S714" s="64"/>
    </row>
    <row r="715" spans="1:19" s="210" customFormat="1" x14ac:dyDescent="0.2">
      <c r="A715" s="207"/>
      <c r="B715" s="224">
        <v>693</v>
      </c>
      <c r="C715" s="229"/>
      <c r="D715" s="229"/>
      <c r="E715" s="226"/>
      <c r="F715" s="227" t="str">
        <f>IFERROR(VLOOKUP(E715, Z!$A$2:$C$4127, 3, FALSE), "")</f>
        <v/>
      </c>
      <c r="G715" s="228"/>
      <c r="H715" s="229"/>
      <c r="I715" s="229"/>
      <c r="J715" s="226" t="s">
        <v>4873</v>
      </c>
      <c r="K715" s="230"/>
      <c r="L715" s="237"/>
      <c r="M715" s="238" t="str">
        <f>IF(P715=TRUE,IFERROR(K715*VLOOKUP(O715,Y!$F$63:$L$67,MATCH(J715,Y!$G$62:$L$62,0)+1,FALSE),""),IFERROR(K715*VLOOKUP(O715,Y!$F$63:$L$67,MATCH("-",Y!$G$62:$L$62,0)+1,FALSE),""))</f>
        <v/>
      </c>
      <c r="N715" s="207"/>
      <c r="O715" s="209">
        <f t="shared" si="20"/>
        <v>0</v>
      </c>
      <c r="P715" s="209" t="str">
        <f t="shared" si="21"/>
        <v>-</v>
      </c>
      <c r="Q715" s="64"/>
      <c r="R715" s="64"/>
      <c r="S715" s="64"/>
    </row>
    <row r="716" spans="1:19" s="210" customFormat="1" x14ac:dyDescent="0.2">
      <c r="A716" s="207"/>
      <c r="B716" s="224">
        <v>694</v>
      </c>
      <c r="C716" s="229"/>
      <c r="D716" s="229"/>
      <c r="E716" s="226"/>
      <c r="F716" s="227" t="str">
        <f>IFERROR(VLOOKUP(E716, Z!$A$2:$C$4127, 3, FALSE), "")</f>
        <v/>
      </c>
      <c r="G716" s="228"/>
      <c r="H716" s="229"/>
      <c r="I716" s="229"/>
      <c r="J716" s="226" t="s">
        <v>4873</v>
      </c>
      <c r="K716" s="230"/>
      <c r="L716" s="237"/>
      <c r="M716" s="238" t="str">
        <f>IF(P716=TRUE,IFERROR(K716*VLOOKUP(O716,Y!$F$63:$L$67,MATCH(J716,Y!$G$62:$L$62,0)+1,FALSE),""),IFERROR(K716*VLOOKUP(O716,Y!$F$63:$L$67,MATCH("-",Y!$G$62:$L$62,0)+1,FALSE),""))</f>
        <v/>
      </c>
      <c r="N716" s="207"/>
      <c r="O716" s="209">
        <f t="shared" si="20"/>
        <v>0</v>
      </c>
      <c r="P716" s="209" t="str">
        <f t="shared" si="21"/>
        <v>-</v>
      </c>
      <c r="Q716" s="64"/>
      <c r="R716" s="64"/>
      <c r="S716" s="64"/>
    </row>
    <row r="717" spans="1:19" s="210" customFormat="1" x14ac:dyDescent="0.2">
      <c r="A717" s="207"/>
      <c r="B717" s="224">
        <v>695</v>
      </c>
      <c r="C717" s="229"/>
      <c r="D717" s="229"/>
      <c r="E717" s="226"/>
      <c r="F717" s="227" t="str">
        <f>IFERROR(VLOOKUP(E717, Z!$A$2:$C$4127, 3, FALSE), "")</f>
        <v/>
      </c>
      <c r="G717" s="228"/>
      <c r="H717" s="229"/>
      <c r="I717" s="229"/>
      <c r="J717" s="226" t="s">
        <v>4873</v>
      </c>
      <c r="K717" s="230"/>
      <c r="L717" s="237"/>
      <c r="M717" s="238" t="str">
        <f>IF(P717=TRUE,IFERROR(K717*VLOOKUP(O717,Y!$F$63:$L$67,MATCH(J717,Y!$G$62:$L$62,0)+1,FALSE),""),IFERROR(K717*VLOOKUP(O717,Y!$F$63:$L$67,MATCH("-",Y!$G$62:$L$62,0)+1,FALSE),""))</f>
        <v/>
      </c>
      <c r="N717" s="207"/>
      <c r="O717" s="209">
        <f t="shared" si="20"/>
        <v>0</v>
      </c>
      <c r="P717" s="209" t="str">
        <f t="shared" si="21"/>
        <v>-</v>
      </c>
      <c r="Q717" s="64"/>
      <c r="R717" s="64"/>
      <c r="S717" s="64"/>
    </row>
    <row r="718" spans="1:19" s="210" customFormat="1" x14ac:dyDescent="0.2">
      <c r="A718" s="207"/>
      <c r="B718" s="224">
        <v>696</v>
      </c>
      <c r="C718" s="229"/>
      <c r="D718" s="229"/>
      <c r="E718" s="226"/>
      <c r="F718" s="227" t="str">
        <f>IFERROR(VLOOKUP(E718, Z!$A$2:$C$4127, 3, FALSE), "")</f>
        <v/>
      </c>
      <c r="G718" s="228"/>
      <c r="H718" s="229"/>
      <c r="I718" s="229"/>
      <c r="J718" s="226" t="s">
        <v>4873</v>
      </c>
      <c r="K718" s="230"/>
      <c r="L718" s="237"/>
      <c r="M718" s="238" t="str">
        <f>IF(P718=TRUE,IFERROR(K718*VLOOKUP(O718,Y!$F$63:$L$67,MATCH(J718,Y!$G$62:$L$62,0)+1,FALSE),""),IFERROR(K718*VLOOKUP(O718,Y!$F$63:$L$67,MATCH("-",Y!$G$62:$L$62,0)+1,FALSE),""))</f>
        <v/>
      </c>
      <c r="N718" s="207"/>
      <c r="O718" s="209">
        <f t="shared" si="20"/>
        <v>0</v>
      </c>
      <c r="P718" s="209" t="str">
        <f t="shared" si="21"/>
        <v>-</v>
      </c>
      <c r="Q718" s="64"/>
      <c r="R718" s="64"/>
      <c r="S718" s="64"/>
    </row>
    <row r="719" spans="1:19" s="210" customFormat="1" x14ac:dyDescent="0.2">
      <c r="A719" s="207"/>
      <c r="B719" s="224">
        <v>697</v>
      </c>
      <c r="C719" s="229"/>
      <c r="D719" s="229"/>
      <c r="E719" s="226"/>
      <c r="F719" s="227" t="str">
        <f>IFERROR(VLOOKUP(E719, Z!$A$2:$C$4127, 3, FALSE), "")</f>
        <v/>
      </c>
      <c r="G719" s="228"/>
      <c r="H719" s="229"/>
      <c r="I719" s="229"/>
      <c r="J719" s="226" t="s">
        <v>4873</v>
      </c>
      <c r="K719" s="230"/>
      <c r="L719" s="237"/>
      <c r="M719" s="238" t="str">
        <f>IF(P719=TRUE,IFERROR(K719*VLOOKUP(O719,Y!$F$63:$L$67,MATCH(J719,Y!$G$62:$L$62,0)+1,FALSE),""),IFERROR(K719*VLOOKUP(O719,Y!$F$63:$L$67,MATCH("-",Y!$G$62:$L$62,0)+1,FALSE),""))</f>
        <v/>
      </c>
      <c r="N719" s="207"/>
      <c r="O719" s="209">
        <f t="shared" si="20"/>
        <v>0</v>
      </c>
      <c r="P719" s="209" t="str">
        <f t="shared" si="21"/>
        <v>-</v>
      </c>
      <c r="Q719" s="64"/>
      <c r="R719" s="64"/>
      <c r="S719" s="64"/>
    </row>
    <row r="720" spans="1:19" s="210" customFormat="1" x14ac:dyDescent="0.2">
      <c r="A720" s="207"/>
      <c r="B720" s="224">
        <v>698</v>
      </c>
      <c r="C720" s="229"/>
      <c r="D720" s="229"/>
      <c r="E720" s="226"/>
      <c r="F720" s="227" t="str">
        <f>IFERROR(VLOOKUP(E720, Z!$A$2:$C$4127, 3, FALSE), "")</f>
        <v/>
      </c>
      <c r="G720" s="228"/>
      <c r="H720" s="229"/>
      <c r="I720" s="229"/>
      <c r="J720" s="226" t="s">
        <v>4873</v>
      </c>
      <c r="K720" s="230"/>
      <c r="L720" s="237"/>
      <c r="M720" s="238" t="str">
        <f>IF(P720=TRUE,IFERROR(K720*VLOOKUP(O720,Y!$F$63:$L$67,MATCH(J720,Y!$G$62:$L$62,0)+1,FALSE),""),IFERROR(K720*VLOOKUP(O720,Y!$F$63:$L$67,MATCH("-",Y!$G$62:$L$62,0)+1,FALSE),""))</f>
        <v/>
      </c>
      <c r="N720" s="207"/>
      <c r="O720" s="209">
        <f t="shared" si="20"/>
        <v>0</v>
      </c>
      <c r="P720" s="209" t="str">
        <f t="shared" si="21"/>
        <v>-</v>
      </c>
      <c r="Q720" s="64"/>
      <c r="R720" s="64"/>
      <c r="S720" s="64"/>
    </row>
    <row r="721" spans="1:19" s="210" customFormat="1" x14ac:dyDescent="0.2">
      <c r="A721" s="207"/>
      <c r="B721" s="224">
        <v>699</v>
      </c>
      <c r="C721" s="229"/>
      <c r="D721" s="229"/>
      <c r="E721" s="226"/>
      <c r="F721" s="227" t="str">
        <f>IFERROR(VLOOKUP(E721, Z!$A$2:$C$4127, 3, FALSE), "")</f>
        <v/>
      </c>
      <c r="G721" s="228"/>
      <c r="H721" s="229"/>
      <c r="I721" s="229"/>
      <c r="J721" s="226" t="s">
        <v>4873</v>
      </c>
      <c r="K721" s="230"/>
      <c r="L721" s="237"/>
      <c r="M721" s="238" t="str">
        <f>IF(P721=TRUE,IFERROR(K721*VLOOKUP(O721,Y!$F$63:$L$67,MATCH(J721,Y!$G$62:$L$62,0)+1,FALSE),""),IFERROR(K721*VLOOKUP(O721,Y!$F$63:$L$67,MATCH("-",Y!$G$62:$L$62,0)+1,FALSE),""))</f>
        <v/>
      </c>
      <c r="N721" s="207"/>
      <c r="O721" s="209">
        <f t="shared" si="20"/>
        <v>0</v>
      </c>
      <c r="P721" s="209" t="str">
        <f t="shared" si="21"/>
        <v>-</v>
      </c>
      <c r="Q721" s="64"/>
      <c r="R721" s="64"/>
      <c r="S721" s="64"/>
    </row>
    <row r="722" spans="1:19" s="210" customFormat="1" x14ac:dyDescent="0.2">
      <c r="A722" s="207"/>
      <c r="B722" s="224">
        <v>700</v>
      </c>
      <c r="C722" s="229"/>
      <c r="D722" s="229"/>
      <c r="E722" s="226"/>
      <c r="F722" s="227" t="str">
        <f>IFERROR(VLOOKUP(E722, Z!$A$2:$C$4127, 3, FALSE), "")</f>
        <v/>
      </c>
      <c r="G722" s="228"/>
      <c r="H722" s="229"/>
      <c r="I722" s="229"/>
      <c r="J722" s="226" t="s">
        <v>4873</v>
      </c>
      <c r="K722" s="230"/>
      <c r="L722" s="237"/>
      <c r="M722" s="238" t="str">
        <f>IF(P722=TRUE,IFERROR(K722*VLOOKUP(O722,Y!$F$63:$L$67,MATCH(J722,Y!$G$62:$L$62,0)+1,FALSE),""),IFERROR(K722*VLOOKUP(O722,Y!$F$63:$L$67,MATCH("-",Y!$G$62:$L$62,0)+1,FALSE),""))</f>
        <v/>
      </c>
      <c r="N722" s="207"/>
      <c r="O722" s="209">
        <f t="shared" si="20"/>
        <v>0</v>
      </c>
      <c r="P722" s="209" t="str">
        <f t="shared" si="21"/>
        <v>-</v>
      </c>
      <c r="Q722" s="64"/>
      <c r="R722" s="64"/>
      <c r="S722" s="64"/>
    </row>
    <row r="723" spans="1:19" s="210" customFormat="1" x14ac:dyDescent="0.2">
      <c r="A723" s="207"/>
      <c r="B723" s="224">
        <v>701</v>
      </c>
      <c r="C723" s="229"/>
      <c r="D723" s="229"/>
      <c r="E723" s="226"/>
      <c r="F723" s="227" t="str">
        <f>IFERROR(VLOOKUP(E723, Z!$A$2:$C$4127, 3, FALSE), "")</f>
        <v/>
      </c>
      <c r="G723" s="228"/>
      <c r="H723" s="229"/>
      <c r="I723" s="229"/>
      <c r="J723" s="226" t="s">
        <v>4873</v>
      </c>
      <c r="K723" s="230"/>
      <c r="L723" s="237"/>
      <c r="M723" s="238" t="str">
        <f>IF(P723=TRUE,IFERROR(K723*VLOOKUP(O723,Y!$F$63:$L$67,MATCH(J723,Y!$G$62:$L$62,0)+1,FALSE),""),IFERROR(K723*VLOOKUP(O723,Y!$F$63:$L$67,MATCH("-",Y!$G$62:$L$62,0)+1,FALSE),""))</f>
        <v/>
      </c>
      <c r="N723" s="207"/>
      <c r="O723" s="209">
        <f t="shared" si="20"/>
        <v>0</v>
      </c>
      <c r="P723" s="209" t="str">
        <f t="shared" si="21"/>
        <v>-</v>
      </c>
      <c r="Q723" s="64"/>
      <c r="R723" s="64"/>
      <c r="S723" s="64"/>
    </row>
    <row r="724" spans="1:19" s="210" customFormat="1" x14ac:dyDescent="0.2">
      <c r="A724" s="207"/>
      <c r="B724" s="224">
        <v>702</v>
      </c>
      <c r="C724" s="229"/>
      <c r="D724" s="229"/>
      <c r="E724" s="226"/>
      <c r="F724" s="227" t="str">
        <f>IFERROR(VLOOKUP(E724, Z!$A$2:$C$4127, 3, FALSE), "")</f>
        <v/>
      </c>
      <c r="G724" s="228"/>
      <c r="H724" s="229"/>
      <c r="I724" s="229"/>
      <c r="J724" s="226" t="s">
        <v>4873</v>
      </c>
      <c r="K724" s="230"/>
      <c r="L724" s="237"/>
      <c r="M724" s="238" t="str">
        <f>IF(P724=TRUE,IFERROR(K724*VLOOKUP(O724,Y!$F$63:$L$67,MATCH(J724,Y!$G$62:$L$62,0)+1,FALSE),""),IFERROR(K724*VLOOKUP(O724,Y!$F$63:$L$67,MATCH("-",Y!$G$62:$L$62,0)+1,FALSE),""))</f>
        <v/>
      </c>
      <c r="N724" s="207"/>
      <c r="O724" s="209">
        <f t="shared" si="20"/>
        <v>0</v>
      </c>
      <c r="P724" s="209" t="str">
        <f t="shared" si="21"/>
        <v>-</v>
      </c>
      <c r="Q724" s="64"/>
      <c r="R724" s="64"/>
      <c r="S724" s="64"/>
    </row>
    <row r="725" spans="1:19" s="210" customFormat="1" x14ac:dyDescent="0.2">
      <c r="A725" s="207"/>
      <c r="B725" s="224">
        <v>703</v>
      </c>
      <c r="C725" s="229"/>
      <c r="D725" s="229"/>
      <c r="E725" s="226"/>
      <c r="F725" s="227" t="str">
        <f>IFERROR(VLOOKUP(E725, Z!$A$2:$C$4127, 3, FALSE), "")</f>
        <v/>
      </c>
      <c r="G725" s="228"/>
      <c r="H725" s="229"/>
      <c r="I725" s="229"/>
      <c r="J725" s="226" t="s">
        <v>4873</v>
      </c>
      <c r="K725" s="230"/>
      <c r="L725" s="237"/>
      <c r="M725" s="238" t="str">
        <f>IF(P725=TRUE,IFERROR(K725*VLOOKUP(O725,Y!$F$63:$L$67,MATCH(J725,Y!$G$62:$L$62,0)+1,FALSE),""),IFERROR(K725*VLOOKUP(O725,Y!$F$63:$L$67,MATCH("-",Y!$G$62:$L$62,0)+1,FALSE),""))</f>
        <v/>
      </c>
      <c r="N725" s="207"/>
      <c r="O725" s="209">
        <f t="shared" si="20"/>
        <v>0</v>
      </c>
      <c r="P725" s="209" t="str">
        <f t="shared" si="21"/>
        <v>-</v>
      </c>
      <c r="Q725" s="64"/>
      <c r="R725" s="64"/>
      <c r="S725" s="64"/>
    </row>
    <row r="726" spans="1:19" s="210" customFormat="1" x14ac:dyDescent="0.2">
      <c r="A726" s="207"/>
      <c r="B726" s="224">
        <v>704</v>
      </c>
      <c r="C726" s="229"/>
      <c r="D726" s="229"/>
      <c r="E726" s="226"/>
      <c r="F726" s="227" t="str">
        <f>IFERROR(VLOOKUP(E726, Z!$A$2:$C$4127, 3, FALSE), "")</f>
        <v/>
      </c>
      <c r="G726" s="228"/>
      <c r="H726" s="229"/>
      <c r="I726" s="229"/>
      <c r="J726" s="226" t="s">
        <v>4873</v>
      </c>
      <c r="K726" s="230"/>
      <c r="L726" s="237"/>
      <c r="M726" s="238" t="str">
        <f>IF(P726=TRUE,IFERROR(K726*VLOOKUP(O726,Y!$F$63:$L$67,MATCH(J726,Y!$G$62:$L$62,0)+1,FALSE),""),IFERROR(K726*VLOOKUP(O726,Y!$F$63:$L$67,MATCH("-",Y!$G$62:$L$62,0)+1,FALSE),""))</f>
        <v/>
      </c>
      <c r="N726" s="207"/>
      <c r="O726" s="209">
        <f t="shared" si="20"/>
        <v>0</v>
      </c>
      <c r="P726" s="209" t="str">
        <f t="shared" si="21"/>
        <v>-</v>
      </c>
      <c r="Q726" s="64"/>
      <c r="R726" s="64"/>
      <c r="S726" s="64"/>
    </row>
    <row r="727" spans="1:19" s="210" customFormat="1" x14ac:dyDescent="0.2">
      <c r="A727" s="207"/>
      <c r="B727" s="224">
        <v>705</v>
      </c>
      <c r="C727" s="229"/>
      <c r="D727" s="229"/>
      <c r="E727" s="226"/>
      <c r="F727" s="227" t="str">
        <f>IFERROR(VLOOKUP(E727, Z!$A$2:$C$4127, 3, FALSE), "")</f>
        <v/>
      </c>
      <c r="G727" s="228"/>
      <c r="H727" s="229"/>
      <c r="I727" s="229"/>
      <c r="J727" s="226" t="s">
        <v>4873</v>
      </c>
      <c r="K727" s="230"/>
      <c r="L727" s="237"/>
      <c r="M727" s="238" t="str">
        <f>IF(P727=TRUE,IFERROR(K727*VLOOKUP(O727,Y!$F$63:$L$67,MATCH(J727,Y!$G$62:$L$62,0)+1,FALSE),""),IFERROR(K727*VLOOKUP(O727,Y!$F$63:$L$67,MATCH("-",Y!$G$62:$L$62,0)+1,FALSE),""))</f>
        <v/>
      </c>
      <c r="N727" s="207"/>
      <c r="O727" s="209">
        <f t="shared" ref="O727:O790" si="22">IFERROR(IFERROR(IFERROR( MATCH(G727, INDEX(Appliances,,1), 0), MATCH(G727, INDEX(Appliances,,2), 0)), MATCH(G727, INDEX(Appliances,,3), 0)), 0)</f>
        <v>0</v>
      </c>
      <c r="P727" s="209" t="str">
        <f t="shared" si="21"/>
        <v>-</v>
      </c>
      <c r="Q727" s="64"/>
      <c r="R727" s="64"/>
      <c r="S727" s="64"/>
    </row>
    <row r="728" spans="1:19" s="210" customFormat="1" x14ac:dyDescent="0.2">
      <c r="A728" s="207"/>
      <c r="B728" s="224">
        <v>706</v>
      </c>
      <c r="C728" s="229"/>
      <c r="D728" s="229"/>
      <c r="E728" s="226"/>
      <c r="F728" s="227" t="str">
        <f>IFERROR(VLOOKUP(E728, Z!$A$2:$C$4127, 3, FALSE), "")</f>
        <v/>
      </c>
      <c r="G728" s="228"/>
      <c r="H728" s="229"/>
      <c r="I728" s="229"/>
      <c r="J728" s="226" t="s">
        <v>4873</v>
      </c>
      <c r="K728" s="230"/>
      <c r="L728" s="237"/>
      <c r="M728" s="238" t="str">
        <f>IF(P728=TRUE,IFERROR(K728*VLOOKUP(O728,Y!$F$63:$L$67,MATCH(J728,Y!$G$62:$L$62,0)+1,FALSE),""),IFERROR(K728*VLOOKUP(O728,Y!$F$63:$L$67,MATCH("-",Y!$G$62:$L$62,0)+1,FALSE),""))</f>
        <v/>
      </c>
      <c r="N728" s="207"/>
      <c r="O728" s="209">
        <f t="shared" si="22"/>
        <v>0</v>
      </c>
      <c r="P728" s="209" t="str">
        <f t="shared" ref="P728:P791" si="23">IF(O728=0, "-", IF(O728&lt;=4, TRUE, FALSE))</f>
        <v>-</v>
      </c>
      <c r="Q728" s="64"/>
      <c r="R728" s="64"/>
      <c r="S728" s="64"/>
    </row>
    <row r="729" spans="1:19" s="210" customFormat="1" x14ac:dyDescent="0.2">
      <c r="A729" s="207"/>
      <c r="B729" s="224">
        <v>707</v>
      </c>
      <c r="C729" s="229"/>
      <c r="D729" s="229"/>
      <c r="E729" s="226"/>
      <c r="F729" s="227" t="str">
        <f>IFERROR(VLOOKUP(E729, Z!$A$2:$C$4127, 3, FALSE), "")</f>
        <v/>
      </c>
      <c r="G729" s="228"/>
      <c r="H729" s="229"/>
      <c r="I729" s="229"/>
      <c r="J729" s="226" t="s">
        <v>4873</v>
      </c>
      <c r="K729" s="230"/>
      <c r="L729" s="237"/>
      <c r="M729" s="238" t="str">
        <f>IF(P729=TRUE,IFERROR(K729*VLOOKUP(O729,Y!$F$63:$L$67,MATCH(J729,Y!$G$62:$L$62,0)+1,FALSE),""),IFERROR(K729*VLOOKUP(O729,Y!$F$63:$L$67,MATCH("-",Y!$G$62:$L$62,0)+1,FALSE),""))</f>
        <v/>
      </c>
      <c r="N729" s="207"/>
      <c r="O729" s="209">
        <f t="shared" si="22"/>
        <v>0</v>
      </c>
      <c r="P729" s="209" t="str">
        <f t="shared" si="23"/>
        <v>-</v>
      </c>
      <c r="Q729" s="64"/>
      <c r="R729" s="64"/>
      <c r="S729" s="64"/>
    </row>
    <row r="730" spans="1:19" s="210" customFormat="1" x14ac:dyDescent="0.2">
      <c r="A730" s="207"/>
      <c r="B730" s="224">
        <v>708</v>
      </c>
      <c r="C730" s="229"/>
      <c r="D730" s="229"/>
      <c r="E730" s="226"/>
      <c r="F730" s="227" t="str">
        <f>IFERROR(VLOOKUP(E730, Z!$A$2:$C$4127, 3, FALSE), "")</f>
        <v/>
      </c>
      <c r="G730" s="228"/>
      <c r="H730" s="229"/>
      <c r="I730" s="229"/>
      <c r="J730" s="226" t="s">
        <v>4873</v>
      </c>
      <c r="K730" s="230"/>
      <c r="L730" s="237"/>
      <c r="M730" s="238" t="str">
        <f>IF(P730=TRUE,IFERROR(K730*VLOOKUP(O730,Y!$F$63:$L$67,MATCH(J730,Y!$G$62:$L$62,0)+1,FALSE),""),IFERROR(K730*VLOOKUP(O730,Y!$F$63:$L$67,MATCH("-",Y!$G$62:$L$62,0)+1,FALSE),""))</f>
        <v/>
      </c>
      <c r="N730" s="207"/>
      <c r="O730" s="209">
        <f t="shared" si="22"/>
        <v>0</v>
      </c>
      <c r="P730" s="209" t="str">
        <f t="shared" si="23"/>
        <v>-</v>
      </c>
      <c r="Q730" s="64"/>
      <c r="R730" s="64"/>
      <c r="S730" s="64"/>
    </row>
    <row r="731" spans="1:19" s="210" customFormat="1" x14ac:dyDescent="0.2">
      <c r="A731" s="207"/>
      <c r="B731" s="224">
        <v>709</v>
      </c>
      <c r="C731" s="229"/>
      <c r="D731" s="229"/>
      <c r="E731" s="226"/>
      <c r="F731" s="227" t="str">
        <f>IFERROR(VLOOKUP(E731, Z!$A$2:$C$4127, 3, FALSE), "")</f>
        <v/>
      </c>
      <c r="G731" s="228"/>
      <c r="H731" s="229"/>
      <c r="I731" s="229"/>
      <c r="J731" s="226" t="s">
        <v>4873</v>
      </c>
      <c r="K731" s="230"/>
      <c r="L731" s="237"/>
      <c r="M731" s="238" t="str">
        <f>IF(P731=TRUE,IFERROR(K731*VLOOKUP(O731,Y!$F$63:$L$67,MATCH(J731,Y!$G$62:$L$62,0)+1,FALSE),""),IFERROR(K731*VLOOKUP(O731,Y!$F$63:$L$67,MATCH("-",Y!$G$62:$L$62,0)+1,FALSE),""))</f>
        <v/>
      </c>
      <c r="N731" s="207"/>
      <c r="O731" s="209">
        <f t="shared" si="22"/>
        <v>0</v>
      </c>
      <c r="P731" s="209" t="str">
        <f t="shared" si="23"/>
        <v>-</v>
      </c>
      <c r="Q731" s="64"/>
      <c r="R731" s="64"/>
      <c r="S731" s="64"/>
    </row>
    <row r="732" spans="1:19" s="210" customFormat="1" x14ac:dyDescent="0.2">
      <c r="A732" s="207"/>
      <c r="B732" s="224">
        <v>710</v>
      </c>
      <c r="C732" s="229"/>
      <c r="D732" s="229"/>
      <c r="E732" s="226"/>
      <c r="F732" s="227" t="str">
        <f>IFERROR(VLOOKUP(E732, Z!$A$2:$C$4127, 3, FALSE), "")</f>
        <v/>
      </c>
      <c r="G732" s="228"/>
      <c r="H732" s="229"/>
      <c r="I732" s="229"/>
      <c r="J732" s="226" t="s">
        <v>4873</v>
      </c>
      <c r="K732" s="230"/>
      <c r="L732" s="237"/>
      <c r="M732" s="238" t="str">
        <f>IF(P732=TRUE,IFERROR(K732*VLOOKUP(O732,Y!$F$63:$L$67,MATCH(J732,Y!$G$62:$L$62,0)+1,FALSE),""),IFERROR(K732*VLOOKUP(O732,Y!$F$63:$L$67,MATCH("-",Y!$G$62:$L$62,0)+1,FALSE),""))</f>
        <v/>
      </c>
      <c r="N732" s="207"/>
      <c r="O732" s="209">
        <f t="shared" si="22"/>
        <v>0</v>
      </c>
      <c r="P732" s="209" t="str">
        <f t="shared" si="23"/>
        <v>-</v>
      </c>
      <c r="Q732" s="64"/>
      <c r="R732" s="64"/>
      <c r="S732" s="64"/>
    </row>
    <row r="733" spans="1:19" s="210" customFormat="1" x14ac:dyDescent="0.2">
      <c r="A733" s="207"/>
      <c r="B733" s="224">
        <v>711</v>
      </c>
      <c r="C733" s="229"/>
      <c r="D733" s="229"/>
      <c r="E733" s="226"/>
      <c r="F733" s="227" t="str">
        <f>IFERROR(VLOOKUP(E733, Z!$A$2:$C$4127, 3, FALSE), "")</f>
        <v/>
      </c>
      <c r="G733" s="228"/>
      <c r="H733" s="229"/>
      <c r="I733" s="229"/>
      <c r="J733" s="226" t="s">
        <v>4873</v>
      </c>
      <c r="K733" s="230"/>
      <c r="L733" s="237"/>
      <c r="M733" s="238" t="str">
        <f>IF(P733=TRUE,IFERROR(K733*VLOOKUP(O733,Y!$F$63:$L$67,MATCH(J733,Y!$G$62:$L$62,0)+1,FALSE),""),IFERROR(K733*VLOOKUP(O733,Y!$F$63:$L$67,MATCH("-",Y!$G$62:$L$62,0)+1,FALSE),""))</f>
        <v/>
      </c>
      <c r="N733" s="207"/>
      <c r="O733" s="209">
        <f t="shared" si="22"/>
        <v>0</v>
      </c>
      <c r="P733" s="209" t="str">
        <f t="shared" si="23"/>
        <v>-</v>
      </c>
      <c r="Q733" s="64"/>
      <c r="R733" s="64"/>
      <c r="S733" s="64"/>
    </row>
    <row r="734" spans="1:19" s="210" customFormat="1" x14ac:dyDescent="0.2">
      <c r="A734" s="207"/>
      <c r="B734" s="224">
        <v>712</v>
      </c>
      <c r="C734" s="229"/>
      <c r="D734" s="229"/>
      <c r="E734" s="226"/>
      <c r="F734" s="227" t="str">
        <f>IFERROR(VLOOKUP(E734, Z!$A$2:$C$4127, 3, FALSE), "")</f>
        <v/>
      </c>
      <c r="G734" s="228"/>
      <c r="H734" s="229"/>
      <c r="I734" s="229"/>
      <c r="J734" s="226" t="s">
        <v>4873</v>
      </c>
      <c r="K734" s="230"/>
      <c r="L734" s="237"/>
      <c r="M734" s="238" t="str">
        <f>IF(P734=TRUE,IFERROR(K734*VLOOKUP(O734,Y!$F$63:$L$67,MATCH(J734,Y!$G$62:$L$62,0)+1,FALSE),""),IFERROR(K734*VLOOKUP(O734,Y!$F$63:$L$67,MATCH("-",Y!$G$62:$L$62,0)+1,FALSE),""))</f>
        <v/>
      </c>
      <c r="N734" s="207"/>
      <c r="O734" s="209">
        <f t="shared" si="22"/>
        <v>0</v>
      </c>
      <c r="P734" s="209" t="str">
        <f t="shared" si="23"/>
        <v>-</v>
      </c>
      <c r="Q734" s="64"/>
      <c r="R734" s="64"/>
      <c r="S734" s="64"/>
    </row>
    <row r="735" spans="1:19" s="210" customFormat="1" x14ac:dyDescent="0.2">
      <c r="A735" s="207"/>
      <c r="B735" s="224">
        <v>713</v>
      </c>
      <c r="C735" s="229"/>
      <c r="D735" s="229"/>
      <c r="E735" s="226"/>
      <c r="F735" s="227" t="str">
        <f>IFERROR(VLOOKUP(E735, Z!$A$2:$C$4127, 3, FALSE), "")</f>
        <v/>
      </c>
      <c r="G735" s="228"/>
      <c r="H735" s="229"/>
      <c r="I735" s="229"/>
      <c r="J735" s="226" t="s">
        <v>4873</v>
      </c>
      <c r="K735" s="230"/>
      <c r="L735" s="237"/>
      <c r="M735" s="238" t="str">
        <f>IF(P735=TRUE,IFERROR(K735*VLOOKUP(O735,Y!$F$63:$L$67,MATCH(J735,Y!$G$62:$L$62,0)+1,FALSE),""),IFERROR(K735*VLOOKUP(O735,Y!$F$63:$L$67,MATCH("-",Y!$G$62:$L$62,0)+1,FALSE),""))</f>
        <v/>
      </c>
      <c r="N735" s="207"/>
      <c r="O735" s="209">
        <f t="shared" si="22"/>
        <v>0</v>
      </c>
      <c r="P735" s="209" t="str">
        <f t="shared" si="23"/>
        <v>-</v>
      </c>
      <c r="Q735" s="64"/>
      <c r="R735" s="64"/>
      <c r="S735" s="64"/>
    </row>
    <row r="736" spans="1:19" s="210" customFormat="1" x14ac:dyDescent="0.2">
      <c r="A736" s="207"/>
      <c r="B736" s="224">
        <v>714</v>
      </c>
      <c r="C736" s="229"/>
      <c r="D736" s="229"/>
      <c r="E736" s="226"/>
      <c r="F736" s="227" t="str">
        <f>IFERROR(VLOOKUP(E736, Z!$A$2:$C$4127, 3, FALSE), "")</f>
        <v/>
      </c>
      <c r="G736" s="228"/>
      <c r="H736" s="229"/>
      <c r="I736" s="229"/>
      <c r="J736" s="226" t="s">
        <v>4873</v>
      </c>
      <c r="K736" s="230"/>
      <c r="L736" s="237"/>
      <c r="M736" s="238" t="str">
        <f>IF(P736=TRUE,IFERROR(K736*VLOOKUP(O736,Y!$F$63:$L$67,MATCH(J736,Y!$G$62:$L$62,0)+1,FALSE),""),IFERROR(K736*VLOOKUP(O736,Y!$F$63:$L$67,MATCH("-",Y!$G$62:$L$62,0)+1,FALSE),""))</f>
        <v/>
      </c>
      <c r="N736" s="207"/>
      <c r="O736" s="209">
        <f t="shared" si="22"/>
        <v>0</v>
      </c>
      <c r="P736" s="209" t="str">
        <f t="shared" si="23"/>
        <v>-</v>
      </c>
      <c r="Q736" s="64"/>
      <c r="R736" s="64"/>
      <c r="S736" s="64"/>
    </row>
    <row r="737" spans="1:19" s="210" customFormat="1" x14ac:dyDescent="0.2">
      <c r="A737" s="207"/>
      <c r="B737" s="224">
        <v>715</v>
      </c>
      <c r="C737" s="229"/>
      <c r="D737" s="229"/>
      <c r="E737" s="226"/>
      <c r="F737" s="227" t="str">
        <f>IFERROR(VLOOKUP(E737, Z!$A$2:$C$4127, 3, FALSE), "")</f>
        <v/>
      </c>
      <c r="G737" s="228"/>
      <c r="H737" s="229"/>
      <c r="I737" s="229"/>
      <c r="J737" s="226" t="s">
        <v>4873</v>
      </c>
      <c r="K737" s="230"/>
      <c r="L737" s="237"/>
      <c r="M737" s="238" t="str">
        <f>IF(P737=TRUE,IFERROR(K737*VLOOKUP(O737,Y!$F$63:$L$67,MATCH(J737,Y!$G$62:$L$62,0)+1,FALSE),""),IFERROR(K737*VLOOKUP(O737,Y!$F$63:$L$67,MATCH("-",Y!$G$62:$L$62,0)+1,FALSE),""))</f>
        <v/>
      </c>
      <c r="N737" s="207"/>
      <c r="O737" s="209">
        <f t="shared" si="22"/>
        <v>0</v>
      </c>
      <c r="P737" s="209" t="str">
        <f t="shared" si="23"/>
        <v>-</v>
      </c>
      <c r="Q737" s="64"/>
      <c r="R737" s="64"/>
      <c r="S737" s="64"/>
    </row>
    <row r="738" spans="1:19" s="210" customFormat="1" x14ac:dyDescent="0.2">
      <c r="A738" s="207"/>
      <c r="B738" s="224">
        <v>716</v>
      </c>
      <c r="C738" s="229"/>
      <c r="D738" s="229"/>
      <c r="E738" s="226"/>
      <c r="F738" s="227" t="str">
        <f>IFERROR(VLOOKUP(E738, Z!$A$2:$C$4127, 3, FALSE), "")</f>
        <v/>
      </c>
      <c r="G738" s="228"/>
      <c r="H738" s="229"/>
      <c r="I738" s="229"/>
      <c r="J738" s="226" t="s">
        <v>4873</v>
      </c>
      <c r="K738" s="230"/>
      <c r="L738" s="237"/>
      <c r="M738" s="238" t="str">
        <f>IF(P738=TRUE,IFERROR(K738*VLOOKUP(O738,Y!$F$63:$L$67,MATCH(J738,Y!$G$62:$L$62,0)+1,FALSE),""),IFERROR(K738*VLOOKUP(O738,Y!$F$63:$L$67,MATCH("-",Y!$G$62:$L$62,0)+1,FALSE),""))</f>
        <v/>
      </c>
      <c r="N738" s="207"/>
      <c r="O738" s="209">
        <f t="shared" si="22"/>
        <v>0</v>
      </c>
      <c r="P738" s="209" t="str">
        <f t="shared" si="23"/>
        <v>-</v>
      </c>
      <c r="Q738" s="64"/>
      <c r="R738" s="64"/>
      <c r="S738" s="64"/>
    </row>
    <row r="739" spans="1:19" s="210" customFormat="1" x14ac:dyDescent="0.2">
      <c r="A739" s="207"/>
      <c r="B739" s="224">
        <v>717</v>
      </c>
      <c r="C739" s="229"/>
      <c r="D739" s="229"/>
      <c r="E739" s="226"/>
      <c r="F739" s="227" t="str">
        <f>IFERROR(VLOOKUP(E739, Z!$A$2:$C$4127, 3, FALSE), "")</f>
        <v/>
      </c>
      <c r="G739" s="228"/>
      <c r="H739" s="229"/>
      <c r="I739" s="229"/>
      <c r="J739" s="226" t="s">
        <v>4873</v>
      </c>
      <c r="K739" s="230"/>
      <c r="L739" s="237"/>
      <c r="M739" s="238" t="str">
        <f>IF(P739=TRUE,IFERROR(K739*VLOOKUP(O739,Y!$F$63:$L$67,MATCH(J739,Y!$G$62:$L$62,0)+1,FALSE),""),IFERROR(K739*VLOOKUP(O739,Y!$F$63:$L$67,MATCH("-",Y!$G$62:$L$62,0)+1,FALSE),""))</f>
        <v/>
      </c>
      <c r="N739" s="207"/>
      <c r="O739" s="209">
        <f t="shared" si="22"/>
        <v>0</v>
      </c>
      <c r="P739" s="209" t="str">
        <f t="shared" si="23"/>
        <v>-</v>
      </c>
      <c r="Q739" s="64"/>
      <c r="R739" s="64"/>
      <c r="S739" s="64"/>
    </row>
    <row r="740" spans="1:19" s="210" customFormat="1" x14ac:dyDescent="0.2">
      <c r="A740" s="207"/>
      <c r="B740" s="224">
        <v>718</v>
      </c>
      <c r="C740" s="229"/>
      <c r="D740" s="229"/>
      <c r="E740" s="226"/>
      <c r="F740" s="227" t="str">
        <f>IFERROR(VLOOKUP(E740, Z!$A$2:$C$4127, 3, FALSE), "")</f>
        <v/>
      </c>
      <c r="G740" s="228"/>
      <c r="H740" s="229"/>
      <c r="I740" s="229"/>
      <c r="J740" s="226" t="s">
        <v>4873</v>
      </c>
      <c r="K740" s="230"/>
      <c r="L740" s="237"/>
      <c r="M740" s="238" t="str">
        <f>IF(P740=TRUE,IFERROR(K740*VLOOKUP(O740,Y!$F$63:$L$67,MATCH(J740,Y!$G$62:$L$62,0)+1,FALSE),""),IFERROR(K740*VLOOKUP(O740,Y!$F$63:$L$67,MATCH("-",Y!$G$62:$L$62,0)+1,FALSE),""))</f>
        <v/>
      </c>
      <c r="N740" s="207"/>
      <c r="O740" s="209">
        <f t="shared" si="22"/>
        <v>0</v>
      </c>
      <c r="P740" s="209" t="str">
        <f t="shared" si="23"/>
        <v>-</v>
      </c>
      <c r="Q740" s="64"/>
      <c r="R740" s="64"/>
      <c r="S740" s="64"/>
    </row>
    <row r="741" spans="1:19" s="210" customFormat="1" x14ac:dyDescent="0.2">
      <c r="A741" s="207"/>
      <c r="B741" s="224">
        <v>719</v>
      </c>
      <c r="C741" s="229"/>
      <c r="D741" s="229"/>
      <c r="E741" s="226"/>
      <c r="F741" s="227" t="str">
        <f>IFERROR(VLOOKUP(E741, Z!$A$2:$C$4127, 3, FALSE), "")</f>
        <v/>
      </c>
      <c r="G741" s="228"/>
      <c r="H741" s="229"/>
      <c r="I741" s="229"/>
      <c r="J741" s="226" t="s">
        <v>4873</v>
      </c>
      <c r="K741" s="230"/>
      <c r="L741" s="237"/>
      <c r="M741" s="238" t="str">
        <f>IF(P741=TRUE,IFERROR(K741*VLOOKUP(O741,Y!$F$63:$L$67,MATCH(J741,Y!$G$62:$L$62,0)+1,FALSE),""),IFERROR(K741*VLOOKUP(O741,Y!$F$63:$L$67,MATCH("-",Y!$G$62:$L$62,0)+1,FALSE),""))</f>
        <v/>
      </c>
      <c r="N741" s="207"/>
      <c r="O741" s="209">
        <f t="shared" si="22"/>
        <v>0</v>
      </c>
      <c r="P741" s="209" t="str">
        <f t="shared" si="23"/>
        <v>-</v>
      </c>
      <c r="Q741" s="64"/>
      <c r="R741" s="64"/>
      <c r="S741" s="64"/>
    </row>
    <row r="742" spans="1:19" s="210" customFormat="1" x14ac:dyDescent="0.2">
      <c r="A742" s="207"/>
      <c r="B742" s="224">
        <v>720</v>
      </c>
      <c r="C742" s="229"/>
      <c r="D742" s="229"/>
      <c r="E742" s="226"/>
      <c r="F742" s="227" t="str">
        <f>IFERROR(VLOOKUP(E742, Z!$A$2:$C$4127, 3, FALSE), "")</f>
        <v/>
      </c>
      <c r="G742" s="228"/>
      <c r="H742" s="229"/>
      <c r="I742" s="229"/>
      <c r="J742" s="226" t="s">
        <v>4873</v>
      </c>
      <c r="K742" s="230"/>
      <c r="L742" s="237"/>
      <c r="M742" s="238" t="str">
        <f>IF(P742=TRUE,IFERROR(K742*VLOOKUP(O742,Y!$F$63:$L$67,MATCH(J742,Y!$G$62:$L$62,0)+1,FALSE),""),IFERROR(K742*VLOOKUP(O742,Y!$F$63:$L$67,MATCH("-",Y!$G$62:$L$62,0)+1,FALSE),""))</f>
        <v/>
      </c>
      <c r="N742" s="207"/>
      <c r="O742" s="209">
        <f t="shared" si="22"/>
        <v>0</v>
      </c>
      <c r="P742" s="209" t="str">
        <f t="shared" si="23"/>
        <v>-</v>
      </c>
      <c r="Q742" s="64"/>
      <c r="R742" s="64"/>
      <c r="S742" s="64"/>
    </row>
    <row r="743" spans="1:19" s="210" customFormat="1" x14ac:dyDescent="0.2">
      <c r="A743" s="207"/>
      <c r="B743" s="224">
        <v>721</v>
      </c>
      <c r="C743" s="229"/>
      <c r="D743" s="229"/>
      <c r="E743" s="226"/>
      <c r="F743" s="227" t="str">
        <f>IFERROR(VLOOKUP(E743, Z!$A$2:$C$4127, 3, FALSE), "")</f>
        <v/>
      </c>
      <c r="G743" s="228"/>
      <c r="H743" s="229"/>
      <c r="I743" s="229"/>
      <c r="J743" s="226" t="s">
        <v>4873</v>
      </c>
      <c r="K743" s="230"/>
      <c r="L743" s="237"/>
      <c r="M743" s="238" t="str">
        <f>IF(P743=TRUE,IFERROR(K743*VLOOKUP(O743,Y!$F$63:$L$67,MATCH(J743,Y!$G$62:$L$62,0)+1,FALSE),""),IFERROR(K743*VLOOKUP(O743,Y!$F$63:$L$67,MATCH("-",Y!$G$62:$L$62,0)+1,FALSE),""))</f>
        <v/>
      </c>
      <c r="N743" s="207"/>
      <c r="O743" s="209">
        <f t="shared" si="22"/>
        <v>0</v>
      </c>
      <c r="P743" s="209" t="str">
        <f t="shared" si="23"/>
        <v>-</v>
      </c>
      <c r="Q743" s="64"/>
      <c r="R743" s="64"/>
      <c r="S743" s="64"/>
    </row>
    <row r="744" spans="1:19" s="210" customFormat="1" x14ac:dyDescent="0.2">
      <c r="A744" s="207"/>
      <c r="B744" s="224">
        <v>722</v>
      </c>
      <c r="C744" s="229"/>
      <c r="D744" s="229"/>
      <c r="E744" s="226"/>
      <c r="F744" s="227" t="str">
        <f>IFERROR(VLOOKUP(E744, Z!$A$2:$C$4127, 3, FALSE), "")</f>
        <v/>
      </c>
      <c r="G744" s="228"/>
      <c r="H744" s="229"/>
      <c r="I744" s="229"/>
      <c r="J744" s="226" t="s">
        <v>4873</v>
      </c>
      <c r="K744" s="230"/>
      <c r="L744" s="237"/>
      <c r="M744" s="238" t="str">
        <f>IF(P744=TRUE,IFERROR(K744*VLOOKUP(O744,Y!$F$63:$L$67,MATCH(J744,Y!$G$62:$L$62,0)+1,FALSE),""),IFERROR(K744*VLOOKUP(O744,Y!$F$63:$L$67,MATCH("-",Y!$G$62:$L$62,0)+1,FALSE),""))</f>
        <v/>
      </c>
      <c r="N744" s="207"/>
      <c r="O744" s="209">
        <f t="shared" si="22"/>
        <v>0</v>
      </c>
      <c r="P744" s="209" t="str">
        <f t="shared" si="23"/>
        <v>-</v>
      </c>
      <c r="Q744" s="64"/>
      <c r="R744" s="64"/>
      <c r="S744" s="64"/>
    </row>
    <row r="745" spans="1:19" s="210" customFormat="1" x14ac:dyDescent="0.2">
      <c r="A745" s="207"/>
      <c r="B745" s="224">
        <v>723</v>
      </c>
      <c r="C745" s="229"/>
      <c r="D745" s="229"/>
      <c r="E745" s="226"/>
      <c r="F745" s="227" t="str">
        <f>IFERROR(VLOOKUP(E745, Z!$A$2:$C$4127, 3, FALSE), "")</f>
        <v/>
      </c>
      <c r="G745" s="228"/>
      <c r="H745" s="229"/>
      <c r="I745" s="229"/>
      <c r="J745" s="226" t="s">
        <v>4873</v>
      </c>
      <c r="K745" s="230"/>
      <c r="L745" s="237"/>
      <c r="M745" s="238" t="str">
        <f>IF(P745=TRUE,IFERROR(K745*VLOOKUP(O745,Y!$F$63:$L$67,MATCH(J745,Y!$G$62:$L$62,0)+1,FALSE),""),IFERROR(K745*VLOOKUP(O745,Y!$F$63:$L$67,MATCH("-",Y!$G$62:$L$62,0)+1,FALSE),""))</f>
        <v/>
      </c>
      <c r="N745" s="207"/>
      <c r="O745" s="209">
        <f t="shared" si="22"/>
        <v>0</v>
      </c>
      <c r="P745" s="209" t="str">
        <f t="shared" si="23"/>
        <v>-</v>
      </c>
      <c r="Q745" s="64"/>
      <c r="R745" s="64"/>
      <c r="S745" s="64"/>
    </row>
    <row r="746" spans="1:19" s="210" customFormat="1" x14ac:dyDescent="0.2">
      <c r="A746" s="207"/>
      <c r="B746" s="224">
        <v>724</v>
      </c>
      <c r="C746" s="229"/>
      <c r="D746" s="229"/>
      <c r="E746" s="226"/>
      <c r="F746" s="227" t="str">
        <f>IFERROR(VLOOKUP(E746, Z!$A$2:$C$4127, 3, FALSE), "")</f>
        <v/>
      </c>
      <c r="G746" s="228"/>
      <c r="H746" s="229"/>
      <c r="I746" s="229"/>
      <c r="J746" s="226" t="s">
        <v>4873</v>
      </c>
      <c r="K746" s="230"/>
      <c r="L746" s="237"/>
      <c r="M746" s="238" t="str">
        <f>IF(P746=TRUE,IFERROR(K746*VLOOKUP(O746,Y!$F$63:$L$67,MATCH(J746,Y!$G$62:$L$62,0)+1,FALSE),""),IFERROR(K746*VLOOKUP(O746,Y!$F$63:$L$67,MATCH("-",Y!$G$62:$L$62,0)+1,FALSE),""))</f>
        <v/>
      </c>
      <c r="N746" s="207"/>
      <c r="O746" s="209">
        <f t="shared" si="22"/>
        <v>0</v>
      </c>
      <c r="P746" s="209" t="str">
        <f t="shared" si="23"/>
        <v>-</v>
      </c>
      <c r="Q746" s="64"/>
      <c r="R746" s="64"/>
      <c r="S746" s="64"/>
    </row>
    <row r="747" spans="1:19" s="210" customFormat="1" x14ac:dyDescent="0.2">
      <c r="A747" s="207"/>
      <c r="B747" s="224">
        <v>725</v>
      </c>
      <c r="C747" s="229"/>
      <c r="D747" s="229"/>
      <c r="E747" s="226"/>
      <c r="F747" s="227" t="str">
        <f>IFERROR(VLOOKUP(E747, Z!$A$2:$C$4127, 3, FALSE), "")</f>
        <v/>
      </c>
      <c r="G747" s="228"/>
      <c r="H747" s="229"/>
      <c r="I747" s="229"/>
      <c r="J747" s="226" t="s">
        <v>4873</v>
      </c>
      <c r="K747" s="230"/>
      <c r="L747" s="237"/>
      <c r="M747" s="238" t="str">
        <f>IF(P747=TRUE,IFERROR(K747*VLOOKUP(O747,Y!$F$63:$L$67,MATCH(J747,Y!$G$62:$L$62,0)+1,FALSE),""),IFERROR(K747*VLOOKUP(O747,Y!$F$63:$L$67,MATCH("-",Y!$G$62:$L$62,0)+1,FALSE),""))</f>
        <v/>
      </c>
      <c r="N747" s="207"/>
      <c r="O747" s="209">
        <f t="shared" si="22"/>
        <v>0</v>
      </c>
      <c r="P747" s="209" t="str">
        <f t="shared" si="23"/>
        <v>-</v>
      </c>
      <c r="Q747" s="64"/>
      <c r="R747" s="64"/>
      <c r="S747" s="64"/>
    </row>
    <row r="748" spans="1:19" s="210" customFormat="1" x14ac:dyDescent="0.2">
      <c r="A748" s="207"/>
      <c r="B748" s="224">
        <v>726</v>
      </c>
      <c r="C748" s="229"/>
      <c r="D748" s="229"/>
      <c r="E748" s="226"/>
      <c r="F748" s="227" t="str">
        <f>IFERROR(VLOOKUP(E748, Z!$A$2:$C$4127, 3, FALSE), "")</f>
        <v/>
      </c>
      <c r="G748" s="228"/>
      <c r="H748" s="229"/>
      <c r="I748" s="229"/>
      <c r="J748" s="226" t="s">
        <v>4873</v>
      </c>
      <c r="K748" s="230"/>
      <c r="L748" s="237"/>
      <c r="M748" s="238" t="str">
        <f>IF(P748=TRUE,IFERROR(K748*VLOOKUP(O748,Y!$F$63:$L$67,MATCH(J748,Y!$G$62:$L$62,0)+1,FALSE),""),IFERROR(K748*VLOOKUP(O748,Y!$F$63:$L$67,MATCH("-",Y!$G$62:$L$62,0)+1,FALSE),""))</f>
        <v/>
      </c>
      <c r="N748" s="207"/>
      <c r="O748" s="209">
        <f t="shared" si="22"/>
        <v>0</v>
      </c>
      <c r="P748" s="209" t="str">
        <f t="shared" si="23"/>
        <v>-</v>
      </c>
      <c r="Q748" s="64"/>
      <c r="R748" s="64"/>
      <c r="S748" s="64"/>
    </row>
    <row r="749" spans="1:19" s="210" customFormat="1" x14ac:dyDescent="0.2">
      <c r="A749" s="207"/>
      <c r="B749" s="224">
        <v>727</v>
      </c>
      <c r="C749" s="229"/>
      <c r="D749" s="229"/>
      <c r="E749" s="226"/>
      <c r="F749" s="227" t="str">
        <f>IFERROR(VLOOKUP(E749, Z!$A$2:$C$4127, 3, FALSE), "")</f>
        <v/>
      </c>
      <c r="G749" s="228"/>
      <c r="H749" s="229"/>
      <c r="I749" s="229"/>
      <c r="J749" s="226" t="s">
        <v>4873</v>
      </c>
      <c r="K749" s="230"/>
      <c r="L749" s="237"/>
      <c r="M749" s="238" t="str">
        <f>IF(P749=TRUE,IFERROR(K749*VLOOKUP(O749,Y!$F$63:$L$67,MATCH(J749,Y!$G$62:$L$62,0)+1,FALSE),""),IFERROR(K749*VLOOKUP(O749,Y!$F$63:$L$67,MATCH("-",Y!$G$62:$L$62,0)+1,FALSE),""))</f>
        <v/>
      </c>
      <c r="N749" s="207"/>
      <c r="O749" s="209">
        <f t="shared" si="22"/>
        <v>0</v>
      </c>
      <c r="P749" s="209" t="str">
        <f t="shared" si="23"/>
        <v>-</v>
      </c>
      <c r="Q749" s="64"/>
      <c r="R749" s="64"/>
      <c r="S749" s="64"/>
    </row>
    <row r="750" spans="1:19" s="210" customFormat="1" x14ac:dyDescent="0.2">
      <c r="A750" s="207"/>
      <c r="B750" s="224">
        <v>728</v>
      </c>
      <c r="C750" s="229"/>
      <c r="D750" s="229"/>
      <c r="E750" s="226"/>
      <c r="F750" s="227" t="str">
        <f>IFERROR(VLOOKUP(E750, Z!$A$2:$C$4127, 3, FALSE), "")</f>
        <v/>
      </c>
      <c r="G750" s="228"/>
      <c r="H750" s="229"/>
      <c r="I750" s="229"/>
      <c r="J750" s="226" t="s">
        <v>4873</v>
      </c>
      <c r="K750" s="230"/>
      <c r="L750" s="237"/>
      <c r="M750" s="238" t="str">
        <f>IF(P750=TRUE,IFERROR(K750*VLOOKUP(O750,Y!$F$63:$L$67,MATCH(J750,Y!$G$62:$L$62,0)+1,FALSE),""),IFERROR(K750*VLOOKUP(O750,Y!$F$63:$L$67,MATCH("-",Y!$G$62:$L$62,0)+1,FALSE),""))</f>
        <v/>
      </c>
      <c r="N750" s="207"/>
      <c r="O750" s="209">
        <f t="shared" si="22"/>
        <v>0</v>
      </c>
      <c r="P750" s="209" t="str">
        <f t="shared" si="23"/>
        <v>-</v>
      </c>
      <c r="Q750" s="64"/>
      <c r="R750" s="64"/>
      <c r="S750" s="64"/>
    </row>
    <row r="751" spans="1:19" s="210" customFormat="1" x14ac:dyDescent="0.2">
      <c r="A751" s="207"/>
      <c r="B751" s="224">
        <v>729</v>
      </c>
      <c r="C751" s="229"/>
      <c r="D751" s="229"/>
      <c r="E751" s="226"/>
      <c r="F751" s="227" t="str">
        <f>IFERROR(VLOOKUP(E751, Z!$A$2:$C$4127, 3, FALSE), "")</f>
        <v/>
      </c>
      <c r="G751" s="228"/>
      <c r="H751" s="229"/>
      <c r="I751" s="229"/>
      <c r="J751" s="226" t="s">
        <v>4873</v>
      </c>
      <c r="K751" s="230"/>
      <c r="L751" s="237"/>
      <c r="M751" s="238" t="str">
        <f>IF(P751=TRUE,IFERROR(K751*VLOOKUP(O751,Y!$F$63:$L$67,MATCH(J751,Y!$G$62:$L$62,0)+1,FALSE),""),IFERROR(K751*VLOOKUP(O751,Y!$F$63:$L$67,MATCH("-",Y!$G$62:$L$62,0)+1,FALSE),""))</f>
        <v/>
      </c>
      <c r="N751" s="207"/>
      <c r="O751" s="209">
        <f t="shared" si="22"/>
        <v>0</v>
      </c>
      <c r="P751" s="209" t="str">
        <f t="shared" si="23"/>
        <v>-</v>
      </c>
      <c r="Q751" s="64"/>
      <c r="R751" s="64"/>
      <c r="S751" s="64"/>
    </row>
    <row r="752" spans="1:19" s="210" customFormat="1" x14ac:dyDescent="0.2">
      <c r="A752" s="207"/>
      <c r="B752" s="224">
        <v>730</v>
      </c>
      <c r="C752" s="229"/>
      <c r="D752" s="229"/>
      <c r="E752" s="226"/>
      <c r="F752" s="227" t="str">
        <f>IFERROR(VLOOKUP(E752, Z!$A$2:$C$4127, 3, FALSE), "")</f>
        <v/>
      </c>
      <c r="G752" s="228"/>
      <c r="H752" s="229"/>
      <c r="I752" s="229"/>
      <c r="J752" s="226" t="s">
        <v>4873</v>
      </c>
      <c r="K752" s="230"/>
      <c r="L752" s="237"/>
      <c r="M752" s="238" t="str">
        <f>IF(P752=TRUE,IFERROR(K752*VLOOKUP(O752,Y!$F$63:$L$67,MATCH(J752,Y!$G$62:$L$62,0)+1,FALSE),""),IFERROR(K752*VLOOKUP(O752,Y!$F$63:$L$67,MATCH("-",Y!$G$62:$L$62,0)+1,FALSE),""))</f>
        <v/>
      </c>
      <c r="N752" s="207"/>
      <c r="O752" s="209">
        <f t="shared" si="22"/>
        <v>0</v>
      </c>
      <c r="P752" s="209" t="str">
        <f t="shared" si="23"/>
        <v>-</v>
      </c>
      <c r="Q752" s="64"/>
      <c r="R752" s="64"/>
      <c r="S752" s="64"/>
    </row>
    <row r="753" spans="1:19" s="210" customFormat="1" x14ac:dyDescent="0.2">
      <c r="A753" s="207"/>
      <c r="B753" s="224">
        <v>731</v>
      </c>
      <c r="C753" s="229"/>
      <c r="D753" s="229"/>
      <c r="E753" s="226"/>
      <c r="F753" s="227" t="str">
        <f>IFERROR(VLOOKUP(E753, Z!$A$2:$C$4127, 3, FALSE), "")</f>
        <v/>
      </c>
      <c r="G753" s="228"/>
      <c r="H753" s="229"/>
      <c r="I753" s="229"/>
      <c r="J753" s="226" t="s">
        <v>4873</v>
      </c>
      <c r="K753" s="230"/>
      <c r="L753" s="237"/>
      <c r="M753" s="238" t="str">
        <f>IF(P753=TRUE,IFERROR(K753*VLOOKUP(O753,Y!$F$63:$L$67,MATCH(J753,Y!$G$62:$L$62,0)+1,FALSE),""),IFERROR(K753*VLOOKUP(O753,Y!$F$63:$L$67,MATCH("-",Y!$G$62:$L$62,0)+1,FALSE),""))</f>
        <v/>
      </c>
      <c r="N753" s="207"/>
      <c r="O753" s="209">
        <f t="shared" si="22"/>
        <v>0</v>
      </c>
      <c r="P753" s="209" t="str">
        <f t="shared" si="23"/>
        <v>-</v>
      </c>
      <c r="Q753" s="64"/>
      <c r="R753" s="64"/>
      <c r="S753" s="64"/>
    </row>
    <row r="754" spans="1:19" s="210" customFormat="1" x14ac:dyDescent="0.2">
      <c r="A754" s="207"/>
      <c r="B754" s="224">
        <v>732</v>
      </c>
      <c r="C754" s="229"/>
      <c r="D754" s="229"/>
      <c r="E754" s="226"/>
      <c r="F754" s="227" t="str">
        <f>IFERROR(VLOOKUP(E754, Z!$A$2:$C$4127, 3, FALSE), "")</f>
        <v/>
      </c>
      <c r="G754" s="228"/>
      <c r="H754" s="229"/>
      <c r="I754" s="229"/>
      <c r="J754" s="226" t="s">
        <v>4873</v>
      </c>
      <c r="K754" s="230"/>
      <c r="L754" s="237"/>
      <c r="M754" s="238" t="str">
        <f>IF(P754=TRUE,IFERROR(K754*VLOOKUP(O754,Y!$F$63:$L$67,MATCH(J754,Y!$G$62:$L$62,0)+1,FALSE),""),IFERROR(K754*VLOOKUP(O754,Y!$F$63:$L$67,MATCH("-",Y!$G$62:$L$62,0)+1,FALSE),""))</f>
        <v/>
      </c>
      <c r="N754" s="207"/>
      <c r="O754" s="209">
        <f t="shared" si="22"/>
        <v>0</v>
      </c>
      <c r="P754" s="209" t="str">
        <f t="shared" si="23"/>
        <v>-</v>
      </c>
      <c r="Q754" s="64"/>
      <c r="R754" s="64"/>
      <c r="S754" s="64"/>
    </row>
    <row r="755" spans="1:19" s="210" customFormat="1" x14ac:dyDescent="0.2">
      <c r="A755" s="207"/>
      <c r="B755" s="224">
        <v>733</v>
      </c>
      <c r="C755" s="229"/>
      <c r="D755" s="229"/>
      <c r="E755" s="226"/>
      <c r="F755" s="227" t="str">
        <f>IFERROR(VLOOKUP(E755, Z!$A$2:$C$4127, 3, FALSE), "")</f>
        <v/>
      </c>
      <c r="G755" s="228"/>
      <c r="H755" s="229"/>
      <c r="I755" s="229"/>
      <c r="J755" s="226" t="s">
        <v>4873</v>
      </c>
      <c r="K755" s="230"/>
      <c r="L755" s="237"/>
      <c r="M755" s="238" t="str">
        <f>IF(P755=TRUE,IFERROR(K755*VLOOKUP(O755,Y!$F$63:$L$67,MATCH(J755,Y!$G$62:$L$62,0)+1,FALSE),""),IFERROR(K755*VLOOKUP(O755,Y!$F$63:$L$67,MATCH("-",Y!$G$62:$L$62,0)+1,FALSE),""))</f>
        <v/>
      </c>
      <c r="N755" s="207"/>
      <c r="O755" s="209">
        <f t="shared" si="22"/>
        <v>0</v>
      </c>
      <c r="P755" s="209" t="str">
        <f t="shared" si="23"/>
        <v>-</v>
      </c>
      <c r="Q755" s="64"/>
      <c r="R755" s="64"/>
      <c r="S755" s="64"/>
    </row>
    <row r="756" spans="1:19" s="210" customFormat="1" x14ac:dyDescent="0.2">
      <c r="A756" s="207"/>
      <c r="B756" s="224">
        <v>734</v>
      </c>
      <c r="C756" s="229"/>
      <c r="D756" s="229"/>
      <c r="E756" s="226"/>
      <c r="F756" s="227" t="str">
        <f>IFERROR(VLOOKUP(E756, Z!$A$2:$C$4127, 3, FALSE), "")</f>
        <v/>
      </c>
      <c r="G756" s="228"/>
      <c r="H756" s="229"/>
      <c r="I756" s="229"/>
      <c r="J756" s="226" t="s">
        <v>4873</v>
      </c>
      <c r="K756" s="230"/>
      <c r="L756" s="237"/>
      <c r="M756" s="238" t="str">
        <f>IF(P756=TRUE,IFERROR(K756*VLOOKUP(O756,Y!$F$63:$L$67,MATCH(J756,Y!$G$62:$L$62,0)+1,FALSE),""),IFERROR(K756*VLOOKUP(O756,Y!$F$63:$L$67,MATCH("-",Y!$G$62:$L$62,0)+1,FALSE),""))</f>
        <v/>
      </c>
      <c r="N756" s="207"/>
      <c r="O756" s="209">
        <f t="shared" si="22"/>
        <v>0</v>
      </c>
      <c r="P756" s="209" t="str">
        <f t="shared" si="23"/>
        <v>-</v>
      </c>
      <c r="Q756" s="64"/>
      <c r="R756" s="64"/>
      <c r="S756" s="64"/>
    </row>
    <row r="757" spans="1:19" s="210" customFormat="1" x14ac:dyDescent="0.2">
      <c r="A757" s="207"/>
      <c r="B757" s="224">
        <v>735</v>
      </c>
      <c r="C757" s="229"/>
      <c r="D757" s="229"/>
      <c r="E757" s="226"/>
      <c r="F757" s="227" t="str">
        <f>IFERROR(VLOOKUP(E757, Z!$A$2:$C$4127, 3, FALSE), "")</f>
        <v/>
      </c>
      <c r="G757" s="228"/>
      <c r="H757" s="229"/>
      <c r="I757" s="229"/>
      <c r="J757" s="226" t="s">
        <v>4873</v>
      </c>
      <c r="K757" s="230"/>
      <c r="L757" s="237"/>
      <c r="M757" s="238" t="str">
        <f>IF(P757=TRUE,IFERROR(K757*VLOOKUP(O757,Y!$F$63:$L$67,MATCH(J757,Y!$G$62:$L$62,0)+1,FALSE),""),IFERROR(K757*VLOOKUP(O757,Y!$F$63:$L$67,MATCH("-",Y!$G$62:$L$62,0)+1,FALSE),""))</f>
        <v/>
      </c>
      <c r="N757" s="207"/>
      <c r="O757" s="209">
        <f t="shared" si="22"/>
        <v>0</v>
      </c>
      <c r="P757" s="209" t="str">
        <f t="shared" si="23"/>
        <v>-</v>
      </c>
      <c r="Q757" s="64"/>
      <c r="R757" s="64"/>
      <c r="S757" s="64"/>
    </row>
    <row r="758" spans="1:19" s="210" customFormat="1" x14ac:dyDescent="0.2">
      <c r="A758" s="207"/>
      <c r="B758" s="224">
        <v>736</v>
      </c>
      <c r="C758" s="229"/>
      <c r="D758" s="229"/>
      <c r="E758" s="226"/>
      <c r="F758" s="227" t="str">
        <f>IFERROR(VLOOKUP(E758, Z!$A$2:$C$4127, 3, FALSE), "")</f>
        <v/>
      </c>
      <c r="G758" s="228"/>
      <c r="H758" s="229"/>
      <c r="I758" s="229"/>
      <c r="J758" s="226" t="s">
        <v>4873</v>
      </c>
      <c r="K758" s="230"/>
      <c r="L758" s="237"/>
      <c r="M758" s="238" t="str">
        <f>IF(P758=TRUE,IFERROR(K758*VLOOKUP(O758,Y!$F$63:$L$67,MATCH(J758,Y!$G$62:$L$62,0)+1,FALSE),""),IFERROR(K758*VLOOKUP(O758,Y!$F$63:$L$67,MATCH("-",Y!$G$62:$L$62,0)+1,FALSE),""))</f>
        <v/>
      </c>
      <c r="N758" s="207"/>
      <c r="O758" s="209">
        <f t="shared" si="22"/>
        <v>0</v>
      </c>
      <c r="P758" s="209" t="str">
        <f t="shared" si="23"/>
        <v>-</v>
      </c>
      <c r="Q758" s="64"/>
      <c r="R758" s="64"/>
      <c r="S758" s="64"/>
    </row>
    <row r="759" spans="1:19" s="210" customFormat="1" x14ac:dyDescent="0.2">
      <c r="A759" s="207"/>
      <c r="B759" s="224">
        <v>737</v>
      </c>
      <c r="C759" s="229"/>
      <c r="D759" s="229"/>
      <c r="E759" s="226"/>
      <c r="F759" s="227" t="str">
        <f>IFERROR(VLOOKUP(E759, Z!$A$2:$C$4127, 3, FALSE), "")</f>
        <v/>
      </c>
      <c r="G759" s="228"/>
      <c r="H759" s="229"/>
      <c r="I759" s="229"/>
      <c r="J759" s="226" t="s">
        <v>4873</v>
      </c>
      <c r="K759" s="230"/>
      <c r="L759" s="237"/>
      <c r="M759" s="238" t="str">
        <f>IF(P759=TRUE,IFERROR(K759*VLOOKUP(O759,Y!$F$63:$L$67,MATCH(J759,Y!$G$62:$L$62,0)+1,FALSE),""),IFERROR(K759*VLOOKUP(O759,Y!$F$63:$L$67,MATCH("-",Y!$G$62:$L$62,0)+1,FALSE),""))</f>
        <v/>
      </c>
      <c r="N759" s="207"/>
      <c r="O759" s="209">
        <f t="shared" si="22"/>
        <v>0</v>
      </c>
      <c r="P759" s="209" t="str">
        <f t="shared" si="23"/>
        <v>-</v>
      </c>
      <c r="Q759" s="64"/>
      <c r="R759" s="64"/>
      <c r="S759" s="64"/>
    </row>
    <row r="760" spans="1:19" s="210" customFormat="1" x14ac:dyDescent="0.2">
      <c r="A760" s="207"/>
      <c r="B760" s="224">
        <v>738</v>
      </c>
      <c r="C760" s="229"/>
      <c r="D760" s="229"/>
      <c r="E760" s="226"/>
      <c r="F760" s="227" t="str">
        <f>IFERROR(VLOOKUP(E760, Z!$A$2:$C$4127, 3, FALSE), "")</f>
        <v/>
      </c>
      <c r="G760" s="228"/>
      <c r="H760" s="229"/>
      <c r="I760" s="229"/>
      <c r="J760" s="226" t="s">
        <v>4873</v>
      </c>
      <c r="K760" s="230"/>
      <c r="L760" s="237"/>
      <c r="M760" s="238" t="str">
        <f>IF(P760=TRUE,IFERROR(K760*VLOOKUP(O760,Y!$F$63:$L$67,MATCH(J760,Y!$G$62:$L$62,0)+1,FALSE),""),IFERROR(K760*VLOOKUP(O760,Y!$F$63:$L$67,MATCH("-",Y!$G$62:$L$62,0)+1,FALSE),""))</f>
        <v/>
      </c>
      <c r="N760" s="207"/>
      <c r="O760" s="209">
        <f t="shared" si="22"/>
        <v>0</v>
      </c>
      <c r="P760" s="209" t="str">
        <f t="shared" si="23"/>
        <v>-</v>
      </c>
      <c r="Q760" s="64"/>
      <c r="R760" s="64"/>
      <c r="S760" s="64"/>
    </row>
    <row r="761" spans="1:19" s="210" customFormat="1" x14ac:dyDescent="0.2">
      <c r="A761" s="207"/>
      <c r="B761" s="224">
        <v>739</v>
      </c>
      <c r="C761" s="229"/>
      <c r="D761" s="229"/>
      <c r="E761" s="226"/>
      <c r="F761" s="227" t="str">
        <f>IFERROR(VLOOKUP(E761, Z!$A$2:$C$4127, 3, FALSE), "")</f>
        <v/>
      </c>
      <c r="G761" s="228"/>
      <c r="H761" s="229"/>
      <c r="I761" s="229"/>
      <c r="J761" s="226" t="s">
        <v>4873</v>
      </c>
      <c r="K761" s="230"/>
      <c r="L761" s="237"/>
      <c r="M761" s="238" t="str">
        <f>IF(P761=TRUE,IFERROR(K761*VLOOKUP(O761,Y!$F$63:$L$67,MATCH(J761,Y!$G$62:$L$62,0)+1,FALSE),""),IFERROR(K761*VLOOKUP(O761,Y!$F$63:$L$67,MATCH("-",Y!$G$62:$L$62,0)+1,FALSE),""))</f>
        <v/>
      </c>
      <c r="N761" s="207"/>
      <c r="O761" s="209">
        <f t="shared" si="22"/>
        <v>0</v>
      </c>
      <c r="P761" s="209" t="str">
        <f t="shared" si="23"/>
        <v>-</v>
      </c>
      <c r="Q761" s="64"/>
      <c r="R761" s="64"/>
      <c r="S761" s="64"/>
    </row>
    <row r="762" spans="1:19" s="210" customFormat="1" x14ac:dyDescent="0.2">
      <c r="A762" s="207"/>
      <c r="B762" s="224">
        <v>740</v>
      </c>
      <c r="C762" s="229"/>
      <c r="D762" s="229"/>
      <c r="E762" s="226"/>
      <c r="F762" s="227" t="str">
        <f>IFERROR(VLOOKUP(E762, Z!$A$2:$C$4127, 3, FALSE), "")</f>
        <v/>
      </c>
      <c r="G762" s="228"/>
      <c r="H762" s="229"/>
      <c r="I762" s="229"/>
      <c r="J762" s="226" t="s">
        <v>4873</v>
      </c>
      <c r="K762" s="230"/>
      <c r="L762" s="237"/>
      <c r="M762" s="238" t="str">
        <f>IF(P762=TRUE,IFERROR(K762*VLOOKUP(O762,Y!$F$63:$L$67,MATCH(J762,Y!$G$62:$L$62,0)+1,FALSE),""),IFERROR(K762*VLOOKUP(O762,Y!$F$63:$L$67,MATCH("-",Y!$G$62:$L$62,0)+1,FALSE),""))</f>
        <v/>
      </c>
      <c r="N762" s="207"/>
      <c r="O762" s="209">
        <f t="shared" si="22"/>
        <v>0</v>
      </c>
      <c r="P762" s="209" t="str">
        <f t="shared" si="23"/>
        <v>-</v>
      </c>
      <c r="Q762" s="64"/>
      <c r="R762" s="64"/>
      <c r="S762" s="64"/>
    </row>
    <row r="763" spans="1:19" s="210" customFormat="1" x14ac:dyDescent="0.2">
      <c r="A763" s="207"/>
      <c r="B763" s="224">
        <v>741</v>
      </c>
      <c r="C763" s="229"/>
      <c r="D763" s="229"/>
      <c r="E763" s="226"/>
      <c r="F763" s="227" t="str">
        <f>IFERROR(VLOOKUP(E763, Z!$A$2:$C$4127, 3, FALSE), "")</f>
        <v/>
      </c>
      <c r="G763" s="228"/>
      <c r="H763" s="229"/>
      <c r="I763" s="229"/>
      <c r="J763" s="226" t="s">
        <v>4873</v>
      </c>
      <c r="K763" s="230"/>
      <c r="L763" s="237"/>
      <c r="M763" s="238" t="str">
        <f>IF(P763=TRUE,IFERROR(K763*VLOOKUP(O763,Y!$F$63:$L$67,MATCH(J763,Y!$G$62:$L$62,0)+1,FALSE),""),IFERROR(K763*VLOOKUP(O763,Y!$F$63:$L$67,MATCH("-",Y!$G$62:$L$62,0)+1,FALSE),""))</f>
        <v/>
      </c>
      <c r="N763" s="207"/>
      <c r="O763" s="209">
        <f t="shared" si="22"/>
        <v>0</v>
      </c>
      <c r="P763" s="209" t="str">
        <f t="shared" si="23"/>
        <v>-</v>
      </c>
      <c r="Q763" s="64"/>
      <c r="R763" s="64"/>
      <c r="S763" s="64"/>
    </row>
    <row r="764" spans="1:19" s="210" customFormat="1" x14ac:dyDescent="0.2">
      <c r="A764" s="207"/>
      <c r="B764" s="224">
        <v>742</v>
      </c>
      <c r="C764" s="229"/>
      <c r="D764" s="229"/>
      <c r="E764" s="226"/>
      <c r="F764" s="227" t="str">
        <f>IFERROR(VLOOKUP(E764, Z!$A$2:$C$4127, 3, FALSE), "")</f>
        <v/>
      </c>
      <c r="G764" s="228"/>
      <c r="H764" s="229"/>
      <c r="I764" s="229"/>
      <c r="J764" s="226" t="s">
        <v>4873</v>
      </c>
      <c r="K764" s="230"/>
      <c r="L764" s="237"/>
      <c r="M764" s="238" t="str">
        <f>IF(P764=TRUE,IFERROR(K764*VLOOKUP(O764,Y!$F$63:$L$67,MATCH(J764,Y!$G$62:$L$62,0)+1,FALSE),""),IFERROR(K764*VLOOKUP(O764,Y!$F$63:$L$67,MATCH("-",Y!$G$62:$L$62,0)+1,FALSE),""))</f>
        <v/>
      </c>
      <c r="N764" s="207"/>
      <c r="O764" s="209">
        <f t="shared" si="22"/>
        <v>0</v>
      </c>
      <c r="P764" s="209" t="str">
        <f t="shared" si="23"/>
        <v>-</v>
      </c>
      <c r="Q764" s="64"/>
      <c r="R764" s="64"/>
      <c r="S764" s="64"/>
    </row>
    <row r="765" spans="1:19" s="210" customFormat="1" x14ac:dyDescent="0.2">
      <c r="A765" s="207"/>
      <c r="B765" s="224">
        <v>743</v>
      </c>
      <c r="C765" s="229"/>
      <c r="D765" s="229"/>
      <c r="E765" s="226"/>
      <c r="F765" s="227" t="str">
        <f>IFERROR(VLOOKUP(E765, Z!$A$2:$C$4127, 3, FALSE), "")</f>
        <v/>
      </c>
      <c r="G765" s="228"/>
      <c r="H765" s="229"/>
      <c r="I765" s="229"/>
      <c r="J765" s="226" t="s">
        <v>4873</v>
      </c>
      <c r="K765" s="230"/>
      <c r="L765" s="237"/>
      <c r="M765" s="238" t="str">
        <f>IF(P765=TRUE,IFERROR(K765*VLOOKUP(O765,Y!$F$63:$L$67,MATCH(J765,Y!$G$62:$L$62,0)+1,FALSE),""),IFERROR(K765*VLOOKUP(O765,Y!$F$63:$L$67,MATCH("-",Y!$G$62:$L$62,0)+1,FALSE),""))</f>
        <v/>
      </c>
      <c r="N765" s="207"/>
      <c r="O765" s="209">
        <f t="shared" si="22"/>
        <v>0</v>
      </c>
      <c r="P765" s="209" t="str">
        <f t="shared" si="23"/>
        <v>-</v>
      </c>
      <c r="Q765" s="64"/>
      <c r="R765" s="64"/>
      <c r="S765" s="64"/>
    </row>
    <row r="766" spans="1:19" s="210" customFormat="1" x14ac:dyDescent="0.2">
      <c r="A766" s="207"/>
      <c r="B766" s="224">
        <v>744</v>
      </c>
      <c r="C766" s="229"/>
      <c r="D766" s="229"/>
      <c r="E766" s="226"/>
      <c r="F766" s="227" t="str">
        <f>IFERROR(VLOOKUP(E766, Z!$A$2:$C$4127, 3, FALSE), "")</f>
        <v/>
      </c>
      <c r="G766" s="228"/>
      <c r="H766" s="229"/>
      <c r="I766" s="229"/>
      <c r="J766" s="226" t="s">
        <v>4873</v>
      </c>
      <c r="K766" s="230"/>
      <c r="L766" s="237"/>
      <c r="M766" s="238" t="str">
        <f>IF(P766=TRUE,IFERROR(K766*VLOOKUP(O766,Y!$F$63:$L$67,MATCH(J766,Y!$G$62:$L$62,0)+1,FALSE),""),IFERROR(K766*VLOOKUP(O766,Y!$F$63:$L$67,MATCH("-",Y!$G$62:$L$62,0)+1,FALSE),""))</f>
        <v/>
      </c>
      <c r="N766" s="207"/>
      <c r="O766" s="209">
        <f t="shared" si="22"/>
        <v>0</v>
      </c>
      <c r="P766" s="209" t="str">
        <f t="shared" si="23"/>
        <v>-</v>
      </c>
      <c r="Q766" s="64"/>
      <c r="R766" s="64"/>
      <c r="S766" s="64"/>
    </row>
    <row r="767" spans="1:19" s="210" customFormat="1" x14ac:dyDescent="0.2">
      <c r="A767" s="207"/>
      <c r="B767" s="224">
        <v>745</v>
      </c>
      <c r="C767" s="229"/>
      <c r="D767" s="229"/>
      <c r="E767" s="226"/>
      <c r="F767" s="227" t="str">
        <f>IFERROR(VLOOKUP(E767, Z!$A$2:$C$4127, 3, FALSE), "")</f>
        <v/>
      </c>
      <c r="G767" s="228"/>
      <c r="H767" s="229"/>
      <c r="I767" s="229"/>
      <c r="J767" s="226" t="s">
        <v>4873</v>
      </c>
      <c r="K767" s="230"/>
      <c r="L767" s="237"/>
      <c r="M767" s="238" t="str">
        <f>IF(P767=TRUE,IFERROR(K767*VLOOKUP(O767,Y!$F$63:$L$67,MATCH(J767,Y!$G$62:$L$62,0)+1,FALSE),""),IFERROR(K767*VLOOKUP(O767,Y!$F$63:$L$67,MATCH("-",Y!$G$62:$L$62,0)+1,FALSE),""))</f>
        <v/>
      </c>
      <c r="N767" s="207"/>
      <c r="O767" s="209">
        <f t="shared" si="22"/>
        <v>0</v>
      </c>
      <c r="P767" s="209" t="str">
        <f t="shared" si="23"/>
        <v>-</v>
      </c>
      <c r="Q767" s="64"/>
      <c r="R767" s="64"/>
      <c r="S767" s="64"/>
    </row>
    <row r="768" spans="1:19" s="210" customFormat="1" x14ac:dyDescent="0.2">
      <c r="A768" s="207"/>
      <c r="B768" s="224">
        <v>746</v>
      </c>
      <c r="C768" s="229"/>
      <c r="D768" s="229"/>
      <c r="E768" s="226"/>
      <c r="F768" s="227" t="str">
        <f>IFERROR(VLOOKUP(E768, Z!$A$2:$C$4127, 3, FALSE), "")</f>
        <v/>
      </c>
      <c r="G768" s="228"/>
      <c r="H768" s="229"/>
      <c r="I768" s="229"/>
      <c r="J768" s="226" t="s">
        <v>4873</v>
      </c>
      <c r="K768" s="230"/>
      <c r="L768" s="237"/>
      <c r="M768" s="238" t="str">
        <f>IF(P768=TRUE,IFERROR(K768*VLOOKUP(O768,Y!$F$63:$L$67,MATCH(J768,Y!$G$62:$L$62,0)+1,FALSE),""),IFERROR(K768*VLOOKUP(O768,Y!$F$63:$L$67,MATCH("-",Y!$G$62:$L$62,0)+1,FALSE),""))</f>
        <v/>
      </c>
      <c r="N768" s="207"/>
      <c r="O768" s="209">
        <f t="shared" si="22"/>
        <v>0</v>
      </c>
      <c r="P768" s="209" t="str">
        <f t="shared" si="23"/>
        <v>-</v>
      </c>
      <c r="Q768" s="64"/>
      <c r="R768" s="64"/>
      <c r="S768" s="64"/>
    </row>
    <row r="769" spans="1:19" s="210" customFormat="1" x14ac:dyDescent="0.2">
      <c r="A769" s="207"/>
      <c r="B769" s="224">
        <v>747</v>
      </c>
      <c r="C769" s="229"/>
      <c r="D769" s="229"/>
      <c r="E769" s="226"/>
      <c r="F769" s="227" t="str">
        <f>IFERROR(VLOOKUP(E769, Z!$A$2:$C$4127, 3, FALSE), "")</f>
        <v/>
      </c>
      <c r="G769" s="228"/>
      <c r="H769" s="229"/>
      <c r="I769" s="229"/>
      <c r="J769" s="226" t="s">
        <v>4873</v>
      </c>
      <c r="K769" s="230"/>
      <c r="L769" s="237"/>
      <c r="M769" s="238" t="str">
        <f>IF(P769=TRUE,IFERROR(K769*VLOOKUP(O769,Y!$F$63:$L$67,MATCH(J769,Y!$G$62:$L$62,0)+1,FALSE),""),IFERROR(K769*VLOOKUP(O769,Y!$F$63:$L$67,MATCH("-",Y!$G$62:$L$62,0)+1,FALSE),""))</f>
        <v/>
      </c>
      <c r="N769" s="207"/>
      <c r="O769" s="209">
        <f t="shared" si="22"/>
        <v>0</v>
      </c>
      <c r="P769" s="209" t="str">
        <f t="shared" si="23"/>
        <v>-</v>
      </c>
      <c r="Q769" s="64"/>
      <c r="R769" s="64"/>
      <c r="S769" s="64"/>
    </row>
    <row r="770" spans="1:19" s="210" customFormat="1" x14ac:dyDescent="0.2">
      <c r="A770" s="207"/>
      <c r="B770" s="224">
        <v>748</v>
      </c>
      <c r="C770" s="229"/>
      <c r="D770" s="229"/>
      <c r="E770" s="226"/>
      <c r="F770" s="227" t="str">
        <f>IFERROR(VLOOKUP(E770, Z!$A$2:$C$4127, 3, FALSE), "")</f>
        <v/>
      </c>
      <c r="G770" s="228"/>
      <c r="H770" s="229"/>
      <c r="I770" s="229"/>
      <c r="J770" s="226" t="s">
        <v>4873</v>
      </c>
      <c r="K770" s="230"/>
      <c r="L770" s="237"/>
      <c r="M770" s="238" t="str">
        <f>IF(P770=TRUE,IFERROR(K770*VLOOKUP(O770,Y!$F$63:$L$67,MATCH(J770,Y!$G$62:$L$62,0)+1,FALSE),""),IFERROR(K770*VLOOKUP(O770,Y!$F$63:$L$67,MATCH("-",Y!$G$62:$L$62,0)+1,FALSE),""))</f>
        <v/>
      </c>
      <c r="N770" s="207"/>
      <c r="O770" s="209">
        <f t="shared" si="22"/>
        <v>0</v>
      </c>
      <c r="P770" s="209" t="str">
        <f t="shared" si="23"/>
        <v>-</v>
      </c>
      <c r="Q770" s="64"/>
      <c r="R770" s="64"/>
      <c r="S770" s="64"/>
    </row>
    <row r="771" spans="1:19" s="210" customFormat="1" x14ac:dyDescent="0.2">
      <c r="A771" s="207"/>
      <c r="B771" s="224">
        <v>749</v>
      </c>
      <c r="C771" s="229"/>
      <c r="D771" s="229"/>
      <c r="E771" s="226"/>
      <c r="F771" s="227" t="str">
        <f>IFERROR(VLOOKUP(E771, Z!$A$2:$C$4127, 3, FALSE), "")</f>
        <v/>
      </c>
      <c r="G771" s="228"/>
      <c r="H771" s="229"/>
      <c r="I771" s="229"/>
      <c r="J771" s="226" t="s">
        <v>4873</v>
      </c>
      <c r="K771" s="230"/>
      <c r="L771" s="237"/>
      <c r="M771" s="238" t="str">
        <f>IF(P771=TRUE,IFERROR(K771*VLOOKUP(O771,Y!$F$63:$L$67,MATCH(J771,Y!$G$62:$L$62,0)+1,FALSE),""),IFERROR(K771*VLOOKUP(O771,Y!$F$63:$L$67,MATCH("-",Y!$G$62:$L$62,0)+1,FALSE),""))</f>
        <v/>
      </c>
      <c r="N771" s="207"/>
      <c r="O771" s="209">
        <f t="shared" si="22"/>
        <v>0</v>
      </c>
      <c r="P771" s="209" t="str">
        <f t="shared" si="23"/>
        <v>-</v>
      </c>
      <c r="Q771" s="64"/>
      <c r="R771" s="64"/>
      <c r="S771" s="64"/>
    </row>
    <row r="772" spans="1:19" s="210" customFormat="1" x14ac:dyDescent="0.2">
      <c r="A772" s="207"/>
      <c r="B772" s="224">
        <v>750</v>
      </c>
      <c r="C772" s="229"/>
      <c r="D772" s="229"/>
      <c r="E772" s="226"/>
      <c r="F772" s="227" t="str">
        <f>IFERROR(VLOOKUP(E772, Z!$A$2:$C$4127, 3, FALSE), "")</f>
        <v/>
      </c>
      <c r="G772" s="228"/>
      <c r="H772" s="229"/>
      <c r="I772" s="229"/>
      <c r="J772" s="226" t="s">
        <v>4873</v>
      </c>
      <c r="K772" s="230"/>
      <c r="L772" s="237"/>
      <c r="M772" s="238" t="str">
        <f>IF(P772=TRUE,IFERROR(K772*VLOOKUP(O772,Y!$F$63:$L$67,MATCH(J772,Y!$G$62:$L$62,0)+1,FALSE),""),IFERROR(K772*VLOOKUP(O772,Y!$F$63:$L$67,MATCH("-",Y!$G$62:$L$62,0)+1,FALSE),""))</f>
        <v/>
      </c>
      <c r="N772" s="207"/>
      <c r="O772" s="209">
        <f t="shared" si="22"/>
        <v>0</v>
      </c>
      <c r="P772" s="209" t="str">
        <f t="shared" si="23"/>
        <v>-</v>
      </c>
      <c r="Q772" s="64"/>
      <c r="R772" s="64"/>
      <c r="S772" s="64"/>
    </row>
    <row r="773" spans="1:19" s="210" customFormat="1" x14ac:dyDescent="0.2">
      <c r="A773" s="207"/>
      <c r="B773" s="224">
        <v>751</v>
      </c>
      <c r="C773" s="229"/>
      <c r="D773" s="229"/>
      <c r="E773" s="226"/>
      <c r="F773" s="227" t="str">
        <f>IFERROR(VLOOKUP(E773, Z!$A$2:$C$4127, 3, FALSE), "")</f>
        <v/>
      </c>
      <c r="G773" s="228"/>
      <c r="H773" s="229"/>
      <c r="I773" s="229"/>
      <c r="J773" s="226" t="s">
        <v>4873</v>
      </c>
      <c r="K773" s="230"/>
      <c r="L773" s="237"/>
      <c r="M773" s="238" t="str">
        <f>IF(P773=TRUE,IFERROR(K773*VLOOKUP(O773,Y!$F$63:$L$67,MATCH(J773,Y!$G$62:$L$62,0)+1,FALSE),""),IFERROR(K773*VLOOKUP(O773,Y!$F$63:$L$67,MATCH("-",Y!$G$62:$L$62,0)+1,FALSE),""))</f>
        <v/>
      </c>
      <c r="N773" s="207"/>
      <c r="O773" s="209">
        <f t="shared" si="22"/>
        <v>0</v>
      </c>
      <c r="P773" s="209" t="str">
        <f t="shared" si="23"/>
        <v>-</v>
      </c>
      <c r="Q773" s="64"/>
      <c r="R773" s="64"/>
      <c r="S773" s="64"/>
    </row>
    <row r="774" spans="1:19" s="210" customFormat="1" x14ac:dyDescent="0.2">
      <c r="A774" s="207"/>
      <c r="B774" s="224">
        <v>752</v>
      </c>
      <c r="C774" s="229"/>
      <c r="D774" s="229"/>
      <c r="E774" s="226"/>
      <c r="F774" s="227" t="str">
        <f>IFERROR(VLOOKUP(E774, Z!$A$2:$C$4127, 3, FALSE), "")</f>
        <v/>
      </c>
      <c r="G774" s="228"/>
      <c r="H774" s="229"/>
      <c r="I774" s="229"/>
      <c r="J774" s="226" t="s">
        <v>4873</v>
      </c>
      <c r="K774" s="230"/>
      <c r="L774" s="237"/>
      <c r="M774" s="238" t="str">
        <f>IF(P774=TRUE,IFERROR(K774*VLOOKUP(O774,Y!$F$63:$L$67,MATCH(J774,Y!$G$62:$L$62,0)+1,FALSE),""),IFERROR(K774*VLOOKUP(O774,Y!$F$63:$L$67,MATCH("-",Y!$G$62:$L$62,0)+1,FALSE),""))</f>
        <v/>
      </c>
      <c r="N774" s="207"/>
      <c r="O774" s="209">
        <f t="shared" si="22"/>
        <v>0</v>
      </c>
      <c r="P774" s="209" t="str">
        <f t="shared" si="23"/>
        <v>-</v>
      </c>
      <c r="Q774" s="64"/>
      <c r="R774" s="64"/>
      <c r="S774" s="64"/>
    </row>
    <row r="775" spans="1:19" s="210" customFormat="1" x14ac:dyDescent="0.2">
      <c r="A775" s="207"/>
      <c r="B775" s="224">
        <v>753</v>
      </c>
      <c r="C775" s="229"/>
      <c r="D775" s="229"/>
      <c r="E775" s="226"/>
      <c r="F775" s="227" t="str">
        <f>IFERROR(VLOOKUP(E775, Z!$A$2:$C$4127, 3, FALSE), "")</f>
        <v/>
      </c>
      <c r="G775" s="228"/>
      <c r="H775" s="229"/>
      <c r="I775" s="229"/>
      <c r="J775" s="226" t="s">
        <v>4873</v>
      </c>
      <c r="K775" s="230"/>
      <c r="L775" s="237"/>
      <c r="M775" s="238" t="str">
        <f>IF(P775=TRUE,IFERROR(K775*VLOOKUP(O775,Y!$F$63:$L$67,MATCH(J775,Y!$G$62:$L$62,0)+1,FALSE),""),IFERROR(K775*VLOOKUP(O775,Y!$F$63:$L$67,MATCH("-",Y!$G$62:$L$62,0)+1,FALSE),""))</f>
        <v/>
      </c>
      <c r="N775" s="207"/>
      <c r="O775" s="209">
        <f t="shared" si="22"/>
        <v>0</v>
      </c>
      <c r="P775" s="209" t="str">
        <f t="shared" si="23"/>
        <v>-</v>
      </c>
      <c r="Q775" s="64"/>
      <c r="R775" s="64"/>
      <c r="S775" s="64"/>
    </row>
    <row r="776" spans="1:19" s="210" customFormat="1" x14ac:dyDescent="0.2">
      <c r="A776" s="207"/>
      <c r="B776" s="224">
        <v>754</v>
      </c>
      <c r="C776" s="229"/>
      <c r="D776" s="229"/>
      <c r="E776" s="226"/>
      <c r="F776" s="227" t="str">
        <f>IFERROR(VLOOKUP(E776, Z!$A$2:$C$4127, 3, FALSE), "")</f>
        <v/>
      </c>
      <c r="G776" s="228"/>
      <c r="H776" s="229"/>
      <c r="I776" s="229"/>
      <c r="J776" s="226" t="s">
        <v>4873</v>
      </c>
      <c r="K776" s="230"/>
      <c r="L776" s="237"/>
      <c r="M776" s="238" t="str">
        <f>IF(P776=TRUE,IFERROR(K776*VLOOKUP(O776,Y!$F$63:$L$67,MATCH(J776,Y!$G$62:$L$62,0)+1,FALSE),""),IFERROR(K776*VLOOKUP(O776,Y!$F$63:$L$67,MATCH("-",Y!$G$62:$L$62,0)+1,FALSE),""))</f>
        <v/>
      </c>
      <c r="N776" s="207"/>
      <c r="O776" s="209">
        <f t="shared" si="22"/>
        <v>0</v>
      </c>
      <c r="P776" s="209" t="str">
        <f t="shared" si="23"/>
        <v>-</v>
      </c>
      <c r="Q776" s="64"/>
      <c r="R776" s="64"/>
      <c r="S776" s="64"/>
    </row>
    <row r="777" spans="1:19" s="210" customFormat="1" x14ac:dyDescent="0.2">
      <c r="A777" s="207"/>
      <c r="B777" s="224">
        <v>755</v>
      </c>
      <c r="C777" s="229"/>
      <c r="D777" s="229"/>
      <c r="E777" s="226"/>
      <c r="F777" s="227" t="str">
        <f>IFERROR(VLOOKUP(E777, Z!$A$2:$C$4127, 3, FALSE), "")</f>
        <v/>
      </c>
      <c r="G777" s="228"/>
      <c r="H777" s="229"/>
      <c r="I777" s="229"/>
      <c r="J777" s="226" t="s">
        <v>4873</v>
      </c>
      <c r="K777" s="230"/>
      <c r="L777" s="237"/>
      <c r="M777" s="238" t="str">
        <f>IF(P777=TRUE,IFERROR(K777*VLOOKUP(O777,Y!$F$63:$L$67,MATCH(J777,Y!$G$62:$L$62,0)+1,FALSE),""),IFERROR(K777*VLOOKUP(O777,Y!$F$63:$L$67,MATCH("-",Y!$G$62:$L$62,0)+1,FALSE),""))</f>
        <v/>
      </c>
      <c r="N777" s="207"/>
      <c r="O777" s="209">
        <f t="shared" si="22"/>
        <v>0</v>
      </c>
      <c r="P777" s="209" t="str">
        <f t="shared" si="23"/>
        <v>-</v>
      </c>
      <c r="Q777" s="64"/>
      <c r="R777" s="64"/>
      <c r="S777" s="64"/>
    </row>
    <row r="778" spans="1:19" s="210" customFormat="1" x14ac:dyDescent="0.2">
      <c r="A778" s="207"/>
      <c r="B778" s="224">
        <v>756</v>
      </c>
      <c r="C778" s="229"/>
      <c r="D778" s="229"/>
      <c r="E778" s="226"/>
      <c r="F778" s="227" t="str">
        <f>IFERROR(VLOOKUP(E778, Z!$A$2:$C$4127, 3, FALSE), "")</f>
        <v/>
      </c>
      <c r="G778" s="228"/>
      <c r="H778" s="229"/>
      <c r="I778" s="229"/>
      <c r="J778" s="226" t="s">
        <v>4873</v>
      </c>
      <c r="K778" s="230"/>
      <c r="L778" s="237"/>
      <c r="M778" s="238" t="str">
        <f>IF(P778=TRUE,IFERROR(K778*VLOOKUP(O778,Y!$F$63:$L$67,MATCH(J778,Y!$G$62:$L$62,0)+1,FALSE),""),IFERROR(K778*VLOOKUP(O778,Y!$F$63:$L$67,MATCH("-",Y!$G$62:$L$62,0)+1,FALSE),""))</f>
        <v/>
      </c>
      <c r="N778" s="207"/>
      <c r="O778" s="209">
        <f t="shared" si="22"/>
        <v>0</v>
      </c>
      <c r="P778" s="209" t="str">
        <f t="shared" si="23"/>
        <v>-</v>
      </c>
      <c r="Q778" s="64"/>
      <c r="R778" s="64"/>
      <c r="S778" s="64"/>
    </row>
    <row r="779" spans="1:19" s="210" customFormat="1" x14ac:dyDescent="0.2">
      <c r="A779" s="207"/>
      <c r="B779" s="224">
        <v>757</v>
      </c>
      <c r="C779" s="229"/>
      <c r="D779" s="229"/>
      <c r="E779" s="226"/>
      <c r="F779" s="227" t="str">
        <f>IFERROR(VLOOKUP(E779, Z!$A$2:$C$4127, 3, FALSE), "")</f>
        <v/>
      </c>
      <c r="G779" s="228"/>
      <c r="H779" s="229"/>
      <c r="I779" s="229"/>
      <c r="J779" s="226" t="s">
        <v>4873</v>
      </c>
      <c r="K779" s="230"/>
      <c r="L779" s="237"/>
      <c r="M779" s="238" t="str">
        <f>IF(P779=TRUE,IFERROR(K779*VLOOKUP(O779,Y!$F$63:$L$67,MATCH(J779,Y!$G$62:$L$62,0)+1,FALSE),""),IFERROR(K779*VLOOKUP(O779,Y!$F$63:$L$67,MATCH("-",Y!$G$62:$L$62,0)+1,FALSE),""))</f>
        <v/>
      </c>
      <c r="N779" s="207"/>
      <c r="O779" s="209">
        <f t="shared" si="22"/>
        <v>0</v>
      </c>
      <c r="P779" s="209" t="str">
        <f t="shared" si="23"/>
        <v>-</v>
      </c>
      <c r="Q779" s="64"/>
      <c r="R779" s="64"/>
      <c r="S779" s="64"/>
    </row>
    <row r="780" spans="1:19" s="210" customFormat="1" x14ac:dyDescent="0.2">
      <c r="A780" s="207"/>
      <c r="B780" s="224">
        <v>758</v>
      </c>
      <c r="C780" s="229"/>
      <c r="D780" s="229"/>
      <c r="E780" s="226"/>
      <c r="F780" s="227" t="str">
        <f>IFERROR(VLOOKUP(E780, Z!$A$2:$C$4127, 3, FALSE), "")</f>
        <v/>
      </c>
      <c r="G780" s="228"/>
      <c r="H780" s="229"/>
      <c r="I780" s="229"/>
      <c r="J780" s="226" t="s">
        <v>4873</v>
      </c>
      <c r="K780" s="230"/>
      <c r="L780" s="237"/>
      <c r="M780" s="238" t="str">
        <f>IF(P780=TRUE,IFERROR(K780*VLOOKUP(O780,Y!$F$63:$L$67,MATCH(J780,Y!$G$62:$L$62,0)+1,FALSE),""),IFERROR(K780*VLOOKUP(O780,Y!$F$63:$L$67,MATCH("-",Y!$G$62:$L$62,0)+1,FALSE),""))</f>
        <v/>
      </c>
      <c r="N780" s="207"/>
      <c r="O780" s="209">
        <f t="shared" si="22"/>
        <v>0</v>
      </c>
      <c r="P780" s="209" t="str">
        <f t="shared" si="23"/>
        <v>-</v>
      </c>
      <c r="Q780" s="64"/>
      <c r="R780" s="64"/>
      <c r="S780" s="64"/>
    </row>
    <row r="781" spans="1:19" s="210" customFormat="1" x14ac:dyDescent="0.2">
      <c r="A781" s="207"/>
      <c r="B781" s="224">
        <v>759</v>
      </c>
      <c r="C781" s="229"/>
      <c r="D781" s="229"/>
      <c r="E781" s="226"/>
      <c r="F781" s="227" t="str">
        <f>IFERROR(VLOOKUP(E781, Z!$A$2:$C$4127, 3, FALSE), "")</f>
        <v/>
      </c>
      <c r="G781" s="228"/>
      <c r="H781" s="229"/>
      <c r="I781" s="229"/>
      <c r="J781" s="226" t="s">
        <v>4873</v>
      </c>
      <c r="K781" s="230"/>
      <c r="L781" s="237"/>
      <c r="M781" s="238" t="str">
        <f>IF(P781=TRUE,IFERROR(K781*VLOOKUP(O781,Y!$F$63:$L$67,MATCH(J781,Y!$G$62:$L$62,0)+1,FALSE),""),IFERROR(K781*VLOOKUP(O781,Y!$F$63:$L$67,MATCH("-",Y!$G$62:$L$62,0)+1,FALSE),""))</f>
        <v/>
      </c>
      <c r="N781" s="207"/>
      <c r="O781" s="209">
        <f t="shared" si="22"/>
        <v>0</v>
      </c>
      <c r="P781" s="209" t="str">
        <f t="shared" si="23"/>
        <v>-</v>
      </c>
      <c r="Q781" s="64"/>
      <c r="R781" s="64"/>
      <c r="S781" s="64"/>
    </row>
    <row r="782" spans="1:19" s="210" customFormat="1" x14ac:dyDescent="0.2">
      <c r="A782" s="207"/>
      <c r="B782" s="224">
        <v>760</v>
      </c>
      <c r="C782" s="229"/>
      <c r="D782" s="229"/>
      <c r="E782" s="226"/>
      <c r="F782" s="227" t="str">
        <f>IFERROR(VLOOKUP(E782, Z!$A$2:$C$4127, 3, FALSE), "")</f>
        <v/>
      </c>
      <c r="G782" s="228"/>
      <c r="H782" s="229"/>
      <c r="I782" s="229"/>
      <c r="J782" s="226" t="s">
        <v>4873</v>
      </c>
      <c r="K782" s="230"/>
      <c r="L782" s="237"/>
      <c r="M782" s="238" t="str">
        <f>IF(P782=TRUE,IFERROR(K782*VLOOKUP(O782,Y!$F$63:$L$67,MATCH(J782,Y!$G$62:$L$62,0)+1,FALSE),""),IFERROR(K782*VLOOKUP(O782,Y!$F$63:$L$67,MATCH("-",Y!$G$62:$L$62,0)+1,FALSE),""))</f>
        <v/>
      </c>
      <c r="N782" s="207"/>
      <c r="O782" s="209">
        <f t="shared" si="22"/>
        <v>0</v>
      </c>
      <c r="P782" s="209" t="str">
        <f t="shared" si="23"/>
        <v>-</v>
      </c>
      <c r="Q782" s="64"/>
      <c r="R782" s="64"/>
      <c r="S782" s="64"/>
    </row>
    <row r="783" spans="1:19" s="210" customFormat="1" x14ac:dyDescent="0.2">
      <c r="A783" s="207"/>
      <c r="B783" s="224">
        <v>761</v>
      </c>
      <c r="C783" s="229"/>
      <c r="D783" s="229"/>
      <c r="E783" s="226"/>
      <c r="F783" s="227" t="str">
        <f>IFERROR(VLOOKUP(E783, Z!$A$2:$C$4127, 3, FALSE), "")</f>
        <v/>
      </c>
      <c r="G783" s="228"/>
      <c r="H783" s="229"/>
      <c r="I783" s="229"/>
      <c r="J783" s="226" t="s">
        <v>4873</v>
      </c>
      <c r="K783" s="230"/>
      <c r="L783" s="237"/>
      <c r="M783" s="238" t="str">
        <f>IF(P783=TRUE,IFERROR(K783*VLOOKUP(O783,Y!$F$63:$L$67,MATCH(J783,Y!$G$62:$L$62,0)+1,FALSE),""),IFERROR(K783*VLOOKUP(O783,Y!$F$63:$L$67,MATCH("-",Y!$G$62:$L$62,0)+1,FALSE),""))</f>
        <v/>
      </c>
      <c r="N783" s="207"/>
      <c r="O783" s="209">
        <f t="shared" si="22"/>
        <v>0</v>
      </c>
      <c r="P783" s="209" t="str">
        <f t="shared" si="23"/>
        <v>-</v>
      </c>
      <c r="Q783" s="64"/>
      <c r="R783" s="64"/>
      <c r="S783" s="64"/>
    </row>
    <row r="784" spans="1:19" s="210" customFormat="1" x14ac:dyDescent="0.2">
      <c r="A784" s="207"/>
      <c r="B784" s="224">
        <v>762</v>
      </c>
      <c r="C784" s="229"/>
      <c r="D784" s="229"/>
      <c r="E784" s="226"/>
      <c r="F784" s="227" t="str">
        <f>IFERROR(VLOOKUP(E784, Z!$A$2:$C$4127, 3, FALSE), "")</f>
        <v/>
      </c>
      <c r="G784" s="228"/>
      <c r="H784" s="229"/>
      <c r="I784" s="229"/>
      <c r="J784" s="226" t="s">
        <v>4873</v>
      </c>
      <c r="K784" s="230"/>
      <c r="L784" s="237"/>
      <c r="M784" s="238" t="str">
        <f>IF(P784=TRUE,IFERROR(K784*VLOOKUP(O784,Y!$F$63:$L$67,MATCH(J784,Y!$G$62:$L$62,0)+1,FALSE),""),IFERROR(K784*VLOOKUP(O784,Y!$F$63:$L$67,MATCH("-",Y!$G$62:$L$62,0)+1,FALSE),""))</f>
        <v/>
      </c>
      <c r="N784" s="207"/>
      <c r="O784" s="209">
        <f t="shared" si="22"/>
        <v>0</v>
      </c>
      <c r="P784" s="209" t="str">
        <f t="shared" si="23"/>
        <v>-</v>
      </c>
      <c r="Q784" s="64"/>
      <c r="R784" s="64"/>
      <c r="S784" s="64"/>
    </row>
    <row r="785" spans="1:19" s="210" customFormat="1" x14ac:dyDescent="0.2">
      <c r="A785" s="207"/>
      <c r="B785" s="224">
        <v>763</v>
      </c>
      <c r="C785" s="229"/>
      <c r="D785" s="229"/>
      <c r="E785" s="226"/>
      <c r="F785" s="227" t="str">
        <f>IFERROR(VLOOKUP(E785, Z!$A$2:$C$4127, 3, FALSE), "")</f>
        <v/>
      </c>
      <c r="G785" s="228"/>
      <c r="H785" s="229"/>
      <c r="I785" s="229"/>
      <c r="J785" s="226" t="s">
        <v>4873</v>
      </c>
      <c r="K785" s="230"/>
      <c r="L785" s="237"/>
      <c r="M785" s="238" t="str">
        <f>IF(P785=TRUE,IFERROR(K785*VLOOKUP(O785,Y!$F$63:$L$67,MATCH(J785,Y!$G$62:$L$62,0)+1,FALSE),""),IFERROR(K785*VLOOKUP(O785,Y!$F$63:$L$67,MATCH("-",Y!$G$62:$L$62,0)+1,FALSE),""))</f>
        <v/>
      </c>
      <c r="N785" s="207"/>
      <c r="O785" s="209">
        <f t="shared" si="22"/>
        <v>0</v>
      </c>
      <c r="P785" s="209" t="str">
        <f t="shared" si="23"/>
        <v>-</v>
      </c>
      <c r="Q785" s="64"/>
      <c r="R785" s="64"/>
      <c r="S785" s="64"/>
    </row>
    <row r="786" spans="1:19" s="210" customFormat="1" x14ac:dyDescent="0.2">
      <c r="A786" s="207"/>
      <c r="B786" s="224">
        <v>764</v>
      </c>
      <c r="C786" s="229"/>
      <c r="D786" s="229"/>
      <c r="E786" s="226"/>
      <c r="F786" s="227" t="str">
        <f>IFERROR(VLOOKUP(E786, Z!$A$2:$C$4127, 3, FALSE), "")</f>
        <v/>
      </c>
      <c r="G786" s="228"/>
      <c r="H786" s="229"/>
      <c r="I786" s="229"/>
      <c r="J786" s="226" t="s">
        <v>4873</v>
      </c>
      <c r="K786" s="230"/>
      <c r="L786" s="237"/>
      <c r="M786" s="238" t="str">
        <f>IF(P786=TRUE,IFERROR(K786*VLOOKUP(O786,Y!$F$63:$L$67,MATCH(J786,Y!$G$62:$L$62,0)+1,FALSE),""),IFERROR(K786*VLOOKUP(O786,Y!$F$63:$L$67,MATCH("-",Y!$G$62:$L$62,0)+1,FALSE),""))</f>
        <v/>
      </c>
      <c r="N786" s="207"/>
      <c r="O786" s="209">
        <f t="shared" si="22"/>
        <v>0</v>
      </c>
      <c r="P786" s="209" t="str">
        <f t="shared" si="23"/>
        <v>-</v>
      </c>
      <c r="Q786" s="64"/>
      <c r="R786" s="64"/>
      <c r="S786" s="64"/>
    </row>
    <row r="787" spans="1:19" s="210" customFormat="1" x14ac:dyDescent="0.2">
      <c r="A787" s="207"/>
      <c r="B787" s="224">
        <v>765</v>
      </c>
      <c r="C787" s="229"/>
      <c r="D787" s="229"/>
      <c r="E787" s="226"/>
      <c r="F787" s="227" t="str">
        <f>IFERROR(VLOOKUP(E787, Z!$A$2:$C$4127, 3, FALSE), "")</f>
        <v/>
      </c>
      <c r="G787" s="228"/>
      <c r="H787" s="229"/>
      <c r="I787" s="229"/>
      <c r="J787" s="226" t="s">
        <v>4873</v>
      </c>
      <c r="K787" s="230"/>
      <c r="L787" s="237"/>
      <c r="M787" s="238" t="str">
        <f>IF(P787=TRUE,IFERROR(K787*VLOOKUP(O787,Y!$F$63:$L$67,MATCH(J787,Y!$G$62:$L$62,0)+1,FALSE),""),IFERROR(K787*VLOOKUP(O787,Y!$F$63:$L$67,MATCH("-",Y!$G$62:$L$62,0)+1,FALSE),""))</f>
        <v/>
      </c>
      <c r="N787" s="207"/>
      <c r="O787" s="209">
        <f t="shared" si="22"/>
        <v>0</v>
      </c>
      <c r="P787" s="209" t="str">
        <f t="shared" si="23"/>
        <v>-</v>
      </c>
      <c r="Q787" s="64"/>
      <c r="R787" s="64"/>
      <c r="S787" s="64"/>
    </row>
    <row r="788" spans="1:19" s="210" customFormat="1" x14ac:dyDescent="0.2">
      <c r="A788" s="207"/>
      <c r="B788" s="224">
        <v>766</v>
      </c>
      <c r="C788" s="229"/>
      <c r="D788" s="229"/>
      <c r="E788" s="226"/>
      <c r="F788" s="227" t="str">
        <f>IFERROR(VLOOKUP(E788, Z!$A$2:$C$4127, 3, FALSE), "")</f>
        <v/>
      </c>
      <c r="G788" s="228"/>
      <c r="H788" s="229"/>
      <c r="I788" s="229"/>
      <c r="J788" s="226" t="s">
        <v>4873</v>
      </c>
      <c r="K788" s="230"/>
      <c r="L788" s="237"/>
      <c r="M788" s="238" t="str">
        <f>IF(P788=TRUE,IFERROR(K788*VLOOKUP(O788,Y!$F$63:$L$67,MATCH(J788,Y!$G$62:$L$62,0)+1,FALSE),""),IFERROR(K788*VLOOKUP(O788,Y!$F$63:$L$67,MATCH("-",Y!$G$62:$L$62,0)+1,FALSE),""))</f>
        <v/>
      </c>
      <c r="N788" s="207"/>
      <c r="O788" s="209">
        <f t="shared" si="22"/>
        <v>0</v>
      </c>
      <c r="P788" s="209" t="str">
        <f t="shared" si="23"/>
        <v>-</v>
      </c>
      <c r="Q788" s="64"/>
      <c r="R788" s="64"/>
      <c r="S788" s="64"/>
    </row>
    <row r="789" spans="1:19" s="210" customFormat="1" x14ac:dyDescent="0.2">
      <c r="A789" s="207"/>
      <c r="B789" s="224">
        <v>767</v>
      </c>
      <c r="C789" s="229"/>
      <c r="D789" s="229"/>
      <c r="E789" s="226"/>
      <c r="F789" s="227" t="str">
        <f>IFERROR(VLOOKUP(E789, Z!$A$2:$C$4127, 3, FALSE), "")</f>
        <v/>
      </c>
      <c r="G789" s="228"/>
      <c r="H789" s="229"/>
      <c r="I789" s="229"/>
      <c r="J789" s="226" t="s">
        <v>4873</v>
      </c>
      <c r="K789" s="230"/>
      <c r="L789" s="237"/>
      <c r="M789" s="238" t="str">
        <f>IF(P789=TRUE,IFERROR(K789*VLOOKUP(O789,Y!$F$63:$L$67,MATCH(J789,Y!$G$62:$L$62,0)+1,FALSE),""),IFERROR(K789*VLOOKUP(O789,Y!$F$63:$L$67,MATCH("-",Y!$G$62:$L$62,0)+1,FALSE),""))</f>
        <v/>
      </c>
      <c r="N789" s="207"/>
      <c r="O789" s="209">
        <f t="shared" si="22"/>
        <v>0</v>
      </c>
      <c r="P789" s="209" t="str">
        <f t="shared" si="23"/>
        <v>-</v>
      </c>
      <c r="Q789" s="64"/>
      <c r="R789" s="64"/>
      <c r="S789" s="64"/>
    </row>
    <row r="790" spans="1:19" s="210" customFormat="1" x14ac:dyDescent="0.2">
      <c r="A790" s="207"/>
      <c r="B790" s="224">
        <v>768</v>
      </c>
      <c r="C790" s="229"/>
      <c r="D790" s="229"/>
      <c r="E790" s="226"/>
      <c r="F790" s="227" t="str">
        <f>IFERROR(VLOOKUP(E790, Z!$A$2:$C$4127, 3, FALSE), "")</f>
        <v/>
      </c>
      <c r="G790" s="228"/>
      <c r="H790" s="229"/>
      <c r="I790" s="229"/>
      <c r="J790" s="226" t="s">
        <v>4873</v>
      </c>
      <c r="K790" s="230"/>
      <c r="L790" s="237"/>
      <c r="M790" s="238" t="str">
        <f>IF(P790=TRUE,IFERROR(K790*VLOOKUP(O790,Y!$F$63:$L$67,MATCH(J790,Y!$G$62:$L$62,0)+1,FALSE),""),IFERROR(K790*VLOOKUP(O790,Y!$F$63:$L$67,MATCH("-",Y!$G$62:$L$62,0)+1,FALSE),""))</f>
        <v/>
      </c>
      <c r="N790" s="207"/>
      <c r="O790" s="209">
        <f t="shared" si="22"/>
        <v>0</v>
      </c>
      <c r="P790" s="209" t="str">
        <f t="shared" si="23"/>
        <v>-</v>
      </c>
      <c r="Q790" s="64"/>
      <c r="R790" s="64"/>
      <c r="S790" s="64"/>
    </row>
    <row r="791" spans="1:19" s="210" customFormat="1" x14ac:dyDescent="0.2">
      <c r="A791" s="207"/>
      <c r="B791" s="224">
        <v>769</v>
      </c>
      <c r="C791" s="229"/>
      <c r="D791" s="229"/>
      <c r="E791" s="226"/>
      <c r="F791" s="227" t="str">
        <f>IFERROR(VLOOKUP(E791, Z!$A$2:$C$4127, 3, FALSE), "")</f>
        <v/>
      </c>
      <c r="G791" s="228"/>
      <c r="H791" s="229"/>
      <c r="I791" s="229"/>
      <c r="J791" s="226" t="s">
        <v>4873</v>
      </c>
      <c r="K791" s="230"/>
      <c r="L791" s="237"/>
      <c r="M791" s="238" t="str">
        <f>IF(P791=TRUE,IFERROR(K791*VLOOKUP(O791,Y!$F$63:$L$67,MATCH(J791,Y!$G$62:$L$62,0)+1,FALSE),""),IFERROR(K791*VLOOKUP(O791,Y!$F$63:$L$67,MATCH("-",Y!$G$62:$L$62,0)+1,FALSE),""))</f>
        <v/>
      </c>
      <c r="N791" s="207"/>
      <c r="O791" s="209">
        <f t="shared" ref="O791:O854" si="24">IFERROR(IFERROR(IFERROR( MATCH(G791, INDEX(Appliances,,1), 0), MATCH(G791, INDEX(Appliances,,2), 0)), MATCH(G791, INDEX(Appliances,,3), 0)), 0)</f>
        <v>0</v>
      </c>
      <c r="P791" s="209" t="str">
        <f t="shared" si="23"/>
        <v>-</v>
      </c>
      <c r="Q791" s="64"/>
      <c r="R791" s="64"/>
      <c r="S791" s="64"/>
    </row>
    <row r="792" spans="1:19" s="210" customFormat="1" x14ac:dyDescent="0.2">
      <c r="A792" s="207"/>
      <c r="B792" s="224">
        <v>770</v>
      </c>
      <c r="C792" s="229"/>
      <c r="D792" s="229"/>
      <c r="E792" s="226"/>
      <c r="F792" s="227" t="str">
        <f>IFERROR(VLOOKUP(E792, Z!$A$2:$C$4127, 3, FALSE), "")</f>
        <v/>
      </c>
      <c r="G792" s="228"/>
      <c r="H792" s="229"/>
      <c r="I792" s="229"/>
      <c r="J792" s="226" t="s">
        <v>4873</v>
      </c>
      <c r="K792" s="230"/>
      <c r="L792" s="237"/>
      <c r="M792" s="238" t="str">
        <f>IF(P792=TRUE,IFERROR(K792*VLOOKUP(O792,Y!$F$63:$L$67,MATCH(J792,Y!$G$62:$L$62,0)+1,FALSE),""),IFERROR(K792*VLOOKUP(O792,Y!$F$63:$L$67,MATCH("-",Y!$G$62:$L$62,0)+1,FALSE),""))</f>
        <v/>
      </c>
      <c r="N792" s="207"/>
      <c r="O792" s="209">
        <f t="shared" si="24"/>
        <v>0</v>
      </c>
      <c r="P792" s="209" t="str">
        <f t="shared" ref="P792:P855" si="25">IF(O792=0, "-", IF(O792&lt;=4, TRUE, FALSE))</f>
        <v>-</v>
      </c>
      <c r="Q792" s="64"/>
      <c r="R792" s="64"/>
      <c r="S792" s="64"/>
    </row>
    <row r="793" spans="1:19" s="210" customFormat="1" x14ac:dyDescent="0.2">
      <c r="A793" s="207"/>
      <c r="B793" s="224">
        <v>771</v>
      </c>
      <c r="C793" s="229"/>
      <c r="D793" s="229"/>
      <c r="E793" s="226"/>
      <c r="F793" s="227" t="str">
        <f>IFERROR(VLOOKUP(E793, Z!$A$2:$C$4127, 3, FALSE), "")</f>
        <v/>
      </c>
      <c r="G793" s="228"/>
      <c r="H793" s="229"/>
      <c r="I793" s="229"/>
      <c r="J793" s="226" t="s">
        <v>4873</v>
      </c>
      <c r="K793" s="230"/>
      <c r="L793" s="237"/>
      <c r="M793" s="238" t="str">
        <f>IF(P793=TRUE,IFERROR(K793*VLOOKUP(O793,Y!$F$63:$L$67,MATCH(J793,Y!$G$62:$L$62,0)+1,FALSE),""),IFERROR(K793*VLOOKUP(O793,Y!$F$63:$L$67,MATCH("-",Y!$G$62:$L$62,0)+1,FALSE),""))</f>
        <v/>
      </c>
      <c r="N793" s="207"/>
      <c r="O793" s="209">
        <f t="shared" si="24"/>
        <v>0</v>
      </c>
      <c r="P793" s="209" t="str">
        <f t="shared" si="25"/>
        <v>-</v>
      </c>
      <c r="Q793" s="64"/>
      <c r="R793" s="64"/>
      <c r="S793" s="64"/>
    </row>
    <row r="794" spans="1:19" s="210" customFormat="1" x14ac:dyDescent="0.2">
      <c r="A794" s="207"/>
      <c r="B794" s="224">
        <v>772</v>
      </c>
      <c r="C794" s="229"/>
      <c r="D794" s="229"/>
      <c r="E794" s="226"/>
      <c r="F794" s="227" t="str">
        <f>IFERROR(VLOOKUP(E794, Z!$A$2:$C$4127, 3, FALSE), "")</f>
        <v/>
      </c>
      <c r="G794" s="228"/>
      <c r="H794" s="229"/>
      <c r="I794" s="229"/>
      <c r="J794" s="226" t="s">
        <v>4873</v>
      </c>
      <c r="K794" s="230"/>
      <c r="L794" s="237"/>
      <c r="M794" s="238" t="str">
        <f>IF(P794=TRUE,IFERROR(K794*VLOOKUP(O794,Y!$F$63:$L$67,MATCH(J794,Y!$G$62:$L$62,0)+1,FALSE),""),IFERROR(K794*VLOOKUP(O794,Y!$F$63:$L$67,MATCH("-",Y!$G$62:$L$62,0)+1,FALSE),""))</f>
        <v/>
      </c>
      <c r="N794" s="207"/>
      <c r="O794" s="209">
        <f t="shared" si="24"/>
        <v>0</v>
      </c>
      <c r="P794" s="209" t="str">
        <f t="shared" si="25"/>
        <v>-</v>
      </c>
      <c r="Q794" s="64"/>
      <c r="R794" s="64"/>
      <c r="S794" s="64"/>
    </row>
    <row r="795" spans="1:19" s="210" customFormat="1" x14ac:dyDescent="0.2">
      <c r="A795" s="207"/>
      <c r="B795" s="224">
        <v>773</v>
      </c>
      <c r="C795" s="229"/>
      <c r="D795" s="229"/>
      <c r="E795" s="226"/>
      <c r="F795" s="227" t="str">
        <f>IFERROR(VLOOKUP(E795, Z!$A$2:$C$4127, 3, FALSE), "")</f>
        <v/>
      </c>
      <c r="G795" s="228"/>
      <c r="H795" s="229"/>
      <c r="I795" s="229"/>
      <c r="J795" s="226" t="s">
        <v>4873</v>
      </c>
      <c r="K795" s="230"/>
      <c r="L795" s="237"/>
      <c r="M795" s="238" t="str">
        <f>IF(P795=TRUE,IFERROR(K795*VLOOKUP(O795,Y!$F$63:$L$67,MATCH(J795,Y!$G$62:$L$62,0)+1,FALSE),""),IFERROR(K795*VLOOKUP(O795,Y!$F$63:$L$67,MATCH("-",Y!$G$62:$L$62,0)+1,FALSE),""))</f>
        <v/>
      </c>
      <c r="N795" s="207"/>
      <c r="O795" s="209">
        <f t="shared" si="24"/>
        <v>0</v>
      </c>
      <c r="P795" s="209" t="str">
        <f t="shared" si="25"/>
        <v>-</v>
      </c>
      <c r="Q795" s="64"/>
      <c r="R795" s="64"/>
      <c r="S795" s="64"/>
    </row>
    <row r="796" spans="1:19" s="210" customFormat="1" x14ac:dyDescent="0.2">
      <c r="A796" s="207"/>
      <c r="B796" s="224">
        <v>774</v>
      </c>
      <c r="C796" s="229"/>
      <c r="D796" s="229"/>
      <c r="E796" s="226"/>
      <c r="F796" s="227" t="str">
        <f>IFERROR(VLOOKUP(E796, Z!$A$2:$C$4127, 3, FALSE), "")</f>
        <v/>
      </c>
      <c r="G796" s="228"/>
      <c r="H796" s="229"/>
      <c r="I796" s="229"/>
      <c r="J796" s="226" t="s">
        <v>4873</v>
      </c>
      <c r="K796" s="230"/>
      <c r="L796" s="237"/>
      <c r="M796" s="238" t="str">
        <f>IF(P796=TRUE,IFERROR(K796*VLOOKUP(O796,Y!$F$63:$L$67,MATCH(J796,Y!$G$62:$L$62,0)+1,FALSE),""),IFERROR(K796*VLOOKUP(O796,Y!$F$63:$L$67,MATCH("-",Y!$G$62:$L$62,0)+1,FALSE),""))</f>
        <v/>
      </c>
      <c r="N796" s="207"/>
      <c r="O796" s="209">
        <f t="shared" si="24"/>
        <v>0</v>
      </c>
      <c r="P796" s="209" t="str">
        <f t="shared" si="25"/>
        <v>-</v>
      </c>
      <c r="Q796" s="64"/>
      <c r="R796" s="64"/>
      <c r="S796" s="64"/>
    </row>
    <row r="797" spans="1:19" s="210" customFormat="1" x14ac:dyDescent="0.2">
      <c r="A797" s="207"/>
      <c r="B797" s="224">
        <v>775</v>
      </c>
      <c r="C797" s="229"/>
      <c r="D797" s="229"/>
      <c r="E797" s="226"/>
      <c r="F797" s="227" t="str">
        <f>IFERROR(VLOOKUP(E797, Z!$A$2:$C$4127, 3, FALSE), "")</f>
        <v/>
      </c>
      <c r="G797" s="228"/>
      <c r="H797" s="229"/>
      <c r="I797" s="229"/>
      <c r="J797" s="226" t="s">
        <v>4873</v>
      </c>
      <c r="K797" s="230"/>
      <c r="L797" s="237"/>
      <c r="M797" s="238" t="str">
        <f>IF(P797=TRUE,IFERROR(K797*VLOOKUP(O797,Y!$F$63:$L$67,MATCH(J797,Y!$G$62:$L$62,0)+1,FALSE),""),IFERROR(K797*VLOOKUP(O797,Y!$F$63:$L$67,MATCH("-",Y!$G$62:$L$62,0)+1,FALSE),""))</f>
        <v/>
      </c>
      <c r="N797" s="207"/>
      <c r="O797" s="209">
        <f t="shared" si="24"/>
        <v>0</v>
      </c>
      <c r="P797" s="209" t="str">
        <f t="shared" si="25"/>
        <v>-</v>
      </c>
      <c r="Q797" s="64"/>
      <c r="R797" s="64"/>
      <c r="S797" s="64"/>
    </row>
    <row r="798" spans="1:19" s="210" customFormat="1" x14ac:dyDescent="0.2">
      <c r="A798" s="207"/>
      <c r="B798" s="224">
        <v>776</v>
      </c>
      <c r="C798" s="229"/>
      <c r="D798" s="229"/>
      <c r="E798" s="226"/>
      <c r="F798" s="227" t="str">
        <f>IFERROR(VLOOKUP(E798, Z!$A$2:$C$4127, 3, FALSE), "")</f>
        <v/>
      </c>
      <c r="G798" s="228"/>
      <c r="H798" s="229"/>
      <c r="I798" s="229"/>
      <c r="J798" s="226" t="s">
        <v>4873</v>
      </c>
      <c r="K798" s="230"/>
      <c r="L798" s="237"/>
      <c r="M798" s="238" t="str">
        <f>IF(P798=TRUE,IFERROR(K798*VLOOKUP(O798,Y!$F$63:$L$67,MATCH(J798,Y!$G$62:$L$62,0)+1,FALSE),""),IFERROR(K798*VLOOKUP(O798,Y!$F$63:$L$67,MATCH("-",Y!$G$62:$L$62,0)+1,FALSE),""))</f>
        <v/>
      </c>
      <c r="N798" s="207"/>
      <c r="O798" s="209">
        <f t="shared" si="24"/>
        <v>0</v>
      </c>
      <c r="P798" s="209" t="str">
        <f t="shared" si="25"/>
        <v>-</v>
      </c>
      <c r="Q798" s="64"/>
      <c r="R798" s="64"/>
      <c r="S798" s="64"/>
    </row>
    <row r="799" spans="1:19" s="210" customFormat="1" x14ac:dyDescent="0.2">
      <c r="A799" s="207"/>
      <c r="B799" s="224">
        <v>777</v>
      </c>
      <c r="C799" s="229"/>
      <c r="D799" s="229"/>
      <c r="E799" s="226"/>
      <c r="F799" s="227" t="str">
        <f>IFERROR(VLOOKUP(E799, Z!$A$2:$C$4127, 3, FALSE), "")</f>
        <v/>
      </c>
      <c r="G799" s="228"/>
      <c r="H799" s="229"/>
      <c r="I799" s="229"/>
      <c r="J799" s="226" t="s">
        <v>4873</v>
      </c>
      <c r="K799" s="230"/>
      <c r="L799" s="237"/>
      <c r="M799" s="238" t="str">
        <f>IF(P799=TRUE,IFERROR(K799*VLOOKUP(O799,Y!$F$63:$L$67,MATCH(J799,Y!$G$62:$L$62,0)+1,FALSE),""),IFERROR(K799*VLOOKUP(O799,Y!$F$63:$L$67,MATCH("-",Y!$G$62:$L$62,0)+1,FALSE),""))</f>
        <v/>
      </c>
      <c r="N799" s="207"/>
      <c r="O799" s="209">
        <f t="shared" si="24"/>
        <v>0</v>
      </c>
      <c r="P799" s="209" t="str">
        <f t="shared" si="25"/>
        <v>-</v>
      </c>
      <c r="Q799" s="64"/>
      <c r="R799" s="64"/>
      <c r="S799" s="64"/>
    </row>
    <row r="800" spans="1:19" s="210" customFormat="1" x14ac:dyDescent="0.2">
      <c r="A800" s="207"/>
      <c r="B800" s="224">
        <v>778</v>
      </c>
      <c r="C800" s="229"/>
      <c r="D800" s="229"/>
      <c r="E800" s="226"/>
      <c r="F800" s="227" t="str">
        <f>IFERROR(VLOOKUP(E800, Z!$A$2:$C$4127, 3, FALSE), "")</f>
        <v/>
      </c>
      <c r="G800" s="228"/>
      <c r="H800" s="229"/>
      <c r="I800" s="229"/>
      <c r="J800" s="226" t="s">
        <v>4873</v>
      </c>
      <c r="K800" s="230"/>
      <c r="L800" s="237"/>
      <c r="M800" s="238" t="str">
        <f>IF(P800=TRUE,IFERROR(K800*VLOOKUP(O800,Y!$F$63:$L$67,MATCH(J800,Y!$G$62:$L$62,0)+1,FALSE),""),IFERROR(K800*VLOOKUP(O800,Y!$F$63:$L$67,MATCH("-",Y!$G$62:$L$62,0)+1,FALSE),""))</f>
        <v/>
      </c>
      <c r="N800" s="207"/>
      <c r="O800" s="209">
        <f t="shared" si="24"/>
        <v>0</v>
      </c>
      <c r="P800" s="209" t="str">
        <f t="shared" si="25"/>
        <v>-</v>
      </c>
      <c r="Q800" s="64"/>
      <c r="R800" s="64"/>
      <c r="S800" s="64"/>
    </row>
    <row r="801" spans="1:19" s="210" customFormat="1" x14ac:dyDescent="0.2">
      <c r="A801" s="207"/>
      <c r="B801" s="224">
        <v>779</v>
      </c>
      <c r="C801" s="229"/>
      <c r="D801" s="229"/>
      <c r="E801" s="226"/>
      <c r="F801" s="227" t="str">
        <f>IFERROR(VLOOKUP(E801, Z!$A$2:$C$4127, 3, FALSE), "")</f>
        <v/>
      </c>
      <c r="G801" s="228"/>
      <c r="H801" s="229"/>
      <c r="I801" s="229"/>
      <c r="J801" s="226" t="s">
        <v>4873</v>
      </c>
      <c r="K801" s="230"/>
      <c r="L801" s="237"/>
      <c r="M801" s="238" t="str">
        <f>IF(P801=TRUE,IFERROR(K801*VLOOKUP(O801,Y!$F$63:$L$67,MATCH(J801,Y!$G$62:$L$62,0)+1,FALSE),""),IFERROR(K801*VLOOKUP(O801,Y!$F$63:$L$67,MATCH("-",Y!$G$62:$L$62,0)+1,FALSE),""))</f>
        <v/>
      </c>
      <c r="N801" s="207"/>
      <c r="O801" s="209">
        <f t="shared" si="24"/>
        <v>0</v>
      </c>
      <c r="P801" s="209" t="str">
        <f t="shared" si="25"/>
        <v>-</v>
      </c>
      <c r="Q801" s="64"/>
      <c r="R801" s="64"/>
      <c r="S801" s="64"/>
    </row>
    <row r="802" spans="1:19" s="210" customFormat="1" x14ac:dyDescent="0.2">
      <c r="A802" s="207"/>
      <c r="B802" s="224">
        <v>780</v>
      </c>
      <c r="C802" s="229"/>
      <c r="D802" s="229"/>
      <c r="E802" s="226"/>
      <c r="F802" s="227" t="str">
        <f>IFERROR(VLOOKUP(E802, Z!$A$2:$C$4127, 3, FALSE), "")</f>
        <v/>
      </c>
      <c r="G802" s="228"/>
      <c r="H802" s="229"/>
      <c r="I802" s="229"/>
      <c r="J802" s="226" t="s">
        <v>4873</v>
      </c>
      <c r="K802" s="230"/>
      <c r="L802" s="237"/>
      <c r="M802" s="238" t="str">
        <f>IF(P802=TRUE,IFERROR(K802*VLOOKUP(O802,Y!$F$63:$L$67,MATCH(J802,Y!$G$62:$L$62,0)+1,FALSE),""),IFERROR(K802*VLOOKUP(O802,Y!$F$63:$L$67,MATCH("-",Y!$G$62:$L$62,0)+1,FALSE),""))</f>
        <v/>
      </c>
      <c r="N802" s="207"/>
      <c r="O802" s="209">
        <f t="shared" si="24"/>
        <v>0</v>
      </c>
      <c r="P802" s="209" t="str">
        <f t="shared" si="25"/>
        <v>-</v>
      </c>
      <c r="Q802" s="64"/>
      <c r="R802" s="64"/>
      <c r="S802" s="64"/>
    </row>
    <row r="803" spans="1:19" s="210" customFormat="1" x14ac:dyDescent="0.2">
      <c r="A803" s="207"/>
      <c r="B803" s="224">
        <v>781</v>
      </c>
      <c r="C803" s="229"/>
      <c r="D803" s="229"/>
      <c r="E803" s="226"/>
      <c r="F803" s="227" t="str">
        <f>IFERROR(VLOOKUP(E803, Z!$A$2:$C$4127, 3, FALSE), "")</f>
        <v/>
      </c>
      <c r="G803" s="228"/>
      <c r="H803" s="229"/>
      <c r="I803" s="229"/>
      <c r="J803" s="226" t="s">
        <v>4873</v>
      </c>
      <c r="K803" s="230"/>
      <c r="L803" s="237"/>
      <c r="M803" s="238" t="str">
        <f>IF(P803=TRUE,IFERROR(K803*VLOOKUP(O803,Y!$F$63:$L$67,MATCH(J803,Y!$G$62:$L$62,0)+1,FALSE),""),IFERROR(K803*VLOOKUP(O803,Y!$F$63:$L$67,MATCH("-",Y!$G$62:$L$62,0)+1,FALSE),""))</f>
        <v/>
      </c>
      <c r="N803" s="207"/>
      <c r="O803" s="209">
        <f t="shared" si="24"/>
        <v>0</v>
      </c>
      <c r="P803" s="209" t="str">
        <f t="shared" si="25"/>
        <v>-</v>
      </c>
      <c r="Q803" s="64"/>
      <c r="R803" s="64"/>
      <c r="S803" s="64"/>
    </row>
    <row r="804" spans="1:19" s="210" customFormat="1" x14ac:dyDescent="0.2">
      <c r="A804" s="207"/>
      <c r="B804" s="224">
        <v>782</v>
      </c>
      <c r="C804" s="229"/>
      <c r="D804" s="229"/>
      <c r="E804" s="226"/>
      <c r="F804" s="227" t="str">
        <f>IFERROR(VLOOKUP(E804, Z!$A$2:$C$4127, 3, FALSE), "")</f>
        <v/>
      </c>
      <c r="G804" s="228"/>
      <c r="H804" s="229"/>
      <c r="I804" s="229"/>
      <c r="J804" s="226" t="s">
        <v>4873</v>
      </c>
      <c r="K804" s="230"/>
      <c r="L804" s="237"/>
      <c r="M804" s="238" t="str">
        <f>IF(P804=TRUE,IFERROR(K804*VLOOKUP(O804,Y!$F$63:$L$67,MATCH(J804,Y!$G$62:$L$62,0)+1,FALSE),""),IFERROR(K804*VLOOKUP(O804,Y!$F$63:$L$67,MATCH("-",Y!$G$62:$L$62,0)+1,FALSE),""))</f>
        <v/>
      </c>
      <c r="N804" s="207"/>
      <c r="O804" s="209">
        <f t="shared" si="24"/>
        <v>0</v>
      </c>
      <c r="P804" s="209" t="str">
        <f t="shared" si="25"/>
        <v>-</v>
      </c>
      <c r="Q804" s="64"/>
      <c r="R804" s="64"/>
      <c r="S804" s="64"/>
    </row>
    <row r="805" spans="1:19" s="210" customFormat="1" x14ac:dyDescent="0.2">
      <c r="A805" s="207"/>
      <c r="B805" s="224">
        <v>783</v>
      </c>
      <c r="C805" s="229"/>
      <c r="D805" s="229"/>
      <c r="E805" s="226"/>
      <c r="F805" s="227" t="str">
        <f>IFERROR(VLOOKUP(E805, Z!$A$2:$C$4127, 3, FALSE), "")</f>
        <v/>
      </c>
      <c r="G805" s="228"/>
      <c r="H805" s="229"/>
      <c r="I805" s="229"/>
      <c r="J805" s="226" t="s">
        <v>4873</v>
      </c>
      <c r="K805" s="230"/>
      <c r="L805" s="237"/>
      <c r="M805" s="238" t="str">
        <f>IF(P805=TRUE,IFERROR(K805*VLOOKUP(O805,Y!$F$63:$L$67,MATCH(J805,Y!$G$62:$L$62,0)+1,FALSE),""),IFERROR(K805*VLOOKUP(O805,Y!$F$63:$L$67,MATCH("-",Y!$G$62:$L$62,0)+1,FALSE),""))</f>
        <v/>
      </c>
      <c r="N805" s="207"/>
      <c r="O805" s="209">
        <f t="shared" si="24"/>
        <v>0</v>
      </c>
      <c r="P805" s="209" t="str">
        <f t="shared" si="25"/>
        <v>-</v>
      </c>
      <c r="Q805" s="64"/>
      <c r="R805" s="64"/>
      <c r="S805" s="64"/>
    </row>
    <row r="806" spans="1:19" s="210" customFormat="1" x14ac:dyDescent="0.2">
      <c r="A806" s="207"/>
      <c r="B806" s="224">
        <v>784</v>
      </c>
      <c r="C806" s="229"/>
      <c r="D806" s="229"/>
      <c r="E806" s="226"/>
      <c r="F806" s="227" t="str">
        <f>IFERROR(VLOOKUP(E806, Z!$A$2:$C$4127, 3, FALSE), "")</f>
        <v/>
      </c>
      <c r="G806" s="228"/>
      <c r="H806" s="229"/>
      <c r="I806" s="229"/>
      <c r="J806" s="226" t="s">
        <v>4873</v>
      </c>
      <c r="K806" s="230"/>
      <c r="L806" s="237"/>
      <c r="M806" s="238" t="str">
        <f>IF(P806=TRUE,IFERROR(K806*VLOOKUP(O806,Y!$F$63:$L$67,MATCH(J806,Y!$G$62:$L$62,0)+1,FALSE),""),IFERROR(K806*VLOOKUP(O806,Y!$F$63:$L$67,MATCH("-",Y!$G$62:$L$62,0)+1,FALSE),""))</f>
        <v/>
      </c>
      <c r="N806" s="207"/>
      <c r="O806" s="209">
        <f t="shared" si="24"/>
        <v>0</v>
      </c>
      <c r="P806" s="209" t="str">
        <f t="shared" si="25"/>
        <v>-</v>
      </c>
      <c r="Q806" s="64"/>
      <c r="R806" s="64"/>
      <c r="S806" s="64"/>
    </row>
    <row r="807" spans="1:19" s="210" customFormat="1" x14ac:dyDescent="0.2">
      <c r="A807" s="207"/>
      <c r="B807" s="224">
        <v>785</v>
      </c>
      <c r="C807" s="229"/>
      <c r="D807" s="229"/>
      <c r="E807" s="226"/>
      <c r="F807" s="227" t="str">
        <f>IFERROR(VLOOKUP(E807, Z!$A$2:$C$4127, 3, FALSE), "")</f>
        <v/>
      </c>
      <c r="G807" s="228"/>
      <c r="H807" s="229"/>
      <c r="I807" s="229"/>
      <c r="J807" s="226" t="s">
        <v>4873</v>
      </c>
      <c r="K807" s="230"/>
      <c r="L807" s="237"/>
      <c r="M807" s="238" t="str">
        <f>IF(P807=TRUE,IFERROR(K807*VLOOKUP(O807,Y!$F$63:$L$67,MATCH(J807,Y!$G$62:$L$62,0)+1,FALSE),""),IFERROR(K807*VLOOKUP(O807,Y!$F$63:$L$67,MATCH("-",Y!$G$62:$L$62,0)+1,FALSE),""))</f>
        <v/>
      </c>
      <c r="N807" s="207"/>
      <c r="O807" s="209">
        <f t="shared" si="24"/>
        <v>0</v>
      </c>
      <c r="P807" s="209" t="str">
        <f t="shared" si="25"/>
        <v>-</v>
      </c>
      <c r="Q807" s="64"/>
      <c r="R807" s="64"/>
      <c r="S807" s="64"/>
    </row>
    <row r="808" spans="1:19" s="210" customFormat="1" x14ac:dyDescent="0.2">
      <c r="A808" s="207"/>
      <c r="B808" s="224">
        <v>786</v>
      </c>
      <c r="C808" s="229"/>
      <c r="D808" s="229"/>
      <c r="E808" s="226"/>
      <c r="F808" s="227" t="str">
        <f>IFERROR(VLOOKUP(E808, Z!$A$2:$C$4127, 3, FALSE), "")</f>
        <v/>
      </c>
      <c r="G808" s="228"/>
      <c r="H808" s="229"/>
      <c r="I808" s="229"/>
      <c r="J808" s="226" t="s">
        <v>4873</v>
      </c>
      <c r="K808" s="230"/>
      <c r="L808" s="237"/>
      <c r="M808" s="238" t="str">
        <f>IF(P808=TRUE,IFERROR(K808*VLOOKUP(O808,Y!$F$63:$L$67,MATCH(J808,Y!$G$62:$L$62,0)+1,FALSE),""),IFERROR(K808*VLOOKUP(O808,Y!$F$63:$L$67,MATCH("-",Y!$G$62:$L$62,0)+1,FALSE),""))</f>
        <v/>
      </c>
      <c r="N808" s="207"/>
      <c r="O808" s="209">
        <f t="shared" si="24"/>
        <v>0</v>
      </c>
      <c r="P808" s="209" t="str">
        <f t="shared" si="25"/>
        <v>-</v>
      </c>
      <c r="Q808" s="64"/>
      <c r="R808" s="64"/>
      <c r="S808" s="64"/>
    </row>
    <row r="809" spans="1:19" s="210" customFormat="1" x14ac:dyDescent="0.2">
      <c r="A809" s="207"/>
      <c r="B809" s="224">
        <v>787</v>
      </c>
      <c r="C809" s="229"/>
      <c r="D809" s="229"/>
      <c r="E809" s="226"/>
      <c r="F809" s="227" t="str">
        <f>IFERROR(VLOOKUP(E809, Z!$A$2:$C$4127, 3, FALSE), "")</f>
        <v/>
      </c>
      <c r="G809" s="228"/>
      <c r="H809" s="229"/>
      <c r="I809" s="229"/>
      <c r="J809" s="226" t="s">
        <v>4873</v>
      </c>
      <c r="K809" s="230"/>
      <c r="L809" s="237"/>
      <c r="M809" s="238" t="str">
        <f>IF(P809=TRUE,IFERROR(K809*VLOOKUP(O809,Y!$F$63:$L$67,MATCH(J809,Y!$G$62:$L$62,0)+1,FALSE),""),IFERROR(K809*VLOOKUP(O809,Y!$F$63:$L$67,MATCH("-",Y!$G$62:$L$62,0)+1,FALSE),""))</f>
        <v/>
      </c>
      <c r="N809" s="207"/>
      <c r="O809" s="209">
        <f t="shared" si="24"/>
        <v>0</v>
      </c>
      <c r="P809" s="209" t="str">
        <f t="shared" si="25"/>
        <v>-</v>
      </c>
      <c r="Q809" s="64"/>
      <c r="R809" s="64"/>
      <c r="S809" s="64"/>
    </row>
    <row r="810" spans="1:19" s="210" customFormat="1" x14ac:dyDescent="0.2">
      <c r="A810" s="207"/>
      <c r="B810" s="224">
        <v>788</v>
      </c>
      <c r="C810" s="229"/>
      <c r="D810" s="229"/>
      <c r="E810" s="226"/>
      <c r="F810" s="227" t="str">
        <f>IFERROR(VLOOKUP(E810, Z!$A$2:$C$4127, 3, FALSE), "")</f>
        <v/>
      </c>
      <c r="G810" s="228"/>
      <c r="H810" s="229"/>
      <c r="I810" s="229"/>
      <c r="J810" s="226" t="s">
        <v>4873</v>
      </c>
      <c r="K810" s="230"/>
      <c r="L810" s="237"/>
      <c r="M810" s="238" t="str">
        <f>IF(P810=TRUE,IFERROR(K810*VLOOKUP(O810,Y!$F$63:$L$67,MATCH(J810,Y!$G$62:$L$62,0)+1,FALSE),""),IFERROR(K810*VLOOKUP(O810,Y!$F$63:$L$67,MATCH("-",Y!$G$62:$L$62,0)+1,FALSE),""))</f>
        <v/>
      </c>
      <c r="N810" s="207"/>
      <c r="O810" s="209">
        <f t="shared" si="24"/>
        <v>0</v>
      </c>
      <c r="P810" s="209" t="str">
        <f t="shared" si="25"/>
        <v>-</v>
      </c>
      <c r="Q810" s="64"/>
      <c r="R810" s="64"/>
      <c r="S810" s="64"/>
    </row>
    <row r="811" spans="1:19" s="210" customFormat="1" x14ac:dyDescent="0.2">
      <c r="A811" s="207"/>
      <c r="B811" s="224">
        <v>789</v>
      </c>
      <c r="C811" s="229"/>
      <c r="D811" s="229"/>
      <c r="E811" s="226"/>
      <c r="F811" s="227" t="str">
        <f>IFERROR(VLOOKUP(E811, Z!$A$2:$C$4127, 3, FALSE), "")</f>
        <v/>
      </c>
      <c r="G811" s="228"/>
      <c r="H811" s="229"/>
      <c r="I811" s="229"/>
      <c r="J811" s="226" t="s">
        <v>4873</v>
      </c>
      <c r="K811" s="230"/>
      <c r="L811" s="237"/>
      <c r="M811" s="238" t="str">
        <f>IF(P811=TRUE,IFERROR(K811*VLOOKUP(O811,Y!$F$63:$L$67,MATCH(J811,Y!$G$62:$L$62,0)+1,FALSE),""),IFERROR(K811*VLOOKUP(O811,Y!$F$63:$L$67,MATCH("-",Y!$G$62:$L$62,0)+1,FALSE),""))</f>
        <v/>
      </c>
      <c r="N811" s="207"/>
      <c r="O811" s="209">
        <f t="shared" si="24"/>
        <v>0</v>
      </c>
      <c r="P811" s="209" t="str">
        <f t="shared" si="25"/>
        <v>-</v>
      </c>
      <c r="Q811" s="64"/>
      <c r="R811" s="64"/>
      <c r="S811" s="64"/>
    </row>
    <row r="812" spans="1:19" s="210" customFormat="1" x14ac:dyDescent="0.2">
      <c r="A812" s="207"/>
      <c r="B812" s="224">
        <v>790</v>
      </c>
      <c r="C812" s="229"/>
      <c r="D812" s="229"/>
      <c r="E812" s="226"/>
      <c r="F812" s="227" t="str">
        <f>IFERROR(VLOOKUP(E812, Z!$A$2:$C$4127, 3, FALSE), "")</f>
        <v/>
      </c>
      <c r="G812" s="228"/>
      <c r="H812" s="229"/>
      <c r="I812" s="229"/>
      <c r="J812" s="226" t="s">
        <v>4873</v>
      </c>
      <c r="K812" s="230"/>
      <c r="L812" s="237"/>
      <c r="M812" s="238" t="str">
        <f>IF(P812=TRUE,IFERROR(K812*VLOOKUP(O812,Y!$F$63:$L$67,MATCH(J812,Y!$G$62:$L$62,0)+1,FALSE),""),IFERROR(K812*VLOOKUP(O812,Y!$F$63:$L$67,MATCH("-",Y!$G$62:$L$62,0)+1,FALSE),""))</f>
        <v/>
      </c>
      <c r="N812" s="207"/>
      <c r="O812" s="209">
        <f t="shared" si="24"/>
        <v>0</v>
      </c>
      <c r="P812" s="209" t="str">
        <f t="shared" si="25"/>
        <v>-</v>
      </c>
      <c r="Q812" s="64"/>
      <c r="R812" s="64"/>
      <c r="S812" s="64"/>
    </row>
    <row r="813" spans="1:19" s="210" customFormat="1" x14ac:dyDescent="0.2">
      <c r="A813" s="207"/>
      <c r="B813" s="224">
        <v>791</v>
      </c>
      <c r="C813" s="229"/>
      <c r="D813" s="229"/>
      <c r="E813" s="226"/>
      <c r="F813" s="227" t="str">
        <f>IFERROR(VLOOKUP(E813, Z!$A$2:$C$4127, 3, FALSE), "")</f>
        <v/>
      </c>
      <c r="G813" s="228"/>
      <c r="H813" s="229"/>
      <c r="I813" s="229"/>
      <c r="J813" s="226" t="s">
        <v>4873</v>
      </c>
      <c r="K813" s="230"/>
      <c r="L813" s="237"/>
      <c r="M813" s="238" t="str">
        <f>IF(P813=TRUE,IFERROR(K813*VLOOKUP(O813,Y!$F$63:$L$67,MATCH(J813,Y!$G$62:$L$62,0)+1,FALSE),""),IFERROR(K813*VLOOKUP(O813,Y!$F$63:$L$67,MATCH("-",Y!$G$62:$L$62,0)+1,FALSE),""))</f>
        <v/>
      </c>
      <c r="N813" s="207"/>
      <c r="O813" s="209">
        <f t="shared" si="24"/>
        <v>0</v>
      </c>
      <c r="P813" s="209" t="str">
        <f t="shared" si="25"/>
        <v>-</v>
      </c>
      <c r="Q813" s="64"/>
      <c r="R813" s="64"/>
      <c r="S813" s="64"/>
    </row>
    <row r="814" spans="1:19" s="210" customFormat="1" x14ac:dyDescent="0.2">
      <c r="A814" s="207"/>
      <c r="B814" s="224">
        <v>792</v>
      </c>
      <c r="C814" s="229"/>
      <c r="D814" s="229"/>
      <c r="E814" s="226"/>
      <c r="F814" s="227" t="str">
        <f>IFERROR(VLOOKUP(E814, Z!$A$2:$C$4127, 3, FALSE), "")</f>
        <v/>
      </c>
      <c r="G814" s="228"/>
      <c r="H814" s="229"/>
      <c r="I814" s="229"/>
      <c r="J814" s="226" t="s">
        <v>4873</v>
      </c>
      <c r="K814" s="230"/>
      <c r="L814" s="237"/>
      <c r="M814" s="238" t="str">
        <f>IF(P814=TRUE,IFERROR(K814*VLOOKUP(O814,Y!$F$63:$L$67,MATCH(J814,Y!$G$62:$L$62,0)+1,FALSE),""),IFERROR(K814*VLOOKUP(O814,Y!$F$63:$L$67,MATCH("-",Y!$G$62:$L$62,0)+1,FALSE),""))</f>
        <v/>
      </c>
      <c r="N814" s="207"/>
      <c r="O814" s="209">
        <f t="shared" si="24"/>
        <v>0</v>
      </c>
      <c r="P814" s="209" t="str">
        <f t="shared" si="25"/>
        <v>-</v>
      </c>
      <c r="Q814" s="64"/>
      <c r="R814" s="64"/>
      <c r="S814" s="64"/>
    </row>
    <row r="815" spans="1:19" s="210" customFormat="1" x14ac:dyDescent="0.2">
      <c r="A815" s="207"/>
      <c r="B815" s="224">
        <v>793</v>
      </c>
      <c r="C815" s="229"/>
      <c r="D815" s="229"/>
      <c r="E815" s="226"/>
      <c r="F815" s="227" t="str">
        <f>IFERROR(VLOOKUP(E815, Z!$A$2:$C$4127, 3, FALSE), "")</f>
        <v/>
      </c>
      <c r="G815" s="228"/>
      <c r="H815" s="229"/>
      <c r="I815" s="229"/>
      <c r="J815" s="226" t="s">
        <v>4873</v>
      </c>
      <c r="K815" s="230"/>
      <c r="L815" s="237"/>
      <c r="M815" s="238" t="str">
        <f>IF(P815=TRUE,IFERROR(K815*VLOOKUP(O815,Y!$F$63:$L$67,MATCH(J815,Y!$G$62:$L$62,0)+1,FALSE),""),IFERROR(K815*VLOOKUP(O815,Y!$F$63:$L$67,MATCH("-",Y!$G$62:$L$62,0)+1,FALSE),""))</f>
        <v/>
      </c>
      <c r="N815" s="207"/>
      <c r="O815" s="209">
        <f t="shared" si="24"/>
        <v>0</v>
      </c>
      <c r="P815" s="209" t="str">
        <f t="shared" si="25"/>
        <v>-</v>
      </c>
      <c r="Q815" s="64"/>
      <c r="R815" s="64"/>
      <c r="S815" s="64"/>
    </row>
    <row r="816" spans="1:19" s="210" customFormat="1" x14ac:dyDescent="0.2">
      <c r="A816" s="207"/>
      <c r="B816" s="224">
        <v>794</v>
      </c>
      <c r="C816" s="229"/>
      <c r="D816" s="229"/>
      <c r="E816" s="226"/>
      <c r="F816" s="227" t="str">
        <f>IFERROR(VLOOKUP(E816, Z!$A$2:$C$4127, 3, FALSE), "")</f>
        <v/>
      </c>
      <c r="G816" s="228"/>
      <c r="H816" s="229"/>
      <c r="I816" s="229"/>
      <c r="J816" s="226" t="s">
        <v>4873</v>
      </c>
      <c r="K816" s="230"/>
      <c r="L816" s="237"/>
      <c r="M816" s="238" t="str">
        <f>IF(P816=TRUE,IFERROR(K816*VLOOKUP(O816,Y!$F$63:$L$67,MATCH(J816,Y!$G$62:$L$62,0)+1,FALSE),""),IFERROR(K816*VLOOKUP(O816,Y!$F$63:$L$67,MATCH("-",Y!$G$62:$L$62,0)+1,FALSE),""))</f>
        <v/>
      </c>
      <c r="N816" s="207"/>
      <c r="O816" s="209">
        <f t="shared" si="24"/>
        <v>0</v>
      </c>
      <c r="P816" s="209" t="str">
        <f t="shared" si="25"/>
        <v>-</v>
      </c>
      <c r="Q816" s="64"/>
      <c r="R816" s="64"/>
      <c r="S816" s="64"/>
    </row>
    <row r="817" spans="1:19" s="210" customFormat="1" x14ac:dyDescent="0.2">
      <c r="A817" s="207"/>
      <c r="B817" s="224">
        <v>795</v>
      </c>
      <c r="C817" s="229"/>
      <c r="D817" s="229"/>
      <c r="E817" s="226"/>
      <c r="F817" s="227" t="str">
        <f>IFERROR(VLOOKUP(E817, Z!$A$2:$C$4127, 3, FALSE), "")</f>
        <v/>
      </c>
      <c r="G817" s="228"/>
      <c r="H817" s="229"/>
      <c r="I817" s="229"/>
      <c r="J817" s="226" t="s">
        <v>4873</v>
      </c>
      <c r="K817" s="230"/>
      <c r="L817" s="237"/>
      <c r="M817" s="238" t="str">
        <f>IF(P817=TRUE,IFERROR(K817*VLOOKUP(O817,Y!$F$63:$L$67,MATCH(J817,Y!$G$62:$L$62,0)+1,FALSE),""),IFERROR(K817*VLOOKUP(O817,Y!$F$63:$L$67,MATCH("-",Y!$G$62:$L$62,0)+1,FALSE),""))</f>
        <v/>
      </c>
      <c r="N817" s="207"/>
      <c r="O817" s="209">
        <f t="shared" si="24"/>
        <v>0</v>
      </c>
      <c r="P817" s="209" t="str">
        <f t="shared" si="25"/>
        <v>-</v>
      </c>
      <c r="Q817" s="64"/>
      <c r="R817" s="64"/>
      <c r="S817" s="64"/>
    </row>
    <row r="818" spans="1:19" s="210" customFormat="1" x14ac:dyDescent="0.2">
      <c r="A818" s="207"/>
      <c r="B818" s="224">
        <v>796</v>
      </c>
      <c r="C818" s="229"/>
      <c r="D818" s="229"/>
      <c r="E818" s="226"/>
      <c r="F818" s="227" t="str">
        <f>IFERROR(VLOOKUP(E818, Z!$A$2:$C$4127, 3, FALSE), "")</f>
        <v/>
      </c>
      <c r="G818" s="228"/>
      <c r="H818" s="229"/>
      <c r="I818" s="229"/>
      <c r="J818" s="226" t="s">
        <v>4873</v>
      </c>
      <c r="K818" s="230"/>
      <c r="L818" s="237"/>
      <c r="M818" s="238" t="str">
        <f>IF(P818=TRUE,IFERROR(K818*VLOOKUP(O818,Y!$F$63:$L$67,MATCH(J818,Y!$G$62:$L$62,0)+1,FALSE),""),IFERROR(K818*VLOOKUP(O818,Y!$F$63:$L$67,MATCH("-",Y!$G$62:$L$62,0)+1,FALSE),""))</f>
        <v/>
      </c>
      <c r="N818" s="207"/>
      <c r="O818" s="209">
        <f t="shared" si="24"/>
        <v>0</v>
      </c>
      <c r="P818" s="209" t="str">
        <f t="shared" si="25"/>
        <v>-</v>
      </c>
      <c r="Q818" s="64"/>
      <c r="R818" s="64"/>
      <c r="S818" s="64"/>
    </row>
    <row r="819" spans="1:19" s="210" customFormat="1" x14ac:dyDescent="0.2">
      <c r="A819" s="207"/>
      <c r="B819" s="224">
        <v>797</v>
      </c>
      <c r="C819" s="229"/>
      <c r="D819" s="229"/>
      <c r="E819" s="226"/>
      <c r="F819" s="227" t="str">
        <f>IFERROR(VLOOKUP(E819, Z!$A$2:$C$4127, 3, FALSE), "")</f>
        <v/>
      </c>
      <c r="G819" s="228"/>
      <c r="H819" s="229"/>
      <c r="I819" s="229"/>
      <c r="J819" s="226" t="s">
        <v>4873</v>
      </c>
      <c r="K819" s="230"/>
      <c r="L819" s="237"/>
      <c r="M819" s="238" t="str">
        <f>IF(P819=TRUE,IFERROR(K819*VLOOKUP(O819,Y!$F$63:$L$67,MATCH(J819,Y!$G$62:$L$62,0)+1,FALSE),""),IFERROR(K819*VLOOKUP(O819,Y!$F$63:$L$67,MATCH("-",Y!$G$62:$L$62,0)+1,FALSE),""))</f>
        <v/>
      </c>
      <c r="N819" s="207"/>
      <c r="O819" s="209">
        <f t="shared" si="24"/>
        <v>0</v>
      </c>
      <c r="P819" s="209" t="str">
        <f t="shared" si="25"/>
        <v>-</v>
      </c>
      <c r="Q819" s="64"/>
      <c r="R819" s="64"/>
      <c r="S819" s="64"/>
    </row>
    <row r="820" spans="1:19" s="210" customFormat="1" x14ac:dyDescent="0.2">
      <c r="A820" s="207"/>
      <c r="B820" s="224">
        <v>798</v>
      </c>
      <c r="C820" s="229"/>
      <c r="D820" s="229"/>
      <c r="E820" s="226"/>
      <c r="F820" s="227" t="str">
        <f>IFERROR(VLOOKUP(E820, Z!$A$2:$C$4127, 3, FALSE), "")</f>
        <v/>
      </c>
      <c r="G820" s="228"/>
      <c r="H820" s="229"/>
      <c r="I820" s="229"/>
      <c r="J820" s="226" t="s">
        <v>4873</v>
      </c>
      <c r="K820" s="230"/>
      <c r="L820" s="237"/>
      <c r="M820" s="238" t="str">
        <f>IF(P820=TRUE,IFERROR(K820*VLOOKUP(O820,Y!$F$63:$L$67,MATCH(J820,Y!$G$62:$L$62,0)+1,FALSE),""),IFERROR(K820*VLOOKUP(O820,Y!$F$63:$L$67,MATCH("-",Y!$G$62:$L$62,0)+1,FALSE),""))</f>
        <v/>
      </c>
      <c r="N820" s="207"/>
      <c r="O820" s="209">
        <f t="shared" si="24"/>
        <v>0</v>
      </c>
      <c r="P820" s="209" t="str">
        <f t="shared" si="25"/>
        <v>-</v>
      </c>
      <c r="Q820" s="64"/>
      <c r="R820" s="64"/>
      <c r="S820" s="64"/>
    </row>
    <row r="821" spans="1:19" s="210" customFormat="1" x14ac:dyDescent="0.2">
      <c r="A821" s="207"/>
      <c r="B821" s="224">
        <v>799</v>
      </c>
      <c r="C821" s="229"/>
      <c r="D821" s="229"/>
      <c r="E821" s="226"/>
      <c r="F821" s="227" t="str">
        <f>IFERROR(VLOOKUP(E821, Z!$A$2:$C$4127, 3, FALSE), "")</f>
        <v/>
      </c>
      <c r="G821" s="228"/>
      <c r="H821" s="229"/>
      <c r="I821" s="229"/>
      <c r="J821" s="226" t="s">
        <v>4873</v>
      </c>
      <c r="K821" s="230"/>
      <c r="L821" s="237"/>
      <c r="M821" s="238" t="str">
        <f>IF(P821=TRUE,IFERROR(K821*VLOOKUP(O821,Y!$F$63:$L$67,MATCH(J821,Y!$G$62:$L$62,0)+1,FALSE),""),IFERROR(K821*VLOOKUP(O821,Y!$F$63:$L$67,MATCH("-",Y!$G$62:$L$62,0)+1,FALSE),""))</f>
        <v/>
      </c>
      <c r="N821" s="207"/>
      <c r="O821" s="209">
        <f t="shared" si="24"/>
        <v>0</v>
      </c>
      <c r="P821" s="209" t="str">
        <f t="shared" si="25"/>
        <v>-</v>
      </c>
      <c r="Q821" s="64"/>
      <c r="R821" s="64"/>
      <c r="S821" s="64"/>
    </row>
    <row r="822" spans="1:19" s="210" customFormat="1" x14ac:dyDescent="0.2">
      <c r="A822" s="207"/>
      <c r="B822" s="224">
        <v>800</v>
      </c>
      <c r="C822" s="229"/>
      <c r="D822" s="229"/>
      <c r="E822" s="226"/>
      <c r="F822" s="227" t="str">
        <f>IFERROR(VLOOKUP(E822, Z!$A$2:$C$4127, 3, FALSE), "")</f>
        <v/>
      </c>
      <c r="G822" s="228"/>
      <c r="H822" s="229"/>
      <c r="I822" s="229"/>
      <c r="J822" s="226" t="s">
        <v>4873</v>
      </c>
      <c r="K822" s="230"/>
      <c r="L822" s="237"/>
      <c r="M822" s="238" t="str">
        <f>IF(P822=TRUE,IFERROR(K822*VLOOKUP(O822,Y!$F$63:$L$67,MATCH(J822,Y!$G$62:$L$62,0)+1,FALSE),""),IFERROR(K822*VLOOKUP(O822,Y!$F$63:$L$67,MATCH("-",Y!$G$62:$L$62,0)+1,FALSE),""))</f>
        <v/>
      </c>
      <c r="N822" s="207"/>
      <c r="O822" s="209">
        <f t="shared" si="24"/>
        <v>0</v>
      </c>
      <c r="P822" s="209" t="str">
        <f t="shared" si="25"/>
        <v>-</v>
      </c>
      <c r="Q822" s="64"/>
      <c r="R822" s="64"/>
      <c r="S822" s="64"/>
    </row>
    <row r="823" spans="1:19" s="210" customFormat="1" x14ac:dyDescent="0.2">
      <c r="A823" s="207"/>
      <c r="B823" s="224">
        <v>801</v>
      </c>
      <c r="C823" s="229"/>
      <c r="D823" s="229"/>
      <c r="E823" s="226"/>
      <c r="F823" s="227" t="str">
        <f>IFERROR(VLOOKUP(E823, Z!$A$2:$C$4127, 3, FALSE), "")</f>
        <v/>
      </c>
      <c r="G823" s="228"/>
      <c r="H823" s="229"/>
      <c r="I823" s="229"/>
      <c r="J823" s="226" t="s">
        <v>4873</v>
      </c>
      <c r="K823" s="230"/>
      <c r="L823" s="237"/>
      <c r="M823" s="238" t="str">
        <f>IF(P823=TRUE,IFERROR(K823*VLOOKUP(O823,Y!$F$63:$L$67,MATCH(J823,Y!$G$62:$L$62,0)+1,FALSE),""),IFERROR(K823*VLOOKUP(O823,Y!$F$63:$L$67,MATCH("-",Y!$G$62:$L$62,0)+1,FALSE),""))</f>
        <v/>
      </c>
      <c r="N823" s="207"/>
      <c r="O823" s="209">
        <f t="shared" si="24"/>
        <v>0</v>
      </c>
      <c r="P823" s="209" t="str">
        <f t="shared" si="25"/>
        <v>-</v>
      </c>
      <c r="Q823" s="64"/>
      <c r="R823" s="64"/>
      <c r="S823" s="64"/>
    </row>
    <row r="824" spans="1:19" s="210" customFormat="1" x14ac:dyDescent="0.2">
      <c r="A824" s="207"/>
      <c r="B824" s="224">
        <v>802</v>
      </c>
      <c r="C824" s="229"/>
      <c r="D824" s="229"/>
      <c r="E824" s="226"/>
      <c r="F824" s="227" t="str">
        <f>IFERROR(VLOOKUP(E824, Z!$A$2:$C$4127, 3, FALSE), "")</f>
        <v/>
      </c>
      <c r="G824" s="228"/>
      <c r="H824" s="229"/>
      <c r="I824" s="229"/>
      <c r="J824" s="226" t="s">
        <v>4873</v>
      </c>
      <c r="K824" s="230"/>
      <c r="L824" s="237"/>
      <c r="M824" s="238" t="str">
        <f>IF(P824=TRUE,IFERROR(K824*VLOOKUP(O824,Y!$F$63:$L$67,MATCH(J824,Y!$G$62:$L$62,0)+1,FALSE),""),IFERROR(K824*VLOOKUP(O824,Y!$F$63:$L$67,MATCH("-",Y!$G$62:$L$62,0)+1,FALSE),""))</f>
        <v/>
      </c>
      <c r="N824" s="207"/>
      <c r="O824" s="209">
        <f t="shared" si="24"/>
        <v>0</v>
      </c>
      <c r="P824" s="209" t="str">
        <f t="shared" si="25"/>
        <v>-</v>
      </c>
      <c r="Q824" s="64"/>
      <c r="R824" s="64"/>
      <c r="S824" s="64"/>
    </row>
    <row r="825" spans="1:19" s="210" customFormat="1" x14ac:dyDescent="0.2">
      <c r="A825" s="207"/>
      <c r="B825" s="224">
        <v>803</v>
      </c>
      <c r="C825" s="229"/>
      <c r="D825" s="229"/>
      <c r="E825" s="226"/>
      <c r="F825" s="227" t="str">
        <f>IFERROR(VLOOKUP(E825, Z!$A$2:$C$4127, 3, FALSE), "")</f>
        <v/>
      </c>
      <c r="G825" s="228"/>
      <c r="H825" s="229"/>
      <c r="I825" s="229"/>
      <c r="J825" s="226" t="s">
        <v>4873</v>
      </c>
      <c r="K825" s="230"/>
      <c r="L825" s="237"/>
      <c r="M825" s="238" t="str">
        <f>IF(P825=TRUE,IFERROR(K825*VLOOKUP(O825,Y!$F$63:$L$67,MATCH(J825,Y!$G$62:$L$62,0)+1,FALSE),""),IFERROR(K825*VLOOKUP(O825,Y!$F$63:$L$67,MATCH("-",Y!$G$62:$L$62,0)+1,FALSE),""))</f>
        <v/>
      </c>
      <c r="N825" s="207"/>
      <c r="O825" s="209">
        <f t="shared" si="24"/>
        <v>0</v>
      </c>
      <c r="P825" s="209" t="str">
        <f t="shared" si="25"/>
        <v>-</v>
      </c>
      <c r="Q825" s="64"/>
      <c r="R825" s="64"/>
      <c r="S825" s="64"/>
    </row>
    <row r="826" spans="1:19" s="210" customFormat="1" x14ac:dyDescent="0.2">
      <c r="A826" s="207"/>
      <c r="B826" s="224">
        <v>804</v>
      </c>
      <c r="C826" s="229"/>
      <c r="D826" s="229"/>
      <c r="E826" s="226"/>
      <c r="F826" s="227" t="str">
        <f>IFERROR(VLOOKUP(E826, Z!$A$2:$C$4127, 3, FALSE), "")</f>
        <v/>
      </c>
      <c r="G826" s="228"/>
      <c r="H826" s="229"/>
      <c r="I826" s="229"/>
      <c r="J826" s="226" t="s">
        <v>4873</v>
      </c>
      <c r="K826" s="230"/>
      <c r="L826" s="237"/>
      <c r="M826" s="238" t="str">
        <f>IF(P826=TRUE,IFERROR(K826*VLOOKUP(O826,Y!$F$63:$L$67,MATCH(J826,Y!$G$62:$L$62,0)+1,FALSE),""),IFERROR(K826*VLOOKUP(O826,Y!$F$63:$L$67,MATCH("-",Y!$G$62:$L$62,0)+1,FALSE),""))</f>
        <v/>
      </c>
      <c r="N826" s="207"/>
      <c r="O826" s="209">
        <f t="shared" si="24"/>
        <v>0</v>
      </c>
      <c r="P826" s="209" t="str">
        <f t="shared" si="25"/>
        <v>-</v>
      </c>
      <c r="Q826" s="64"/>
      <c r="R826" s="64"/>
      <c r="S826" s="64"/>
    </row>
    <row r="827" spans="1:19" s="210" customFormat="1" x14ac:dyDescent="0.2">
      <c r="A827" s="207"/>
      <c r="B827" s="224">
        <v>805</v>
      </c>
      <c r="C827" s="229"/>
      <c r="D827" s="229"/>
      <c r="E827" s="226"/>
      <c r="F827" s="227" t="str">
        <f>IFERROR(VLOOKUP(E827, Z!$A$2:$C$4127, 3, FALSE), "")</f>
        <v/>
      </c>
      <c r="G827" s="228"/>
      <c r="H827" s="229"/>
      <c r="I827" s="229"/>
      <c r="J827" s="226" t="s">
        <v>4873</v>
      </c>
      <c r="K827" s="230"/>
      <c r="L827" s="237"/>
      <c r="M827" s="238" t="str">
        <f>IF(P827=TRUE,IFERROR(K827*VLOOKUP(O827,Y!$F$63:$L$67,MATCH(J827,Y!$G$62:$L$62,0)+1,FALSE),""),IFERROR(K827*VLOOKUP(O827,Y!$F$63:$L$67,MATCH("-",Y!$G$62:$L$62,0)+1,FALSE),""))</f>
        <v/>
      </c>
      <c r="N827" s="207"/>
      <c r="O827" s="209">
        <f t="shared" si="24"/>
        <v>0</v>
      </c>
      <c r="P827" s="209" t="str">
        <f t="shared" si="25"/>
        <v>-</v>
      </c>
      <c r="Q827" s="64"/>
      <c r="R827" s="64"/>
      <c r="S827" s="64"/>
    </row>
    <row r="828" spans="1:19" s="210" customFormat="1" x14ac:dyDescent="0.2">
      <c r="A828" s="207"/>
      <c r="B828" s="224">
        <v>806</v>
      </c>
      <c r="C828" s="229"/>
      <c r="D828" s="229"/>
      <c r="E828" s="226"/>
      <c r="F828" s="227" t="str">
        <f>IFERROR(VLOOKUP(E828, Z!$A$2:$C$4127, 3, FALSE), "")</f>
        <v/>
      </c>
      <c r="G828" s="228"/>
      <c r="H828" s="229"/>
      <c r="I828" s="229"/>
      <c r="J828" s="226" t="s">
        <v>4873</v>
      </c>
      <c r="K828" s="230"/>
      <c r="L828" s="237"/>
      <c r="M828" s="238" t="str">
        <f>IF(P828=TRUE,IFERROR(K828*VLOOKUP(O828,Y!$F$63:$L$67,MATCH(J828,Y!$G$62:$L$62,0)+1,FALSE),""),IFERROR(K828*VLOOKUP(O828,Y!$F$63:$L$67,MATCH("-",Y!$G$62:$L$62,0)+1,FALSE),""))</f>
        <v/>
      </c>
      <c r="N828" s="207"/>
      <c r="O828" s="209">
        <f t="shared" si="24"/>
        <v>0</v>
      </c>
      <c r="P828" s="209" t="str">
        <f t="shared" si="25"/>
        <v>-</v>
      </c>
      <c r="Q828" s="64"/>
      <c r="R828" s="64"/>
      <c r="S828" s="64"/>
    </row>
    <row r="829" spans="1:19" s="210" customFormat="1" x14ac:dyDescent="0.2">
      <c r="A829" s="207"/>
      <c r="B829" s="224">
        <v>807</v>
      </c>
      <c r="C829" s="229"/>
      <c r="D829" s="229"/>
      <c r="E829" s="226"/>
      <c r="F829" s="227" t="str">
        <f>IFERROR(VLOOKUP(E829, Z!$A$2:$C$4127, 3, FALSE), "")</f>
        <v/>
      </c>
      <c r="G829" s="228"/>
      <c r="H829" s="229"/>
      <c r="I829" s="229"/>
      <c r="J829" s="226" t="s">
        <v>4873</v>
      </c>
      <c r="K829" s="230"/>
      <c r="L829" s="237"/>
      <c r="M829" s="238" t="str">
        <f>IF(P829=TRUE,IFERROR(K829*VLOOKUP(O829,Y!$F$63:$L$67,MATCH(J829,Y!$G$62:$L$62,0)+1,FALSE),""),IFERROR(K829*VLOOKUP(O829,Y!$F$63:$L$67,MATCH("-",Y!$G$62:$L$62,0)+1,FALSE),""))</f>
        <v/>
      </c>
      <c r="N829" s="207"/>
      <c r="O829" s="209">
        <f t="shared" si="24"/>
        <v>0</v>
      </c>
      <c r="P829" s="209" t="str">
        <f t="shared" si="25"/>
        <v>-</v>
      </c>
      <c r="Q829" s="64"/>
      <c r="R829" s="64"/>
      <c r="S829" s="64"/>
    </row>
    <row r="830" spans="1:19" s="210" customFormat="1" x14ac:dyDescent="0.2">
      <c r="A830" s="207"/>
      <c r="B830" s="224">
        <v>808</v>
      </c>
      <c r="C830" s="229"/>
      <c r="D830" s="229"/>
      <c r="E830" s="226"/>
      <c r="F830" s="227" t="str">
        <f>IFERROR(VLOOKUP(E830, Z!$A$2:$C$4127, 3, FALSE), "")</f>
        <v/>
      </c>
      <c r="G830" s="228"/>
      <c r="H830" s="229"/>
      <c r="I830" s="229"/>
      <c r="J830" s="226" t="s">
        <v>4873</v>
      </c>
      <c r="K830" s="230"/>
      <c r="L830" s="237"/>
      <c r="M830" s="238" t="str">
        <f>IF(P830=TRUE,IFERROR(K830*VLOOKUP(O830,Y!$F$63:$L$67,MATCH(J830,Y!$G$62:$L$62,0)+1,FALSE),""),IFERROR(K830*VLOOKUP(O830,Y!$F$63:$L$67,MATCH("-",Y!$G$62:$L$62,0)+1,FALSE),""))</f>
        <v/>
      </c>
      <c r="N830" s="207"/>
      <c r="O830" s="209">
        <f t="shared" si="24"/>
        <v>0</v>
      </c>
      <c r="P830" s="209" t="str">
        <f t="shared" si="25"/>
        <v>-</v>
      </c>
      <c r="Q830" s="64"/>
      <c r="R830" s="64"/>
      <c r="S830" s="64"/>
    </row>
    <row r="831" spans="1:19" s="210" customFormat="1" x14ac:dyDescent="0.2">
      <c r="A831" s="207"/>
      <c r="B831" s="224">
        <v>809</v>
      </c>
      <c r="C831" s="229"/>
      <c r="D831" s="229"/>
      <c r="E831" s="226"/>
      <c r="F831" s="227" t="str">
        <f>IFERROR(VLOOKUP(E831, Z!$A$2:$C$4127, 3, FALSE), "")</f>
        <v/>
      </c>
      <c r="G831" s="228"/>
      <c r="H831" s="229"/>
      <c r="I831" s="229"/>
      <c r="J831" s="226" t="s">
        <v>4873</v>
      </c>
      <c r="K831" s="230"/>
      <c r="L831" s="237"/>
      <c r="M831" s="238" t="str">
        <f>IF(P831=TRUE,IFERROR(K831*VLOOKUP(O831,Y!$F$63:$L$67,MATCH(J831,Y!$G$62:$L$62,0)+1,FALSE),""),IFERROR(K831*VLOOKUP(O831,Y!$F$63:$L$67,MATCH("-",Y!$G$62:$L$62,0)+1,FALSE),""))</f>
        <v/>
      </c>
      <c r="N831" s="207"/>
      <c r="O831" s="209">
        <f t="shared" si="24"/>
        <v>0</v>
      </c>
      <c r="P831" s="209" t="str">
        <f t="shared" si="25"/>
        <v>-</v>
      </c>
      <c r="Q831" s="64"/>
      <c r="R831" s="64"/>
      <c r="S831" s="64"/>
    </row>
    <row r="832" spans="1:19" s="210" customFormat="1" x14ac:dyDescent="0.2">
      <c r="A832" s="207"/>
      <c r="B832" s="224">
        <v>810</v>
      </c>
      <c r="C832" s="229"/>
      <c r="D832" s="229"/>
      <c r="E832" s="226"/>
      <c r="F832" s="227" t="str">
        <f>IFERROR(VLOOKUP(E832, Z!$A$2:$C$4127, 3, FALSE), "")</f>
        <v/>
      </c>
      <c r="G832" s="228"/>
      <c r="H832" s="229"/>
      <c r="I832" s="229"/>
      <c r="J832" s="226" t="s">
        <v>4873</v>
      </c>
      <c r="K832" s="230"/>
      <c r="L832" s="237"/>
      <c r="M832" s="238" t="str">
        <f>IF(P832=TRUE,IFERROR(K832*VLOOKUP(O832,Y!$F$63:$L$67,MATCH(J832,Y!$G$62:$L$62,0)+1,FALSE),""),IFERROR(K832*VLOOKUP(O832,Y!$F$63:$L$67,MATCH("-",Y!$G$62:$L$62,0)+1,FALSE),""))</f>
        <v/>
      </c>
      <c r="N832" s="207"/>
      <c r="O832" s="209">
        <f t="shared" si="24"/>
        <v>0</v>
      </c>
      <c r="P832" s="209" t="str">
        <f t="shared" si="25"/>
        <v>-</v>
      </c>
      <c r="Q832" s="64"/>
      <c r="R832" s="64"/>
      <c r="S832" s="64"/>
    </row>
    <row r="833" spans="1:19" s="210" customFormat="1" x14ac:dyDescent="0.2">
      <c r="A833" s="207"/>
      <c r="B833" s="224">
        <v>811</v>
      </c>
      <c r="C833" s="229"/>
      <c r="D833" s="229"/>
      <c r="E833" s="226"/>
      <c r="F833" s="227" t="str">
        <f>IFERROR(VLOOKUP(E833, Z!$A$2:$C$4127, 3, FALSE), "")</f>
        <v/>
      </c>
      <c r="G833" s="228"/>
      <c r="H833" s="229"/>
      <c r="I833" s="229"/>
      <c r="J833" s="226" t="s">
        <v>4873</v>
      </c>
      <c r="K833" s="230"/>
      <c r="L833" s="237"/>
      <c r="M833" s="238" t="str">
        <f>IF(P833=TRUE,IFERROR(K833*VLOOKUP(O833,Y!$F$63:$L$67,MATCH(J833,Y!$G$62:$L$62,0)+1,FALSE),""),IFERROR(K833*VLOOKUP(O833,Y!$F$63:$L$67,MATCH("-",Y!$G$62:$L$62,0)+1,FALSE),""))</f>
        <v/>
      </c>
      <c r="N833" s="207"/>
      <c r="O833" s="209">
        <f t="shared" si="24"/>
        <v>0</v>
      </c>
      <c r="P833" s="209" t="str">
        <f t="shared" si="25"/>
        <v>-</v>
      </c>
      <c r="Q833" s="64"/>
      <c r="R833" s="64"/>
      <c r="S833" s="64"/>
    </row>
    <row r="834" spans="1:19" s="210" customFormat="1" x14ac:dyDescent="0.2">
      <c r="A834" s="207"/>
      <c r="B834" s="224">
        <v>812</v>
      </c>
      <c r="C834" s="229"/>
      <c r="D834" s="229"/>
      <c r="E834" s="226"/>
      <c r="F834" s="227" t="str">
        <f>IFERROR(VLOOKUP(E834, Z!$A$2:$C$4127, 3, FALSE), "")</f>
        <v/>
      </c>
      <c r="G834" s="228"/>
      <c r="H834" s="229"/>
      <c r="I834" s="229"/>
      <c r="J834" s="226" t="s">
        <v>4873</v>
      </c>
      <c r="K834" s="230"/>
      <c r="L834" s="237"/>
      <c r="M834" s="238" t="str">
        <f>IF(P834=TRUE,IFERROR(K834*VLOOKUP(O834,Y!$F$63:$L$67,MATCH(J834,Y!$G$62:$L$62,0)+1,FALSE),""),IFERROR(K834*VLOOKUP(O834,Y!$F$63:$L$67,MATCH("-",Y!$G$62:$L$62,0)+1,FALSE),""))</f>
        <v/>
      </c>
      <c r="N834" s="207"/>
      <c r="O834" s="209">
        <f t="shared" si="24"/>
        <v>0</v>
      </c>
      <c r="P834" s="209" t="str">
        <f t="shared" si="25"/>
        <v>-</v>
      </c>
      <c r="Q834" s="64"/>
      <c r="R834" s="64"/>
      <c r="S834" s="64"/>
    </row>
    <row r="835" spans="1:19" s="210" customFormat="1" x14ac:dyDescent="0.2">
      <c r="A835" s="207"/>
      <c r="B835" s="224">
        <v>813</v>
      </c>
      <c r="C835" s="229"/>
      <c r="D835" s="229"/>
      <c r="E835" s="226"/>
      <c r="F835" s="227" t="str">
        <f>IFERROR(VLOOKUP(E835, Z!$A$2:$C$4127, 3, FALSE), "")</f>
        <v/>
      </c>
      <c r="G835" s="228"/>
      <c r="H835" s="229"/>
      <c r="I835" s="229"/>
      <c r="J835" s="226" t="s">
        <v>4873</v>
      </c>
      <c r="K835" s="230"/>
      <c r="L835" s="237"/>
      <c r="M835" s="238" t="str">
        <f>IF(P835=TRUE,IFERROR(K835*VLOOKUP(O835,Y!$F$63:$L$67,MATCH(J835,Y!$G$62:$L$62,0)+1,FALSE),""),IFERROR(K835*VLOOKUP(O835,Y!$F$63:$L$67,MATCH("-",Y!$G$62:$L$62,0)+1,FALSE),""))</f>
        <v/>
      </c>
      <c r="N835" s="207"/>
      <c r="O835" s="209">
        <f t="shared" si="24"/>
        <v>0</v>
      </c>
      <c r="P835" s="209" t="str">
        <f t="shared" si="25"/>
        <v>-</v>
      </c>
      <c r="Q835" s="64"/>
      <c r="R835" s="64"/>
      <c r="S835" s="64"/>
    </row>
    <row r="836" spans="1:19" s="210" customFormat="1" x14ac:dyDescent="0.2">
      <c r="A836" s="207"/>
      <c r="B836" s="224">
        <v>814</v>
      </c>
      <c r="C836" s="229"/>
      <c r="D836" s="229"/>
      <c r="E836" s="226"/>
      <c r="F836" s="227" t="str">
        <f>IFERROR(VLOOKUP(E836, Z!$A$2:$C$4127, 3, FALSE), "")</f>
        <v/>
      </c>
      <c r="G836" s="228"/>
      <c r="H836" s="229"/>
      <c r="I836" s="229"/>
      <c r="J836" s="226" t="s">
        <v>4873</v>
      </c>
      <c r="K836" s="230"/>
      <c r="L836" s="237"/>
      <c r="M836" s="238" t="str">
        <f>IF(P836=TRUE,IFERROR(K836*VLOOKUP(O836,Y!$F$63:$L$67,MATCH(J836,Y!$G$62:$L$62,0)+1,FALSE),""),IFERROR(K836*VLOOKUP(O836,Y!$F$63:$L$67,MATCH("-",Y!$G$62:$L$62,0)+1,FALSE),""))</f>
        <v/>
      </c>
      <c r="N836" s="207"/>
      <c r="O836" s="209">
        <f t="shared" si="24"/>
        <v>0</v>
      </c>
      <c r="P836" s="209" t="str">
        <f t="shared" si="25"/>
        <v>-</v>
      </c>
      <c r="Q836" s="64"/>
      <c r="R836" s="64"/>
      <c r="S836" s="64"/>
    </row>
    <row r="837" spans="1:19" s="210" customFormat="1" x14ac:dyDescent="0.2">
      <c r="A837" s="207"/>
      <c r="B837" s="224">
        <v>815</v>
      </c>
      <c r="C837" s="229"/>
      <c r="D837" s="229"/>
      <c r="E837" s="226"/>
      <c r="F837" s="227" t="str">
        <f>IFERROR(VLOOKUP(E837, Z!$A$2:$C$4127, 3, FALSE), "")</f>
        <v/>
      </c>
      <c r="G837" s="228"/>
      <c r="H837" s="229"/>
      <c r="I837" s="229"/>
      <c r="J837" s="226" t="s">
        <v>4873</v>
      </c>
      <c r="K837" s="230"/>
      <c r="L837" s="237"/>
      <c r="M837" s="238" t="str">
        <f>IF(P837=TRUE,IFERROR(K837*VLOOKUP(O837,Y!$F$63:$L$67,MATCH(J837,Y!$G$62:$L$62,0)+1,FALSE),""),IFERROR(K837*VLOOKUP(O837,Y!$F$63:$L$67,MATCH("-",Y!$G$62:$L$62,0)+1,FALSE),""))</f>
        <v/>
      </c>
      <c r="N837" s="207"/>
      <c r="O837" s="209">
        <f t="shared" si="24"/>
        <v>0</v>
      </c>
      <c r="P837" s="209" t="str">
        <f t="shared" si="25"/>
        <v>-</v>
      </c>
      <c r="Q837" s="64"/>
      <c r="R837" s="64"/>
      <c r="S837" s="64"/>
    </row>
    <row r="838" spans="1:19" s="210" customFormat="1" x14ac:dyDescent="0.2">
      <c r="A838" s="207"/>
      <c r="B838" s="224">
        <v>816</v>
      </c>
      <c r="C838" s="229"/>
      <c r="D838" s="229"/>
      <c r="E838" s="226"/>
      <c r="F838" s="227" t="str">
        <f>IFERROR(VLOOKUP(E838, Z!$A$2:$C$4127, 3, FALSE), "")</f>
        <v/>
      </c>
      <c r="G838" s="228"/>
      <c r="H838" s="229"/>
      <c r="I838" s="229"/>
      <c r="J838" s="226" t="s">
        <v>4873</v>
      </c>
      <c r="K838" s="230"/>
      <c r="L838" s="237"/>
      <c r="M838" s="238" t="str">
        <f>IF(P838=TRUE,IFERROR(K838*VLOOKUP(O838,Y!$F$63:$L$67,MATCH(J838,Y!$G$62:$L$62,0)+1,FALSE),""),IFERROR(K838*VLOOKUP(O838,Y!$F$63:$L$67,MATCH("-",Y!$G$62:$L$62,0)+1,FALSE),""))</f>
        <v/>
      </c>
      <c r="N838" s="207"/>
      <c r="O838" s="209">
        <f t="shared" si="24"/>
        <v>0</v>
      </c>
      <c r="P838" s="209" t="str">
        <f t="shared" si="25"/>
        <v>-</v>
      </c>
      <c r="Q838" s="64"/>
      <c r="R838" s="64"/>
      <c r="S838" s="64"/>
    </row>
    <row r="839" spans="1:19" s="210" customFormat="1" x14ac:dyDescent="0.2">
      <c r="A839" s="207"/>
      <c r="B839" s="224">
        <v>817</v>
      </c>
      <c r="C839" s="229"/>
      <c r="D839" s="229"/>
      <c r="E839" s="226"/>
      <c r="F839" s="227" t="str">
        <f>IFERROR(VLOOKUP(E839, Z!$A$2:$C$4127, 3, FALSE), "")</f>
        <v/>
      </c>
      <c r="G839" s="228"/>
      <c r="H839" s="229"/>
      <c r="I839" s="229"/>
      <c r="J839" s="226" t="s">
        <v>4873</v>
      </c>
      <c r="K839" s="230"/>
      <c r="L839" s="237"/>
      <c r="M839" s="238" t="str">
        <f>IF(P839=TRUE,IFERROR(K839*VLOOKUP(O839,Y!$F$63:$L$67,MATCH(J839,Y!$G$62:$L$62,0)+1,FALSE),""),IFERROR(K839*VLOOKUP(O839,Y!$F$63:$L$67,MATCH("-",Y!$G$62:$L$62,0)+1,FALSE),""))</f>
        <v/>
      </c>
      <c r="N839" s="207"/>
      <c r="O839" s="209">
        <f t="shared" si="24"/>
        <v>0</v>
      </c>
      <c r="P839" s="209" t="str">
        <f t="shared" si="25"/>
        <v>-</v>
      </c>
      <c r="Q839" s="64"/>
      <c r="R839" s="64"/>
      <c r="S839" s="64"/>
    </row>
    <row r="840" spans="1:19" s="210" customFormat="1" x14ac:dyDescent="0.2">
      <c r="A840" s="207"/>
      <c r="B840" s="224">
        <v>818</v>
      </c>
      <c r="C840" s="229"/>
      <c r="D840" s="229"/>
      <c r="E840" s="226"/>
      <c r="F840" s="227" t="str">
        <f>IFERROR(VLOOKUP(E840, Z!$A$2:$C$4127, 3, FALSE), "")</f>
        <v/>
      </c>
      <c r="G840" s="228"/>
      <c r="H840" s="229"/>
      <c r="I840" s="229"/>
      <c r="J840" s="226" t="s">
        <v>4873</v>
      </c>
      <c r="K840" s="230"/>
      <c r="L840" s="237"/>
      <c r="M840" s="238" t="str">
        <f>IF(P840=TRUE,IFERROR(K840*VLOOKUP(O840,Y!$F$63:$L$67,MATCH(J840,Y!$G$62:$L$62,0)+1,FALSE),""),IFERROR(K840*VLOOKUP(O840,Y!$F$63:$L$67,MATCH("-",Y!$G$62:$L$62,0)+1,FALSE),""))</f>
        <v/>
      </c>
      <c r="N840" s="207"/>
      <c r="O840" s="209">
        <f t="shared" si="24"/>
        <v>0</v>
      </c>
      <c r="P840" s="209" t="str">
        <f t="shared" si="25"/>
        <v>-</v>
      </c>
      <c r="Q840" s="64"/>
      <c r="R840" s="64"/>
      <c r="S840" s="64"/>
    </row>
    <row r="841" spans="1:19" s="210" customFormat="1" x14ac:dyDescent="0.2">
      <c r="A841" s="207"/>
      <c r="B841" s="224">
        <v>819</v>
      </c>
      <c r="C841" s="229"/>
      <c r="D841" s="229"/>
      <c r="E841" s="226"/>
      <c r="F841" s="227" t="str">
        <f>IFERROR(VLOOKUP(E841, Z!$A$2:$C$4127, 3, FALSE), "")</f>
        <v/>
      </c>
      <c r="G841" s="228"/>
      <c r="H841" s="229"/>
      <c r="I841" s="229"/>
      <c r="J841" s="226" t="s">
        <v>4873</v>
      </c>
      <c r="K841" s="230"/>
      <c r="L841" s="237"/>
      <c r="M841" s="238" t="str">
        <f>IF(P841=TRUE,IFERROR(K841*VLOOKUP(O841,Y!$F$63:$L$67,MATCH(J841,Y!$G$62:$L$62,0)+1,FALSE),""),IFERROR(K841*VLOOKUP(O841,Y!$F$63:$L$67,MATCH("-",Y!$G$62:$L$62,0)+1,FALSE),""))</f>
        <v/>
      </c>
      <c r="N841" s="207"/>
      <c r="O841" s="209">
        <f t="shared" si="24"/>
        <v>0</v>
      </c>
      <c r="P841" s="209" t="str">
        <f t="shared" si="25"/>
        <v>-</v>
      </c>
      <c r="Q841" s="64"/>
      <c r="R841" s="64"/>
      <c r="S841" s="64"/>
    </row>
    <row r="842" spans="1:19" s="210" customFormat="1" x14ac:dyDescent="0.2">
      <c r="A842" s="207"/>
      <c r="B842" s="224">
        <v>820</v>
      </c>
      <c r="C842" s="229"/>
      <c r="D842" s="229"/>
      <c r="E842" s="226"/>
      <c r="F842" s="227" t="str">
        <f>IFERROR(VLOOKUP(E842, Z!$A$2:$C$4127, 3, FALSE), "")</f>
        <v/>
      </c>
      <c r="G842" s="228"/>
      <c r="H842" s="229"/>
      <c r="I842" s="229"/>
      <c r="J842" s="226" t="s">
        <v>4873</v>
      </c>
      <c r="K842" s="230"/>
      <c r="L842" s="237"/>
      <c r="M842" s="238" t="str">
        <f>IF(P842=TRUE,IFERROR(K842*VLOOKUP(O842,Y!$F$63:$L$67,MATCH(J842,Y!$G$62:$L$62,0)+1,FALSE),""),IFERROR(K842*VLOOKUP(O842,Y!$F$63:$L$67,MATCH("-",Y!$G$62:$L$62,0)+1,FALSE),""))</f>
        <v/>
      </c>
      <c r="N842" s="207"/>
      <c r="O842" s="209">
        <f t="shared" si="24"/>
        <v>0</v>
      </c>
      <c r="P842" s="209" t="str">
        <f t="shared" si="25"/>
        <v>-</v>
      </c>
      <c r="Q842" s="64"/>
      <c r="R842" s="64"/>
      <c r="S842" s="64"/>
    </row>
    <row r="843" spans="1:19" s="210" customFormat="1" x14ac:dyDescent="0.2">
      <c r="A843" s="207"/>
      <c r="B843" s="224">
        <v>821</v>
      </c>
      <c r="C843" s="229"/>
      <c r="D843" s="229"/>
      <c r="E843" s="226"/>
      <c r="F843" s="227" t="str">
        <f>IFERROR(VLOOKUP(E843, Z!$A$2:$C$4127, 3, FALSE), "")</f>
        <v/>
      </c>
      <c r="G843" s="228"/>
      <c r="H843" s="229"/>
      <c r="I843" s="229"/>
      <c r="J843" s="226" t="s">
        <v>4873</v>
      </c>
      <c r="K843" s="230"/>
      <c r="L843" s="237"/>
      <c r="M843" s="238" t="str">
        <f>IF(P843=TRUE,IFERROR(K843*VLOOKUP(O843,Y!$F$63:$L$67,MATCH(J843,Y!$G$62:$L$62,0)+1,FALSE),""),IFERROR(K843*VLOOKUP(O843,Y!$F$63:$L$67,MATCH("-",Y!$G$62:$L$62,0)+1,FALSE),""))</f>
        <v/>
      </c>
      <c r="N843" s="207"/>
      <c r="O843" s="209">
        <f t="shared" si="24"/>
        <v>0</v>
      </c>
      <c r="P843" s="209" t="str">
        <f t="shared" si="25"/>
        <v>-</v>
      </c>
      <c r="Q843" s="64"/>
      <c r="R843" s="64"/>
      <c r="S843" s="64"/>
    </row>
    <row r="844" spans="1:19" s="210" customFormat="1" x14ac:dyDescent="0.2">
      <c r="A844" s="207"/>
      <c r="B844" s="224">
        <v>822</v>
      </c>
      <c r="C844" s="229"/>
      <c r="D844" s="229"/>
      <c r="E844" s="226"/>
      <c r="F844" s="227" t="str">
        <f>IFERROR(VLOOKUP(E844, Z!$A$2:$C$4127, 3, FALSE), "")</f>
        <v/>
      </c>
      <c r="G844" s="228"/>
      <c r="H844" s="229"/>
      <c r="I844" s="229"/>
      <c r="J844" s="226" t="s">
        <v>4873</v>
      </c>
      <c r="K844" s="230"/>
      <c r="L844" s="237"/>
      <c r="M844" s="238" t="str">
        <f>IF(P844=TRUE,IFERROR(K844*VLOOKUP(O844,Y!$F$63:$L$67,MATCH(J844,Y!$G$62:$L$62,0)+1,FALSE),""),IFERROR(K844*VLOOKUP(O844,Y!$F$63:$L$67,MATCH("-",Y!$G$62:$L$62,0)+1,FALSE),""))</f>
        <v/>
      </c>
      <c r="N844" s="207"/>
      <c r="O844" s="209">
        <f t="shared" si="24"/>
        <v>0</v>
      </c>
      <c r="P844" s="209" t="str">
        <f t="shared" si="25"/>
        <v>-</v>
      </c>
      <c r="Q844" s="64"/>
      <c r="R844" s="64"/>
      <c r="S844" s="64"/>
    </row>
    <row r="845" spans="1:19" s="210" customFormat="1" x14ac:dyDescent="0.2">
      <c r="A845" s="207"/>
      <c r="B845" s="224">
        <v>823</v>
      </c>
      <c r="C845" s="229"/>
      <c r="D845" s="229"/>
      <c r="E845" s="226"/>
      <c r="F845" s="227" t="str">
        <f>IFERROR(VLOOKUP(E845, Z!$A$2:$C$4127, 3, FALSE), "")</f>
        <v/>
      </c>
      <c r="G845" s="228"/>
      <c r="H845" s="229"/>
      <c r="I845" s="229"/>
      <c r="J845" s="226" t="s">
        <v>4873</v>
      </c>
      <c r="K845" s="230"/>
      <c r="L845" s="237"/>
      <c r="M845" s="238" t="str">
        <f>IF(P845=TRUE,IFERROR(K845*VLOOKUP(O845,Y!$F$63:$L$67,MATCH(J845,Y!$G$62:$L$62,0)+1,FALSE),""),IFERROR(K845*VLOOKUP(O845,Y!$F$63:$L$67,MATCH("-",Y!$G$62:$L$62,0)+1,FALSE),""))</f>
        <v/>
      </c>
      <c r="N845" s="207"/>
      <c r="O845" s="209">
        <f t="shared" si="24"/>
        <v>0</v>
      </c>
      <c r="P845" s="209" t="str">
        <f t="shared" si="25"/>
        <v>-</v>
      </c>
      <c r="Q845" s="64"/>
      <c r="R845" s="64"/>
      <c r="S845" s="64"/>
    </row>
    <row r="846" spans="1:19" s="210" customFormat="1" x14ac:dyDescent="0.2">
      <c r="A846" s="207"/>
      <c r="B846" s="224">
        <v>824</v>
      </c>
      <c r="C846" s="229"/>
      <c r="D846" s="229"/>
      <c r="E846" s="226"/>
      <c r="F846" s="227" t="str">
        <f>IFERROR(VLOOKUP(E846, Z!$A$2:$C$4127, 3, FALSE), "")</f>
        <v/>
      </c>
      <c r="G846" s="228"/>
      <c r="H846" s="229"/>
      <c r="I846" s="229"/>
      <c r="J846" s="226" t="s">
        <v>4873</v>
      </c>
      <c r="K846" s="230"/>
      <c r="L846" s="237"/>
      <c r="M846" s="238" t="str">
        <f>IF(P846=TRUE,IFERROR(K846*VLOOKUP(O846,Y!$F$63:$L$67,MATCH(J846,Y!$G$62:$L$62,0)+1,FALSE),""),IFERROR(K846*VLOOKUP(O846,Y!$F$63:$L$67,MATCH("-",Y!$G$62:$L$62,0)+1,FALSE),""))</f>
        <v/>
      </c>
      <c r="N846" s="207"/>
      <c r="O846" s="209">
        <f t="shared" si="24"/>
        <v>0</v>
      </c>
      <c r="P846" s="209" t="str">
        <f t="shared" si="25"/>
        <v>-</v>
      </c>
      <c r="Q846" s="64"/>
      <c r="R846" s="64"/>
      <c r="S846" s="64"/>
    </row>
    <row r="847" spans="1:19" s="210" customFormat="1" x14ac:dyDescent="0.2">
      <c r="A847" s="207"/>
      <c r="B847" s="224">
        <v>825</v>
      </c>
      <c r="C847" s="229"/>
      <c r="D847" s="229"/>
      <c r="E847" s="226"/>
      <c r="F847" s="227" t="str">
        <f>IFERROR(VLOOKUP(E847, Z!$A$2:$C$4127, 3, FALSE), "")</f>
        <v/>
      </c>
      <c r="G847" s="228"/>
      <c r="H847" s="229"/>
      <c r="I847" s="229"/>
      <c r="J847" s="226" t="s">
        <v>4873</v>
      </c>
      <c r="K847" s="230"/>
      <c r="L847" s="237"/>
      <c r="M847" s="238" t="str">
        <f>IF(P847=TRUE,IFERROR(K847*VLOOKUP(O847,Y!$F$63:$L$67,MATCH(J847,Y!$G$62:$L$62,0)+1,FALSE),""),IFERROR(K847*VLOOKUP(O847,Y!$F$63:$L$67,MATCH("-",Y!$G$62:$L$62,0)+1,FALSE),""))</f>
        <v/>
      </c>
      <c r="N847" s="207"/>
      <c r="O847" s="209">
        <f t="shared" si="24"/>
        <v>0</v>
      </c>
      <c r="P847" s="209" t="str">
        <f t="shared" si="25"/>
        <v>-</v>
      </c>
      <c r="Q847" s="64"/>
      <c r="R847" s="64"/>
      <c r="S847" s="64"/>
    </row>
    <row r="848" spans="1:19" s="210" customFormat="1" x14ac:dyDescent="0.2">
      <c r="A848" s="207"/>
      <c r="B848" s="224">
        <v>826</v>
      </c>
      <c r="C848" s="229"/>
      <c r="D848" s="229"/>
      <c r="E848" s="226"/>
      <c r="F848" s="227" t="str">
        <f>IFERROR(VLOOKUP(E848, Z!$A$2:$C$4127, 3, FALSE), "")</f>
        <v/>
      </c>
      <c r="G848" s="228"/>
      <c r="H848" s="229"/>
      <c r="I848" s="229"/>
      <c r="J848" s="226" t="s">
        <v>4873</v>
      </c>
      <c r="K848" s="230"/>
      <c r="L848" s="237"/>
      <c r="M848" s="238" t="str">
        <f>IF(P848=TRUE,IFERROR(K848*VLOOKUP(O848,Y!$F$63:$L$67,MATCH(J848,Y!$G$62:$L$62,0)+1,FALSE),""),IFERROR(K848*VLOOKUP(O848,Y!$F$63:$L$67,MATCH("-",Y!$G$62:$L$62,0)+1,FALSE),""))</f>
        <v/>
      </c>
      <c r="N848" s="207"/>
      <c r="O848" s="209">
        <f t="shared" si="24"/>
        <v>0</v>
      </c>
      <c r="P848" s="209" t="str">
        <f t="shared" si="25"/>
        <v>-</v>
      </c>
      <c r="Q848" s="64"/>
      <c r="R848" s="64"/>
      <c r="S848" s="64"/>
    </row>
    <row r="849" spans="1:19" s="210" customFormat="1" x14ac:dyDescent="0.2">
      <c r="A849" s="207"/>
      <c r="B849" s="224">
        <v>827</v>
      </c>
      <c r="C849" s="229"/>
      <c r="D849" s="229"/>
      <c r="E849" s="226"/>
      <c r="F849" s="227" t="str">
        <f>IFERROR(VLOOKUP(E849, Z!$A$2:$C$4127, 3, FALSE), "")</f>
        <v/>
      </c>
      <c r="G849" s="228"/>
      <c r="H849" s="229"/>
      <c r="I849" s="229"/>
      <c r="J849" s="226" t="s">
        <v>4873</v>
      </c>
      <c r="K849" s="230"/>
      <c r="L849" s="237"/>
      <c r="M849" s="238" t="str">
        <f>IF(P849=TRUE,IFERROR(K849*VLOOKUP(O849,Y!$F$63:$L$67,MATCH(J849,Y!$G$62:$L$62,0)+1,FALSE),""),IFERROR(K849*VLOOKUP(O849,Y!$F$63:$L$67,MATCH("-",Y!$G$62:$L$62,0)+1,FALSE),""))</f>
        <v/>
      </c>
      <c r="N849" s="207"/>
      <c r="O849" s="209">
        <f t="shared" si="24"/>
        <v>0</v>
      </c>
      <c r="P849" s="209" t="str">
        <f t="shared" si="25"/>
        <v>-</v>
      </c>
      <c r="Q849" s="64"/>
      <c r="R849" s="64"/>
      <c r="S849" s="64"/>
    </row>
    <row r="850" spans="1:19" s="210" customFormat="1" x14ac:dyDescent="0.2">
      <c r="A850" s="207"/>
      <c r="B850" s="224">
        <v>828</v>
      </c>
      <c r="C850" s="229"/>
      <c r="D850" s="229"/>
      <c r="E850" s="226"/>
      <c r="F850" s="227" t="str">
        <f>IFERROR(VLOOKUP(E850, Z!$A$2:$C$4127, 3, FALSE), "")</f>
        <v/>
      </c>
      <c r="G850" s="228"/>
      <c r="H850" s="229"/>
      <c r="I850" s="229"/>
      <c r="J850" s="226" t="s">
        <v>4873</v>
      </c>
      <c r="K850" s="230"/>
      <c r="L850" s="237"/>
      <c r="M850" s="238" t="str">
        <f>IF(P850=TRUE,IFERROR(K850*VLOOKUP(O850,Y!$F$63:$L$67,MATCH(J850,Y!$G$62:$L$62,0)+1,FALSE),""),IFERROR(K850*VLOOKUP(O850,Y!$F$63:$L$67,MATCH("-",Y!$G$62:$L$62,0)+1,FALSE),""))</f>
        <v/>
      </c>
      <c r="N850" s="207"/>
      <c r="O850" s="209">
        <f t="shared" si="24"/>
        <v>0</v>
      </c>
      <c r="P850" s="209" t="str">
        <f t="shared" si="25"/>
        <v>-</v>
      </c>
      <c r="Q850" s="64"/>
      <c r="R850" s="64"/>
      <c r="S850" s="64"/>
    </row>
    <row r="851" spans="1:19" s="210" customFormat="1" x14ac:dyDescent="0.2">
      <c r="A851" s="207"/>
      <c r="B851" s="224">
        <v>829</v>
      </c>
      <c r="C851" s="229"/>
      <c r="D851" s="229"/>
      <c r="E851" s="226"/>
      <c r="F851" s="227" t="str">
        <f>IFERROR(VLOOKUP(E851, Z!$A$2:$C$4127, 3, FALSE), "")</f>
        <v/>
      </c>
      <c r="G851" s="228"/>
      <c r="H851" s="229"/>
      <c r="I851" s="229"/>
      <c r="J851" s="226" t="s">
        <v>4873</v>
      </c>
      <c r="K851" s="230"/>
      <c r="L851" s="237"/>
      <c r="M851" s="238" t="str">
        <f>IF(P851=TRUE,IFERROR(K851*VLOOKUP(O851,Y!$F$63:$L$67,MATCH(J851,Y!$G$62:$L$62,0)+1,FALSE),""),IFERROR(K851*VLOOKUP(O851,Y!$F$63:$L$67,MATCH("-",Y!$G$62:$L$62,0)+1,FALSE),""))</f>
        <v/>
      </c>
      <c r="N851" s="207"/>
      <c r="O851" s="209">
        <f t="shared" si="24"/>
        <v>0</v>
      </c>
      <c r="P851" s="209" t="str">
        <f t="shared" si="25"/>
        <v>-</v>
      </c>
      <c r="Q851" s="64"/>
      <c r="R851" s="64"/>
      <c r="S851" s="64"/>
    </row>
    <row r="852" spans="1:19" s="210" customFormat="1" x14ac:dyDescent="0.2">
      <c r="A852" s="207"/>
      <c r="B852" s="224">
        <v>830</v>
      </c>
      <c r="C852" s="229"/>
      <c r="D852" s="229"/>
      <c r="E852" s="226"/>
      <c r="F852" s="227" t="str">
        <f>IFERROR(VLOOKUP(E852, Z!$A$2:$C$4127, 3, FALSE), "")</f>
        <v/>
      </c>
      <c r="G852" s="228"/>
      <c r="H852" s="229"/>
      <c r="I852" s="229"/>
      <c r="J852" s="226" t="s">
        <v>4873</v>
      </c>
      <c r="K852" s="230"/>
      <c r="L852" s="237"/>
      <c r="M852" s="238" t="str">
        <f>IF(P852=TRUE,IFERROR(K852*VLOOKUP(O852,Y!$F$63:$L$67,MATCH(J852,Y!$G$62:$L$62,0)+1,FALSE),""),IFERROR(K852*VLOOKUP(O852,Y!$F$63:$L$67,MATCH("-",Y!$G$62:$L$62,0)+1,FALSE),""))</f>
        <v/>
      </c>
      <c r="N852" s="207"/>
      <c r="O852" s="209">
        <f t="shared" si="24"/>
        <v>0</v>
      </c>
      <c r="P852" s="209" t="str">
        <f t="shared" si="25"/>
        <v>-</v>
      </c>
      <c r="Q852" s="64"/>
      <c r="R852" s="64"/>
      <c r="S852" s="64"/>
    </row>
    <row r="853" spans="1:19" s="210" customFormat="1" x14ac:dyDescent="0.2">
      <c r="A853" s="207"/>
      <c r="B853" s="224">
        <v>831</v>
      </c>
      <c r="C853" s="229"/>
      <c r="D853" s="229"/>
      <c r="E853" s="226"/>
      <c r="F853" s="227" t="str">
        <f>IFERROR(VLOOKUP(E853, Z!$A$2:$C$4127, 3, FALSE), "")</f>
        <v/>
      </c>
      <c r="G853" s="228"/>
      <c r="H853" s="229"/>
      <c r="I853" s="229"/>
      <c r="J853" s="226" t="s">
        <v>4873</v>
      </c>
      <c r="K853" s="230"/>
      <c r="L853" s="237"/>
      <c r="M853" s="238" t="str">
        <f>IF(P853=TRUE,IFERROR(K853*VLOOKUP(O853,Y!$F$63:$L$67,MATCH(J853,Y!$G$62:$L$62,0)+1,FALSE),""),IFERROR(K853*VLOOKUP(O853,Y!$F$63:$L$67,MATCH("-",Y!$G$62:$L$62,0)+1,FALSE),""))</f>
        <v/>
      </c>
      <c r="N853" s="207"/>
      <c r="O853" s="209">
        <f t="shared" si="24"/>
        <v>0</v>
      </c>
      <c r="P853" s="209" t="str">
        <f t="shared" si="25"/>
        <v>-</v>
      </c>
      <c r="Q853" s="64"/>
      <c r="R853" s="64"/>
      <c r="S853" s="64"/>
    </row>
    <row r="854" spans="1:19" s="210" customFormat="1" x14ac:dyDescent="0.2">
      <c r="A854" s="207"/>
      <c r="B854" s="224">
        <v>832</v>
      </c>
      <c r="C854" s="229"/>
      <c r="D854" s="229"/>
      <c r="E854" s="226"/>
      <c r="F854" s="227" t="str">
        <f>IFERROR(VLOOKUP(E854, Z!$A$2:$C$4127, 3, FALSE), "")</f>
        <v/>
      </c>
      <c r="G854" s="228"/>
      <c r="H854" s="229"/>
      <c r="I854" s="229"/>
      <c r="J854" s="226" t="s">
        <v>4873</v>
      </c>
      <c r="K854" s="230"/>
      <c r="L854" s="237"/>
      <c r="M854" s="238" t="str">
        <f>IF(P854=TRUE,IFERROR(K854*VLOOKUP(O854,Y!$F$63:$L$67,MATCH(J854,Y!$G$62:$L$62,0)+1,FALSE),""),IFERROR(K854*VLOOKUP(O854,Y!$F$63:$L$67,MATCH("-",Y!$G$62:$L$62,0)+1,FALSE),""))</f>
        <v/>
      </c>
      <c r="N854" s="207"/>
      <c r="O854" s="209">
        <f t="shared" si="24"/>
        <v>0</v>
      </c>
      <c r="P854" s="209" t="str">
        <f t="shared" si="25"/>
        <v>-</v>
      </c>
      <c r="Q854" s="64"/>
      <c r="R854" s="64"/>
      <c r="S854" s="64"/>
    </row>
    <row r="855" spans="1:19" s="210" customFormat="1" x14ac:dyDescent="0.2">
      <c r="A855" s="207"/>
      <c r="B855" s="224">
        <v>833</v>
      </c>
      <c r="C855" s="229"/>
      <c r="D855" s="229"/>
      <c r="E855" s="226"/>
      <c r="F855" s="227" t="str">
        <f>IFERROR(VLOOKUP(E855, Z!$A$2:$C$4127, 3, FALSE), "")</f>
        <v/>
      </c>
      <c r="G855" s="228"/>
      <c r="H855" s="229"/>
      <c r="I855" s="229"/>
      <c r="J855" s="226" t="s">
        <v>4873</v>
      </c>
      <c r="K855" s="230"/>
      <c r="L855" s="237"/>
      <c r="M855" s="238" t="str">
        <f>IF(P855=TRUE,IFERROR(K855*VLOOKUP(O855,Y!$F$63:$L$67,MATCH(J855,Y!$G$62:$L$62,0)+1,FALSE),""),IFERROR(K855*VLOOKUP(O855,Y!$F$63:$L$67,MATCH("-",Y!$G$62:$L$62,0)+1,FALSE),""))</f>
        <v/>
      </c>
      <c r="N855" s="207"/>
      <c r="O855" s="209">
        <f t="shared" ref="O855:O918" si="26">IFERROR(IFERROR(IFERROR( MATCH(G855, INDEX(Appliances,,1), 0), MATCH(G855, INDEX(Appliances,,2), 0)), MATCH(G855, INDEX(Appliances,,3), 0)), 0)</f>
        <v>0</v>
      </c>
      <c r="P855" s="209" t="str">
        <f t="shared" si="25"/>
        <v>-</v>
      </c>
      <c r="Q855" s="64"/>
      <c r="R855" s="64"/>
      <c r="S855" s="64"/>
    </row>
    <row r="856" spans="1:19" s="210" customFormat="1" x14ac:dyDescent="0.2">
      <c r="A856" s="207"/>
      <c r="B856" s="224">
        <v>834</v>
      </c>
      <c r="C856" s="229"/>
      <c r="D856" s="229"/>
      <c r="E856" s="226"/>
      <c r="F856" s="227" t="str">
        <f>IFERROR(VLOOKUP(E856, Z!$A$2:$C$4127, 3, FALSE), "")</f>
        <v/>
      </c>
      <c r="G856" s="228"/>
      <c r="H856" s="229"/>
      <c r="I856" s="229"/>
      <c r="J856" s="226" t="s">
        <v>4873</v>
      </c>
      <c r="K856" s="230"/>
      <c r="L856" s="237"/>
      <c r="M856" s="238" t="str">
        <f>IF(P856=TRUE,IFERROR(K856*VLOOKUP(O856,Y!$F$63:$L$67,MATCH(J856,Y!$G$62:$L$62,0)+1,FALSE),""),IFERROR(K856*VLOOKUP(O856,Y!$F$63:$L$67,MATCH("-",Y!$G$62:$L$62,0)+1,FALSE),""))</f>
        <v/>
      </c>
      <c r="N856" s="207"/>
      <c r="O856" s="209">
        <f t="shared" si="26"/>
        <v>0</v>
      </c>
      <c r="P856" s="209" t="str">
        <f t="shared" ref="P856:P919" si="27">IF(O856=0, "-", IF(O856&lt;=4, TRUE, FALSE))</f>
        <v>-</v>
      </c>
      <c r="Q856" s="64"/>
      <c r="R856" s="64"/>
      <c r="S856" s="64"/>
    </row>
    <row r="857" spans="1:19" s="210" customFormat="1" x14ac:dyDescent="0.2">
      <c r="A857" s="207"/>
      <c r="B857" s="224">
        <v>835</v>
      </c>
      <c r="C857" s="229"/>
      <c r="D857" s="229"/>
      <c r="E857" s="226"/>
      <c r="F857" s="227" t="str">
        <f>IFERROR(VLOOKUP(E857, Z!$A$2:$C$4127, 3, FALSE), "")</f>
        <v/>
      </c>
      <c r="G857" s="228"/>
      <c r="H857" s="229"/>
      <c r="I857" s="229"/>
      <c r="J857" s="226" t="s">
        <v>4873</v>
      </c>
      <c r="K857" s="230"/>
      <c r="L857" s="237"/>
      <c r="M857" s="238" t="str">
        <f>IF(P857=TRUE,IFERROR(K857*VLOOKUP(O857,Y!$F$63:$L$67,MATCH(J857,Y!$G$62:$L$62,0)+1,FALSE),""),IFERROR(K857*VLOOKUP(O857,Y!$F$63:$L$67,MATCH("-",Y!$G$62:$L$62,0)+1,FALSE),""))</f>
        <v/>
      </c>
      <c r="N857" s="207"/>
      <c r="O857" s="209">
        <f t="shared" si="26"/>
        <v>0</v>
      </c>
      <c r="P857" s="209" t="str">
        <f t="shared" si="27"/>
        <v>-</v>
      </c>
      <c r="Q857" s="64"/>
      <c r="R857" s="64"/>
      <c r="S857" s="64"/>
    </row>
    <row r="858" spans="1:19" s="210" customFormat="1" x14ac:dyDescent="0.2">
      <c r="A858" s="207"/>
      <c r="B858" s="224">
        <v>836</v>
      </c>
      <c r="C858" s="229"/>
      <c r="D858" s="229"/>
      <c r="E858" s="226"/>
      <c r="F858" s="227" t="str">
        <f>IFERROR(VLOOKUP(E858, Z!$A$2:$C$4127, 3, FALSE), "")</f>
        <v/>
      </c>
      <c r="G858" s="228"/>
      <c r="H858" s="229"/>
      <c r="I858" s="229"/>
      <c r="J858" s="226" t="s">
        <v>4873</v>
      </c>
      <c r="K858" s="230"/>
      <c r="L858" s="237"/>
      <c r="M858" s="238" t="str">
        <f>IF(P858=TRUE,IFERROR(K858*VLOOKUP(O858,Y!$F$63:$L$67,MATCH(J858,Y!$G$62:$L$62,0)+1,FALSE),""),IFERROR(K858*VLOOKUP(O858,Y!$F$63:$L$67,MATCH("-",Y!$G$62:$L$62,0)+1,FALSE),""))</f>
        <v/>
      </c>
      <c r="N858" s="207"/>
      <c r="O858" s="209">
        <f t="shared" si="26"/>
        <v>0</v>
      </c>
      <c r="P858" s="209" t="str">
        <f t="shared" si="27"/>
        <v>-</v>
      </c>
      <c r="Q858" s="64"/>
      <c r="R858" s="64"/>
      <c r="S858" s="64"/>
    </row>
    <row r="859" spans="1:19" s="210" customFormat="1" x14ac:dyDescent="0.2">
      <c r="A859" s="207"/>
      <c r="B859" s="224">
        <v>837</v>
      </c>
      <c r="C859" s="229"/>
      <c r="D859" s="229"/>
      <c r="E859" s="226"/>
      <c r="F859" s="227" t="str">
        <f>IFERROR(VLOOKUP(E859, Z!$A$2:$C$4127, 3, FALSE), "")</f>
        <v/>
      </c>
      <c r="G859" s="228"/>
      <c r="H859" s="229"/>
      <c r="I859" s="229"/>
      <c r="J859" s="226" t="s">
        <v>4873</v>
      </c>
      <c r="K859" s="230"/>
      <c r="L859" s="237"/>
      <c r="M859" s="238" t="str">
        <f>IF(P859=TRUE,IFERROR(K859*VLOOKUP(O859,Y!$F$63:$L$67,MATCH(J859,Y!$G$62:$L$62,0)+1,FALSE),""),IFERROR(K859*VLOOKUP(O859,Y!$F$63:$L$67,MATCH("-",Y!$G$62:$L$62,0)+1,FALSE),""))</f>
        <v/>
      </c>
      <c r="N859" s="207"/>
      <c r="O859" s="209">
        <f t="shared" si="26"/>
        <v>0</v>
      </c>
      <c r="P859" s="209" t="str">
        <f t="shared" si="27"/>
        <v>-</v>
      </c>
      <c r="Q859" s="64"/>
      <c r="R859" s="64"/>
      <c r="S859" s="64"/>
    </row>
    <row r="860" spans="1:19" s="210" customFormat="1" x14ac:dyDescent="0.2">
      <c r="A860" s="207"/>
      <c r="B860" s="224">
        <v>838</v>
      </c>
      <c r="C860" s="229"/>
      <c r="D860" s="229"/>
      <c r="E860" s="226"/>
      <c r="F860" s="227" t="str">
        <f>IFERROR(VLOOKUP(E860, Z!$A$2:$C$4127, 3, FALSE), "")</f>
        <v/>
      </c>
      <c r="G860" s="228"/>
      <c r="H860" s="229"/>
      <c r="I860" s="229"/>
      <c r="J860" s="226" t="s">
        <v>4873</v>
      </c>
      <c r="K860" s="230"/>
      <c r="L860" s="237"/>
      <c r="M860" s="238" t="str">
        <f>IF(P860=TRUE,IFERROR(K860*VLOOKUP(O860,Y!$F$63:$L$67,MATCH(J860,Y!$G$62:$L$62,0)+1,FALSE),""),IFERROR(K860*VLOOKUP(O860,Y!$F$63:$L$67,MATCH("-",Y!$G$62:$L$62,0)+1,FALSE),""))</f>
        <v/>
      </c>
      <c r="N860" s="207"/>
      <c r="O860" s="209">
        <f t="shared" si="26"/>
        <v>0</v>
      </c>
      <c r="P860" s="209" t="str">
        <f t="shared" si="27"/>
        <v>-</v>
      </c>
      <c r="Q860" s="64"/>
      <c r="R860" s="64"/>
      <c r="S860" s="64"/>
    </row>
    <row r="861" spans="1:19" s="210" customFormat="1" x14ac:dyDescent="0.2">
      <c r="A861" s="207"/>
      <c r="B861" s="224">
        <v>839</v>
      </c>
      <c r="C861" s="229"/>
      <c r="D861" s="229"/>
      <c r="E861" s="226"/>
      <c r="F861" s="227" t="str">
        <f>IFERROR(VLOOKUP(E861, Z!$A$2:$C$4127, 3, FALSE), "")</f>
        <v/>
      </c>
      <c r="G861" s="228"/>
      <c r="H861" s="229"/>
      <c r="I861" s="229"/>
      <c r="J861" s="226" t="s">
        <v>4873</v>
      </c>
      <c r="K861" s="230"/>
      <c r="L861" s="237"/>
      <c r="M861" s="238" t="str">
        <f>IF(P861=TRUE,IFERROR(K861*VLOOKUP(O861,Y!$F$63:$L$67,MATCH(J861,Y!$G$62:$L$62,0)+1,FALSE),""),IFERROR(K861*VLOOKUP(O861,Y!$F$63:$L$67,MATCH("-",Y!$G$62:$L$62,0)+1,FALSE),""))</f>
        <v/>
      </c>
      <c r="N861" s="207"/>
      <c r="O861" s="209">
        <f t="shared" si="26"/>
        <v>0</v>
      </c>
      <c r="P861" s="209" t="str">
        <f t="shared" si="27"/>
        <v>-</v>
      </c>
      <c r="Q861" s="64"/>
      <c r="R861" s="64"/>
      <c r="S861" s="64"/>
    </row>
    <row r="862" spans="1:19" s="210" customFormat="1" x14ac:dyDescent="0.2">
      <c r="A862" s="207"/>
      <c r="B862" s="224">
        <v>840</v>
      </c>
      <c r="C862" s="229"/>
      <c r="D862" s="229"/>
      <c r="E862" s="226"/>
      <c r="F862" s="227" t="str">
        <f>IFERROR(VLOOKUP(E862, Z!$A$2:$C$4127, 3, FALSE), "")</f>
        <v/>
      </c>
      <c r="G862" s="228"/>
      <c r="H862" s="229"/>
      <c r="I862" s="229"/>
      <c r="J862" s="226" t="s">
        <v>4873</v>
      </c>
      <c r="K862" s="230"/>
      <c r="L862" s="237"/>
      <c r="M862" s="238" t="str">
        <f>IF(P862=TRUE,IFERROR(K862*VLOOKUP(O862,Y!$F$63:$L$67,MATCH(J862,Y!$G$62:$L$62,0)+1,FALSE),""),IFERROR(K862*VLOOKUP(O862,Y!$F$63:$L$67,MATCH("-",Y!$G$62:$L$62,0)+1,FALSE),""))</f>
        <v/>
      </c>
      <c r="N862" s="207"/>
      <c r="O862" s="209">
        <f t="shared" si="26"/>
        <v>0</v>
      </c>
      <c r="P862" s="209" t="str">
        <f t="shared" si="27"/>
        <v>-</v>
      </c>
      <c r="Q862" s="64"/>
      <c r="R862" s="64"/>
      <c r="S862" s="64"/>
    </row>
    <row r="863" spans="1:19" s="210" customFormat="1" x14ac:dyDescent="0.2">
      <c r="A863" s="207"/>
      <c r="B863" s="224">
        <v>841</v>
      </c>
      <c r="C863" s="229"/>
      <c r="D863" s="229"/>
      <c r="E863" s="226"/>
      <c r="F863" s="227" t="str">
        <f>IFERROR(VLOOKUP(E863, Z!$A$2:$C$4127, 3, FALSE), "")</f>
        <v/>
      </c>
      <c r="G863" s="228"/>
      <c r="H863" s="229"/>
      <c r="I863" s="229"/>
      <c r="J863" s="226" t="s">
        <v>4873</v>
      </c>
      <c r="K863" s="230"/>
      <c r="L863" s="237"/>
      <c r="M863" s="238" t="str">
        <f>IF(P863=TRUE,IFERROR(K863*VLOOKUP(O863,Y!$F$63:$L$67,MATCH(J863,Y!$G$62:$L$62,0)+1,FALSE),""),IFERROR(K863*VLOOKUP(O863,Y!$F$63:$L$67,MATCH("-",Y!$G$62:$L$62,0)+1,FALSE),""))</f>
        <v/>
      </c>
      <c r="N863" s="207"/>
      <c r="O863" s="209">
        <f t="shared" si="26"/>
        <v>0</v>
      </c>
      <c r="P863" s="209" t="str">
        <f t="shared" si="27"/>
        <v>-</v>
      </c>
      <c r="Q863" s="64"/>
      <c r="R863" s="64"/>
      <c r="S863" s="64"/>
    </row>
    <row r="864" spans="1:19" s="210" customFormat="1" x14ac:dyDescent="0.2">
      <c r="A864" s="207"/>
      <c r="B864" s="224">
        <v>842</v>
      </c>
      <c r="C864" s="229"/>
      <c r="D864" s="229"/>
      <c r="E864" s="226"/>
      <c r="F864" s="227" t="str">
        <f>IFERROR(VLOOKUP(E864, Z!$A$2:$C$4127, 3, FALSE), "")</f>
        <v/>
      </c>
      <c r="G864" s="228"/>
      <c r="H864" s="229"/>
      <c r="I864" s="229"/>
      <c r="J864" s="226" t="s">
        <v>4873</v>
      </c>
      <c r="K864" s="230"/>
      <c r="L864" s="237"/>
      <c r="M864" s="238" t="str">
        <f>IF(P864=TRUE,IFERROR(K864*VLOOKUP(O864,Y!$F$63:$L$67,MATCH(J864,Y!$G$62:$L$62,0)+1,FALSE),""),IFERROR(K864*VLOOKUP(O864,Y!$F$63:$L$67,MATCH("-",Y!$G$62:$L$62,0)+1,FALSE),""))</f>
        <v/>
      </c>
      <c r="N864" s="207"/>
      <c r="O864" s="209">
        <f t="shared" si="26"/>
        <v>0</v>
      </c>
      <c r="P864" s="209" t="str">
        <f t="shared" si="27"/>
        <v>-</v>
      </c>
      <c r="Q864" s="64"/>
      <c r="R864" s="64"/>
      <c r="S864" s="64"/>
    </row>
    <row r="865" spans="1:19" s="210" customFormat="1" x14ac:dyDescent="0.2">
      <c r="A865" s="207"/>
      <c r="B865" s="224">
        <v>843</v>
      </c>
      <c r="C865" s="229"/>
      <c r="D865" s="229"/>
      <c r="E865" s="226"/>
      <c r="F865" s="227" t="str">
        <f>IFERROR(VLOOKUP(E865, Z!$A$2:$C$4127, 3, FALSE), "")</f>
        <v/>
      </c>
      <c r="G865" s="228"/>
      <c r="H865" s="229"/>
      <c r="I865" s="229"/>
      <c r="J865" s="226" t="s">
        <v>4873</v>
      </c>
      <c r="K865" s="230"/>
      <c r="L865" s="237"/>
      <c r="M865" s="238" t="str">
        <f>IF(P865=TRUE,IFERROR(K865*VLOOKUP(O865,Y!$F$63:$L$67,MATCH(J865,Y!$G$62:$L$62,0)+1,FALSE),""),IFERROR(K865*VLOOKUP(O865,Y!$F$63:$L$67,MATCH("-",Y!$G$62:$L$62,0)+1,FALSE),""))</f>
        <v/>
      </c>
      <c r="N865" s="207"/>
      <c r="O865" s="209">
        <f t="shared" si="26"/>
        <v>0</v>
      </c>
      <c r="P865" s="209" t="str">
        <f t="shared" si="27"/>
        <v>-</v>
      </c>
      <c r="Q865" s="64"/>
      <c r="R865" s="64"/>
      <c r="S865" s="64"/>
    </row>
    <row r="866" spans="1:19" s="210" customFormat="1" x14ac:dyDescent="0.2">
      <c r="A866" s="207"/>
      <c r="B866" s="224">
        <v>844</v>
      </c>
      <c r="C866" s="229"/>
      <c r="D866" s="229"/>
      <c r="E866" s="226"/>
      <c r="F866" s="227" t="str">
        <f>IFERROR(VLOOKUP(E866, Z!$A$2:$C$4127, 3, FALSE), "")</f>
        <v/>
      </c>
      <c r="G866" s="228"/>
      <c r="H866" s="229"/>
      <c r="I866" s="229"/>
      <c r="J866" s="226" t="s">
        <v>4873</v>
      </c>
      <c r="K866" s="230"/>
      <c r="L866" s="237"/>
      <c r="M866" s="238" t="str">
        <f>IF(P866=TRUE,IFERROR(K866*VLOOKUP(O866,Y!$F$63:$L$67,MATCH(J866,Y!$G$62:$L$62,0)+1,FALSE),""),IFERROR(K866*VLOOKUP(O866,Y!$F$63:$L$67,MATCH("-",Y!$G$62:$L$62,0)+1,FALSE),""))</f>
        <v/>
      </c>
      <c r="N866" s="207"/>
      <c r="O866" s="209">
        <f t="shared" si="26"/>
        <v>0</v>
      </c>
      <c r="P866" s="209" t="str">
        <f t="shared" si="27"/>
        <v>-</v>
      </c>
      <c r="Q866" s="64"/>
      <c r="R866" s="64"/>
      <c r="S866" s="64"/>
    </row>
    <row r="867" spans="1:19" s="210" customFormat="1" x14ac:dyDescent="0.2">
      <c r="A867" s="207"/>
      <c r="B867" s="224">
        <v>845</v>
      </c>
      <c r="C867" s="229"/>
      <c r="D867" s="229"/>
      <c r="E867" s="226"/>
      <c r="F867" s="227" t="str">
        <f>IFERROR(VLOOKUP(E867, Z!$A$2:$C$4127, 3, FALSE), "")</f>
        <v/>
      </c>
      <c r="G867" s="228"/>
      <c r="H867" s="229"/>
      <c r="I867" s="229"/>
      <c r="J867" s="226" t="s">
        <v>4873</v>
      </c>
      <c r="K867" s="230"/>
      <c r="L867" s="237"/>
      <c r="M867" s="238" t="str">
        <f>IF(P867=TRUE,IFERROR(K867*VLOOKUP(O867,Y!$F$63:$L$67,MATCH(J867,Y!$G$62:$L$62,0)+1,FALSE),""),IFERROR(K867*VLOOKUP(O867,Y!$F$63:$L$67,MATCH("-",Y!$G$62:$L$62,0)+1,FALSE),""))</f>
        <v/>
      </c>
      <c r="N867" s="207"/>
      <c r="O867" s="209">
        <f t="shared" si="26"/>
        <v>0</v>
      </c>
      <c r="P867" s="209" t="str">
        <f t="shared" si="27"/>
        <v>-</v>
      </c>
      <c r="Q867" s="64"/>
      <c r="R867" s="64"/>
      <c r="S867" s="64"/>
    </row>
    <row r="868" spans="1:19" s="210" customFormat="1" x14ac:dyDescent="0.2">
      <c r="A868" s="207"/>
      <c r="B868" s="224">
        <v>846</v>
      </c>
      <c r="C868" s="229"/>
      <c r="D868" s="229"/>
      <c r="E868" s="226"/>
      <c r="F868" s="227" t="str">
        <f>IFERROR(VLOOKUP(E868, Z!$A$2:$C$4127, 3, FALSE), "")</f>
        <v/>
      </c>
      <c r="G868" s="228"/>
      <c r="H868" s="229"/>
      <c r="I868" s="229"/>
      <c r="J868" s="226" t="s">
        <v>4873</v>
      </c>
      <c r="K868" s="230"/>
      <c r="L868" s="237"/>
      <c r="M868" s="238" t="str">
        <f>IF(P868=TRUE,IFERROR(K868*VLOOKUP(O868,Y!$F$63:$L$67,MATCH(J868,Y!$G$62:$L$62,0)+1,FALSE),""),IFERROR(K868*VLOOKUP(O868,Y!$F$63:$L$67,MATCH("-",Y!$G$62:$L$62,0)+1,FALSE),""))</f>
        <v/>
      </c>
      <c r="N868" s="207"/>
      <c r="O868" s="209">
        <f t="shared" si="26"/>
        <v>0</v>
      </c>
      <c r="P868" s="209" t="str">
        <f t="shared" si="27"/>
        <v>-</v>
      </c>
      <c r="Q868" s="64"/>
      <c r="R868" s="64"/>
      <c r="S868" s="64"/>
    </row>
    <row r="869" spans="1:19" s="210" customFormat="1" x14ac:dyDescent="0.2">
      <c r="A869" s="207"/>
      <c r="B869" s="224">
        <v>847</v>
      </c>
      <c r="C869" s="229"/>
      <c r="D869" s="229"/>
      <c r="E869" s="226"/>
      <c r="F869" s="227" t="str">
        <f>IFERROR(VLOOKUP(E869, Z!$A$2:$C$4127, 3, FALSE), "")</f>
        <v/>
      </c>
      <c r="G869" s="228"/>
      <c r="H869" s="229"/>
      <c r="I869" s="229"/>
      <c r="J869" s="226" t="s">
        <v>4873</v>
      </c>
      <c r="K869" s="230"/>
      <c r="L869" s="237"/>
      <c r="M869" s="238" t="str">
        <f>IF(P869=TRUE,IFERROR(K869*VLOOKUP(O869,Y!$F$63:$L$67,MATCH(J869,Y!$G$62:$L$62,0)+1,FALSE),""),IFERROR(K869*VLOOKUP(O869,Y!$F$63:$L$67,MATCH("-",Y!$G$62:$L$62,0)+1,FALSE),""))</f>
        <v/>
      </c>
      <c r="N869" s="207"/>
      <c r="O869" s="209">
        <f t="shared" si="26"/>
        <v>0</v>
      </c>
      <c r="P869" s="209" t="str">
        <f t="shared" si="27"/>
        <v>-</v>
      </c>
      <c r="Q869" s="64"/>
      <c r="R869" s="64"/>
      <c r="S869" s="64"/>
    </row>
    <row r="870" spans="1:19" s="210" customFormat="1" x14ac:dyDescent="0.2">
      <c r="A870" s="207"/>
      <c r="B870" s="224">
        <v>848</v>
      </c>
      <c r="C870" s="229"/>
      <c r="D870" s="229"/>
      <c r="E870" s="226"/>
      <c r="F870" s="227" t="str">
        <f>IFERROR(VLOOKUP(E870, Z!$A$2:$C$4127, 3, FALSE), "")</f>
        <v/>
      </c>
      <c r="G870" s="228"/>
      <c r="H870" s="229"/>
      <c r="I870" s="229"/>
      <c r="J870" s="226" t="s">
        <v>4873</v>
      </c>
      <c r="K870" s="230"/>
      <c r="L870" s="237"/>
      <c r="M870" s="238" t="str">
        <f>IF(P870=TRUE,IFERROR(K870*VLOOKUP(O870,Y!$F$63:$L$67,MATCH(J870,Y!$G$62:$L$62,0)+1,FALSE),""),IFERROR(K870*VLOOKUP(O870,Y!$F$63:$L$67,MATCH("-",Y!$G$62:$L$62,0)+1,FALSE),""))</f>
        <v/>
      </c>
      <c r="N870" s="207"/>
      <c r="O870" s="209">
        <f t="shared" si="26"/>
        <v>0</v>
      </c>
      <c r="P870" s="209" t="str">
        <f t="shared" si="27"/>
        <v>-</v>
      </c>
      <c r="Q870" s="64"/>
      <c r="R870" s="64"/>
      <c r="S870" s="64"/>
    </row>
    <row r="871" spans="1:19" s="210" customFormat="1" x14ac:dyDescent="0.2">
      <c r="A871" s="207"/>
      <c r="B871" s="224">
        <v>849</v>
      </c>
      <c r="C871" s="229"/>
      <c r="D871" s="229"/>
      <c r="E871" s="226"/>
      <c r="F871" s="227" t="str">
        <f>IFERROR(VLOOKUP(E871, Z!$A$2:$C$4127, 3, FALSE), "")</f>
        <v/>
      </c>
      <c r="G871" s="228"/>
      <c r="H871" s="229"/>
      <c r="I871" s="229"/>
      <c r="J871" s="226" t="s">
        <v>4873</v>
      </c>
      <c r="K871" s="230"/>
      <c r="L871" s="237"/>
      <c r="M871" s="238" t="str">
        <f>IF(P871=TRUE,IFERROR(K871*VLOOKUP(O871,Y!$F$63:$L$67,MATCH(J871,Y!$G$62:$L$62,0)+1,FALSE),""),IFERROR(K871*VLOOKUP(O871,Y!$F$63:$L$67,MATCH("-",Y!$G$62:$L$62,0)+1,FALSE),""))</f>
        <v/>
      </c>
      <c r="N871" s="207"/>
      <c r="O871" s="209">
        <f t="shared" si="26"/>
        <v>0</v>
      </c>
      <c r="P871" s="209" t="str">
        <f t="shared" si="27"/>
        <v>-</v>
      </c>
      <c r="Q871" s="64"/>
      <c r="R871" s="64"/>
      <c r="S871" s="64"/>
    </row>
    <row r="872" spans="1:19" s="210" customFormat="1" x14ac:dyDescent="0.2">
      <c r="A872" s="207"/>
      <c r="B872" s="224">
        <v>850</v>
      </c>
      <c r="C872" s="229"/>
      <c r="D872" s="229"/>
      <c r="E872" s="226"/>
      <c r="F872" s="227" t="str">
        <f>IFERROR(VLOOKUP(E872, Z!$A$2:$C$4127, 3, FALSE), "")</f>
        <v/>
      </c>
      <c r="G872" s="228"/>
      <c r="H872" s="229"/>
      <c r="I872" s="229"/>
      <c r="J872" s="226" t="s">
        <v>4873</v>
      </c>
      <c r="K872" s="230"/>
      <c r="L872" s="237"/>
      <c r="M872" s="238" t="str">
        <f>IF(P872=TRUE,IFERROR(K872*VLOOKUP(O872,Y!$F$63:$L$67,MATCH(J872,Y!$G$62:$L$62,0)+1,FALSE),""),IFERROR(K872*VLOOKUP(O872,Y!$F$63:$L$67,MATCH("-",Y!$G$62:$L$62,0)+1,FALSE),""))</f>
        <v/>
      </c>
      <c r="N872" s="207"/>
      <c r="O872" s="209">
        <f t="shared" si="26"/>
        <v>0</v>
      </c>
      <c r="P872" s="209" t="str">
        <f t="shared" si="27"/>
        <v>-</v>
      </c>
      <c r="Q872" s="64"/>
      <c r="R872" s="64"/>
      <c r="S872" s="64"/>
    </row>
    <row r="873" spans="1:19" s="210" customFormat="1" x14ac:dyDescent="0.2">
      <c r="A873" s="207"/>
      <c r="B873" s="224">
        <v>851</v>
      </c>
      <c r="C873" s="229"/>
      <c r="D873" s="229"/>
      <c r="E873" s="226"/>
      <c r="F873" s="227" t="str">
        <f>IFERROR(VLOOKUP(E873, Z!$A$2:$C$4127, 3, FALSE), "")</f>
        <v/>
      </c>
      <c r="G873" s="228"/>
      <c r="H873" s="229"/>
      <c r="I873" s="229"/>
      <c r="J873" s="226" t="s">
        <v>4873</v>
      </c>
      <c r="K873" s="230"/>
      <c r="L873" s="237"/>
      <c r="M873" s="238" t="str">
        <f>IF(P873=TRUE,IFERROR(K873*VLOOKUP(O873,Y!$F$63:$L$67,MATCH(J873,Y!$G$62:$L$62,0)+1,FALSE),""),IFERROR(K873*VLOOKUP(O873,Y!$F$63:$L$67,MATCH("-",Y!$G$62:$L$62,0)+1,FALSE),""))</f>
        <v/>
      </c>
      <c r="N873" s="207"/>
      <c r="O873" s="209">
        <f t="shared" si="26"/>
        <v>0</v>
      </c>
      <c r="P873" s="209" t="str">
        <f t="shared" si="27"/>
        <v>-</v>
      </c>
      <c r="Q873" s="64"/>
      <c r="R873" s="64"/>
      <c r="S873" s="64"/>
    </row>
    <row r="874" spans="1:19" s="210" customFormat="1" x14ac:dyDescent="0.2">
      <c r="A874" s="207"/>
      <c r="B874" s="224">
        <v>852</v>
      </c>
      <c r="C874" s="229"/>
      <c r="D874" s="229"/>
      <c r="E874" s="226"/>
      <c r="F874" s="227" t="str">
        <f>IFERROR(VLOOKUP(E874, Z!$A$2:$C$4127, 3, FALSE), "")</f>
        <v/>
      </c>
      <c r="G874" s="228"/>
      <c r="H874" s="229"/>
      <c r="I874" s="229"/>
      <c r="J874" s="226" t="s">
        <v>4873</v>
      </c>
      <c r="K874" s="230"/>
      <c r="L874" s="237"/>
      <c r="M874" s="238" t="str">
        <f>IF(P874=TRUE,IFERROR(K874*VLOOKUP(O874,Y!$F$63:$L$67,MATCH(J874,Y!$G$62:$L$62,0)+1,FALSE),""),IFERROR(K874*VLOOKUP(O874,Y!$F$63:$L$67,MATCH("-",Y!$G$62:$L$62,0)+1,FALSE),""))</f>
        <v/>
      </c>
      <c r="N874" s="207"/>
      <c r="O874" s="209">
        <f t="shared" si="26"/>
        <v>0</v>
      </c>
      <c r="P874" s="209" t="str">
        <f t="shared" si="27"/>
        <v>-</v>
      </c>
      <c r="Q874" s="64"/>
      <c r="R874" s="64"/>
      <c r="S874" s="64"/>
    </row>
    <row r="875" spans="1:19" s="210" customFormat="1" x14ac:dyDescent="0.2">
      <c r="A875" s="207"/>
      <c r="B875" s="224">
        <v>853</v>
      </c>
      <c r="C875" s="229"/>
      <c r="D875" s="229"/>
      <c r="E875" s="226"/>
      <c r="F875" s="227" t="str">
        <f>IFERROR(VLOOKUP(E875, Z!$A$2:$C$4127, 3, FALSE), "")</f>
        <v/>
      </c>
      <c r="G875" s="228"/>
      <c r="H875" s="229"/>
      <c r="I875" s="229"/>
      <c r="J875" s="226" t="s">
        <v>4873</v>
      </c>
      <c r="K875" s="230"/>
      <c r="L875" s="237"/>
      <c r="M875" s="238" t="str">
        <f>IF(P875=TRUE,IFERROR(K875*VLOOKUP(O875,Y!$F$63:$L$67,MATCH(J875,Y!$G$62:$L$62,0)+1,FALSE),""),IFERROR(K875*VLOOKUP(O875,Y!$F$63:$L$67,MATCH("-",Y!$G$62:$L$62,0)+1,FALSE),""))</f>
        <v/>
      </c>
      <c r="N875" s="207"/>
      <c r="O875" s="209">
        <f t="shared" si="26"/>
        <v>0</v>
      </c>
      <c r="P875" s="209" t="str">
        <f t="shared" si="27"/>
        <v>-</v>
      </c>
      <c r="Q875" s="64"/>
      <c r="R875" s="64"/>
      <c r="S875" s="64"/>
    </row>
    <row r="876" spans="1:19" s="210" customFormat="1" x14ac:dyDescent="0.2">
      <c r="A876" s="207"/>
      <c r="B876" s="224">
        <v>854</v>
      </c>
      <c r="C876" s="229"/>
      <c r="D876" s="229"/>
      <c r="E876" s="226"/>
      <c r="F876" s="227" t="str">
        <f>IFERROR(VLOOKUP(E876, Z!$A$2:$C$4127, 3, FALSE), "")</f>
        <v/>
      </c>
      <c r="G876" s="228"/>
      <c r="H876" s="229"/>
      <c r="I876" s="229"/>
      <c r="J876" s="226" t="s">
        <v>4873</v>
      </c>
      <c r="K876" s="230"/>
      <c r="L876" s="237"/>
      <c r="M876" s="238" t="str">
        <f>IF(P876=TRUE,IFERROR(K876*VLOOKUP(O876,Y!$F$63:$L$67,MATCH(J876,Y!$G$62:$L$62,0)+1,FALSE),""),IFERROR(K876*VLOOKUP(O876,Y!$F$63:$L$67,MATCH("-",Y!$G$62:$L$62,0)+1,FALSE),""))</f>
        <v/>
      </c>
      <c r="N876" s="207"/>
      <c r="O876" s="209">
        <f t="shared" si="26"/>
        <v>0</v>
      </c>
      <c r="P876" s="209" t="str">
        <f t="shared" si="27"/>
        <v>-</v>
      </c>
      <c r="Q876" s="64"/>
      <c r="R876" s="64"/>
      <c r="S876" s="64"/>
    </row>
    <row r="877" spans="1:19" s="210" customFormat="1" x14ac:dyDescent="0.2">
      <c r="A877" s="207"/>
      <c r="B877" s="224">
        <v>855</v>
      </c>
      <c r="C877" s="229"/>
      <c r="D877" s="229"/>
      <c r="E877" s="226"/>
      <c r="F877" s="227" t="str">
        <f>IFERROR(VLOOKUP(E877, Z!$A$2:$C$4127, 3, FALSE), "")</f>
        <v/>
      </c>
      <c r="G877" s="228"/>
      <c r="H877" s="229"/>
      <c r="I877" s="229"/>
      <c r="J877" s="226" t="s">
        <v>4873</v>
      </c>
      <c r="K877" s="230"/>
      <c r="L877" s="237"/>
      <c r="M877" s="238" t="str">
        <f>IF(P877=TRUE,IFERROR(K877*VLOOKUP(O877,Y!$F$63:$L$67,MATCH(J877,Y!$G$62:$L$62,0)+1,FALSE),""),IFERROR(K877*VLOOKUP(O877,Y!$F$63:$L$67,MATCH("-",Y!$G$62:$L$62,0)+1,FALSE),""))</f>
        <v/>
      </c>
      <c r="N877" s="207"/>
      <c r="O877" s="209">
        <f t="shared" si="26"/>
        <v>0</v>
      </c>
      <c r="P877" s="209" t="str">
        <f t="shared" si="27"/>
        <v>-</v>
      </c>
      <c r="Q877" s="64"/>
      <c r="R877" s="64"/>
      <c r="S877" s="64"/>
    </row>
    <row r="878" spans="1:19" s="210" customFormat="1" x14ac:dyDescent="0.2">
      <c r="A878" s="207"/>
      <c r="B878" s="224">
        <v>856</v>
      </c>
      <c r="C878" s="229"/>
      <c r="D878" s="229"/>
      <c r="E878" s="226"/>
      <c r="F878" s="227" t="str">
        <f>IFERROR(VLOOKUP(E878, Z!$A$2:$C$4127, 3, FALSE), "")</f>
        <v/>
      </c>
      <c r="G878" s="228"/>
      <c r="H878" s="229"/>
      <c r="I878" s="229"/>
      <c r="J878" s="226" t="s">
        <v>4873</v>
      </c>
      <c r="K878" s="230"/>
      <c r="L878" s="237"/>
      <c r="M878" s="238" t="str">
        <f>IF(P878=TRUE,IFERROR(K878*VLOOKUP(O878,Y!$F$63:$L$67,MATCH(J878,Y!$G$62:$L$62,0)+1,FALSE),""),IFERROR(K878*VLOOKUP(O878,Y!$F$63:$L$67,MATCH("-",Y!$G$62:$L$62,0)+1,FALSE),""))</f>
        <v/>
      </c>
      <c r="N878" s="207"/>
      <c r="O878" s="209">
        <f t="shared" si="26"/>
        <v>0</v>
      </c>
      <c r="P878" s="209" t="str">
        <f t="shared" si="27"/>
        <v>-</v>
      </c>
      <c r="Q878" s="64"/>
      <c r="R878" s="64"/>
      <c r="S878" s="64"/>
    </row>
    <row r="879" spans="1:19" s="210" customFormat="1" x14ac:dyDescent="0.2">
      <c r="A879" s="207"/>
      <c r="B879" s="224">
        <v>857</v>
      </c>
      <c r="C879" s="229"/>
      <c r="D879" s="229"/>
      <c r="E879" s="226"/>
      <c r="F879" s="227" t="str">
        <f>IFERROR(VLOOKUP(E879, Z!$A$2:$C$4127, 3, FALSE), "")</f>
        <v/>
      </c>
      <c r="G879" s="228"/>
      <c r="H879" s="229"/>
      <c r="I879" s="229"/>
      <c r="J879" s="226" t="s">
        <v>4873</v>
      </c>
      <c r="K879" s="230"/>
      <c r="L879" s="237"/>
      <c r="M879" s="238" t="str">
        <f>IF(P879=TRUE,IFERROR(K879*VLOOKUP(O879,Y!$F$63:$L$67,MATCH(J879,Y!$G$62:$L$62,0)+1,FALSE),""),IFERROR(K879*VLOOKUP(O879,Y!$F$63:$L$67,MATCH("-",Y!$G$62:$L$62,0)+1,FALSE),""))</f>
        <v/>
      </c>
      <c r="N879" s="207"/>
      <c r="O879" s="209">
        <f t="shared" si="26"/>
        <v>0</v>
      </c>
      <c r="P879" s="209" t="str">
        <f t="shared" si="27"/>
        <v>-</v>
      </c>
      <c r="Q879" s="64"/>
      <c r="R879" s="64"/>
      <c r="S879" s="64"/>
    </row>
    <row r="880" spans="1:19" s="210" customFormat="1" x14ac:dyDescent="0.2">
      <c r="A880" s="207"/>
      <c r="B880" s="224">
        <v>858</v>
      </c>
      <c r="C880" s="229"/>
      <c r="D880" s="229"/>
      <c r="E880" s="226"/>
      <c r="F880" s="227" t="str">
        <f>IFERROR(VLOOKUP(E880, Z!$A$2:$C$4127, 3, FALSE), "")</f>
        <v/>
      </c>
      <c r="G880" s="228"/>
      <c r="H880" s="229"/>
      <c r="I880" s="229"/>
      <c r="J880" s="226" t="s">
        <v>4873</v>
      </c>
      <c r="K880" s="230"/>
      <c r="L880" s="237"/>
      <c r="M880" s="238" t="str">
        <f>IF(P880=TRUE,IFERROR(K880*VLOOKUP(O880,Y!$F$63:$L$67,MATCH(J880,Y!$G$62:$L$62,0)+1,FALSE),""),IFERROR(K880*VLOOKUP(O880,Y!$F$63:$L$67,MATCH("-",Y!$G$62:$L$62,0)+1,FALSE),""))</f>
        <v/>
      </c>
      <c r="N880" s="207"/>
      <c r="O880" s="209">
        <f t="shared" si="26"/>
        <v>0</v>
      </c>
      <c r="P880" s="209" t="str">
        <f t="shared" si="27"/>
        <v>-</v>
      </c>
      <c r="Q880" s="64"/>
      <c r="R880" s="64"/>
      <c r="S880" s="64"/>
    </row>
    <row r="881" spans="1:19" s="210" customFormat="1" x14ac:dyDescent="0.2">
      <c r="A881" s="207"/>
      <c r="B881" s="224">
        <v>859</v>
      </c>
      <c r="C881" s="229"/>
      <c r="D881" s="229"/>
      <c r="E881" s="226"/>
      <c r="F881" s="227" t="str">
        <f>IFERROR(VLOOKUP(E881, Z!$A$2:$C$4127, 3, FALSE), "")</f>
        <v/>
      </c>
      <c r="G881" s="228"/>
      <c r="H881" s="229"/>
      <c r="I881" s="229"/>
      <c r="J881" s="226" t="s">
        <v>4873</v>
      </c>
      <c r="K881" s="230"/>
      <c r="L881" s="237"/>
      <c r="M881" s="238" t="str">
        <f>IF(P881=TRUE,IFERROR(K881*VLOOKUP(O881,Y!$F$63:$L$67,MATCH(J881,Y!$G$62:$L$62,0)+1,FALSE),""),IFERROR(K881*VLOOKUP(O881,Y!$F$63:$L$67,MATCH("-",Y!$G$62:$L$62,0)+1,FALSE),""))</f>
        <v/>
      </c>
      <c r="N881" s="207"/>
      <c r="O881" s="209">
        <f t="shared" si="26"/>
        <v>0</v>
      </c>
      <c r="P881" s="209" t="str">
        <f t="shared" si="27"/>
        <v>-</v>
      </c>
      <c r="Q881" s="64"/>
      <c r="R881" s="64"/>
      <c r="S881" s="64"/>
    </row>
    <row r="882" spans="1:19" s="210" customFormat="1" x14ac:dyDescent="0.2">
      <c r="A882" s="207"/>
      <c r="B882" s="224">
        <v>860</v>
      </c>
      <c r="C882" s="229"/>
      <c r="D882" s="229"/>
      <c r="E882" s="226"/>
      <c r="F882" s="227" t="str">
        <f>IFERROR(VLOOKUP(E882, Z!$A$2:$C$4127, 3, FALSE), "")</f>
        <v/>
      </c>
      <c r="G882" s="228"/>
      <c r="H882" s="229"/>
      <c r="I882" s="229"/>
      <c r="J882" s="226" t="s">
        <v>4873</v>
      </c>
      <c r="K882" s="230"/>
      <c r="L882" s="237"/>
      <c r="M882" s="238" t="str">
        <f>IF(P882=TRUE,IFERROR(K882*VLOOKUP(O882,Y!$F$63:$L$67,MATCH(J882,Y!$G$62:$L$62,0)+1,FALSE),""),IFERROR(K882*VLOOKUP(O882,Y!$F$63:$L$67,MATCH("-",Y!$G$62:$L$62,0)+1,FALSE),""))</f>
        <v/>
      </c>
      <c r="N882" s="207"/>
      <c r="O882" s="209">
        <f t="shared" si="26"/>
        <v>0</v>
      </c>
      <c r="P882" s="209" t="str">
        <f t="shared" si="27"/>
        <v>-</v>
      </c>
      <c r="Q882" s="64"/>
      <c r="R882" s="64"/>
      <c r="S882" s="64"/>
    </row>
    <row r="883" spans="1:19" s="210" customFormat="1" x14ac:dyDescent="0.2">
      <c r="A883" s="207"/>
      <c r="B883" s="224">
        <v>861</v>
      </c>
      <c r="C883" s="229"/>
      <c r="D883" s="229"/>
      <c r="E883" s="226"/>
      <c r="F883" s="227" t="str">
        <f>IFERROR(VLOOKUP(E883, Z!$A$2:$C$4127, 3, FALSE), "")</f>
        <v/>
      </c>
      <c r="G883" s="228"/>
      <c r="H883" s="229"/>
      <c r="I883" s="229"/>
      <c r="J883" s="226" t="s">
        <v>4873</v>
      </c>
      <c r="K883" s="230"/>
      <c r="L883" s="237"/>
      <c r="M883" s="238" t="str">
        <f>IF(P883=TRUE,IFERROR(K883*VLOOKUP(O883,Y!$F$63:$L$67,MATCH(J883,Y!$G$62:$L$62,0)+1,FALSE),""),IFERROR(K883*VLOOKUP(O883,Y!$F$63:$L$67,MATCH("-",Y!$G$62:$L$62,0)+1,FALSE),""))</f>
        <v/>
      </c>
      <c r="N883" s="207"/>
      <c r="O883" s="209">
        <f t="shared" si="26"/>
        <v>0</v>
      </c>
      <c r="P883" s="209" t="str">
        <f t="shared" si="27"/>
        <v>-</v>
      </c>
      <c r="Q883" s="64"/>
      <c r="R883" s="64"/>
      <c r="S883" s="64"/>
    </row>
    <row r="884" spans="1:19" s="210" customFormat="1" x14ac:dyDescent="0.2">
      <c r="A884" s="207"/>
      <c r="B884" s="224">
        <v>862</v>
      </c>
      <c r="C884" s="229"/>
      <c r="D884" s="229"/>
      <c r="E884" s="226"/>
      <c r="F884" s="227" t="str">
        <f>IFERROR(VLOOKUP(E884, Z!$A$2:$C$4127, 3, FALSE), "")</f>
        <v/>
      </c>
      <c r="G884" s="228"/>
      <c r="H884" s="229"/>
      <c r="I884" s="229"/>
      <c r="J884" s="226" t="s">
        <v>4873</v>
      </c>
      <c r="K884" s="230"/>
      <c r="L884" s="237"/>
      <c r="M884" s="238" t="str">
        <f>IF(P884=TRUE,IFERROR(K884*VLOOKUP(O884,Y!$F$63:$L$67,MATCH(J884,Y!$G$62:$L$62,0)+1,FALSE),""),IFERROR(K884*VLOOKUP(O884,Y!$F$63:$L$67,MATCH("-",Y!$G$62:$L$62,0)+1,FALSE),""))</f>
        <v/>
      </c>
      <c r="N884" s="207"/>
      <c r="O884" s="209">
        <f t="shared" si="26"/>
        <v>0</v>
      </c>
      <c r="P884" s="209" t="str">
        <f t="shared" si="27"/>
        <v>-</v>
      </c>
      <c r="Q884" s="64"/>
      <c r="R884" s="64"/>
      <c r="S884" s="64"/>
    </row>
    <row r="885" spans="1:19" s="210" customFormat="1" x14ac:dyDescent="0.2">
      <c r="A885" s="207"/>
      <c r="B885" s="224">
        <v>863</v>
      </c>
      <c r="C885" s="229"/>
      <c r="D885" s="229"/>
      <c r="E885" s="226"/>
      <c r="F885" s="227" t="str">
        <f>IFERROR(VLOOKUP(E885, Z!$A$2:$C$4127, 3, FALSE), "")</f>
        <v/>
      </c>
      <c r="G885" s="228"/>
      <c r="H885" s="229"/>
      <c r="I885" s="229"/>
      <c r="J885" s="226" t="s">
        <v>4873</v>
      </c>
      <c r="K885" s="230"/>
      <c r="L885" s="237"/>
      <c r="M885" s="238" t="str">
        <f>IF(P885=TRUE,IFERROR(K885*VLOOKUP(O885,Y!$F$63:$L$67,MATCH(J885,Y!$G$62:$L$62,0)+1,FALSE),""),IFERROR(K885*VLOOKUP(O885,Y!$F$63:$L$67,MATCH("-",Y!$G$62:$L$62,0)+1,FALSE),""))</f>
        <v/>
      </c>
      <c r="N885" s="207"/>
      <c r="O885" s="209">
        <f t="shared" si="26"/>
        <v>0</v>
      </c>
      <c r="P885" s="209" t="str">
        <f t="shared" si="27"/>
        <v>-</v>
      </c>
      <c r="Q885" s="64"/>
      <c r="R885" s="64"/>
      <c r="S885" s="64"/>
    </row>
    <row r="886" spans="1:19" s="210" customFormat="1" x14ac:dyDescent="0.2">
      <c r="A886" s="207"/>
      <c r="B886" s="224">
        <v>864</v>
      </c>
      <c r="C886" s="229"/>
      <c r="D886" s="229"/>
      <c r="E886" s="226"/>
      <c r="F886" s="227" t="str">
        <f>IFERROR(VLOOKUP(E886, Z!$A$2:$C$4127, 3, FALSE), "")</f>
        <v/>
      </c>
      <c r="G886" s="228"/>
      <c r="H886" s="229"/>
      <c r="I886" s="229"/>
      <c r="J886" s="226" t="s">
        <v>4873</v>
      </c>
      <c r="K886" s="230"/>
      <c r="L886" s="237"/>
      <c r="M886" s="238" t="str">
        <f>IF(P886=TRUE,IFERROR(K886*VLOOKUP(O886,Y!$F$63:$L$67,MATCH(J886,Y!$G$62:$L$62,0)+1,FALSE),""),IFERROR(K886*VLOOKUP(O886,Y!$F$63:$L$67,MATCH("-",Y!$G$62:$L$62,0)+1,FALSE),""))</f>
        <v/>
      </c>
      <c r="N886" s="207"/>
      <c r="O886" s="209">
        <f t="shared" si="26"/>
        <v>0</v>
      </c>
      <c r="P886" s="209" t="str">
        <f t="shared" si="27"/>
        <v>-</v>
      </c>
      <c r="Q886" s="64"/>
      <c r="R886" s="64"/>
      <c r="S886" s="64"/>
    </row>
    <row r="887" spans="1:19" s="210" customFormat="1" x14ac:dyDescent="0.2">
      <c r="A887" s="207"/>
      <c r="B887" s="224">
        <v>865</v>
      </c>
      <c r="C887" s="229"/>
      <c r="D887" s="229"/>
      <c r="E887" s="226"/>
      <c r="F887" s="227" t="str">
        <f>IFERROR(VLOOKUP(E887, Z!$A$2:$C$4127, 3, FALSE), "")</f>
        <v/>
      </c>
      <c r="G887" s="228"/>
      <c r="H887" s="229"/>
      <c r="I887" s="229"/>
      <c r="J887" s="226" t="s">
        <v>4873</v>
      </c>
      <c r="K887" s="230"/>
      <c r="L887" s="237"/>
      <c r="M887" s="238" t="str">
        <f>IF(P887=TRUE,IFERROR(K887*VLOOKUP(O887,Y!$F$63:$L$67,MATCH(J887,Y!$G$62:$L$62,0)+1,FALSE),""),IFERROR(K887*VLOOKUP(O887,Y!$F$63:$L$67,MATCH("-",Y!$G$62:$L$62,0)+1,FALSE),""))</f>
        <v/>
      </c>
      <c r="N887" s="207"/>
      <c r="O887" s="209">
        <f t="shared" si="26"/>
        <v>0</v>
      </c>
      <c r="P887" s="209" t="str">
        <f t="shared" si="27"/>
        <v>-</v>
      </c>
      <c r="Q887" s="64"/>
      <c r="R887" s="64"/>
      <c r="S887" s="64"/>
    </row>
    <row r="888" spans="1:19" s="210" customFormat="1" x14ac:dyDescent="0.2">
      <c r="A888" s="207"/>
      <c r="B888" s="224">
        <v>866</v>
      </c>
      <c r="C888" s="229"/>
      <c r="D888" s="229"/>
      <c r="E888" s="226"/>
      <c r="F888" s="227" t="str">
        <f>IFERROR(VLOOKUP(E888, Z!$A$2:$C$4127, 3, FALSE), "")</f>
        <v/>
      </c>
      <c r="G888" s="228"/>
      <c r="H888" s="229"/>
      <c r="I888" s="229"/>
      <c r="J888" s="226" t="s">
        <v>4873</v>
      </c>
      <c r="K888" s="230"/>
      <c r="L888" s="237"/>
      <c r="M888" s="238" t="str">
        <f>IF(P888=TRUE,IFERROR(K888*VLOOKUP(O888,Y!$F$63:$L$67,MATCH(J888,Y!$G$62:$L$62,0)+1,FALSE),""),IFERROR(K888*VLOOKUP(O888,Y!$F$63:$L$67,MATCH("-",Y!$G$62:$L$62,0)+1,FALSE),""))</f>
        <v/>
      </c>
      <c r="N888" s="207"/>
      <c r="O888" s="209">
        <f t="shared" si="26"/>
        <v>0</v>
      </c>
      <c r="P888" s="209" t="str">
        <f t="shared" si="27"/>
        <v>-</v>
      </c>
      <c r="Q888" s="64"/>
      <c r="R888" s="64"/>
      <c r="S888" s="64"/>
    </row>
    <row r="889" spans="1:19" s="210" customFormat="1" x14ac:dyDescent="0.2">
      <c r="A889" s="207"/>
      <c r="B889" s="224">
        <v>867</v>
      </c>
      <c r="C889" s="229"/>
      <c r="D889" s="229"/>
      <c r="E889" s="226"/>
      <c r="F889" s="227" t="str">
        <f>IFERROR(VLOOKUP(E889, Z!$A$2:$C$4127, 3, FALSE), "")</f>
        <v/>
      </c>
      <c r="G889" s="228"/>
      <c r="H889" s="229"/>
      <c r="I889" s="229"/>
      <c r="J889" s="226" t="s">
        <v>4873</v>
      </c>
      <c r="K889" s="230"/>
      <c r="L889" s="237"/>
      <c r="M889" s="238" t="str">
        <f>IF(P889=TRUE,IFERROR(K889*VLOOKUP(O889,Y!$F$63:$L$67,MATCH(J889,Y!$G$62:$L$62,0)+1,FALSE),""),IFERROR(K889*VLOOKUP(O889,Y!$F$63:$L$67,MATCH("-",Y!$G$62:$L$62,0)+1,FALSE),""))</f>
        <v/>
      </c>
      <c r="N889" s="207"/>
      <c r="O889" s="209">
        <f t="shared" si="26"/>
        <v>0</v>
      </c>
      <c r="P889" s="209" t="str">
        <f t="shared" si="27"/>
        <v>-</v>
      </c>
      <c r="Q889" s="64"/>
      <c r="R889" s="64"/>
      <c r="S889" s="64"/>
    </row>
    <row r="890" spans="1:19" s="210" customFormat="1" x14ac:dyDescent="0.2">
      <c r="A890" s="207"/>
      <c r="B890" s="224">
        <v>868</v>
      </c>
      <c r="C890" s="229"/>
      <c r="D890" s="229"/>
      <c r="E890" s="226"/>
      <c r="F890" s="227" t="str">
        <f>IFERROR(VLOOKUP(E890, Z!$A$2:$C$4127, 3, FALSE), "")</f>
        <v/>
      </c>
      <c r="G890" s="228"/>
      <c r="H890" s="229"/>
      <c r="I890" s="229"/>
      <c r="J890" s="226" t="s">
        <v>4873</v>
      </c>
      <c r="K890" s="230"/>
      <c r="L890" s="237"/>
      <c r="M890" s="238" t="str">
        <f>IF(P890=TRUE,IFERROR(K890*VLOOKUP(O890,Y!$F$63:$L$67,MATCH(J890,Y!$G$62:$L$62,0)+1,FALSE),""),IFERROR(K890*VLOOKUP(O890,Y!$F$63:$L$67,MATCH("-",Y!$G$62:$L$62,0)+1,FALSE),""))</f>
        <v/>
      </c>
      <c r="N890" s="207"/>
      <c r="O890" s="209">
        <f t="shared" si="26"/>
        <v>0</v>
      </c>
      <c r="P890" s="209" t="str">
        <f t="shared" si="27"/>
        <v>-</v>
      </c>
      <c r="Q890" s="64"/>
      <c r="R890" s="64"/>
      <c r="S890" s="64"/>
    </row>
    <row r="891" spans="1:19" s="210" customFormat="1" x14ac:dyDescent="0.2">
      <c r="A891" s="207"/>
      <c r="B891" s="224">
        <v>869</v>
      </c>
      <c r="C891" s="229"/>
      <c r="D891" s="229"/>
      <c r="E891" s="226"/>
      <c r="F891" s="227" t="str">
        <f>IFERROR(VLOOKUP(E891, Z!$A$2:$C$4127, 3, FALSE), "")</f>
        <v/>
      </c>
      <c r="G891" s="228"/>
      <c r="H891" s="229"/>
      <c r="I891" s="229"/>
      <c r="J891" s="226" t="s">
        <v>4873</v>
      </c>
      <c r="K891" s="230"/>
      <c r="L891" s="237"/>
      <c r="M891" s="238" t="str">
        <f>IF(P891=TRUE,IFERROR(K891*VLOOKUP(O891,Y!$F$63:$L$67,MATCH(J891,Y!$G$62:$L$62,0)+1,FALSE),""),IFERROR(K891*VLOOKUP(O891,Y!$F$63:$L$67,MATCH("-",Y!$G$62:$L$62,0)+1,FALSE),""))</f>
        <v/>
      </c>
      <c r="N891" s="207"/>
      <c r="O891" s="209">
        <f t="shared" si="26"/>
        <v>0</v>
      </c>
      <c r="P891" s="209" t="str">
        <f t="shared" si="27"/>
        <v>-</v>
      </c>
      <c r="Q891" s="64"/>
      <c r="R891" s="64"/>
      <c r="S891" s="64"/>
    </row>
    <row r="892" spans="1:19" s="210" customFormat="1" x14ac:dyDescent="0.2">
      <c r="A892" s="207"/>
      <c r="B892" s="224">
        <v>870</v>
      </c>
      <c r="C892" s="229"/>
      <c r="D892" s="229"/>
      <c r="E892" s="226"/>
      <c r="F892" s="227" t="str">
        <f>IFERROR(VLOOKUP(E892, Z!$A$2:$C$4127, 3, FALSE), "")</f>
        <v/>
      </c>
      <c r="G892" s="228"/>
      <c r="H892" s="229"/>
      <c r="I892" s="229"/>
      <c r="J892" s="226" t="s">
        <v>4873</v>
      </c>
      <c r="K892" s="230"/>
      <c r="L892" s="237"/>
      <c r="M892" s="238" t="str">
        <f>IF(P892=TRUE,IFERROR(K892*VLOOKUP(O892,Y!$F$63:$L$67,MATCH(J892,Y!$G$62:$L$62,0)+1,FALSE),""),IFERROR(K892*VLOOKUP(O892,Y!$F$63:$L$67,MATCH("-",Y!$G$62:$L$62,0)+1,FALSE),""))</f>
        <v/>
      </c>
      <c r="N892" s="207"/>
      <c r="O892" s="209">
        <f t="shared" si="26"/>
        <v>0</v>
      </c>
      <c r="P892" s="209" t="str">
        <f t="shared" si="27"/>
        <v>-</v>
      </c>
      <c r="Q892" s="64"/>
      <c r="R892" s="64"/>
      <c r="S892" s="64"/>
    </row>
    <row r="893" spans="1:19" s="210" customFormat="1" x14ac:dyDescent="0.2">
      <c r="A893" s="207"/>
      <c r="B893" s="224">
        <v>871</v>
      </c>
      <c r="C893" s="229"/>
      <c r="D893" s="229"/>
      <c r="E893" s="226"/>
      <c r="F893" s="227" t="str">
        <f>IFERROR(VLOOKUP(E893, Z!$A$2:$C$4127, 3, FALSE), "")</f>
        <v/>
      </c>
      <c r="G893" s="228"/>
      <c r="H893" s="229"/>
      <c r="I893" s="229"/>
      <c r="J893" s="226" t="s">
        <v>4873</v>
      </c>
      <c r="K893" s="230"/>
      <c r="L893" s="237"/>
      <c r="M893" s="238" t="str">
        <f>IF(P893=TRUE,IFERROR(K893*VLOOKUP(O893,Y!$F$63:$L$67,MATCH(J893,Y!$G$62:$L$62,0)+1,FALSE),""),IFERROR(K893*VLOOKUP(O893,Y!$F$63:$L$67,MATCH("-",Y!$G$62:$L$62,0)+1,FALSE),""))</f>
        <v/>
      </c>
      <c r="N893" s="207"/>
      <c r="O893" s="209">
        <f t="shared" si="26"/>
        <v>0</v>
      </c>
      <c r="P893" s="209" t="str">
        <f t="shared" si="27"/>
        <v>-</v>
      </c>
      <c r="Q893" s="64"/>
      <c r="R893" s="64"/>
      <c r="S893" s="64"/>
    </row>
    <row r="894" spans="1:19" s="210" customFormat="1" x14ac:dyDescent="0.2">
      <c r="A894" s="207"/>
      <c r="B894" s="224">
        <v>872</v>
      </c>
      <c r="C894" s="229"/>
      <c r="D894" s="229"/>
      <c r="E894" s="226"/>
      <c r="F894" s="227" t="str">
        <f>IFERROR(VLOOKUP(E894, Z!$A$2:$C$4127, 3, FALSE), "")</f>
        <v/>
      </c>
      <c r="G894" s="228"/>
      <c r="H894" s="229"/>
      <c r="I894" s="229"/>
      <c r="J894" s="226" t="s">
        <v>4873</v>
      </c>
      <c r="K894" s="230"/>
      <c r="L894" s="237"/>
      <c r="M894" s="238" t="str">
        <f>IF(P894=TRUE,IFERROR(K894*VLOOKUP(O894,Y!$F$63:$L$67,MATCH(J894,Y!$G$62:$L$62,0)+1,FALSE),""),IFERROR(K894*VLOOKUP(O894,Y!$F$63:$L$67,MATCH("-",Y!$G$62:$L$62,0)+1,FALSE),""))</f>
        <v/>
      </c>
      <c r="N894" s="207"/>
      <c r="O894" s="209">
        <f t="shared" si="26"/>
        <v>0</v>
      </c>
      <c r="P894" s="209" t="str">
        <f t="shared" si="27"/>
        <v>-</v>
      </c>
      <c r="Q894" s="64"/>
      <c r="R894" s="64"/>
      <c r="S894" s="64"/>
    </row>
    <row r="895" spans="1:19" s="210" customFormat="1" x14ac:dyDescent="0.2">
      <c r="A895" s="207"/>
      <c r="B895" s="224">
        <v>873</v>
      </c>
      <c r="C895" s="229"/>
      <c r="D895" s="229"/>
      <c r="E895" s="226"/>
      <c r="F895" s="227" t="str">
        <f>IFERROR(VLOOKUP(E895, Z!$A$2:$C$4127, 3, FALSE), "")</f>
        <v/>
      </c>
      <c r="G895" s="228"/>
      <c r="H895" s="229"/>
      <c r="I895" s="229"/>
      <c r="J895" s="226" t="s">
        <v>4873</v>
      </c>
      <c r="K895" s="230"/>
      <c r="L895" s="237"/>
      <c r="M895" s="238" t="str">
        <f>IF(P895=TRUE,IFERROR(K895*VLOOKUP(O895,Y!$F$63:$L$67,MATCH(J895,Y!$G$62:$L$62,0)+1,FALSE),""),IFERROR(K895*VLOOKUP(O895,Y!$F$63:$L$67,MATCH("-",Y!$G$62:$L$62,0)+1,FALSE),""))</f>
        <v/>
      </c>
      <c r="N895" s="207"/>
      <c r="O895" s="209">
        <f t="shared" si="26"/>
        <v>0</v>
      </c>
      <c r="P895" s="209" t="str">
        <f t="shared" si="27"/>
        <v>-</v>
      </c>
      <c r="Q895" s="64"/>
      <c r="R895" s="64"/>
      <c r="S895" s="64"/>
    </row>
    <row r="896" spans="1:19" s="210" customFormat="1" x14ac:dyDescent="0.2">
      <c r="A896" s="207"/>
      <c r="B896" s="224">
        <v>874</v>
      </c>
      <c r="C896" s="229"/>
      <c r="D896" s="229"/>
      <c r="E896" s="226"/>
      <c r="F896" s="227" t="str">
        <f>IFERROR(VLOOKUP(E896, Z!$A$2:$C$4127, 3, FALSE), "")</f>
        <v/>
      </c>
      <c r="G896" s="228"/>
      <c r="H896" s="229"/>
      <c r="I896" s="229"/>
      <c r="J896" s="226" t="s">
        <v>4873</v>
      </c>
      <c r="K896" s="230"/>
      <c r="L896" s="237"/>
      <c r="M896" s="238" t="str">
        <f>IF(P896=TRUE,IFERROR(K896*VLOOKUP(O896,Y!$F$63:$L$67,MATCH(J896,Y!$G$62:$L$62,0)+1,FALSE),""),IFERROR(K896*VLOOKUP(O896,Y!$F$63:$L$67,MATCH("-",Y!$G$62:$L$62,0)+1,FALSE),""))</f>
        <v/>
      </c>
      <c r="N896" s="207"/>
      <c r="O896" s="209">
        <f t="shared" si="26"/>
        <v>0</v>
      </c>
      <c r="P896" s="209" t="str">
        <f t="shared" si="27"/>
        <v>-</v>
      </c>
      <c r="Q896" s="64"/>
      <c r="R896" s="64"/>
      <c r="S896" s="64"/>
    </row>
    <row r="897" spans="1:19" s="210" customFormat="1" x14ac:dyDescent="0.2">
      <c r="A897" s="207"/>
      <c r="B897" s="224">
        <v>875</v>
      </c>
      <c r="C897" s="229"/>
      <c r="D897" s="229"/>
      <c r="E897" s="226"/>
      <c r="F897" s="227" t="str">
        <f>IFERROR(VLOOKUP(E897, Z!$A$2:$C$4127, 3, FALSE), "")</f>
        <v/>
      </c>
      <c r="G897" s="228"/>
      <c r="H897" s="229"/>
      <c r="I897" s="229"/>
      <c r="J897" s="226" t="s">
        <v>4873</v>
      </c>
      <c r="K897" s="230"/>
      <c r="L897" s="237"/>
      <c r="M897" s="238" t="str">
        <f>IF(P897=TRUE,IFERROR(K897*VLOOKUP(O897,Y!$F$63:$L$67,MATCH(J897,Y!$G$62:$L$62,0)+1,FALSE),""),IFERROR(K897*VLOOKUP(O897,Y!$F$63:$L$67,MATCH("-",Y!$G$62:$L$62,0)+1,FALSE),""))</f>
        <v/>
      </c>
      <c r="N897" s="207"/>
      <c r="O897" s="209">
        <f t="shared" si="26"/>
        <v>0</v>
      </c>
      <c r="P897" s="209" t="str">
        <f t="shared" si="27"/>
        <v>-</v>
      </c>
      <c r="Q897" s="64"/>
      <c r="R897" s="64"/>
      <c r="S897" s="64"/>
    </row>
    <row r="898" spans="1:19" s="210" customFormat="1" x14ac:dyDescent="0.2">
      <c r="A898" s="207"/>
      <c r="B898" s="224">
        <v>876</v>
      </c>
      <c r="C898" s="229"/>
      <c r="D898" s="229"/>
      <c r="E898" s="226"/>
      <c r="F898" s="227" t="str">
        <f>IFERROR(VLOOKUP(E898, Z!$A$2:$C$4127, 3, FALSE), "")</f>
        <v/>
      </c>
      <c r="G898" s="228"/>
      <c r="H898" s="229"/>
      <c r="I898" s="229"/>
      <c r="J898" s="226" t="s">
        <v>4873</v>
      </c>
      <c r="K898" s="230"/>
      <c r="L898" s="237"/>
      <c r="M898" s="238" t="str">
        <f>IF(P898=TRUE,IFERROR(K898*VLOOKUP(O898,Y!$F$63:$L$67,MATCH(J898,Y!$G$62:$L$62,0)+1,FALSE),""),IFERROR(K898*VLOOKUP(O898,Y!$F$63:$L$67,MATCH("-",Y!$G$62:$L$62,0)+1,FALSE),""))</f>
        <v/>
      </c>
      <c r="N898" s="207"/>
      <c r="O898" s="209">
        <f t="shared" si="26"/>
        <v>0</v>
      </c>
      <c r="P898" s="209" t="str">
        <f t="shared" si="27"/>
        <v>-</v>
      </c>
      <c r="Q898" s="64"/>
      <c r="R898" s="64"/>
      <c r="S898" s="64"/>
    </row>
    <row r="899" spans="1:19" s="210" customFormat="1" x14ac:dyDescent="0.2">
      <c r="A899" s="207"/>
      <c r="B899" s="224">
        <v>877</v>
      </c>
      <c r="C899" s="229"/>
      <c r="D899" s="229"/>
      <c r="E899" s="226"/>
      <c r="F899" s="227" t="str">
        <f>IFERROR(VLOOKUP(E899, Z!$A$2:$C$4127, 3, FALSE), "")</f>
        <v/>
      </c>
      <c r="G899" s="228"/>
      <c r="H899" s="229"/>
      <c r="I899" s="229"/>
      <c r="J899" s="226" t="s">
        <v>4873</v>
      </c>
      <c r="K899" s="230"/>
      <c r="L899" s="237"/>
      <c r="M899" s="238" t="str">
        <f>IF(P899=TRUE,IFERROR(K899*VLOOKUP(O899,Y!$F$63:$L$67,MATCH(J899,Y!$G$62:$L$62,0)+1,FALSE),""),IFERROR(K899*VLOOKUP(O899,Y!$F$63:$L$67,MATCH("-",Y!$G$62:$L$62,0)+1,FALSE),""))</f>
        <v/>
      </c>
      <c r="N899" s="207"/>
      <c r="O899" s="209">
        <f t="shared" si="26"/>
        <v>0</v>
      </c>
      <c r="P899" s="209" t="str">
        <f t="shared" si="27"/>
        <v>-</v>
      </c>
      <c r="Q899" s="64"/>
      <c r="R899" s="64"/>
      <c r="S899" s="64"/>
    </row>
    <row r="900" spans="1:19" s="210" customFormat="1" x14ac:dyDescent="0.2">
      <c r="A900" s="207"/>
      <c r="B900" s="224">
        <v>878</v>
      </c>
      <c r="C900" s="229"/>
      <c r="D900" s="229"/>
      <c r="E900" s="226"/>
      <c r="F900" s="227" t="str">
        <f>IFERROR(VLOOKUP(E900, Z!$A$2:$C$4127, 3, FALSE), "")</f>
        <v/>
      </c>
      <c r="G900" s="228"/>
      <c r="H900" s="229"/>
      <c r="I900" s="229"/>
      <c r="J900" s="226" t="s">
        <v>4873</v>
      </c>
      <c r="K900" s="230"/>
      <c r="L900" s="237"/>
      <c r="M900" s="238" t="str">
        <f>IF(P900=TRUE,IFERROR(K900*VLOOKUP(O900,Y!$F$63:$L$67,MATCH(J900,Y!$G$62:$L$62,0)+1,FALSE),""),IFERROR(K900*VLOOKUP(O900,Y!$F$63:$L$67,MATCH("-",Y!$G$62:$L$62,0)+1,FALSE),""))</f>
        <v/>
      </c>
      <c r="N900" s="207"/>
      <c r="O900" s="209">
        <f t="shared" si="26"/>
        <v>0</v>
      </c>
      <c r="P900" s="209" t="str">
        <f t="shared" si="27"/>
        <v>-</v>
      </c>
      <c r="Q900" s="64"/>
      <c r="R900" s="64"/>
      <c r="S900" s="64"/>
    </row>
    <row r="901" spans="1:19" s="210" customFormat="1" x14ac:dyDescent="0.2">
      <c r="A901" s="207"/>
      <c r="B901" s="224">
        <v>879</v>
      </c>
      <c r="C901" s="229"/>
      <c r="D901" s="229"/>
      <c r="E901" s="226"/>
      <c r="F901" s="227" t="str">
        <f>IFERROR(VLOOKUP(E901, Z!$A$2:$C$4127, 3, FALSE), "")</f>
        <v/>
      </c>
      <c r="G901" s="228"/>
      <c r="H901" s="229"/>
      <c r="I901" s="229"/>
      <c r="J901" s="226" t="s">
        <v>4873</v>
      </c>
      <c r="K901" s="230"/>
      <c r="L901" s="237"/>
      <c r="M901" s="238" t="str">
        <f>IF(P901=TRUE,IFERROR(K901*VLOOKUP(O901,Y!$F$63:$L$67,MATCH(J901,Y!$G$62:$L$62,0)+1,FALSE),""),IFERROR(K901*VLOOKUP(O901,Y!$F$63:$L$67,MATCH("-",Y!$G$62:$L$62,0)+1,FALSE),""))</f>
        <v/>
      </c>
      <c r="N901" s="207"/>
      <c r="O901" s="209">
        <f t="shared" si="26"/>
        <v>0</v>
      </c>
      <c r="P901" s="209" t="str">
        <f t="shared" si="27"/>
        <v>-</v>
      </c>
      <c r="Q901" s="64"/>
      <c r="R901" s="64"/>
      <c r="S901" s="64"/>
    </row>
    <row r="902" spans="1:19" s="210" customFormat="1" x14ac:dyDescent="0.2">
      <c r="A902" s="207"/>
      <c r="B902" s="224">
        <v>880</v>
      </c>
      <c r="C902" s="229"/>
      <c r="D902" s="229"/>
      <c r="E902" s="226"/>
      <c r="F902" s="227" t="str">
        <f>IFERROR(VLOOKUP(E902, Z!$A$2:$C$4127, 3, FALSE), "")</f>
        <v/>
      </c>
      <c r="G902" s="228"/>
      <c r="H902" s="229"/>
      <c r="I902" s="229"/>
      <c r="J902" s="226" t="s">
        <v>4873</v>
      </c>
      <c r="K902" s="230"/>
      <c r="L902" s="237"/>
      <c r="M902" s="238" t="str">
        <f>IF(P902=TRUE,IFERROR(K902*VLOOKUP(O902,Y!$F$63:$L$67,MATCH(J902,Y!$G$62:$L$62,0)+1,FALSE),""),IFERROR(K902*VLOOKUP(O902,Y!$F$63:$L$67,MATCH("-",Y!$G$62:$L$62,0)+1,FALSE),""))</f>
        <v/>
      </c>
      <c r="N902" s="207"/>
      <c r="O902" s="209">
        <f t="shared" si="26"/>
        <v>0</v>
      </c>
      <c r="P902" s="209" t="str">
        <f t="shared" si="27"/>
        <v>-</v>
      </c>
      <c r="Q902" s="64"/>
      <c r="R902" s="64"/>
      <c r="S902" s="64"/>
    </row>
    <row r="903" spans="1:19" s="210" customFormat="1" x14ac:dyDescent="0.2">
      <c r="A903" s="207"/>
      <c r="B903" s="224">
        <v>881</v>
      </c>
      <c r="C903" s="229"/>
      <c r="D903" s="229"/>
      <c r="E903" s="226"/>
      <c r="F903" s="227" t="str">
        <f>IFERROR(VLOOKUP(E903, Z!$A$2:$C$4127, 3, FALSE), "")</f>
        <v/>
      </c>
      <c r="G903" s="228"/>
      <c r="H903" s="229"/>
      <c r="I903" s="229"/>
      <c r="J903" s="226" t="s">
        <v>4873</v>
      </c>
      <c r="K903" s="230"/>
      <c r="L903" s="237"/>
      <c r="M903" s="238" t="str">
        <f>IF(P903=TRUE,IFERROR(K903*VLOOKUP(O903,Y!$F$63:$L$67,MATCH(J903,Y!$G$62:$L$62,0)+1,FALSE),""),IFERROR(K903*VLOOKUP(O903,Y!$F$63:$L$67,MATCH("-",Y!$G$62:$L$62,0)+1,FALSE),""))</f>
        <v/>
      </c>
      <c r="N903" s="207"/>
      <c r="O903" s="209">
        <f t="shared" si="26"/>
        <v>0</v>
      </c>
      <c r="P903" s="209" t="str">
        <f t="shared" si="27"/>
        <v>-</v>
      </c>
      <c r="Q903" s="64"/>
      <c r="R903" s="64"/>
      <c r="S903" s="64"/>
    </row>
    <row r="904" spans="1:19" s="210" customFormat="1" x14ac:dyDescent="0.2">
      <c r="A904" s="207"/>
      <c r="B904" s="224">
        <v>882</v>
      </c>
      <c r="C904" s="229"/>
      <c r="D904" s="229"/>
      <c r="E904" s="226"/>
      <c r="F904" s="227" t="str">
        <f>IFERROR(VLOOKUP(E904, Z!$A$2:$C$4127, 3, FALSE), "")</f>
        <v/>
      </c>
      <c r="G904" s="228"/>
      <c r="H904" s="229"/>
      <c r="I904" s="229"/>
      <c r="J904" s="226" t="s">
        <v>4873</v>
      </c>
      <c r="K904" s="230"/>
      <c r="L904" s="237"/>
      <c r="M904" s="238" t="str">
        <f>IF(P904=TRUE,IFERROR(K904*VLOOKUP(O904,Y!$F$63:$L$67,MATCH(J904,Y!$G$62:$L$62,0)+1,FALSE),""),IFERROR(K904*VLOOKUP(O904,Y!$F$63:$L$67,MATCH("-",Y!$G$62:$L$62,0)+1,FALSE),""))</f>
        <v/>
      </c>
      <c r="N904" s="207"/>
      <c r="O904" s="209">
        <f t="shared" si="26"/>
        <v>0</v>
      </c>
      <c r="P904" s="209" t="str">
        <f t="shared" si="27"/>
        <v>-</v>
      </c>
      <c r="Q904" s="64"/>
      <c r="R904" s="64"/>
      <c r="S904" s="64"/>
    </row>
    <row r="905" spans="1:19" s="210" customFormat="1" x14ac:dyDescent="0.2">
      <c r="A905" s="207"/>
      <c r="B905" s="224">
        <v>883</v>
      </c>
      <c r="C905" s="229"/>
      <c r="D905" s="229"/>
      <c r="E905" s="226"/>
      <c r="F905" s="227" t="str">
        <f>IFERROR(VLOOKUP(E905, Z!$A$2:$C$4127, 3, FALSE), "")</f>
        <v/>
      </c>
      <c r="G905" s="228"/>
      <c r="H905" s="229"/>
      <c r="I905" s="229"/>
      <c r="J905" s="226" t="s">
        <v>4873</v>
      </c>
      <c r="K905" s="230"/>
      <c r="L905" s="237"/>
      <c r="M905" s="238" t="str">
        <f>IF(P905=TRUE,IFERROR(K905*VLOOKUP(O905,Y!$F$63:$L$67,MATCH(J905,Y!$G$62:$L$62,0)+1,FALSE),""),IFERROR(K905*VLOOKUP(O905,Y!$F$63:$L$67,MATCH("-",Y!$G$62:$L$62,0)+1,FALSE),""))</f>
        <v/>
      </c>
      <c r="N905" s="207"/>
      <c r="O905" s="209">
        <f t="shared" si="26"/>
        <v>0</v>
      </c>
      <c r="P905" s="209" t="str">
        <f t="shared" si="27"/>
        <v>-</v>
      </c>
      <c r="Q905" s="64"/>
      <c r="R905" s="64"/>
      <c r="S905" s="64"/>
    </row>
    <row r="906" spans="1:19" s="210" customFormat="1" x14ac:dyDescent="0.2">
      <c r="A906" s="207"/>
      <c r="B906" s="224">
        <v>884</v>
      </c>
      <c r="C906" s="229"/>
      <c r="D906" s="229"/>
      <c r="E906" s="226"/>
      <c r="F906" s="227" t="str">
        <f>IFERROR(VLOOKUP(E906, Z!$A$2:$C$4127, 3, FALSE), "")</f>
        <v/>
      </c>
      <c r="G906" s="228"/>
      <c r="H906" s="229"/>
      <c r="I906" s="229"/>
      <c r="J906" s="226" t="s">
        <v>4873</v>
      </c>
      <c r="K906" s="230"/>
      <c r="L906" s="237"/>
      <c r="M906" s="238" t="str">
        <f>IF(P906=TRUE,IFERROR(K906*VLOOKUP(O906,Y!$F$63:$L$67,MATCH(J906,Y!$G$62:$L$62,0)+1,FALSE),""),IFERROR(K906*VLOOKUP(O906,Y!$F$63:$L$67,MATCH("-",Y!$G$62:$L$62,0)+1,FALSE),""))</f>
        <v/>
      </c>
      <c r="N906" s="207"/>
      <c r="O906" s="209">
        <f t="shared" si="26"/>
        <v>0</v>
      </c>
      <c r="P906" s="209" t="str">
        <f t="shared" si="27"/>
        <v>-</v>
      </c>
      <c r="Q906" s="64"/>
      <c r="R906" s="64"/>
      <c r="S906" s="64"/>
    </row>
    <row r="907" spans="1:19" s="210" customFormat="1" x14ac:dyDescent="0.2">
      <c r="A907" s="207"/>
      <c r="B907" s="224">
        <v>885</v>
      </c>
      <c r="C907" s="229"/>
      <c r="D907" s="229"/>
      <c r="E907" s="226"/>
      <c r="F907" s="227" t="str">
        <f>IFERROR(VLOOKUP(E907, Z!$A$2:$C$4127, 3, FALSE), "")</f>
        <v/>
      </c>
      <c r="G907" s="228"/>
      <c r="H907" s="229"/>
      <c r="I907" s="229"/>
      <c r="J907" s="226" t="s">
        <v>4873</v>
      </c>
      <c r="K907" s="230"/>
      <c r="L907" s="237"/>
      <c r="M907" s="238" t="str">
        <f>IF(P907=TRUE,IFERROR(K907*VLOOKUP(O907,Y!$F$63:$L$67,MATCH(J907,Y!$G$62:$L$62,0)+1,FALSE),""),IFERROR(K907*VLOOKUP(O907,Y!$F$63:$L$67,MATCH("-",Y!$G$62:$L$62,0)+1,FALSE),""))</f>
        <v/>
      </c>
      <c r="N907" s="207"/>
      <c r="O907" s="209">
        <f t="shared" si="26"/>
        <v>0</v>
      </c>
      <c r="P907" s="209" t="str">
        <f t="shared" si="27"/>
        <v>-</v>
      </c>
      <c r="Q907" s="64"/>
      <c r="R907" s="64"/>
      <c r="S907" s="64"/>
    </row>
    <row r="908" spans="1:19" s="210" customFormat="1" x14ac:dyDescent="0.2">
      <c r="A908" s="207"/>
      <c r="B908" s="224">
        <v>886</v>
      </c>
      <c r="C908" s="229"/>
      <c r="D908" s="229"/>
      <c r="E908" s="226"/>
      <c r="F908" s="227" t="str">
        <f>IFERROR(VLOOKUP(E908, Z!$A$2:$C$4127, 3, FALSE), "")</f>
        <v/>
      </c>
      <c r="G908" s="228"/>
      <c r="H908" s="229"/>
      <c r="I908" s="229"/>
      <c r="J908" s="226" t="s">
        <v>4873</v>
      </c>
      <c r="K908" s="230"/>
      <c r="L908" s="237"/>
      <c r="M908" s="238" t="str">
        <f>IF(P908=TRUE,IFERROR(K908*VLOOKUP(O908,Y!$F$63:$L$67,MATCH(J908,Y!$G$62:$L$62,0)+1,FALSE),""),IFERROR(K908*VLOOKUP(O908,Y!$F$63:$L$67,MATCH("-",Y!$G$62:$L$62,0)+1,FALSE),""))</f>
        <v/>
      </c>
      <c r="N908" s="207"/>
      <c r="O908" s="209">
        <f t="shared" si="26"/>
        <v>0</v>
      </c>
      <c r="P908" s="209" t="str">
        <f t="shared" si="27"/>
        <v>-</v>
      </c>
      <c r="Q908" s="64"/>
      <c r="R908" s="64"/>
      <c r="S908" s="64"/>
    </row>
    <row r="909" spans="1:19" s="210" customFormat="1" x14ac:dyDescent="0.2">
      <c r="A909" s="207"/>
      <c r="B909" s="224">
        <v>887</v>
      </c>
      <c r="C909" s="229"/>
      <c r="D909" s="229"/>
      <c r="E909" s="226"/>
      <c r="F909" s="227" t="str">
        <f>IFERROR(VLOOKUP(E909, Z!$A$2:$C$4127, 3, FALSE), "")</f>
        <v/>
      </c>
      <c r="G909" s="228"/>
      <c r="H909" s="229"/>
      <c r="I909" s="229"/>
      <c r="J909" s="226" t="s">
        <v>4873</v>
      </c>
      <c r="K909" s="230"/>
      <c r="L909" s="237"/>
      <c r="M909" s="238" t="str">
        <f>IF(P909=TRUE,IFERROR(K909*VLOOKUP(O909,Y!$F$63:$L$67,MATCH(J909,Y!$G$62:$L$62,0)+1,FALSE),""),IFERROR(K909*VLOOKUP(O909,Y!$F$63:$L$67,MATCH("-",Y!$G$62:$L$62,0)+1,FALSE),""))</f>
        <v/>
      </c>
      <c r="N909" s="207"/>
      <c r="O909" s="209">
        <f t="shared" si="26"/>
        <v>0</v>
      </c>
      <c r="P909" s="209" t="str">
        <f t="shared" si="27"/>
        <v>-</v>
      </c>
      <c r="Q909" s="64"/>
      <c r="R909" s="64"/>
      <c r="S909" s="64"/>
    </row>
    <row r="910" spans="1:19" s="210" customFormat="1" x14ac:dyDescent="0.2">
      <c r="A910" s="207"/>
      <c r="B910" s="224">
        <v>888</v>
      </c>
      <c r="C910" s="229"/>
      <c r="D910" s="229"/>
      <c r="E910" s="226"/>
      <c r="F910" s="227" t="str">
        <f>IFERROR(VLOOKUP(E910, Z!$A$2:$C$4127, 3, FALSE), "")</f>
        <v/>
      </c>
      <c r="G910" s="228"/>
      <c r="H910" s="229"/>
      <c r="I910" s="229"/>
      <c r="J910" s="226" t="s">
        <v>4873</v>
      </c>
      <c r="K910" s="230"/>
      <c r="L910" s="237"/>
      <c r="M910" s="238" t="str">
        <f>IF(P910=TRUE,IFERROR(K910*VLOOKUP(O910,Y!$F$63:$L$67,MATCH(J910,Y!$G$62:$L$62,0)+1,FALSE),""),IFERROR(K910*VLOOKUP(O910,Y!$F$63:$L$67,MATCH("-",Y!$G$62:$L$62,0)+1,FALSE),""))</f>
        <v/>
      </c>
      <c r="N910" s="207"/>
      <c r="O910" s="209">
        <f t="shared" si="26"/>
        <v>0</v>
      </c>
      <c r="P910" s="209" t="str">
        <f t="shared" si="27"/>
        <v>-</v>
      </c>
      <c r="Q910" s="64"/>
      <c r="R910" s="64"/>
      <c r="S910" s="64"/>
    </row>
    <row r="911" spans="1:19" s="210" customFormat="1" x14ac:dyDescent="0.2">
      <c r="A911" s="207"/>
      <c r="B911" s="224">
        <v>889</v>
      </c>
      <c r="C911" s="229"/>
      <c r="D911" s="229"/>
      <c r="E911" s="226"/>
      <c r="F911" s="227" t="str">
        <f>IFERROR(VLOOKUP(E911, Z!$A$2:$C$4127, 3, FALSE), "")</f>
        <v/>
      </c>
      <c r="G911" s="228"/>
      <c r="H911" s="229"/>
      <c r="I911" s="229"/>
      <c r="J911" s="226" t="s">
        <v>4873</v>
      </c>
      <c r="K911" s="230"/>
      <c r="L911" s="237"/>
      <c r="M911" s="238" t="str">
        <f>IF(P911=TRUE,IFERROR(K911*VLOOKUP(O911,Y!$F$63:$L$67,MATCH(J911,Y!$G$62:$L$62,0)+1,FALSE),""),IFERROR(K911*VLOOKUP(O911,Y!$F$63:$L$67,MATCH("-",Y!$G$62:$L$62,0)+1,FALSE),""))</f>
        <v/>
      </c>
      <c r="N911" s="207"/>
      <c r="O911" s="209">
        <f t="shared" si="26"/>
        <v>0</v>
      </c>
      <c r="P911" s="209" t="str">
        <f t="shared" si="27"/>
        <v>-</v>
      </c>
      <c r="Q911" s="64"/>
      <c r="R911" s="64"/>
      <c r="S911" s="64"/>
    </row>
    <row r="912" spans="1:19" s="210" customFormat="1" x14ac:dyDescent="0.2">
      <c r="A912" s="207"/>
      <c r="B912" s="224">
        <v>890</v>
      </c>
      <c r="C912" s="229"/>
      <c r="D912" s="229"/>
      <c r="E912" s="226"/>
      <c r="F912" s="227" t="str">
        <f>IFERROR(VLOOKUP(E912, Z!$A$2:$C$4127, 3, FALSE), "")</f>
        <v/>
      </c>
      <c r="G912" s="228"/>
      <c r="H912" s="229"/>
      <c r="I912" s="229"/>
      <c r="J912" s="226" t="s">
        <v>4873</v>
      </c>
      <c r="K912" s="230"/>
      <c r="L912" s="237"/>
      <c r="M912" s="238" t="str">
        <f>IF(P912=TRUE,IFERROR(K912*VLOOKUP(O912,Y!$F$63:$L$67,MATCH(J912,Y!$G$62:$L$62,0)+1,FALSE),""),IFERROR(K912*VLOOKUP(O912,Y!$F$63:$L$67,MATCH("-",Y!$G$62:$L$62,0)+1,FALSE),""))</f>
        <v/>
      </c>
      <c r="N912" s="207"/>
      <c r="O912" s="209">
        <f t="shared" si="26"/>
        <v>0</v>
      </c>
      <c r="P912" s="209" t="str">
        <f t="shared" si="27"/>
        <v>-</v>
      </c>
      <c r="Q912" s="64"/>
      <c r="R912" s="64"/>
      <c r="S912" s="64"/>
    </row>
    <row r="913" spans="1:19" s="210" customFormat="1" x14ac:dyDescent="0.2">
      <c r="A913" s="207"/>
      <c r="B913" s="224">
        <v>891</v>
      </c>
      <c r="C913" s="229"/>
      <c r="D913" s="229"/>
      <c r="E913" s="226"/>
      <c r="F913" s="227" t="str">
        <f>IFERROR(VLOOKUP(E913, Z!$A$2:$C$4127, 3, FALSE), "")</f>
        <v/>
      </c>
      <c r="G913" s="228"/>
      <c r="H913" s="229"/>
      <c r="I913" s="229"/>
      <c r="J913" s="226" t="s">
        <v>4873</v>
      </c>
      <c r="K913" s="230"/>
      <c r="L913" s="237"/>
      <c r="M913" s="238" t="str">
        <f>IF(P913=TRUE,IFERROR(K913*VLOOKUP(O913,Y!$F$63:$L$67,MATCH(J913,Y!$G$62:$L$62,0)+1,FALSE),""),IFERROR(K913*VLOOKUP(O913,Y!$F$63:$L$67,MATCH("-",Y!$G$62:$L$62,0)+1,FALSE),""))</f>
        <v/>
      </c>
      <c r="N913" s="207"/>
      <c r="O913" s="209">
        <f t="shared" si="26"/>
        <v>0</v>
      </c>
      <c r="P913" s="209" t="str">
        <f t="shared" si="27"/>
        <v>-</v>
      </c>
      <c r="Q913" s="64"/>
      <c r="R913" s="64"/>
      <c r="S913" s="64"/>
    </row>
    <row r="914" spans="1:19" s="210" customFormat="1" x14ac:dyDescent="0.2">
      <c r="A914" s="207"/>
      <c r="B914" s="224">
        <v>892</v>
      </c>
      <c r="C914" s="229"/>
      <c r="D914" s="229"/>
      <c r="E914" s="226"/>
      <c r="F914" s="227" t="str">
        <f>IFERROR(VLOOKUP(E914, Z!$A$2:$C$4127, 3, FALSE), "")</f>
        <v/>
      </c>
      <c r="G914" s="228"/>
      <c r="H914" s="229"/>
      <c r="I914" s="229"/>
      <c r="J914" s="226" t="s">
        <v>4873</v>
      </c>
      <c r="K914" s="230"/>
      <c r="L914" s="237"/>
      <c r="M914" s="238" t="str">
        <f>IF(P914=TRUE,IFERROR(K914*VLOOKUP(O914,Y!$F$63:$L$67,MATCH(J914,Y!$G$62:$L$62,0)+1,FALSE),""),IFERROR(K914*VLOOKUP(O914,Y!$F$63:$L$67,MATCH("-",Y!$G$62:$L$62,0)+1,FALSE),""))</f>
        <v/>
      </c>
      <c r="N914" s="207"/>
      <c r="O914" s="209">
        <f t="shared" si="26"/>
        <v>0</v>
      </c>
      <c r="P914" s="209" t="str">
        <f t="shared" si="27"/>
        <v>-</v>
      </c>
      <c r="Q914" s="64"/>
      <c r="R914" s="64"/>
      <c r="S914" s="64"/>
    </row>
    <row r="915" spans="1:19" s="210" customFormat="1" x14ac:dyDescent="0.2">
      <c r="A915" s="207"/>
      <c r="B915" s="224">
        <v>893</v>
      </c>
      <c r="C915" s="229"/>
      <c r="D915" s="229"/>
      <c r="E915" s="226"/>
      <c r="F915" s="227" t="str">
        <f>IFERROR(VLOOKUP(E915, Z!$A$2:$C$4127, 3, FALSE), "")</f>
        <v/>
      </c>
      <c r="G915" s="228"/>
      <c r="H915" s="229"/>
      <c r="I915" s="229"/>
      <c r="J915" s="226" t="s">
        <v>4873</v>
      </c>
      <c r="K915" s="230"/>
      <c r="L915" s="237"/>
      <c r="M915" s="238" t="str">
        <f>IF(P915=TRUE,IFERROR(K915*VLOOKUP(O915,Y!$F$63:$L$67,MATCH(J915,Y!$G$62:$L$62,0)+1,FALSE),""),IFERROR(K915*VLOOKUP(O915,Y!$F$63:$L$67,MATCH("-",Y!$G$62:$L$62,0)+1,FALSE),""))</f>
        <v/>
      </c>
      <c r="N915" s="207"/>
      <c r="O915" s="209">
        <f t="shared" si="26"/>
        <v>0</v>
      </c>
      <c r="P915" s="209" t="str">
        <f t="shared" si="27"/>
        <v>-</v>
      </c>
      <c r="Q915" s="64"/>
      <c r="R915" s="64"/>
      <c r="S915" s="64"/>
    </row>
    <row r="916" spans="1:19" s="210" customFormat="1" x14ac:dyDescent="0.2">
      <c r="A916" s="207"/>
      <c r="B916" s="224">
        <v>894</v>
      </c>
      <c r="C916" s="229"/>
      <c r="D916" s="229"/>
      <c r="E916" s="226"/>
      <c r="F916" s="227" t="str">
        <f>IFERROR(VLOOKUP(E916, Z!$A$2:$C$4127, 3, FALSE), "")</f>
        <v/>
      </c>
      <c r="G916" s="228"/>
      <c r="H916" s="229"/>
      <c r="I916" s="229"/>
      <c r="J916" s="226" t="s">
        <v>4873</v>
      </c>
      <c r="K916" s="230"/>
      <c r="L916" s="237"/>
      <c r="M916" s="238" t="str">
        <f>IF(P916=TRUE,IFERROR(K916*VLOOKUP(O916,Y!$F$63:$L$67,MATCH(J916,Y!$G$62:$L$62,0)+1,FALSE),""),IFERROR(K916*VLOOKUP(O916,Y!$F$63:$L$67,MATCH("-",Y!$G$62:$L$62,0)+1,FALSE),""))</f>
        <v/>
      </c>
      <c r="N916" s="207"/>
      <c r="O916" s="209">
        <f t="shared" si="26"/>
        <v>0</v>
      </c>
      <c r="P916" s="209" t="str">
        <f t="shared" si="27"/>
        <v>-</v>
      </c>
      <c r="Q916" s="64"/>
      <c r="R916" s="64"/>
      <c r="S916" s="64"/>
    </row>
    <row r="917" spans="1:19" s="210" customFormat="1" x14ac:dyDescent="0.2">
      <c r="A917" s="207"/>
      <c r="B917" s="224">
        <v>895</v>
      </c>
      <c r="C917" s="229"/>
      <c r="D917" s="229"/>
      <c r="E917" s="226"/>
      <c r="F917" s="227" t="str">
        <f>IFERROR(VLOOKUP(E917, Z!$A$2:$C$4127, 3, FALSE), "")</f>
        <v/>
      </c>
      <c r="G917" s="228"/>
      <c r="H917" s="229"/>
      <c r="I917" s="229"/>
      <c r="J917" s="226" t="s">
        <v>4873</v>
      </c>
      <c r="K917" s="230"/>
      <c r="L917" s="237"/>
      <c r="M917" s="238" t="str">
        <f>IF(P917=TRUE,IFERROR(K917*VLOOKUP(O917,Y!$F$63:$L$67,MATCH(J917,Y!$G$62:$L$62,0)+1,FALSE),""),IFERROR(K917*VLOOKUP(O917,Y!$F$63:$L$67,MATCH("-",Y!$G$62:$L$62,0)+1,FALSE),""))</f>
        <v/>
      </c>
      <c r="N917" s="207"/>
      <c r="O917" s="209">
        <f t="shared" si="26"/>
        <v>0</v>
      </c>
      <c r="P917" s="209" t="str">
        <f t="shared" si="27"/>
        <v>-</v>
      </c>
      <c r="Q917" s="64"/>
      <c r="R917" s="64"/>
      <c r="S917" s="64"/>
    </row>
    <row r="918" spans="1:19" s="210" customFormat="1" x14ac:dyDescent="0.2">
      <c r="A918" s="207"/>
      <c r="B918" s="224">
        <v>896</v>
      </c>
      <c r="C918" s="229"/>
      <c r="D918" s="229"/>
      <c r="E918" s="226"/>
      <c r="F918" s="227" t="str">
        <f>IFERROR(VLOOKUP(E918, Z!$A$2:$C$4127, 3, FALSE), "")</f>
        <v/>
      </c>
      <c r="G918" s="228"/>
      <c r="H918" s="229"/>
      <c r="I918" s="229"/>
      <c r="J918" s="226" t="s">
        <v>4873</v>
      </c>
      <c r="K918" s="230"/>
      <c r="L918" s="237"/>
      <c r="M918" s="238" t="str">
        <f>IF(P918=TRUE,IFERROR(K918*VLOOKUP(O918,Y!$F$63:$L$67,MATCH(J918,Y!$G$62:$L$62,0)+1,FALSE),""),IFERROR(K918*VLOOKUP(O918,Y!$F$63:$L$67,MATCH("-",Y!$G$62:$L$62,0)+1,FALSE),""))</f>
        <v/>
      </c>
      <c r="N918" s="207"/>
      <c r="O918" s="209">
        <f t="shared" si="26"/>
        <v>0</v>
      </c>
      <c r="P918" s="209" t="str">
        <f t="shared" si="27"/>
        <v>-</v>
      </c>
      <c r="Q918" s="64"/>
      <c r="R918" s="64"/>
      <c r="S918" s="64"/>
    </row>
    <row r="919" spans="1:19" s="210" customFormat="1" x14ac:dyDescent="0.2">
      <c r="A919" s="207"/>
      <c r="B919" s="224">
        <v>897</v>
      </c>
      <c r="C919" s="229"/>
      <c r="D919" s="229"/>
      <c r="E919" s="226"/>
      <c r="F919" s="227" t="str">
        <f>IFERROR(VLOOKUP(E919, Z!$A$2:$C$4127, 3, FALSE), "")</f>
        <v/>
      </c>
      <c r="G919" s="228"/>
      <c r="H919" s="229"/>
      <c r="I919" s="229"/>
      <c r="J919" s="226" t="s">
        <v>4873</v>
      </c>
      <c r="K919" s="230"/>
      <c r="L919" s="237"/>
      <c r="M919" s="238" t="str">
        <f>IF(P919=TRUE,IFERROR(K919*VLOOKUP(O919,Y!$F$63:$L$67,MATCH(J919,Y!$G$62:$L$62,0)+1,FALSE),""),IFERROR(K919*VLOOKUP(O919,Y!$F$63:$L$67,MATCH("-",Y!$G$62:$L$62,0)+1,FALSE),""))</f>
        <v/>
      </c>
      <c r="N919" s="207"/>
      <c r="O919" s="209">
        <f t="shared" ref="O919:O982" si="28">IFERROR(IFERROR(IFERROR( MATCH(G919, INDEX(Appliances,,1), 0), MATCH(G919, INDEX(Appliances,,2), 0)), MATCH(G919, INDEX(Appliances,,3), 0)), 0)</f>
        <v>0</v>
      </c>
      <c r="P919" s="209" t="str">
        <f t="shared" si="27"/>
        <v>-</v>
      </c>
      <c r="Q919" s="64"/>
      <c r="R919" s="64"/>
      <c r="S919" s="64"/>
    </row>
    <row r="920" spans="1:19" s="210" customFormat="1" x14ac:dyDescent="0.2">
      <c r="A920" s="207"/>
      <c r="B920" s="224">
        <v>898</v>
      </c>
      <c r="C920" s="229"/>
      <c r="D920" s="229"/>
      <c r="E920" s="226"/>
      <c r="F920" s="227" t="str">
        <f>IFERROR(VLOOKUP(E920, Z!$A$2:$C$4127, 3, FALSE), "")</f>
        <v/>
      </c>
      <c r="G920" s="228"/>
      <c r="H920" s="229"/>
      <c r="I920" s="229"/>
      <c r="J920" s="226" t="s">
        <v>4873</v>
      </c>
      <c r="K920" s="230"/>
      <c r="L920" s="237"/>
      <c r="M920" s="238" t="str">
        <f>IF(P920=TRUE,IFERROR(K920*VLOOKUP(O920,Y!$F$63:$L$67,MATCH(J920,Y!$G$62:$L$62,0)+1,FALSE),""),IFERROR(K920*VLOOKUP(O920,Y!$F$63:$L$67,MATCH("-",Y!$G$62:$L$62,0)+1,FALSE),""))</f>
        <v/>
      </c>
      <c r="N920" s="207"/>
      <c r="O920" s="209">
        <f t="shared" si="28"/>
        <v>0</v>
      </c>
      <c r="P920" s="209" t="str">
        <f t="shared" ref="P920:P983" si="29">IF(O920=0, "-", IF(O920&lt;=4, TRUE, FALSE))</f>
        <v>-</v>
      </c>
      <c r="Q920" s="64"/>
      <c r="R920" s="64"/>
      <c r="S920" s="64"/>
    </row>
    <row r="921" spans="1:19" s="210" customFormat="1" x14ac:dyDescent="0.2">
      <c r="A921" s="207"/>
      <c r="B921" s="224">
        <v>899</v>
      </c>
      <c r="C921" s="229"/>
      <c r="D921" s="229"/>
      <c r="E921" s="226"/>
      <c r="F921" s="227" t="str">
        <f>IFERROR(VLOOKUP(E921, Z!$A$2:$C$4127, 3, FALSE), "")</f>
        <v/>
      </c>
      <c r="G921" s="228"/>
      <c r="H921" s="229"/>
      <c r="I921" s="229"/>
      <c r="J921" s="226" t="s">
        <v>4873</v>
      </c>
      <c r="K921" s="230"/>
      <c r="L921" s="237"/>
      <c r="M921" s="238" t="str">
        <f>IF(P921=TRUE,IFERROR(K921*VLOOKUP(O921,Y!$F$63:$L$67,MATCH(J921,Y!$G$62:$L$62,0)+1,FALSE),""),IFERROR(K921*VLOOKUP(O921,Y!$F$63:$L$67,MATCH("-",Y!$G$62:$L$62,0)+1,FALSE),""))</f>
        <v/>
      </c>
      <c r="N921" s="207"/>
      <c r="O921" s="209">
        <f t="shared" si="28"/>
        <v>0</v>
      </c>
      <c r="P921" s="209" t="str">
        <f t="shared" si="29"/>
        <v>-</v>
      </c>
      <c r="Q921" s="64"/>
      <c r="R921" s="64"/>
      <c r="S921" s="64"/>
    </row>
    <row r="922" spans="1:19" s="210" customFormat="1" x14ac:dyDescent="0.2">
      <c r="A922" s="207"/>
      <c r="B922" s="224">
        <v>900</v>
      </c>
      <c r="C922" s="229"/>
      <c r="D922" s="229"/>
      <c r="E922" s="226"/>
      <c r="F922" s="227" t="str">
        <f>IFERROR(VLOOKUP(E922, Z!$A$2:$C$4127, 3, FALSE), "")</f>
        <v/>
      </c>
      <c r="G922" s="228"/>
      <c r="H922" s="229"/>
      <c r="I922" s="229"/>
      <c r="J922" s="226" t="s">
        <v>4873</v>
      </c>
      <c r="K922" s="230"/>
      <c r="L922" s="237"/>
      <c r="M922" s="238" t="str">
        <f>IF(P922=TRUE,IFERROR(K922*VLOOKUP(O922,Y!$F$63:$L$67,MATCH(J922,Y!$G$62:$L$62,0)+1,FALSE),""),IFERROR(K922*VLOOKUP(O922,Y!$F$63:$L$67,MATCH("-",Y!$G$62:$L$62,0)+1,FALSE),""))</f>
        <v/>
      </c>
      <c r="N922" s="207"/>
      <c r="O922" s="209">
        <f t="shared" si="28"/>
        <v>0</v>
      </c>
      <c r="P922" s="209" t="str">
        <f t="shared" si="29"/>
        <v>-</v>
      </c>
      <c r="Q922" s="64"/>
      <c r="R922" s="64"/>
      <c r="S922" s="64"/>
    </row>
    <row r="923" spans="1:19" s="210" customFormat="1" x14ac:dyDescent="0.2">
      <c r="A923" s="207"/>
      <c r="B923" s="224">
        <v>901</v>
      </c>
      <c r="C923" s="229"/>
      <c r="D923" s="229"/>
      <c r="E923" s="226"/>
      <c r="F923" s="227" t="str">
        <f>IFERROR(VLOOKUP(E923, Z!$A$2:$C$4127, 3, FALSE), "")</f>
        <v/>
      </c>
      <c r="G923" s="228"/>
      <c r="H923" s="229"/>
      <c r="I923" s="229"/>
      <c r="J923" s="226" t="s">
        <v>4873</v>
      </c>
      <c r="K923" s="230"/>
      <c r="L923" s="237"/>
      <c r="M923" s="238" t="str">
        <f>IF(P923=TRUE,IFERROR(K923*VLOOKUP(O923,Y!$F$63:$L$67,MATCH(J923,Y!$G$62:$L$62,0)+1,FALSE),""),IFERROR(K923*VLOOKUP(O923,Y!$F$63:$L$67,MATCH("-",Y!$G$62:$L$62,0)+1,FALSE),""))</f>
        <v/>
      </c>
      <c r="N923" s="207"/>
      <c r="O923" s="209">
        <f t="shared" si="28"/>
        <v>0</v>
      </c>
      <c r="P923" s="209" t="str">
        <f t="shared" si="29"/>
        <v>-</v>
      </c>
      <c r="Q923" s="64"/>
      <c r="R923" s="64"/>
      <c r="S923" s="64"/>
    </row>
    <row r="924" spans="1:19" s="210" customFormat="1" x14ac:dyDescent="0.2">
      <c r="A924" s="207"/>
      <c r="B924" s="224">
        <v>902</v>
      </c>
      <c r="C924" s="229"/>
      <c r="D924" s="229"/>
      <c r="E924" s="226"/>
      <c r="F924" s="227" t="str">
        <f>IFERROR(VLOOKUP(E924, Z!$A$2:$C$4127, 3, FALSE), "")</f>
        <v/>
      </c>
      <c r="G924" s="228"/>
      <c r="H924" s="229"/>
      <c r="I924" s="229"/>
      <c r="J924" s="226" t="s">
        <v>4873</v>
      </c>
      <c r="K924" s="230"/>
      <c r="L924" s="237"/>
      <c r="M924" s="238" t="str">
        <f>IF(P924=TRUE,IFERROR(K924*VLOOKUP(O924,Y!$F$63:$L$67,MATCH(J924,Y!$G$62:$L$62,0)+1,FALSE),""),IFERROR(K924*VLOOKUP(O924,Y!$F$63:$L$67,MATCH("-",Y!$G$62:$L$62,0)+1,FALSE),""))</f>
        <v/>
      </c>
      <c r="N924" s="207"/>
      <c r="O924" s="209">
        <f t="shared" si="28"/>
        <v>0</v>
      </c>
      <c r="P924" s="209" t="str">
        <f t="shared" si="29"/>
        <v>-</v>
      </c>
      <c r="Q924" s="64"/>
      <c r="R924" s="64"/>
      <c r="S924" s="64"/>
    </row>
    <row r="925" spans="1:19" s="210" customFormat="1" x14ac:dyDescent="0.2">
      <c r="A925" s="207"/>
      <c r="B925" s="224">
        <v>903</v>
      </c>
      <c r="C925" s="229"/>
      <c r="D925" s="229"/>
      <c r="E925" s="226"/>
      <c r="F925" s="227" t="str">
        <f>IFERROR(VLOOKUP(E925, Z!$A$2:$C$4127, 3, FALSE), "")</f>
        <v/>
      </c>
      <c r="G925" s="228"/>
      <c r="H925" s="229"/>
      <c r="I925" s="229"/>
      <c r="J925" s="226" t="s">
        <v>4873</v>
      </c>
      <c r="K925" s="230"/>
      <c r="L925" s="237"/>
      <c r="M925" s="238" t="str">
        <f>IF(P925=TRUE,IFERROR(K925*VLOOKUP(O925,Y!$F$63:$L$67,MATCH(J925,Y!$G$62:$L$62,0)+1,FALSE),""),IFERROR(K925*VLOOKUP(O925,Y!$F$63:$L$67,MATCH("-",Y!$G$62:$L$62,0)+1,FALSE),""))</f>
        <v/>
      </c>
      <c r="N925" s="207"/>
      <c r="O925" s="209">
        <f t="shared" si="28"/>
        <v>0</v>
      </c>
      <c r="P925" s="209" t="str">
        <f t="shared" si="29"/>
        <v>-</v>
      </c>
      <c r="Q925" s="64"/>
      <c r="R925" s="64"/>
      <c r="S925" s="64"/>
    </row>
    <row r="926" spans="1:19" s="210" customFormat="1" x14ac:dyDescent="0.2">
      <c r="A926" s="207"/>
      <c r="B926" s="224">
        <v>904</v>
      </c>
      <c r="C926" s="229"/>
      <c r="D926" s="229"/>
      <c r="E926" s="226"/>
      <c r="F926" s="227" t="str">
        <f>IFERROR(VLOOKUP(E926, Z!$A$2:$C$4127, 3, FALSE), "")</f>
        <v/>
      </c>
      <c r="G926" s="228"/>
      <c r="H926" s="229"/>
      <c r="I926" s="229"/>
      <c r="J926" s="226" t="s">
        <v>4873</v>
      </c>
      <c r="K926" s="230"/>
      <c r="L926" s="237"/>
      <c r="M926" s="238" t="str">
        <f>IF(P926=TRUE,IFERROR(K926*VLOOKUP(O926,Y!$F$63:$L$67,MATCH(J926,Y!$G$62:$L$62,0)+1,FALSE),""),IFERROR(K926*VLOOKUP(O926,Y!$F$63:$L$67,MATCH("-",Y!$G$62:$L$62,0)+1,FALSE),""))</f>
        <v/>
      </c>
      <c r="N926" s="207"/>
      <c r="O926" s="209">
        <f t="shared" si="28"/>
        <v>0</v>
      </c>
      <c r="P926" s="209" t="str">
        <f t="shared" si="29"/>
        <v>-</v>
      </c>
      <c r="Q926" s="64"/>
      <c r="R926" s="64"/>
      <c r="S926" s="64"/>
    </row>
    <row r="927" spans="1:19" s="210" customFormat="1" x14ac:dyDescent="0.2">
      <c r="A927" s="207"/>
      <c r="B927" s="224">
        <v>905</v>
      </c>
      <c r="C927" s="229"/>
      <c r="D927" s="229"/>
      <c r="E927" s="226"/>
      <c r="F927" s="227" t="str">
        <f>IFERROR(VLOOKUP(E927, Z!$A$2:$C$4127, 3, FALSE), "")</f>
        <v/>
      </c>
      <c r="G927" s="228"/>
      <c r="H927" s="229"/>
      <c r="I927" s="229"/>
      <c r="J927" s="226" t="s">
        <v>4873</v>
      </c>
      <c r="K927" s="230"/>
      <c r="L927" s="237"/>
      <c r="M927" s="238" t="str">
        <f>IF(P927=TRUE,IFERROR(K927*VLOOKUP(O927,Y!$F$63:$L$67,MATCH(J927,Y!$G$62:$L$62,0)+1,FALSE),""),IFERROR(K927*VLOOKUP(O927,Y!$F$63:$L$67,MATCH("-",Y!$G$62:$L$62,0)+1,FALSE),""))</f>
        <v/>
      </c>
      <c r="N927" s="207"/>
      <c r="O927" s="209">
        <f t="shared" si="28"/>
        <v>0</v>
      </c>
      <c r="P927" s="209" t="str">
        <f t="shared" si="29"/>
        <v>-</v>
      </c>
      <c r="Q927" s="64"/>
      <c r="R927" s="64"/>
      <c r="S927" s="64"/>
    </row>
    <row r="928" spans="1:19" s="210" customFormat="1" x14ac:dyDescent="0.2">
      <c r="A928" s="207"/>
      <c r="B928" s="224">
        <v>906</v>
      </c>
      <c r="C928" s="229"/>
      <c r="D928" s="229"/>
      <c r="E928" s="226"/>
      <c r="F928" s="227" t="str">
        <f>IFERROR(VLOOKUP(E928, Z!$A$2:$C$4127, 3, FALSE), "")</f>
        <v/>
      </c>
      <c r="G928" s="228"/>
      <c r="H928" s="229"/>
      <c r="I928" s="229"/>
      <c r="J928" s="226" t="s">
        <v>4873</v>
      </c>
      <c r="K928" s="230"/>
      <c r="L928" s="237"/>
      <c r="M928" s="238" t="str">
        <f>IF(P928=TRUE,IFERROR(K928*VLOOKUP(O928,Y!$F$63:$L$67,MATCH(J928,Y!$G$62:$L$62,0)+1,FALSE),""),IFERROR(K928*VLOOKUP(O928,Y!$F$63:$L$67,MATCH("-",Y!$G$62:$L$62,0)+1,FALSE),""))</f>
        <v/>
      </c>
      <c r="N928" s="207"/>
      <c r="O928" s="209">
        <f t="shared" si="28"/>
        <v>0</v>
      </c>
      <c r="P928" s="209" t="str">
        <f t="shared" si="29"/>
        <v>-</v>
      </c>
      <c r="Q928" s="64"/>
      <c r="R928" s="64"/>
      <c r="S928" s="64"/>
    </row>
    <row r="929" spans="1:19" s="210" customFormat="1" x14ac:dyDescent="0.2">
      <c r="A929" s="207"/>
      <c r="B929" s="224">
        <v>907</v>
      </c>
      <c r="C929" s="229"/>
      <c r="D929" s="229"/>
      <c r="E929" s="226"/>
      <c r="F929" s="227" t="str">
        <f>IFERROR(VLOOKUP(E929, Z!$A$2:$C$4127, 3, FALSE), "")</f>
        <v/>
      </c>
      <c r="G929" s="228"/>
      <c r="H929" s="229"/>
      <c r="I929" s="229"/>
      <c r="J929" s="226" t="s">
        <v>4873</v>
      </c>
      <c r="K929" s="230"/>
      <c r="L929" s="237"/>
      <c r="M929" s="238" t="str">
        <f>IF(P929=TRUE,IFERROR(K929*VLOOKUP(O929,Y!$F$63:$L$67,MATCH(J929,Y!$G$62:$L$62,0)+1,FALSE),""),IFERROR(K929*VLOOKUP(O929,Y!$F$63:$L$67,MATCH("-",Y!$G$62:$L$62,0)+1,FALSE),""))</f>
        <v/>
      </c>
      <c r="N929" s="207"/>
      <c r="O929" s="209">
        <f t="shared" si="28"/>
        <v>0</v>
      </c>
      <c r="P929" s="209" t="str">
        <f t="shared" si="29"/>
        <v>-</v>
      </c>
      <c r="Q929" s="64"/>
      <c r="R929" s="64"/>
      <c r="S929" s="64"/>
    </row>
    <row r="930" spans="1:19" s="210" customFormat="1" x14ac:dyDescent="0.2">
      <c r="A930" s="207"/>
      <c r="B930" s="224">
        <v>908</v>
      </c>
      <c r="C930" s="229"/>
      <c r="D930" s="229"/>
      <c r="E930" s="226"/>
      <c r="F930" s="227" t="str">
        <f>IFERROR(VLOOKUP(E930, Z!$A$2:$C$4127, 3, FALSE), "")</f>
        <v/>
      </c>
      <c r="G930" s="228"/>
      <c r="H930" s="229"/>
      <c r="I930" s="229"/>
      <c r="J930" s="226" t="s">
        <v>4873</v>
      </c>
      <c r="K930" s="230"/>
      <c r="L930" s="237"/>
      <c r="M930" s="238" t="str">
        <f>IF(P930=TRUE,IFERROR(K930*VLOOKUP(O930,Y!$F$63:$L$67,MATCH(J930,Y!$G$62:$L$62,0)+1,FALSE),""),IFERROR(K930*VLOOKUP(O930,Y!$F$63:$L$67,MATCH("-",Y!$G$62:$L$62,0)+1,FALSE),""))</f>
        <v/>
      </c>
      <c r="N930" s="207"/>
      <c r="O930" s="209">
        <f t="shared" si="28"/>
        <v>0</v>
      </c>
      <c r="P930" s="209" t="str">
        <f t="shared" si="29"/>
        <v>-</v>
      </c>
      <c r="Q930" s="64"/>
      <c r="R930" s="64"/>
      <c r="S930" s="64"/>
    </row>
    <row r="931" spans="1:19" s="210" customFormat="1" x14ac:dyDescent="0.2">
      <c r="A931" s="207"/>
      <c r="B931" s="224">
        <v>909</v>
      </c>
      <c r="C931" s="229"/>
      <c r="D931" s="229"/>
      <c r="E931" s="226"/>
      <c r="F931" s="227" t="str">
        <f>IFERROR(VLOOKUP(E931, Z!$A$2:$C$4127, 3, FALSE), "")</f>
        <v/>
      </c>
      <c r="G931" s="228"/>
      <c r="H931" s="229"/>
      <c r="I931" s="229"/>
      <c r="J931" s="226" t="s">
        <v>4873</v>
      </c>
      <c r="K931" s="230"/>
      <c r="L931" s="237"/>
      <c r="M931" s="238" t="str">
        <f>IF(P931=TRUE,IFERROR(K931*VLOOKUP(O931,Y!$F$63:$L$67,MATCH(J931,Y!$G$62:$L$62,0)+1,FALSE),""),IFERROR(K931*VLOOKUP(O931,Y!$F$63:$L$67,MATCH("-",Y!$G$62:$L$62,0)+1,FALSE),""))</f>
        <v/>
      </c>
      <c r="N931" s="207"/>
      <c r="O931" s="209">
        <f t="shared" si="28"/>
        <v>0</v>
      </c>
      <c r="P931" s="209" t="str">
        <f t="shared" si="29"/>
        <v>-</v>
      </c>
      <c r="Q931" s="64"/>
      <c r="R931" s="64"/>
      <c r="S931" s="64"/>
    </row>
    <row r="932" spans="1:19" s="210" customFormat="1" x14ac:dyDescent="0.2">
      <c r="A932" s="207"/>
      <c r="B932" s="224">
        <v>910</v>
      </c>
      <c r="C932" s="229"/>
      <c r="D932" s="229"/>
      <c r="E932" s="226"/>
      <c r="F932" s="227" t="str">
        <f>IFERROR(VLOOKUP(E932, Z!$A$2:$C$4127, 3, FALSE), "")</f>
        <v/>
      </c>
      <c r="G932" s="228"/>
      <c r="H932" s="229"/>
      <c r="I932" s="229"/>
      <c r="J932" s="226" t="s">
        <v>4873</v>
      </c>
      <c r="K932" s="230"/>
      <c r="L932" s="237"/>
      <c r="M932" s="238" t="str">
        <f>IF(P932=TRUE,IFERROR(K932*VLOOKUP(O932,Y!$F$63:$L$67,MATCH(J932,Y!$G$62:$L$62,0)+1,FALSE),""),IFERROR(K932*VLOOKUP(O932,Y!$F$63:$L$67,MATCH("-",Y!$G$62:$L$62,0)+1,FALSE),""))</f>
        <v/>
      </c>
      <c r="N932" s="207"/>
      <c r="O932" s="209">
        <f t="shared" si="28"/>
        <v>0</v>
      </c>
      <c r="P932" s="209" t="str">
        <f t="shared" si="29"/>
        <v>-</v>
      </c>
      <c r="Q932" s="64"/>
      <c r="R932" s="64"/>
      <c r="S932" s="64"/>
    </row>
    <row r="933" spans="1:19" s="210" customFormat="1" x14ac:dyDescent="0.2">
      <c r="A933" s="207"/>
      <c r="B933" s="224">
        <v>911</v>
      </c>
      <c r="C933" s="229"/>
      <c r="D933" s="229"/>
      <c r="E933" s="226"/>
      <c r="F933" s="227" t="str">
        <f>IFERROR(VLOOKUP(E933, Z!$A$2:$C$4127, 3, FALSE), "")</f>
        <v/>
      </c>
      <c r="G933" s="228"/>
      <c r="H933" s="229"/>
      <c r="I933" s="229"/>
      <c r="J933" s="226" t="s">
        <v>4873</v>
      </c>
      <c r="K933" s="230"/>
      <c r="L933" s="237"/>
      <c r="M933" s="238" t="str">
        <f>IF(P933=TRUE,IFERROR(K933*VLOOKUP(O933,Y!$F$63:$L$67,MATCH(J933,Y!$G$62:$L$62,0)+1,FALSE),""),IFERROR(K933*VLOOKUP(O933,Y!$F$63:$L$67,MATCH("-",Y!$G$62:$L$62,0)+1,FALSE),""))</f>
        <v/>
      </c>
      <c r="N933" s="207"/>
      <c r="O933" s="209">
        <f t="shared" si="28"/>
        <v>0</v>
      </c>
      <c r="P933" s="209" t="str">
        <f t="shared" si="29"/>
        <v>-</v>
      </c>
      <c r="Q933" s="64"/>
      <c r="R933" s="64"/>
      <c r="S933" s="64"/>
    </row>
    <row r="934" spans="1:19" s="210" customFormat="1" x14ac:dyDescent="0.2">
      <c r="A934" s="207"/>
      <c r="B934" s="224">
        <v>912</v>
      </c>
      <c r="C934" s="229"/>
      <c r="D934" s="229"/>
      <c r="E934" s="226"/>
      <c r="F934" s="227" t="str">
        <f>IFERROR(VLOOKUP(E934, Z!$A$2:$C$4127, 3, FALSE), "")</f>
        <v/>
      </c>
      <c r="G934" s="228"/>
      <c r="H934" s="229"/>
      <c r="I934" s="229"/>
      <c r="J934" s="226" t="s">
        <v>4873</v>
      </c>
      <c r="K934" s="230"/>
      <c r="L934" s="237"/>
      <c r="M934" s="238" t="str">
        <f>IF(P934=TRUE,IFERROR(K934*VLOOKUP(O934,Y!$F$63:$L$67,MATCH(J934,Y!$G$62:$L$62,0)+1,FALSE),""),IFERROR(K934*VLOOKUP(O934,Y!$F$63:$L$67,MATCH("-",Y!$G$62:$L$62,0)+1,FALSE),""))</f>
        <v/>
      </c>
      <c r="N934" s="207"/>
      <c r="O934" s="209">
        <f t="shared" si="28"/>
        <v>0</v>
      </c>
      <c r="P934" s="209" t="str">
        <f t="shared" si="29"/>
        <v>-</v>
      </c>
      <c r="Q934" s="64"/>
      <c r="R934" s="64"/>
      <c r="S934" s="64"/>
    </row>
    <row r="935" spans="1:19" s="210" customFormat="1" x14ac:dyDescent="0.2">
      <c r="A935" s="207"/>
      <c r="B935" s="224">
        <v>913</v>
      </c>
      <c r="C935" s="229"/>
      <c r="D935" s="229"/>
      <c r="E935" s="226"/>
      <c r="F935" s="227" t="str">
        <f>IFERROR(VLOOKUP(E935, Z!$A$2:$C$4127, 3, FALSE), "")</f>
        <v/>
      </c>
      <c r="G935" s="228"/>
      <c r="H935" s="229"/>
      <c r="I935" s="229"/>
      <c r="J935" s="226" t="s">
        <v>4873</v>
      </c>
      <c r="K935" s="230"/>
      <c r="L935" s="237"/>
      <c r="M935" s="238" t="str">
        <f>IF(P935=TRUE,IFERROR(K935*VLOOKUP(O935,Y!$F$63:$L$67,MATCH(J935,Y!$G$62:$L$62,0)+1,FALSE),""),IFERROR(K935*VLOOKUP(O935,Y!$F$63:$L$67,MATCH("-",Y!$G$62:$L$62,0)+1,FALSE),""))</f>
        <v/>
      </c>
      <c r="N935" s="207"/>
      <c r="O935" s="209">
        <f t="shared" si="28"/>
        <v>0</v>
      </c>
      <c r="P935" s="209" t="str">
        <f t="shared" si="29"/>
        <v>-</v>
      </c>
      <c r="Q935" s="64"/>
      <c r="R935" s="64"/>
      <c r="S935" s="64"/>
    </row>
    <row r="936" spans="1:19" s="210" customFormat="1" x14ac:dyDescent="0.2">
      <c r="A936" s="207"/>
      <c r="B936" s="224">
        <v>914</v>
      </c>
      <c r="C936" s="229"/>
      <c r="D936" s="229"/>
      <c r="E936" s="226"/>
      <c r="F936" s="227" t="str">
        <f>IFERROR(VLOOKUP(E936, Z!$A$2:$C$4127, 3, FALSE), "")</f>
        <v/>
      </c>
      <c r="G936" s="228"/>
      <c r="H936" s="229"/>
      <c r="I936" s="229"/>
      <c r="J936" s="226" t="s">
        <v>4873</v>
      </c>
      <c r="K936" s="230"/>
      <c r="L936" s="237"/>
      <c r="M936" s="238" t="str">
        <f>IF(P936=TRUE,IFERROR(K936*VLOOKUP(O936,Y!$F$63:$L$67,MATCH(J936,Y!$G$62:$L$62,0)+1,FALSE),""),IFERROR(K936*VLOOKUP(O936,Y!$F$63:$L$67,MATCH("-",Y!$G$62:$L$62,0)+1,FALSE),""))</f>
        <v/>
      </c>
      <c r="N936" s="207"/>
      <c r="O936" s="209">
        <f t="shared" si="28"/>
        <v>0</v>
      </c>
      <c r="P936" s="209" t="str">
        <f t="shared" si="29"/>
        <v>-</v>
      </c>
      <c r="Q936" s="64"/>
      <c r="R936" s="64"/>
      <c r="S936" s="64"/>
    </row>
    <row r="937" spans="1:19" s="210" customFormat="1" x14ac:dyDescent="0.2">
      <c r="A937" s="207"/>
      <c r="B937" s="224">
        <v>915</v>
      </c>
      <c r="C937" s="229"/>
      <c r="D937" s="229"/>
      <c r="E937" s="226"/>
      <c r="F937" s="227" t="str">
        <f>IFERROR(VLOOKUP(E937, Z!$A$2:$C$4127, 3, FALSE), "")</f>
        <v/>
      </c>
      <c r="G937" s="228"/>
      <c r="H937" s="229"/>
      <c r="I937" s="229"/>
      <c r="J937" s="226" t="s">
        <v>4873</v>
      </c>
      <c r="K937" s="230"/>
      <c r="L937" s="237"/>
      <c r="M937" s="238" t="str">
        <f>IF(P937=TRUE,IFERROR(K937*VLOOKUP(O937,Y!$F$63:$L$67,MATCH(J937,Y!$G$62:$L$62,0)+1,FALSE),""),IFERROR(K937*VLOOKUP(O937,Y!$F$63:$L$67,MATCH("-",Y!$G$62:$L$62,0)+1,FALSE),""))</f>
        <v/>
      </c>
      <c r="N937" s="207"/>
      <c r="O937" s="209">
        <f t="shared" si="28"/>
        <v>0</v>
      </c>
      <c r="P937" s="209" t="str">
        <f t="shared" si="29"/>
        <v>-</v>
      </c>
      <c r="Q937" s="64"/>
      <c r="R937" s="64"/>
      <c r="S937" s="64"/>
    </row>
    <row r="938" spans="1:19" s="210" customFormat="1" x14ac:dyDescent="0.2">
      <c r="A938" s="207"/>
      <c r="B938" s="224">
        <v>916</v>
      </c>
      <c r="C938" s="229"/>
      <c r="D938" s="229"/>
      <c r="E938" s="226"/>
      <c r="F938" s="227" t="str">
        <f>IFERROR(VLOOKUP(E938, Z!$A$2:$C$4127, 3, FALSE), "")</f>
        <v/>
      </c>
      <c r="G938" s="228"/>
      <c r="H938" s="229"/>
      <c r="I938" s="229"/>
      <c r="J938" s="226" t="s">
        <v>4873</v>
      </c>
      <c r="K938" s="230"/>
      <c r="L938" s="237"/>
      <c r="M938" s="238" t="str">
        <f>IF(P938=TRUE,IFERROR(K938*VLOOKUP(O938,Y!$F$63:$L$67,MATCH(J938,Y!$G$62:$L$62,0)+1,FALSE),""),IFERROR(K938*VLOOKUP(O938,Y!$F$63:$L$67,MATCH("-",Y!$G$62:$L$62,0)+1,FALSE),""))</f>
        <v/>
      </c>
      <c r="N938" s="207"/>
      <c r="O938" s="209">
        <f t="shared" si="28"/>
        <v>0</v>
      </c>
      <c r="P938" s="209" t="str">
        <f t="shared" si="29"/>
        <v>-</v>
      </c>
      <c r="Q938" s="64"/>
      <c r="R938" s="64"/>
      <c r="S938" s="64"/>
    </row>
    <row r="939" spans="1:19" s="210" customFormat="1" x14ac:dyDescent="0.2">
      <c r="A939" s="207"/>
      <c r="B939" s="224">
        <v>917</v>
      </c>
      <c r="C939" s="229"/>
      <c r="D939" s="229"/>
      <c r="E939" s="226"/>
      <c r="F939" s="227" t="str">
        <f>IFERROR(VLOOKUP(E939, Z!$A$2:$C$4127, 3, FALSE), "")</f>
        <v/>
      </c>
      <c r="G939" s="228"/>
      <c r="H939" s="229"/>
      <c r="I939" s="229"/>
      <c r="J939" s="226" t="s">
        <v>4873</v>
      </c>
      <c r="K939" s="230"/>
      <c r="L939" s="237"/>
      <c r="M939" s="238" t="str">
        <f>IF(P939=TRUE,IFERROR(K939*VLOOKUP(O939,Y!$F$63:$L$67,MATCH(J939,Y!$G$62:$L$62,0)+1,FALSE),""),IFERROR(K939*VLOOKUP(O939,Y!$F$63:$L$67,MATCH("-",Y!$G$62:$L$62,0)+1,FALSE),""))</f>
        <v/>
      </c>
      <c r="N939" s="207"/>
      <c r="O939" s="209">
        <f t="shared" si="28"/>
        <v>0</v>
      </c>
      <c r="P939" s="209" t="str">
        <f t="shared" si="29"/>
        <v>-</v>
      </c>
      <c r="Q939" s="64"/>
      <c r="R939" s="64"/>
      <c r="S939" s="64"/>
    </row>
    <row r="940" spans="1:19" s="210" customFormat="1" x14ac:dyDescent="0.2">
      <c r="A940" s="207"/>
      <c r="B940" s="224">
        <v>918</v>
      </c>
      <c r="C940" s="229"/>
      <c r="D940" s="229"/>
      <c r="E940" s="226"/>
      <c r="F940" s="227" t="str">
        <f>IFERROR(VLOOKUP(E940, Z!$A$2:$C$4127, 3, FALSE), "")</f>
        <v/>
      </c>
      <c r="G940" s="228"/>
      <c r="H940" s="229"/>
      <c r="I940" s="229"/>
      <c r="J940" s="226" t="s">
        <v>4873</v>
      </c>
      <c r="K940" s="230"/>
      <c r="L940" s="237"/>
      <c r="M940" s="238" t="str">
        <f>IF(P940=TRUE,IFERROR(K940*VLOOKUP(O940,Y!$F$63:$L$67,MATCH(J940,Y!$G$62:$L$62,0)+1,FALSE),""),IFERROR(K940*VLOOKUP(O940,Y!$F$63:$L$67,MATCH("-",Y!$G$62:$L$62,0)+1,FALSE),""))</f>
        <v/>
      </c>
      <c r="N940" s="207"/>
      <c r="O940" s="209">
        <f t="shared" si="28"/>
        <v>0</v>
      </c>
      <c r="P940" s="209" t="str">
        <f t="shared" si="29"/>
        <v>-</v>
      </c>
      <c r="Q940" s="64"/>
      <c r="R940" s="64"/>
      <c r="S940" s="64"/>
    </row>
    <row r="941" spans="1:19" s="210" customFormat="1" x14ac:dyDescent="0.2">
      <c r="A941" s="207"/>
      <c r="B941" s="224">
        <v>919</v>
      </c>
      <c r="C941" s="229"/>
      <c r="D941" s="229"/>
      <c r="E941" s="226"/>
      <c r="F941" s="227" t="str">
        <f>IFERROR(VLOOKUP(E941, Z!$A$2:$C$4127, 3, FALSE), "")</f>
        <v/>
      </c>
      <c r="G941" s="228"/>
      <c r="H941" s="229"/>
      <c r="I941" s="229"/>
      <c r="J941" s="226" t="s">
        <v>4873</v>
      </c>
      <c r="K941" s="230"/>
      <c r="L941" s="237"/>
      <c r="M941" s="238" t="str">
        <f>IF(P941=TRUE,IFERROR(K941*VLOOKUP(O941,Y!$F$63:$L$67,MATCH(J941,Y!$G$62:$L$62,0)+1,FALSE),""),IFERROR(K941*VLOOKUP(O941,Y!$F$63:$L$67,MATCH("-",Y!$G$62:$L$62,0)+1,FALSE),""))</f>
        <v/>
      </c>
      <c r="N941" s="207"/>
      <c r="O941" s="209">
        <f t="shared" si="28"/>
        <v>0</v>
      </c>
      <c r="P941" s="209" t="str">
        <f t="shared" si="29"/>
        <v>-</v>
      </c>
      <c r="Q941" s="64"/>
      <c r="R941" s="64"/>
      <c r="S941" s="64"/>
    </row>
    <row r="942" spans="1:19" s="210" customFormat="1" x14ac:dyDescent="0.2">
      <c r="A942" s="207"/>
      <c r="B942" s="224">
        <v>920</v>
      </c>
      <c r="C942" s="229"/>
      <c r="D942" s="229"/>
      <c r="E942" s="226"/>
      <c r="F942" s="227" t="str">
        <f>IFERROR(VLOOKUP(E942, Z!$A$2:$C$4127, 3, FALSE), "")</f>
        <v/>
      </c>
      <c r="G942" s="228"/>
      <c r="H942" s="229"/>
      <c r="I942" s="229"/>
      <c r="J942" s="226" t="s">
        <v>4873</v>
      </c>
      <c r="K942" s="230"/>
      <c r="L942" s="237"/>
      <c r="M942" s="238" t="str">
        <f>IF(P942=TRUE,IFERROR(K942*VLOOKUP(O942,Y!$F$63:$L$67,MATCH(J942,Y!$G$62:$L$62,0)+1,FALSE),""),IFERROR(K942*VLOOKUP(O942,Y!$F$63:$L$67,MATCH("-",Y!$G$62:$L$62,0)+1,FALSE),""))</f>
        <v/>
      </c>
      <c r="N942" s="207"/>
      <c r="O942" s="209">
        <f t="shared" si="28"/>
        <v>0</v>
      </c>
      <c r="P942" s="209" t="str">
        <f t="shared" si="29"/>
        <v>-</v>
      </c>
      <c r="Q942" s="64"/>
      <c r="R942" s="64"/>
      <c r="S942" s="64"/>
    </row>
    <row r="943" spans="1:19" s="210" customFormat="1" x14ac:dyDescent="0.2">
      <c r="A943" s="207"/>
      <c r="B943" s="224">
        <v>921</v>
      </c>
      <c r="C943" s="229"/>
      <c r="D943" s="229"/>
      <c r="E943" s="226"/>
      <c r="F943" s="227" t="str">
        <f>IFERROR(VLOOKUP(E943, Z!$A$2:$C$4127, 3, FALSE), "")</f>
        <v/>
      </c>
      <c r="G943" s="228"/>
      <c r="H943" s="229"/>
      <c r="I943" s="229"/>
      <c r="J943" s="226" t="s">
        <v>4873</v>
      </c>
      <c r="K943" s="230"/>
      <c r="L943" s="237"/>
      <c r="M943" s="238" t="str">
        <f>IF(P943=TRUE,IFERROR(K943*VLOOKUP(O943,Y!$F$63:$L$67,MATCH(J943,Y!$G$62:$L$62,0)+1,FALSE),""),IFERROR(K943*VLOOKUP(O943,Y!$F$63:$L$67,MATCH("-",Y!$G$62:$L$62,0)+1,FALSE),""))</f>
        <v/>
      </c>
      <c r="N943" s="207"/>
      <c r="O943" s="209">
        <f t="shared" si="28"/>
        <v>0</v>
      </c>
      <c r="P943" s="209" t="str">
        <f t="shared" si="29"/>
        <v>-</v>
      </c>
      <c r="Q943" s="64"/>
      <c r="R943" s="64"/>
      <c r="S943" s="64"/>
    </row>
    <row r="944" spans="1:19" s="210" customFormat="1" x14ac:dyDescent="0.2">
      <c r="A944" s="207"/>
      <c r="B944" s="224">
        <v>922</v>
      </c>
      <c r="C944" s="229"/>
      <c r="D944" s="229"/>
      <c r="E944" s="226"/>
      <c r="F944" s="227" t="str">
        <f>IFERROR(VLOOKUP(E944, Z!$A$2:$C$4127, 3, FALSE), "")</f>
        <v/>
      </c>
      <c r="G944" s="228"/>
      <c r="H944" s="229"/>
      <c r="I944" s="229"/>
      <c r="J944" s="226" t="s">
        <v>4873</v>
      </c>
      <c r="K944" s="230"/>
      <c r="L944" s="237"/>
      <c r="M944" s="238" t="str">
        <f>IF(P944=TRUE,IFERROR(K944*VLOOKUP(O944,Y!$F$63:$L$67,MATCH(J944,Y!$G$62:$L$62,0)+1,FALSE),""),IFERROR(K944*VLOOKUP(O944,Y!$F$63:$L$67,MATCH("-",Y!$G$62:$L$62,0)+1,FALSE),""))</f>
        <v/>
      </c>
      <c r="N944" s="207"/>
      <c r="O944" s="209">
        <f t="shared" si="28"/>
        <v>0</v>
      </c>
      <c r="P944" s="209" t="str">
        <f t="shared" si="29"/>
        <v>-</v>
      </c>
      <c r="Q944" s="64"/>
      <c r="R944" s="64"/>
      <c r="S944" s="64"/>
    </row>
    <row r="945" spans="1:19" s="210" customFormat="1" x14ac:dyDescent="0.2">
      <c r="A945" s="207"/>
      <c r="B945" s="224">
        <v>923</v>
      </c>
      <c r="C945" s="229"/>
      <c r="D945" s="229"/>
      <c r="E945" s="226"/>
      <c r="F945" s="227" t="str">
        <f>IFERROR(VLOOKUP(E945, Z!$A$2:$C$4127, 3, FALSE), "")</f>
        <v/>
      </c>
      <c r="G945" s="228"/>
      <c r="H945" s="229"/>
      <c r="I945" s="229"/>
      <c r="J945" s="226" t="s">
        <v>4873</v>
      </c>
      <c r="K945" s="230"/>
      <c r="L945" s="237"/>
      <c r="M945" s="238" t="str">
        <f>IF(P945=TRUE,IFERROR(K945*VLOOKUP(O945,Y!$F$63:$L$67,MATCH(J945,Y!$G$62:$L$62,0)+1,FALSE),""),IFERROR(K945*VLOOKUP(O945,Y!$F$63:$L$67,MATCH("-",Y!$G$62:$L$62,0)+1,FALSE),""))</f>
        <v/>
      </c>
      <c r="N945" s="207"/>
      <c r="O945" s="209">
        <f t="shared" si="28"/>
        <v>0</v>
      </c>
      <c r="P945" s="209" t="str">
        <f t="shared" si="29"/>
        <v>-</v>
      </c>
      <c r="Q945" s="64"/>
      <c r="R945" s="64"/>
      <c r="S945" s="64"/>
    </row>
    <row r="946" spans="1:19" s="210" customFormat="1" x14ac:dyDescent="0.2">
      <c r="A946" s="207"/>
      <c r="B946" s="224">
        <v>924</v>
      </c>
      <c r="C946" s="229"/>
      <c r="D946" s="229"/>
      <c r="E946" s="226"/>
      <c r="F946" s="227" t="str">
        <f>IFERROR(VLOOKUP(E946, Z!$A$2:$C$4127, 3, FALSE), "")</f>
        <v/>
      </c>
      <c r="G946" s="228"/>
      <c r="H946" s="229"/>
      <c r="I946" s="229"/>
      <c r="J946" s="226" t="s">
        <v>4873</v>
      </c>
      <c r="K946" s="230"/>
      <c r="L946" s="237"/>
      <c r="M946" s="238" t="str">
        <f>IF(P946=TRUE,IFERROR(K946*VLOOKUP(O946,Y!$F$63:$L$67,MATCH(J946,Y!$G$62:$L$62,0)+1,FALSE),""),IFERROR(K946*VLOOKUP(O946,Y!$F$63:$L$67,MATCH("-",Y!$G$62:$L$62,0)+1,FALSE),""))</f>
        <v/>
      </c>
      <c r="N946" s="207"/>
      <c r="O946" s="209">
        <f t="shared" si="28"/>
        <v>0</v>
      </c>
      <c r="P946" s="209" t="str">
        <f t="shared" si="29"/>
        <v>-</v>
      </c>
      <c r="Q946" s="64"/>
      <c r="R946" s="64"/>
      <c r="S946" s="64"/>
    </row>
    <row r="947" spans="1:19" s="210" customFormat="1" x14ac:dyDescent="0.2">
      <c r="A947" s="207"/>
      <c r="B947" s="224">
        <v>925</v>
      </c>
      <c r="C947" s="229"/>
      <c r="D947" s="229"/>
      <c r="E947" s="226"/>
      <c r="F947" s="227" t="str">
        <f>IFERROR(VLOOKUP(E947, Z!$A$2:$C$4127, 3, FALSE), "")</f>
        <v/>
      </c>
      <c r="G947" s="228"/>
      <c r="H947" s="229"/>
      <c r="I947" s="229"/>
      <c r="J947" s="226" t="s">
        <v>4873</v>
      </c>
      <c r="K947" s="230"/>
      <c r="L947" s="237"/>
      <c r="M947" s="238" t="str">
        <f>IF(P947=TRUE,IFERROR(K947*VLOOKUP(O947,Y!$F$63:$L$67,MATCH(J947,Y!$G$62:$L$62,0)+1,FALSE),""),IFERROR(K947*VLOOKUP(O947,Y!$F$63:$L$67,MATCH("-",Y!$G$62:$L$62,0)+1,FALSE),""))</f>
        <v/>
      </c>
      <c r="N947" s="207"/>
      <c r="O947" s="209">
        <f t="shared" si="28"/>
        <v>0</v>
      </c>
      <c r="P947" s="209" t="str">
        <f t="shared" si="29"/>
        <v>-</v>
      </c>
      <c r="Q947" s="64"/>
      <c r="R947" s="64"/>
      <c r="S947" s="64"/>
    </row>
    <row r="948" spans="1:19" s="210" customFormat="1" x14ac:dyDescent="0.2">
      <c r="A948" s="207"/>
      <c r="B948" s="224">
        <v>926</v>
      </c>
      <c r="C948" s="229"/>
      <c r="D948" s="229"/>
      <c r="E948" s="226"/>
      <c r="F948" s="227" t="str">
        <f>IFERROR(VLOOKUP(E948, Z!$A$2:$C$4127, 3, FALSE), "")</f>
        <v/>
      </c>
      <c r="G948" s="228"/>
      <c r="H948" s="229"/>
      <c r="I948" s="229"/>
      <c r="J948" s="226" t="s">
        <v>4873</v>
      </c>
      <c r="K948" s="230"/>
      <c r="L948" s="237"/>
      <c r="M948" s="238" t="str">
        <f>IF(P948=TRUE,IFERROR(K948*VLOOKUP(O948,Y!$F$63:$L$67,MATCH(J948,Y!$G$62:$L$62,0)+1,FALSE),""),IFERROR(K948*VLOOKUP(O948,Y!$F$63:$L$67,MATCH("-",Y!$G$62:$L$62,0)+1,FALSE),""))</f>
        <v/>
      </c>
      <c r="N948" s="207"/>
      <c r="O948" s="209">
        <f t="shared" si="28"/>
        <v>0</v>
      </c>
      <c r="P948" s="209" t="str">
        <f t="shared" si="29"/>
        <v>-</v>
      </c>
      <c r="Q948" s="64"/>
      <c r="R948" s="64"/>
      <c r="S948" s="64"/>
    </row>
    <row r="949" spans="1:19" s="210" customFormat="1" x14ac:dyDescent="0.2">
      <c r="A949" s="207"/>
      <c r="B949" s="224">
        <v>927</v>
      </c>
      <c r="C949" s="229"/>
      <c r="D949" s="229"/>
      <c r="E949" s="226"/>
      <c r="F949" s="227" t="str">
        <f>IFERROR(VLOOKUP(E949, Z!$A$2:$C$4127, 3, FALSE), "")</f>
        <v/>
      </c>
      <c r="G949" s="228"/>
      <c r="H949" s="229"/>
      <c r="I949" s="229"/>
      <c r="J949" s="226" t="s">
        <v>4873</v>
      </c>
      <c r="K949" s="230"/>
      <c r="L949" s="237"/>
      <c r="M949" s="238" t="str">
        <f>IF(P949=TRUE,IFERROR(K949*VLOOKUP(O949,Y!$F$63:$L$67,MATCH(J949,Y!$G$62:$L$62,0)+1,FALSE),""),IFERROR(K949*VLOOKUP(O949,Y!$F$63:$L$67,MATCH("-",Y!$G$62:$L$62,0)+1,FALSE),""))</f>
        <v/>
      </c>
      <c r="N949" s="207"/>
      <c r="O949" s="209">
        <f t="shared" si="28"/>
        <v>0</v>
      </c>
      <c r="P949" s="209" t="str">
        <f t="shared" si="29"/>
        <v>-</v>
      </c>
      <c r="Q949" s="64"/>
      <c r="R949" s="64"/>
      <c r="S949" s="64"/>
    </row>
    <row r="950" spans="1:19" s="210" customFormat="1" x14ac:dyDescent="0.2">
      <c r="A950" s="207"/>
      <c r="B950" s="224">
        <v>928</v>
      </c>
      <c r="C950" s="229"/>
      <c r="D950" s="229"/>
      <c r="E950" s="226"/>
      <c r="F950" s="227" t="str">
        <f>IFERROR(VLOOKUP(E950, Z!$A$2:$C$4127, 3, FALSE), "")</f>
        <v/>
      </c>
      <c r="G950" s="228"/>
      <c r="H950" s="229"/>
      <c r="I950" s="229"/>
      <c r="J950" s="226" t="s">
        <v>4873</v>
      </c>
      <c r="K950" s="230"/>
      <c r="L950" s="237"/>
      <c r="M950" s="238" t="str">
        <f>IF(P950=TRUE,IFERROR(K950*VLOOKUP(O950,Y!$F$63:$L$67,MATCH(J950,Y!$G$62:$L$62,0)+1,FALSE),""),IFERROR(K950*VLOOKUP(O950,Y!$F$63:$L$67,MATCH("-",Y!$G$62:$L$62,0)+1,FALSE),""))</f>
        <v/>
      </c>
      <c r="N950" s="207"/>
      <c r="O950" s="209">
        <f t="shared" si="28"/>
        <v>0</v>
      </c>
      <c r="P950" s="209" t="str">
        <f t="shared" si="29"/>
        <v>-</v>
      </c>
      <c r="Q950" s="64"/>
      <c r="R950" s="64"/>
      <c r="S950" s="64"/>
    </row>
    <row r="951" spans="1:19" s="210" customFormat="1" x14ac:dyDescent="0.2">
      <c r="A951" s="207"/>
      <c r="B951" s="224">
        <v>929</v>
      </c>
      <c r="C951" s="229"/>
      <c r="D951" s="229"/>
      <c r="E951" s="226"/>
      <c r="F951" s="227" t="str">
        <f>IFERROR(VLOOKUP(E951, Z!$A$2:$C$4127, 3, FALSE), "")</f>
        <v/>
      </c>
      <c r="G951" s="228"/>
      <c r="H951" s="229"/>
      <c r="I951" s="229"/>
      <c r="J951" s="226" t="s">
        <v>4873</v>
      </c>
      <c r="K951" s="230"/>
      <c r="L951" s="237"/>
      <c r="M951" s="238" t="str">
        <f>IF(P951=TRUE,IFERROR(K951*VLOOKUP(O951,Y!$F$63:$L$67,MATCH(J951,Y!$G$62:$L$62,0)+1,FALSE),""),IFERROR(K951*VLOOKUP(O951,Y!$F$63:$L$67,MATCH("-",Y!$G$62:$L$62,0)+1,FALSE),""))</f>
        <v/>
      </c>
      <c r="N951" s="207"/>
      <c r="O951" s="209">
        <f t="shared" si="28"/>
        <v>0</v>
      </c>
      <c r="P951" s="209" t="str">
        <f t="shared" si="29"/>
        <v>-</v>
      </c>
      <c r="Q951" s="64"/>
      <c r="R951" s="64"/>
      <c r="S951" s="64"/>
    </row>
    <row r="952" spans="1:19" s="210" customFormat="1" x14ac:dyDescent="0.2">
      <c r="A952" s="207"/>
      <c r="B952" s="224">
        <v>930</v>
      </c>
      <c r="C952" s="229"/>
      <c r="D952" s="229"/>
      <c r="E952" s="226"/>
      <c r="F952" s="227" t="str">
        <f>IFERROR(VLOOKUP(E952, Z!$A$2:$C$4127, 3, FALSE), "")</f>
        <v/>
      </c>
      <c r="G952" s="228"/>
      <c r="H952" s="229"/>
      <c r="I952" s="229"/>
      <c r="J952" s="226" t="s">
        <v>4873</v>
      </c>
      <c r="K952" s="230"/>
      <c r="L952" s="237"/>
      <c r="M952" s="238" t="str">
        <f>IF(P952=TRUE,IFERROR(K952*VLOOKUP(O952,Y!$F$63:$L$67,MATCH(J952,Y!$G$62:$L$62,0)+1,FALSE),""),IFERROR(K952*VLOOKUP(O952,Y!$F$63:$L$67,MATCH("-",Y!$G$62:$L$62,0)+1,FALSE),""))</f>
        <v/>
      </c>
      <c r="N952" s="207"/>
      <c r="O952" s="209">
        <f t="shared" si="28"/>
        <v>0</v>
      </c>
      <c r="P952" s="209" t="str">
        <f t="shared" si="29"/>
        <v>-</v>
      </c>
      <c r="Q952" s="64"/>
      <c r="R952" s="64"/>
      <c r="S952" s="64"/>
    </row>
    <row r="953" spans="1:19" s="210" customFormat="1" x14ac:dyDescent="0.2">
      <c r="A953" s="207"/>
      <c r="B953" s="224">
        <v>931</v>
      </c>
      <c r="C953" s="229"/>
      <c r="D953" s="229"/>
      <c r="E953" s="226"/>
      <c r="F953" s="227" t="str">
        <f>IFERROR(VLOOKUP(E953, Z!$A$2:$C$4127, 3, FALSE), "")</f>
        <v/>
      </c>
      <c r="G953" s="228"/>
      <c r="H953" s="229"/>
      <c r="I953" s="229"/>
      <c r="J953" s="226" t="s">
        <v>4873</v>
      </c>
      <c r="K953" s="230"/>
      <c r="L953" s="237"/>
      <c r="M953" s="238" t="str">
        <f>IF(P953=TRUE,IFERROR(K953*VLOOKUP(O953,Y!$F$63:$L$67,MATCH(J953,Y!$G$62:$L$62,0)+1,FALSE),""),IFERROR(K953*VLOOKUP(O953,Y!$F$63:$L$67,MATCH("-",Y!$G$62:$L$62,0)+1,FALSE),""))</f>
        <v/>
      </c>
      <c r="N953" s="207"/>
      <c r="O953" s="209">
        <f t="shared" si="28"/>
        <v>0</v>
      </c>
      <c r="P953" s="209" t="str">
        <f t="shared" si="29"/>
        <v>-</v>
      </c>
      <c r="Q953" s="64"/>
      <c r="R953" s="64"/>
      <c r="S953" s="64"/>
    </row>
    <row r="954" spans="1:19" s="210" customFormat="1" x14ac:dyDescent="0.2">
      <c r="A954" s="207"/>
      <c r="B954" s="224">
        <v>932</v>
      </c>
      <c r="C954" s="229"/>
      <c r="D954" s="229"/>
      <c r="E954" s="226"/>
      <c r="F954" s="227" t="str">
        <f>IFERROR(VLOOKUP(E954, Z!$A$2:$C$4127, 3, FALSE), "")</f>
        <v/>
      </c>
      <c r="G954" s="228"/>
      <c r="H954" s="229"/>
      <c r="I954" s="229"/>
      <c r="J954" s="226" t="s">
        <v>4873</v>
      </c>
      <c r="K954" s="230"/>
      <c r="L954" s="237"/>
      <c r="M954" s="238" t="str">
        <f>IF(P954=TRUE,IFERROR(K954*VLOOKUP(O954,Y!$F$63:$L$67,MATCH(J954,Y!$G$62:$L$62,0)+1,FALSE),""),IFERROR(K954*VLOOKUP(O954,Y!$F$63:$L$67,MATCH("-",Y!$G$62:$L$62,0)+1,FALSE),""))</f>
        <v/>
      </c>
      <c r="N954" s="207"/>
      <c r="O954" s="209">
        <f t="shared" si="28"/>
        <v>0</v>
      </c>
      <c r="P954" s="209" t="str">
        <f t="shared" si="29"/>
        <v>-</v>
      </c>
      <c r="Q954" s="64"/>
      <c r="R954" s="64"/>
      <c r="S954" s="64"/>
    </row>
    <row r="955" spans="1:19" s="210" customFormat="1" x14ac:dyDescent="0.2">
      <c r="A955" s="207"/>
      <c r="B955" s="224">
        <v>933</v>
      </c>
      <c r="C955" s="229"/>
      <c r="D955" s="229"/>
      <c r="E955" s="226"/>
      <c r="F955" s="227" t="str">
        <f>IFERROR(VLOOKUP(E955, Z!$A$2:$C$4127, 3, FALSE), "")</f>
        <v/>
      </c>
      <c r="G955" s="228"/>
      <c r="H955" s="229"/>
      <c r="I955" s="229"/>
      <c r="J955" s="226" t="s">
        <v>4873</v>
      </c>
      <c r="K955" s="230"/>
      <c r="L955" s="237"/>
      <c r="M955" s="238" t="str">
        <f>IF(P955=TRUE,IFERROR(K955*VLOOKUP(O955,Y!$F$63:$L$67,MATCH(J955,Y!$G$62:$L$62,0)+1,FALSE),""),IFERROR(K955*VLOOKUP(O955,Y!$F$63:$L$67,MATCH("-",Y!$G$62:$L$62,0)+1,FALSE),""))</f>
        <v/>
      </c>
      <c r="N955" s="207"/>
      <c r="O955" s="209">
        <f t="shared" si="28"/>
        <v>0</v>
      </c>
      <c r="P955" s="209" t="str">
        <f t="shared" si="29"/>
        <v>-</v>
      </c>
      <c r="Q955" s="64"/>
      <c r="R955" s="64"/>
      <c r="S955" s="64"/>
    </row>
    <row r="956" spans="1:19" s="210" customFormat="1" x14ac:dyDescent="0.2">
      <c r="A956" s="207"/>
      <c r="B956" s="224">
        <v>934</v>
      </c>
      <c r="C956" s="229"/>
      <c r="D956" s="229"/>
      <c r="E956" s="226"/>
      <c r="F956" s="227" t="str">
        <f>IFERROR(VLOOKUP(E956, Z!$A$2:$C$4127, 3, FALSE), "")</f>
        <v/>
      </c>
      <c r="G956" s="228"/>
      <c r="H956" s="229"/>
      <c r="I956" s="229"/>
      <c r="J956" s="226" t="s">
        <v>4873</v>
      </c>
      <c r="K956" s="230"/>
      <c r="L956" s="237"/>
      <c r="M956" s="238" t="str">
        <f>IF(P956=TRUE,IFERROR(K956*VLOOKUP(O956,Y!$F$63:$L$67,MATCH(J956,Y!$G$62:$L$62,0)+1,FALSE),""),IFERROR(K956*VLOOKUP(O956,Y!$F$63:$L$67,MATCH("-",Y!$G$62:$L$62,0)+1,FALSE),""))</f>
        <v/>
      </c>
      <c r="N956" s="207"/>
      <c r="O956" s="209">
        <f t="shared" si="28"/>
        <v>0</v>
      </c>
      <c r="P956" s="209" t="str">
        <f t="shared" si="29"/>
        <v>-</v>
      </c>
      <c r="Q956" s="64"/>
      <c r="R956" s="64"/>
      <c r="S956" s="64"/>
    </row>
    <row r="957" spans="1:19" s="210" customFormat="1" x14ac:dyDescent="0.2">
      <c r="A957" s="207"/>
      <c r="B957" s="224">
        <v>935</v>
      </c>
      <c r="C957" s="229"/>
      <c r="D957" s="229"/>
      <c r="E957" s="226"/>
      <c r="F957" s="227" t="str">
        <f>IFERROR(VLOOKUP(E957, Z!$A$2:$C$4127, 3, FALSE), "")</f>
        <v/>
      </c>
      <c r="G957" s="228"/>
      <c r="H957" s="229"/>
      <c r="I957" s="229"/>
      <c r="J957" s="226" t="s">
        <v>4873</v>
      </c>
      <c r="K957" s="230"/>
      <c r="L957" s="237"/>
      <c r="M957" s="238" t="str">
        <f>IF(P957=TRUE,IFERROR(K957*VLOOKUP(O957,Y!$F$63:$L$67,MATCH(J957,Y!$G$62:$L$62,0)+1,FALSE),""),IFERROR(K957*VLOOKUP(O957,Y!$F$63:$L$67,MATCH("-",Y!$G$62:$L$62,0)+1,FALSE),""))</f>
        <v/>
      </c>
      <c r="N957" s="207"/>
      <c r="O957" s="209">
        <f t="shared" si="28"/>
        <v>0</v>
      </c>
      <c r="P957" s="209" t="str">
        <f t="shared" si="29"/>
        <v>-</v>
      </c>
      <c r="Q957" s="64"/>
      <c r="R957" s="64"/>
      <c r="S957" s="64"/>
    </row>
    <row r="958" spans="1:19" s="210" customFormat="1" x14ac:dyDescent="0.2">
      <c r="A958" s="207"/>
      <c r="B958" s="224">
        <v>936</v>
      </c>
      <c r="C958" s="229"/>
      <c r="D958" s="229"/>
      <c r="E958" s="226"/>
      <c r="F958" s="227" t="str">
        <f>IFERROR(VLOOKUP(E958, Z!$A$2:$C$4127, 3, FALSE), "")</f>
        <v/>
      </c>
      <c r="G958" s="228"/>
      <c r="H958" s="229"/>
      <c r="I958" s="229"/>
      <c r="J958" s="226" t="s">
        <v>4873</v>
      </c>
      <c r="K958" s="230"/>
      <c r="L958" s="237"/>
      <c r="M958" s="238" t="str">
        <f>IF(P958=TRUE,IFERROR(K958*VLOOKUP(O958,Y!$F$63:$L$67,MATCH(J958,Y!$G$62:$L$62,0)+1,FALSE),""),IFERROR(K958*VLOOKUP(O958,Y!$F$63:$L$67,MATCH("-",Y!$G$62:$L$62,0)+1,FALSE),""))</f>
        <v/>
      </c>
      <c r="N958" s="207"/>
      <c r="O958" s="209">
        <f t="shared" si="28"/>
        <v>0</v>
      </c>
      <c r="P958" s="209" t="str">
        <f t="shared" si="29"/>
        <v>-</v>
      </c>
      <c r="Q958" s="64"/>
      <c r="R958" s="64"/>
      <c r="S958" s="64"/>
    </row>
    <row r="959" spans="1:19" s="210" customFormat="1" x14ac:dyDescent="0.2">
      <c r="A959" s="207"/>
      <c r="B959" s="224">
        <v>937</v>
      </c>
      <c r="C959" s="229"/>
      <c r="D959" s="229"/>
      <c r="E959" s="226"/>
      <c r="F959" s="227" t="str">
        <f>IFERROR(VLOOKUP(E959, Z!$A$2:$C$4127, 3, FALSE), "")</f>
        <v/>
      </c>
      <c r="G959" s="228"/>
      <c r="H959" s="229"/>
      <c r="I959" s="229"/>
      <c r="J959" s="226" t="s">
        <v>4873</v>
      </c>
      <c r="K959" s="230"/>
      <c r="L959" s="237"/>
      <c r="M959" s="238" t="str">
        <f>IF(P959=TRUE,IFERROR(K959*VLOOKUP(O959,Y!$F$63:$L$67,MATCH(J959,Y!$G$62:$L$62,0)+1,FALSE),""),IFERROR(K959*VLOOKUP(O959,Y!$F$63:$L$67,MATCH("-",Y!$G$62:$L$62,0)+1,FALSE),""))</f>
        <v/>
      </c>
      <c r="N959" s="207"/>
      <c r="O959" s="209">
        <f t="shared" si="28"/>
        <v>0</v>
      </c>
      <c r="P959" s="209" t="str">
        <f t="shared" si="29"/>
        <v>-</v>
      </c>
      <c r="Q959" s="64"/>
      <c r="R959" s="64"/>
      <c r="S959" s="64"/>
    </row>
    <row r="960" spans="1:19" s="210" customFormat="1" x14ac:dyDescent="0.2">
      <c r="A960" s="207"/>
      <c r="B960" s="224">
        <v>938</v>
      </c>
      <c r="C960" s="229"/>
      <c r="D960" s="229"/>
      <c r="E960" s="226"/>
      <c r="F960" s="227" t="str">
        <f>IFERROR(VLOOKUP(E960, Z!$A$2:$C$4127, 3, FALSE), "")</f>
        <v/>
      </c>
      <c r="G960" s="228"/>
      <c r="H960" s="229"/>
      <c r="I960" s="229"/>
      <c r="J960" s="226" t="s">
        <v>4873</v>
      </c>
      <c r="K960" s="230"/>
      <c r="L960" s="237"/>
      <c r="M960" s="238" t="str">
        <f>IF(P960=TRUE,IFERROR(K960*VLOOKUP(O960,Y!$F$63:$L$67,MATCH(J960,Y!$G$62:$L$62,0)+1,FALSE),""),IFERROR(K960*VLOOKUP(O960,Y!$F$63:$L$67,MATCH("-",Y!$G$62:$L$62,0)+1,FALSE),""))</f>
        <v/>
      </c>
      <c r="N960" s="207"/>
      <c r="O960" s="209">
        <f t="shared" si="28"/>
        <v>0</v>
      </c>
      <c r="P960" s="209" t="str">
        <f t="shared" si="29"/>
        <v>-</v>
      </c>
      <c r="Q960" s="64"/>
      <c r="R960" s="64"/>
      <c r="S960" s="64"/>
    </row>
    <row r="961" spans="1:19" s="210" customFormat="1" x14ac:dyDescent="0.2">
      <c r="A961" s="207"/>
      <c r="B961" s="224">
        <v>939</v>
      </c>
      <c r="C961" s="229"/>
      <c r="D961" s="229"/>
      <c r="E961" s="226"/>
      <c r="F961" s="227" t="str">
        <f>IFERROR(VLOOKUP(E961, Z!$A$2:$C$4127, 3, FALSE), "")</f>
        <v/>
      </c>
      <c r="G961" s="228"/>
      <c r="H961" s="229"/>
      <c r="I961" s="229"/>
      <c r="J961" s="226" t="s">
        <v>4873</v>
      </c>
      <c r="K961" s="230"/>
      <c r="L961" s="237"/>
      <c r="M961" s="238" t="str">
        <f>IF(P961=TRUE,IFERROR(K961*VLOOKUP(O961,Y!$F$63:$L$67,MATCH(J961,Y!$G$62:$L$62,0)+1,FALSE),""),IFERROR(K961*VLOOKUP(O961,Y!$F$63:$L$67,MATCH("-",Y!$G$62:$L$62,0)+1,FALSE),""))</f>
        <v/>
      </c>
      <c r="N961" s="207"/>
      <c r="O961" s="209">
        <f t="shared" si="28"/>
        <v>0</v>
      </c>
      <c r="P961" s="209" t="str">
        <f t="shared" si="29"/>
        <v>-</v>
      </c>
      <c r="Q961" s="64"/>
      <c r="R961" s="64"/>
      <c r="S961" s="64"/>
    </row>
    <row r="962" spans="1:19" s="210" customFormat="1" x14ac:dyDescent="0.2">
      <c r="A962" s="207"/>
      <c r="B962" s="224">
        <v>940</v>
      </c>
      <c r="C962" s="229"/>
      <c r="D962" s="229"/>
      <c r="E962" s="226"/>
      <c r="F962" s="227" t="str">
        <f>IFERROR(VLOOKUP(E962, Z!$A$2:$C$4127, 3, FALSE), "")</f>
        <v/>
      </c>
      <c r="G962" s="228"/>
      <c r="H962" s="229"/>
      <c r="I962" s="229"/>
      <c r="J962" s="226" t="s">
        <v>4873</v>
      </c>
      <c r="K962" s="230"/>
      <c r="L962" s="237"/>
      <c r="M962" s="238" t="str">
        <f>IF(P962=TRUE,IFERROR(K962*VLOOKUP(O962,Y!$F$63:$L$67,MATCH(J962,Y!$G$62:$L$62,0)+1,FALSE),""),IFERROR(K962*VLOOKUP(O962,Y!$F$63:$L$67,MATCH("-",Y!$G$62:$L$62,0)+1,FALSE),""))</f>
        <v/>
      </c>
      <c r="N962" s="207"/>
      <c r="O962" s="209">
        <f t="shared" si="28"/>
        <v>0</v>
      </c>
      <c r="P962" s="209" t="str">
        <f t="shared" si="29"/>
        <v>-</v>
      </c>
      <c r="Q962" s="64"/>
      <c r="R962" s="64"/>
      <c r="S962" s="64"/>
    </row>
    <row r="963" spans="1:19" s="210" customFormat="1" x14ac:dyDescent="0.2">
      <c r="A963" s="207"/>
      <c r="B963" s="224">
        <v>941</v>
      </c>
      <c r="C963" s="229"/>
      <c r="D963" s="229"/>
      <c r="E963" s="226"/>
      <c r="F963" s="227" t="str">
        <f>IFERROR(VLOOKUP(E963, Z!$A$2:$C$4127, 3, FALSE), "")</f>
        <v/>
      </c>
      <c r="G963" s="228"/>
      <c r="H963" s="229"/>
      <c r="I963" s="229"/>
      <c r="J963" s="226" t="s">
        <v>4873</v>
      </c>
      <c r="K963" s="230"/>
      <c r="L963" s="237"/>
      <c r="M963" s="238" t="str">
        <f>IF(P963=TRUE,IFERROR(K963*VLOOKUP(O963,Y!$F$63:$L$67,MATCH(J963,Y!$G$62:$L$62,0)+1,FALSE),""),IFERROR(K963*VLOOKUP(O963,Y!$F$63:$L$67,MATCH("-",Y!$G$62:$L$62,0)+1,FALSE),""))</f>
        <v/>
      </c>
      <c r="N963" s="207"/>
      <c r="O963" s="209">
        <f t="shared" si="28"/>
        <v>0</v>
      </c>
      <c r="P963" s="209" t="str">
        <f t="shared" si="29"/>
        <v>-</v>
      </c>
      <c r="Q963" s="64"/>
      <c r="R963" s="64"/>
      <c r="S963" s="64"/>
    </row>
    <row r="964" spans="1:19" s="210" customFormat="1" x14ac:dyDescent="0.2">
      <c r="A964" s="207"/>
      <c r="B964" s="224">
        <v>942</v>
      </c>
      <c r="C964" s="229"/>
      <c r="D964" s="229"/>
      <c r="E964" s="226"/>
      <c r="F964" s="227" t="str">
        <f>IFERROR(VLOOKUP(E964, Z!$A$2:$C$4127, 3, FALSE), "")</f>
        <v/>
      </c>
      <c r="G964" s="228"/>
      <c r="H964" s="229"/>
      <c r="I964" s="229"/>
      <c r="J964" s="226" t="s">
        <v>4873</v>
      </c>
      <c r="K964" s="230"/>
      <c r="L964" s="237"/>
      <c r="M964" s="238" t="str">
        <f>IF(P964=TRUE,IFERROR(K964*VLOOKUP(O964,Y!$F$63:$L$67,MATCH(J964,Y!$G$62:$L$62,0)+1,FALSE),""),IFERROR(K964*VLOOKUP(O964,Y!$F$63:$L$67,MATCH("-",Y!$G$62:$L$62,0)+1,FALSE),""))</f>
        <v/>
      </c>
      <c r="N964" s="207"/>
      <c r="O964" s="209">
        <f t="shared" si="28"/>
        <v>0</v>
      </c>
      <c r="P964" s="209" t="str">
        <f t="shared" si="29"/>
        <v>-</v>
      </c>
      <c r="Q964" s="64"/>
      <c r="R964" s="64"/>
      <c r="S964" s="64"/>
    </row>
    <row r="965" spans="1:19" s="210" customFormat="1" x14ac:dyDescent="0.2">
      <c r="A965" s="207"/>
      <c r="B965" s="224">
        <v>943</v>
      </c>
      <c r="C965" s="229"/>
      <c r="D965" s="229"/>
      <c r="E965" s="226"/>
      <c r="F965" s="227" t="str">
        <f>IFERROR(VLOOKUP(E965, Z!$A$2:$C$4127, 3, FALSE), "")</f>
        <v/>
      </c>
      <c r="G965" s="228"/>
      <c r="H965" s="229"/>
      <c r="I965" s="229"/>
      <c r="J965" s="226" t="s">
        <v>4873</v>
      </c>
      <c r="K965" s="230"/>
      <c r="L965" s="237"/>
      <c r="M965" s="238" t="str">
        <f>IF(P965=TRUE,IFERROR(K965*VLOOKUP(O965,Y!$F$63:$L$67,MATCH(J965,Y!$G$62:$L$62,0)+1,FALSE),""),IFERROR(K965*VLOOKUP(O965,Y!$F$63:$L$67,MATCH("-",Y!$G$62:$L$62,0)+1,FALSE),""))</f>
        <v/>
      </c>
      <c r="N965" s="207"/>
      <c r="O965" s="209">
        <f t="shared" si="28"/>
        <v>0</v>
      </c>
      <c r="P965" s="209" t="str">
        <f t="shared" si="29"/>
        <v>-</v>
      </c>
      <c r="Q965" s="64"/>
      <c r="R965" s="64"/>
      <c r="S965" s="64"/>
    </row>
    <row r="966" spans="1:19" s="210" customFormat="1" x14ac:dyDescent="0.2">
      <c r="A966" s="207"/>
      <c r="B966" s="224">
        <v>944</v>
      </c>
      <c r="C966" s="229"/>
      <c r="D966" s="229"/>
      <c r="E966" s="226"/>
      <c r="F966" s="227" t="str">
        <f>IFERROR(VLOOKUP(E966, Z!$A$2:$C$4127, 3, FALSE), "")</f>
        <v/>
      </c>
      <c r="G966" s="228"/>
      <c r="H966" s="229"/>
      <c r="I966" s="229"/>
      <c r="J966" s="226" t="s">
        <v>4873</v>
      </c>
      <c r="K966" s="230"/>
      <c r="L966" s="237"/>
      <c r="M966" s="238" t="str">
        <f>IF(P966=TRUE,IFERROR(K966*VLOOKUP(O966,Y!$F$63:$L$67,MATCH(J966,Y!$G$62:$L$62,0)+1,FALSE),""),IFERROR(K966*VLOOKUP(O966,Y!$F$63:$L$67,MATCH("-",Y!$G$62:$L$62,0)+1,FALSE),""))</f>
        <v/>
      </c>
      <c r="N966" s="207"/>
      <c r="O966" s="209">
        <f t="shared" si="28"/>
        <v>0</v>
      </c>
      <c r="P966" s="209" t="str">
        <f t="shared" si="29"/>
        <v>-</v>
      </c>
      <c r="Q966" s="64"/>
      <c r="R966" s="64"/>
      <c r="S966" s="64"/>
    </row>
    <row r="967" spans="1:19" s="210" customFormat="1" x14ac:dyDescent="0.2">
      <c r="A967" s="207"/>
      <c r="B967" s="224">
        <v>945</v>
      </c>
      <c r="C967" s="229"/>
      <c r="D967" s="229"/>
      <c r="E967" s="226"/>
      <c r="F967" s="227" t="str">
        <f>IFERROR(VLOOKUP(E967, Z!$A$2:$C$4127, 3, FALSE), "")</f>
        <v/>
      </c>
      <c r="G967" s="228"/>
      <c r="H967" s="229"/>
      <c r="I967" s="229"/>
      <c r="J967" s="226" t="s">
        <v>4873</v>
      </c>
      <c r="K967" s="230"/>
      <c r="L967" s="237"/>
      <c r="M967" s="238" t="str">
        <f>IF(P967=TRUE,IFERROR(K967*VLOOKUP(O967,Y!$F$63:$L$67,MATCH(J967,Y!$G$62:$L$62,0)+1,FALSE),""),IFERROR(K967*VLOOKUP(O967,Y!$F$63:$L$67,MATCH("-",Y!$G$62:$L$62,0)+1,FALSE),""))</f>
        <v/>
      </c>
      <c r="N967" s="207"/>
      <c r="O967" s="209">
        <f t="shared" si="28"/>
        <v>0</v>
      </c>
      <c r="P967" s="209" t="str">
        <f t="shared" si="29"/>
        <v>-</v>
      </c>
      <c r="Q967" s="64"/>
      <c r="R967" s="64"/>
      <c r="S967" s="64"/>
    </row>
    <row r="968" spans="1:19" s="210" customFormat="1" x14ac:dyDescent="0.2">
      <c r="A968" s="207"/>
      <c r="B968" s="224">
        <v>946</v>
      </c>
      <c r="C968" s="229"/>
      <c r="D968" s="229"/>
      <c r="E968" s="226"/>
      <c r="F968" s="227" t="str">
        <f>IFERROR(VLOOKUP(E968, Z!$A$2:$C$4127, 3, FALSE), "")</f>
        <v/>
      </c>
      <c r="G968" s="228"/>
      <c r="H968" s="229"/>
      <c r="I968" s="229"/>
      <c r="J968" s="226" t="s">
        <v>4873</v>
      </c>
      <c r="K968" s="230"/>
      <c r="L968" s="237"/>
      <c r="M968" s="238" t="str">
        <f>IF(P968=TRUE,IFERROR(K968*VLOOKUP(O968,Y!$F$63:$L$67,MATCH(J968,Y!$G$62:$L$62,0)+1,FALSE),""),IFERROR(K968*VLOOKUP(O968,Y!$F$63:$L$67,MATCH("-",Y!$G$62:$L$62,0)+1,FALSE),""))</f>
        <v/>
      </c>
      <c r="N968" s="207"/>
      <c r="O968" s="209">
        <f t="shared" si="28"/>
        <v>0</v>
      </c>
      <c r="P968" s="209" t="str">
        <f t="shared" si="29"/>
        <v>-</v>
      </c>
      <c r="Q968" s="64"/>
      <c r="R968" s="64"/>
      <c r="S968" s="64"/>
    </row>
    <row r="969" spans="1:19" s="210" customFormat="1" x14ac:dyDescent="0.2">
      <c r="A969" s="207"/>
      <c r="B969" s="224">
        <v>947</v>
      </c>
      <c r="C969" s="229"/>
      <c r="D969" s="229"/>
      <c r="E969" s="226"/>
      <c r="F969" s="227" t="str">
        <f>IFERROR(VLOOKUP(E969, Z!$A$2:$C$4127, 3, FALSE), "")</f>
        <v/>
      </c>
      <c r="G969" s="228"/>
      <c r="H969" s="229"/>
      <c r="I969" s="229"/>
      <c r="J969" s="226" t="s">
        <v>4873</v>
      </c>
      <c r="K969" s="230"/>
      <c r="L969" s="237"/>
      <c r="M969" s="238" t="str">
        <f>IF(P969=TRUE,IFERROR(K969*VLOOKUP(O969,Y!$F$63:$L$67,MATCH(J969,Y!$G$62:$L$62,0)+1,FALSE),""),IFERROR(K969*VLOOKUP(O969,Y!$F$63:$L$67,MATCH("-",Y!$G$62:$L$62,0)+1,FALSE),""))</f>
        <v/>
      </c>
      <c r="N969" s="207"/>
      <c r="O969" s="209">
        <f t="shared" si="28"/>
        <v>0</v>
      </c>
      <c r="P969" s="209" t="str">
        <f t="shared" si="29"/>
        <v>-</v>
      </c>
      <c r="Q969" s="64"/>
      <c r="R969" s="64"/>
      <c r="S969" s="64"/>
    </row>
    <row r="970" spans="1:19" s="210" customFormat="1" x14ac:dyDescent="0.2">
      <c r="A970" s="207"/>
      <c r="B970" s="224">
        <v>948</v>
      </c>
      <c r="C970" s="229"/>
      <c r="D970" s="229"/>
      <c r="E970" s="226"/>
      <c r="F970" s="227" t="str">
        <f>IFERROR(VLOOKUP(E970, Z!$A$2:$C$4127, 3, FALSE), "")</f>
        <v/>
      </c>
      <c r="G970" s="228"/>
      <c r="H970" s="229"/>
      <c r="I970" s="229"/>
      <c r="J970" s="226" t="s">
        <v>4873</v>
      </c>
      <c r="K970" s="230"/>
      <c r="L970" s="237"/>
      <c r="M970" s="238" t="str">
        <f>IF(P970=TRUE,IFERROR(K970*VLOOKUP(O970,Y!$F$63:$L$67,MATCH(J970,Y!$G$62:$L$62,0)+1,FALSE),""),IFERROR(K970*VLOOKUP(O970,Y!$F$63:$L$67,MATCH("-",Y!$G$62:$L$62,0)+1,FALSE),""))</f>
        <v/>
      </c>
      <c r="N970" s="207"/>
      <c r="O970" s="209">
        <f t="shared" si="28"/>
        <v>0</v>
      </c>
      <c r="P970" s="209" t="str">
        <f t="shared" si="29"/>
        <v>-</v>
      </c>
      <c r="Q970" s="64"/>
      <c r="R970" s="64"/>
      <c r="S970" s="64"/>
    </row>
    <row r="971" spans="1:19" s="210" customFormat="1" x14ac:dyDescent="0.2">
      <c r="A971" s="207"/>
      <c r="B971" s="224">
        <v>949</v>
      </c>
      <c r="C971" s="229"/>
      <c r="D971" s="229"/>
      <c r="E971" s="226"/>
      <c r="F971" s="227" t="str">
        <f>IFERROR(VLOOKUP(E971, Z!$A$2:$C$4127, 3, FALSE), "")</f>
        <v/>
      </c>
      <c r="G971" s="228"/>
      <c r="H971" s="229"/>
      <c r="I971" s="229"/>
      <c r="J971" s="226" t="s">
        <v>4873</v>
      </c>
      <c r="K971" s="230"/>
      <c r="L971" s="237"/>
      <c r="M971" s="238" t="str">
        <f>IF(P971=TRUE,IFERROR(K971*VLOOKUP(O971,Y!$F$63:$L$67,MATCH(J971,Y!$G$62:$L$62,0)+1,FALSE),""),IFERROR(K971*VLOOKUP(O971,Y!$F$63:$L$67,MATCH("-",Y!$G$62:$L$62,0)+1,FALSE),""))</f>
        <v/>
      </c>
      <c r="N971" s="207"/>
      <c r="O971" s="209">
        <f t="shared" si="28"/>
        <v>0</v>
      </c>
      <c r="P971" s="209" t="str">
        <f t="shared" si="29"/>
        <v>-</v>
      </c>
      <c r="Q971" s="64"/>
      <c r="R971" s="64"/>
      <c r="S971" s="64"/>
    </row>
    <row r="972" spans="1:19" s="210" customFormat="1" x14ac:dyDescent="0.2">
      <c r="A972" s="207"/>
      <c r="B972" s="224">
        <v>950</v>
      </c>
      <c r="C972" s="229"/>
      <c r="D972" s="229"/>
      <c r="E972" s="226"/>
      <c r="F972" s="227" t="str">
        <f>IFERROR(VLOOKUP(E972, Z!$A$2:$C$4127, 3, FALSE), "")</f>
        <v/>
      </c>
      <c r="G972" s="228"/>
      <c r="H972" s="229"/>
      <c r="I972" s="229"/>
      <c r="J972" s="226" t="s">
        <v>4873</v>
      </c>
      <c r="K972" s="230"/>
      <c r="L972" s="237"/>
      <c r="M972" s="238" t="str">
        <f>IF(P972=TRUE,IFERROR(K972*VLOOKUP(O972,Y!$F$63:$L$67,MATCH(J972,Y!$G$62:$L$62,0)+1,FALSE),""),IFERROR(K972*VLOOKUP(O972,Y!$F$63:$L$67,MATCH("-",Y!$G$62:$L$62,0)+1,FALSE),""))</f>
        <v/>
      </c>
      <c r="N972" s="207"/>
      <c r="O972" s="209">
        <f t="shared" si="28"/>
        <v>0</v>
      </c>
      <c r="P972" s="209" t="str">
        <f t="shared" si="29"/>
        <v>-</v>
      </c>
      <c r="Q972" s="64"/>
      <c r="R972" s="64"/>
      <c r="S972" s="64"/>
    </row>
    <row r="973" spans="1:19" s="210" customFormat="1" x14ac:dyDescent="0.2">
      <c r="A973" s="207"/>
      <c r="B973" s="224">
        <v>951</v>
      </c>
      <c r="C973" s="229"/>
      <c r="D973" s="229"/>
      <c r="E973" s="226"/>
      <c r="F973" s="227" t="str">
        <f>IFERROR(VLOOKUP(E973, Z!$A$2:$C$4127, 3, FALSE), "")</f>
        <v/>
      </c>
      <c r="G973" s="228"/>
      <c r="H973" s="229"/>
      <c r="I973" s="229"/>
      <c r="J973" s="226" t="s">
        <v>4873</v>
      </c>
      <c r="K973" s="230"/>
      <c r="L973" s="237"/>
      <c r="M973" s="238" t="str">
        <f>IF(P973=TRUE,IFERROR(K973*VLOOKUP(O973,Y!$F$63:$L$67,MATCH(J973,Y!$G$62:$L$62,0)+1,FALSE),""),IFERROR(K973*VLOOKUP(O973,Y!$F$63:$L$67,MATCH("-",Y!$G$62:$L$62,0)+1,FALSE),""))</f>
        <v/>
      </c>
      <c r="N973" s="207"/>
      <c r="O973" s="209">
        <f t="shared" si="28"/>
        <v>0</v>
      </c>
      <c r="P973" s="209" t="str">
        <f t="shared" si="29"/>
        <v>-</v>
      </c>
      <c r="Q973" s="64"/>
      <c r="R973" s="64"/>
      <c r="S973" s="64"/>
    </row>
    <row r="974" spans="1:19" s="210" customFormat="1" x14ac:dyDescent="0.2">
      <c r="A974" s="207"/>
      <c r="B974" s="224">
        <v>952</v>
      </c>
      <c r="C974" s="229"/>
      <c r="D974" s="229"/>
      <c r="E974" s="226"/>
      <c r="F974" s="227" t="str">
        <f>IFERROR(VLOOKUP(E974, Z!$A$2:$C$4127, 3, FALSE), "")</f>
        <v/>
      </c>
      <c r="G974" s="228"/>
      <c r="H974" s="229"/>
      <c r="I974" s="229"/>
      <c r="J974" s="226" t="s">
        <v>4873</v>
      </c>
      <c r="K974" s="230"/>
      <c r="L974" s="237"/>
      <c r="M974" s="238" t="str">
        <f>IF(P974=TRUE,IFERROR(K974*VLOOKUP(O974,Y!$F$63:$L$67,MATCH(J974,Y!$G$62:$L$62,0)+1,FALSE),""),IFERROR(K974*VLOOKUP(O974,Y!$F$63:$L$67,MATCH("-",Y!$G$62:$L$62,0)+1,FALSE),""))</f>
        <v/>
      </c>
      <c r="N974" s="207"/>
      <c r="O974" s="209">
        <f t="shared" si="28"/>
        <v>0</v>
      </c>
      <c r="P974" s="209" t="str">
        <f t="shared" si="29"/>
        <v>-</v>
      </c>
      <c r="Q974" s="64"/>
      <c r="R974" s="64"/>
      <c r="S974" s="64"/>
    </row>
    <row r="975" spans="1:19" s="210" customFormat="1" x14ac:dyDescent="0.2">
      <c r="A975" s="207"/>
      <c r="B975" s="224">
        <v>953</v>
      </c>
      <c r="C975" s="229"/>
      <c r="D975" s="229"/>
      <c r="E975" s="226"/>
      <c r="F975" s="227" t="str">
        <f>IFERROR(VLOOKUP(E975, Z!$A$2:$C$4127, 3, FALSE), "")</f>
        <v/>
      </c>
      <c r="G975" s="228"/>
      <c r="H975" s="229"/>
      <c r="I975" s="229"/>
      <c r="J975" s="226" t="s">
        <v>4873</v>
      </c>
      <c r="K975" s="230"/>
      <c r="L975" s="237"/>
      <c r="M975" s="238" t="str">
        <f>IF(P975=TRUE,IFERROR(K975*VLOOKUP(O975,Y!$F$63:$L$67,MATCH(J975,Y!$G$62:$L$62,0)+1,FALSE),""),IFERROR(K975*VLOOKUP(O975,Y!$F$63:$L$67,MATCH("-",Y!$G$62:$L$62,0)+1,FALSE),""))</f>
        <v/>
      </c>
      <c r="N975" s="207"/>
      <c r="O975" s="209">
        <f t="shared" si="28"/>
        <v>0</v>
      </c>
      <c r="P975" s="209" t="str">
        <f t="shared" si="29"/>
        <v>-</v>
      </c>
      <c r="Q975" s="64"/>
      <c r="R975" s="64"/>
      <c r="S975" s="64"/>
    </row>
    <row r="976" spans="1:19" s="210" customFormat="1" x14ac:dyDescent="0.2">
      <c r="A976" s="207"/>
      <c r="B976" s="224">
        <v>954</v>
      </c>
      <c r="C976" s="229"/>
      <c r="D976" s="229"/>
      <c r="E976" s="226"/>
      <c r="F976" s="227" t="str">
        <f>IFERROR(VLOOKUP(E976, Z!$A$2:$C$4127, 3, FALSE), "")</f>
        <v/>
      </c>
      <c r="G976" s="228"/>
      <c r="H976" s="229"/>
      <c r="I976" s="229"/>
      <c r="J976" s="226" t="s">
        <v>4873</v>
      </c>
      <c r="K976" s="230"/>
      <c r="L976" s="237"/>
      <c r="M976" s="238" t="str">
        <f>IF(P976=TRUE,IFERROR(K976*VLOOKUP(O976,Y!$F$63:$L$67,MATCH(J976,Y!$G$62:$L$62,0)+1,FALSE),""),IFERROR(K976*VLOOKUP(O976,Y!$F$63:$L$67,MATCH("-",Y!$G$62:$L$62,0)+1,FALSE),""))</f>
        <v/>
      </c>
      <c r="N976" s="207"/>
      <c r="O976" s="209">
        <f t="shared" si="28"/>
        <v>0</v>
      </c>
      <c r="P976" s="209" t="str">
        <f t="shared" si="29"/>
        <v>-</v>
      </c>
      <c r="Q976" s="64"/>
      <c r="R976" s="64"/>
      <c r="S976" s="64"/>
    </row>
    <row r="977" spans="1:19" s="210" customFormat="1" x14ac:dyDescent="0.2">
      <c r="A977" s="207"/>
      <c r="B977" s="224">
        <v>955</v>
      </c>
      <c r="C977" s="229"/>
      <c r="D977" s="229"/>
      <c r="E977" s="226"/>
      <c r="F977" s="227" t="str">
        <f>IFERROR(VLOOKUP(E977, Z!$A$2:$C$4127, 3, FALSE), "")</f>
        <v/>
      </c>
      <c r="G977" s="228"/>
      <c r="H977" s="229"/>
      <c r="I977" s="229"/>
      <c r="J977" s="226" t="s">
        <v>4873</v>
      </c>
      <c r="K977" s="230"/>
      <c r="L977" s="237"/>
      <c r="M977" s="238" t="str">
        <f>IF(P977=TRUE,IFERROR(K977*VLOOKUP(O977,Y!$F$63:$L$67,MATCH(J977,Y!$G$62:$L$62,0)+1,FALSE),""),IFERROR(K977*VLOOKUP(O977,Y!$F$63:$L$67,MATCH("-",Y!$G$62:$L$62,0)+1,FALSE),""))</f>
        <v/>
      </c>
      <c r="N977" s="207"/>
      <c r="O977" s="209">
        <f t="shared" si="28"/>
        <v>0</v>
      </c>
      <c r="P977" s="209" t="str">
        <f t="shared" si="29"/>
        <v>-</v>
      </c>
      <c r="Q977" s="64"/>
      <c r="R977" s="64"/>
      <c r="S977" s="64"/>
    </row>
    <row r="978" spans="1:19" s="210" customFormat="1" x14ac:dyDescent="0.2">
      <c r="A978" s="207"/>
      <c r="B978" s="224">
        <v>956</v>
      </c>
      <c r="C978" s="229"/>
      <c r="D978" s="229"/>
      <c r="E978" s="226"/>
      <c r="F978" s="227" t="str">
        <f>IFERROR(VLOOKUP(E978, Z!$A$2:$C$4127, 3, FALSE), "")</f>
        <v/>
      </c>
      <c r="G978" s="228"/>
      <c r="H978" s="229"/>
      <c r="I978" s="229"/>
      <c r="J978" s="226" t="s">
        <v>4873</v>
      </c>
      <c r="K978" s="230"/>
      <c r="L978" s="237"/>
      <c r="M978" s="238" t="str">
        <f>IF(P978=TRUE,IFERROR(K978*VLOOKUP(O978,Y!$F$63:$L$67,MATCH(J978,Y!$G$62:$L$62,0)+1,FALSE),""),IFERROR(K978*VLOOKUP(O978,Y!$F$63:$L$67,MATCH("-",Y!$G$62:$L$62,0)+1,FALSE),""))</f>
        <v/>
      </c>
      <c r="N978" s="207"/>
      <c r="O978" s="209">
        <f t="shared" si="28"/>
        <v>0</v>
      </c>
      <c r="P978" s="209" t="str">
        <f t="shared" si="29"/>
        <v>-</v>
      </c>
      <c r="Q978" s="64"/>
      <c r="R978" s="64"/>
      <c r="S978" s="64"/>
    </row>
    <row r="979" spans="1:19" s="210" customFormat="1" x14ac:dyDescent="0.2">
      <c r="A979" s="207"/>
      <c r="B979" s="224">
        <v>957</v>
      </c>
      <c r="C979" s="229"/>
      <c r="D979" s="229"/>
      <c r="E979" s="226"/>
      <c r="F979" s="227" t="str">
        <f>IFERROR(VLOOKUP(E979, Z!$A$2:$C$4127, 3, FALSE), "")</f>
        <v/>
      </c>
      <c r="G979" s="228"/>
      <c r="H979" s="229"/>
      <c r="I979" s="229"/>
      <c r="J979" s="226" t="s">
        <v>4873</v>
      </c>
      <c r="K979" s="230"/>
      <c r="L979" s="237"/>
      <c r="M979" s="238" t="str">
        <f>IF(P979=TRUE,IFERROR(K979*VLOOKUP(O979,Y!$F$63:$L$67,MATCH(J979,Y!$G$62:$L$62,0)+1,FALSE),""),IFERROR(K979*VLOOKUP(O979,Y!$F$63:$L$67,MATCH("-",Y!$G$62:$L$62,0)+1,FALSE),""))</f>
        <v/>
      </c>
      <c r="N979" s="207"/>
      <c r="O979" s="209">
        <f t="shared" si="28"/>
        <v>0</v>
      </c>
      <c r="P979" s="209" t="str">
        <f t="shared" si="29"/>
        <v>-</v>
      </c>
      <c r="Q979" s="64"/>
      <c r="R979" s="64"/>
      <c r="S979" s="64"/>
    </row>
    <row r="980" spans="1:19" s="210" customFormat="1" x14ac:dyDescent="0.2">
      <c r="A980" s="207"/>
      <c r="B980" s="224">
        <v>958</v>
      </c>
      <c r="C980" s="229"/>
      <c r="D980" s="229"/>
      <c r="E980" s="226"/>
      <c r="F980" s="227" t="str">
        <f>IFERROR(VLOOKUP(E980, Z!$A$2:$C$4127, 3, FALSE), "")</f>
        <v/>
      </c>
      <c r="G980" s="228"/>
      <c r="H980" s="229"/>
      <c r="I980" s="229"/>
      <c r="J980" s="226" t="s">
        <v>4873</v>
      </c>
      <c r="K980" s="230"/>
      <c r="L980" s="237"/>
      <c r="M980" s="238" t="str">
        <f>IF(P980=TRUE,IFERROR(K980*VLOOKUP(O980,Y!$F$63:$L$67,MATCH(J980,Y!$G$62:$L$62,0)+1,FALSE),""),IFERROR(K980*VLOOKUP(O980,Y!$F$63:$L$67,MATCH("-",Y!$G$62:$L$62,0)+1,FALSE),""))</f>
        <v/>
      </c>
      <c r="N980" s="207"/>
      <c r="O980" s="209">
        <f t="shared" si="28"/>
        <v>0</v>
      </c>
      <c r="P980" s="209" t="str">
        <f t="shared" si="29"/>
        <v>-</v>
      </c>
      <c r="Q980" s="64"/>
      <c r="R980" s="64"/>
      <c r="S980" s="64"/>
    </row>
    <row r="981" spans="1:19" s="210" customFormat="1" x14ac:dyDescent="0.2">
      <c r="A981" s="207"/>
      <c r="B981" s="224">
        <v>959</v>
      </c>
      <c r="C981" s="229"/>
      <c r="D981" s="229"/>
      <c r="E981" s="226"/>
      <c r="F981" s="227" t="str">
        <f>IFERROR(VLOOKUP(E981, Z!$A$2:$C$4127, 3, FALSE), "")</f>
        <v/>
      </c>
      <c r="G981" s="228"/>
      <c r="H981" s="229"/>
      <c r="I981" s="229"/>
      <c r="J981" s="226" t="s">
        <v>4873</v>
      </c>
      <c r="K981" s="230"/>
      <c r="L981" s="237"/>
      <c r="M981" s="238" t="str">
        <f>IF(P981=TRUE,IFERROR(K981*VLOOKUP(O981,Y!$F$63:$L$67,MATCH(J981,Y!$G$62:$L$62,0)+1,FALSE),""),IFERROR(K981*VLOOKUP(O981,Y!$F$63:$L$67,MATCH("-",Y!$G$62:$L$62,0)+1,FALSE),""))</f>
        <v/>
      </c>
      <c r="N981" s="207"/>
      <c r="O981" s="209">
        <f t="shared" si="28"/>
        <v>0</v>
      </c>
      <c r="P981" s="209" t="str">
        <f t="shared" si="29"/>
        <v>-</v>
      </c>
      <c r="Q981" s="64"/>
      <c r="R981" s="64"/>
      <c r="S981" s="64"/>
    </row>
    <row r="982" spans="1:19" s="210" customFormat="1" x14ac:dyDescent="0.2">
      <c r="A982" s="207"/>
      <c r="B982" s="224">
        <v>960</v>
      </c>
      <c r="C982" s="229"/>
      <c r="D982" s="229"/>
      <c r="E982" s="226"/>
      <c r="F982" s="227" t="str">
        <f>IFERROR(VLOOKUP(E982, Z!$A$2:$C$4127, 3, FALSE), "")</f>
        <v/>
      </c>
      <c r="G982" s="228"/>
      <c r="H982" s="229"/>
      <c r="I982" s="229"/>
      <c r="J982" s="226" t="s">
        <v>4873</v>
      </c>
      <c r="K982" s="230"/>
      <c r="L982" s="237"/>
      <c r="M982" s="238" t="str">
        <f>IF(P982=TRUE,IFERROR(K982*VLOOKUP(O982,Y!$F$63:$L$67,MATCH(J982,Y!$G$62:$L$62,0)+1,FALSE),""),IFERROR(K982*VLOOKUP(O982,Y!$F$63:$L$67,MATCH("-",Y!$G$62:$L$62,0)+1,FALSE),""))</f>
        <v/>
      </c>
      <c r="N982" s="207"/>
      <c r="O982" s="209">
        <f t="shared" si="28"/>
        <v>0</v>
      </c>
      <c r="P982" s="209" t="str">
        <f t="shared" si="29"/>
        <v>-</v>
      </c>
      <c r="Q982" s="64"/>
      <c r="R982" s="64"/>
      <c r="S982" s="64"/>
    </row>
    <row r="983" spans="1:19" s="210" customFormat="1" x14ac:dyDescent="0.2">
      <c r="A983" s="207"/>
      <c r="B983" s="224">
        <v>961</v>
      </c>
      <c r="C983" s="229"/>
      <c r="D983" s="229"/>
      <c r="E983" s="226"/>
      <c r="F983" s="227" t="str">
        <f>IFERROR(VLOOKUP(E983, Z!$A$2:$C$4127, 3, FALSE), "")</f>
        <v/>
      </c>
      <c r="G983" s="228"/>
      <c r="H983" s="229"/>
      <c r="I983" s="229"/>
      <c r="J983" s="226" t="s">
        <v>4873</v>
      </c>
      <c r="K983" s="230"/>
      <c r="L983" s="237"/>
      <c r="M983" s="238" t="str">
        <f>IF(P983=TRUE,IFERROR(K983*VLOOKUP(O983,Y!$F$63:$L$67,MATCH(J983,Y!$G$62:$L$62,0)+1,FALSE),""),IFERROR(K983*VLOOKUP(O983,Y!$F$63:$L$67,MATCH("-",Y!$G$62:$L$62,0)+1,FALSE),""))</f>
        <v/>
      </c>
      <c r="N983" s="207"/>
      <c r="O983" s="209">
        <f t="shared" ref="O983:O1022" si="30">IFERROR(IFERROR(IFERROR( MATCH(G983, INDEX(Appliances,,1), 0), MATCH(G983, INDEX(Appliances,,2), 0)), MATCH(G983, INDEX(Appliances,,3), 0)), 0)</f>
        <v>0</v>
      </c>
      <c r="P983" s="209" t="str">
        <f t="shared" si="29"/>
        <v>-</v>
      </c>
      <c r="Q983" s="64"/>
      <c r="R983" s="64"/>
      <c r="S983" s="64"/>
    </row>
    <row r="984" spans="1:19" s="210" customFormat="1" x14ac:dyDescent="0.2">
      <c r="A984" s="207"/>
      <c r="B984" s="224">
        <v>962</v>
      </c>
      <c r="C984" s="229"/>
      <c r="D984" s="229"/>
      <c r="E984" s="226"/>
      <c r="F984" s="227" t="str">
        <f>IFERROR(VLOOKUP(E984, Z!$A$2:$C$4127, 3, FALSE), "")</f>
        <v/>
      </c>
      <c r="G984" s="228"/>
      <c r="H984" s="229"/>
      <c r="I984" s="229"/>
      <c r="J984" s="226" t="s">
        <v>4873</v>
      </c>
      <c r="K984" s="230"/>
      <c r="L984" s="237"/>
      <c r="M984" s="238" t="str">
        <f>IF(P984=TRUE,IFERROR(K984*VLOOKUP(O984,Y!$F$63:$L$67,MATCH(J984,Y!$G$62:$L$62,0)+1,FALSE),""),IFERROR(K984*VLOOKUP(O984,Y!$F$63:$L$67,MATCH("-",Y!$G$62:$L$62,0)+1,FALSE),""))</f>
        <v/>
      </c>
      <c r="N984" s="207"/>
      <c r="O984" s="209">
        <f t="shared" si="30"/>
        <v>0</v>
      </c>
      <c r="P984" s="209" t="str">
        <f t="shared" ref="P984:P1022" si="31">IF(O984=0, "-", IF(O984&lt;=4, TRUE, FALSE))</f>
        <v>-</v>
      </c>
      <c r="Q984" s="64"/>
      <c r="R984" s="64"/>
      <c r="S984" s="64"/>
    </row>
    <row r="985" spans="1:19" s="210" customFormat="1" x14ac:dyDescent="0.2">
      <c r="A985" s="207"/>
      <c r="B985" s="224">
        <v>963</v>
      </c>
      <c r="C985" s="229"/>
      <c r="D985" s="229"/>
      <c r="E985" s="226"/>
      <c r="F985" s="227" t="str">
        <f>IFERROR(VLOOKUP(E985, Z!$A$2:$C$4127, 3, FALSE), "")</f>
        <v/>
      </c>
      <c r="G985" s="228"/>
      <c r="H985" s="229"/>
      <c r="I985" s="229"/>
      <c r="J985" s="226" t="s">
        <v>4873</v>
      </c>
      <c r="K985" s="230"/>
      <c r="L985" s="237"/>
      <c r="M985" s="238" t="str">
        <f>IF(P985=TRUE,IFERROR(K985*VLOOKUP(O985,Y!$F$63:$L$67,MATCH(J985,Y!$G$62:$L$62,0)+1,FALSE),""),IFERROR(K985*VLOOKUP(O985,Y!$F$63:$L$67,MATCH("-",Y!$G$62:$L$62,0)+1,FALSE),""))</f>
        <v/>
      </c>
      <c r="N985" s="207"/>
      <c r="O985" s="209">
        <f t="shared" si="30"/>
        <v>0</v>
      </c>
      <c r="P985" s="209" t="str">
        <f t="shared" si="31"/>
        <v>-</v>
      </c>
      <c r="Q985" s="64"/>
      <c r="R985" s="64"/>
      <c r="S985" s="64"/>
    </row>
    <row r="986" spans="1:19" s="210" customFormat="1" x14ac:dyDescent="0.2">
      <c r="A986" s="207"/>
      <c r="B986" s="224">
        <v>964</v>
      </c>
      <c r="C986" s="229"/>
      <c r="D986" s="229"/>
      <c r="E986" s="226"/>
      <c r="F986" s="227" t="str">
        <f>IFERROR(VLOOKUP(E986, Z!$A$2:$C$4127, 3, FALSE), "")</f>
        <v/>
      </c>
      <c r="G986" s="228"/>
      <c r="H986" s="229"/>
      <c r="I986" s="229"/>
      <c r="J986" s="226" t="s">
        <v>4873</v>
      </c>
      <c r="K986" s="230"/>
      <c r="L986" s="237"/>
      <c r="M986" s="238" t="str">
        <f>IF(P986=TRUE,IFERROR(K986*VLOOKUP(O986,Y!$F$63:$L$67,MATCH(J986,Y!$G$62:$L$62,0)+1,FALSE),""),IFERROR(K986*VLOOKUP(O986,Y!$F$63:$L$67,MATCH("-",Y!$G$62:$L$62,0)+1,FALSE),""))</f>
        <v/>
      </c>
      <c r="N986" s="207"/>
      <c r="O986" s="209">
        <f t="shared" si="30"/>
        <v>0</v>
      </c>
      <c r="P986" s="209" t="str">
        <f t="shared" si="31"/>
        <v>-</v>
      </c>
      <c r="Q986" s="64"/>
      <c r="R986" s="64"/>
      <c r="S986" s="64"/>
    </row>
    <row r="987" spans="1:19" s="210" customFormat="1" x14ac:dyDescent="0.2">
      <c r="A987" s="207"/>
      <c r="B987" s="224">
        <v>965</v>
      </c>
      <c r="C987" s="229"/>
      <c r="D987" s="229"/>
      <c r="E987" s="226"/>
      <c r="F987" s="227" t="str">
        <f>IFERROR(VLOOKUP(E987, Z!$A$2:$C$4127, 3, FALSE), "")</f>
        <v/>
      </c>
      <c r="G987" s="228"/>
      <c r="H987" s="229"/>
      <c r="I987" s="229"/>
      <c r="J987" s="226" t="s">
        <v>4873</v>
      </c>
      <c r="K987" s="230"/>
      <c r="L987" s="237"/>
      <c r="M987" s="238" t="str">
        <f>IF(P987=TRUE,IFERROR(K987*VLOOKUP(O987,Y!$F$63:$L$67,MATCH(J987,Y!$G$62:$L$62,0)+1,FALSE),""),IFERROR(K987*VLOOKUP(O987,Y!$F$63:$L$67,MATCH("-",Y!$G$62:$L$62,0)+1,FALSE),""))</f>
        <v/>
      </c>
      <c r="N987" s="207"/>
      <c r="O987" s="209">
        <f t="shared" si="30"/>
        <v>0</v>
      </c>
      <c r="P987" s="209" t="str">
        <f t="shared" si="31"/>
        <v>-</v>
      </c>
      <c r="Q987" s="64"/>
      <c r="R987" s="64"/>
      <c r="S987" s="64"/>
    </row>
    <row r="988" spans="1:19" s="210" customFormat="1" x14ac:dyDescent="0.2">
      <c r="A988" s="207"/>
      <c r="B988" s="224">
        <v>966</v>
      </c>
      <c r="C988" s="229"/>
      <c r="D988" s="229"/>
      <c r="E988" s="226"/>
      <c r="F988" s="227" t="str">
        <f>IFERROR(VLOOKUP(E988, Z!$A$2:$C$4127, 3, FALSE), "")</f>
        <v/>
      </c>
      <c r="G988" s="228"/>
      <c r="H988" s="229"/>
      <c r="I988" s="229"/>
      <c r="J988" s="226" t="s">
        <v>4873</v>
      </c>
      <c r="K988" s="230"/>
      <c r="L988" s="237"/>
      <c r="M988" s="238" t="str">
        <f>IF(P988=TRUE,IFERROR(K988*VLOOKUP(O988,Y!$F$63:$L$67,MATCH(J988,Y!$G$62:$L$62,0)+1,FALSE),""),IFERROR(K988*VLOOKUP(O988,Y!$F$63:$L$67,MATCH("-",Y!$G$62:$L$62,0)+1,FALSE),""))</f>
        <v/>
      </c>
      <c r="N988" s="207"/>
      <c r="O988" s="209">
        <f t="shared" si="30"/>
        <v>0</v>
      </c>
      <c r="P988" s="209" t="str">
        <f t="shared" si="31"/>
        <v>-</v>
      </c>
      <c r="Q988" s="64"/>
      <c r="R988" s="64"/>
      <c r="S988" s="64"/>
    </row>
    <row r="989" spans="1:19" s="210" customFormat="1" x14ac:dyDescent="0.2">
      <c r="A989" s="207"/>
      <c r="B989" s="224">
        <v>967</v>
      </c>
      <c r="C989" s="229"/>
      <c r="D989" s="229"/>
      <c r="E989" s="226"/>
      <c r="F989" s="227" t="str">
        <f>IFERROR(VLOOKUP(E989, Z!$A$2:$C$4127, 3, FALSE), "")</f>
        <v/>
      </c>
      <c r="G989" s="228"/>
      <c r="H989" s="229"/>
      <c r="I989" s="229"/>
      <c r="J989" s="226" t="s">
        <v>4873</v>
      </c>
      <c r="K989" s="230"/>
      <c r="L989" s="237"/>
      <c r="M989" s="238" t="str">
        <f>IF(P989=TRUE,IFERROR(K989*VLOOKUP(O989,Y!$F$63:$L$67,MATCH(J989,Y!$G$62:$L$62,0)+1,FALSE),""),IFERROR(K989*VLOOKUP(O989,Y!$F$63:$L$67,MATCH("-",Y!$G$62:$L$62,0)+1,FALSE),""))</f>
        <v/>
      </c>
      <c r="N989" s="207"/>
      <c r="O989" s="209">
        <f t="shared" si="30"/>
        <v>0</v>
      </c>
      <c r="P989" s="209" t="str">
        <f t="shared" si="31"/>
        <v>-</v>
      </c>
      <c r="Q989" s="64"/>
      <c r="R989" s="64"/>
      <c r="S989" s="64"/>
    </row>
    <row r="990" spans="1:19" s="210" customFormat="1" x14ac:dyDescent="0.2">
      <c r="A990" s="207"/>
      <c r="B990" s="224">
        <v>968</v>
      </c>
      <c r="C990" s="229"/>
      <c r="D990" s="229"/>
      <c r="E990" s="226"/>
      <c r="F990" s="227" t="str">
        <f>IFERROR(VLOOKUP(E990, Z!$A$2:$C$4127, 3, FALSE), "")</f>
        <v/>
      </c>
      <c r="G990" s="228"/>
      <c r="H990" s="229"/>
      <c r="I990" s="229"/>
      <c r="J990" s="226" t="s">
        <v>4873</v>
      </c>
      <c r="K990" s="230"/>
      <c r="L990" s="237"/>
      <c r="M990" s="238" t="str">
        <f>IF(P990=TRUE,IFERROR(K990*VLOOKUP(O990,Y!$F$63:$L$67,MATCH(J990,Y!$G$62:$L$62,0)+1,FALSE),""),IFERROR(K990*VLOOKUP(O990,Y!$F$63:$L$67,MATCH("-",Y!$G$62:$L$62,0)+1,FALSE),""))</f>
        <v/>
      </c>
      <c r="N990" s="207"/>
      <c r="O990" s="209">
        <f t="shared" si="30"/>
        <v>0</v>
      </c>
      <c r="P990" s="209" t="str">
        <f t="shared" si="31"/>
        <v>-</v>
      </c>
      <c r="Q990" s="64"/>
      <c r="R990" s="64"/>
      <c r="S990" s="64"/>
    </row>
    <row r="991" spans="1:19" s="210" customFormat="1" x14ac:dyDescent="0.2">
      <c r="A991" s="207"/>
      <c r="B991" s="224">
        <v>969</v>
      </c>
      <c r="C991" s="229"/>
      <c r="D991" s="229"/>
      <c r="E991" s="226"/>
      <c r="F991" s="227" t="str">
        <f>IFERROR(VLOOKUP(E991, Z!$A$2:$C$4127, 3, FALSE), "")</f>
        <v/>
      </c>
      <c r="G991" s="228"/>
      <c r="H991" s="229"/>
      <c r="I991" s="229"/>
      <c r="J991" s="226" t="s">
        <v>4873</v>
      </c>
      <c r="K991" s="230"/>
      <c r="L991" s="237"/>
      <c r="M991" s="238" t="str">
        <f>IF(P991=TRUE,IFERROR(K991*VLOOKUP(O991,Y!$F$63:$L$67,MATCH(J991,Y!$G$62:$L$62,0)+1,FALSE),""),IFERROR(K991*VLOOKUP(O991,Y!$F$63:$L$67,MATCH("-",Y!$G$62:$L$62,0)+1,FALSE),""))</f>
        <v/>
      </c>
      <c r="N991" s="207"/>
      <c r="O991" s="209">
        <f t="shared" si="30"/>
        <v>0</v>
      </c>
      <c r="P991" s="209" t="str">
        <f t="shared" si="31"/>
        <v>-</v>
      </c>
      <c r="Q991" s="64"/>
      <c r="R991" s="64"/>
      <c r="S991" s="64"/>
    </row>
    <row r="992" spans="1:19" s="210" customFormat="1" x14ac:dyDescent="0.2">
      <c r="A992" s="207"/>
      <c r="B992" s="224">
        <v>970</v>
      </c>
      <c r="C992" s="229"/>
      <c r="D992" s="229"/>
      <c r="E992" s="226"/>
      <c r="F992" s="227" t="str">
        <f>IFERROR(VLOOKUP(E992, Z!$A$2:$C$4127, 3, FALSE), "")</f>
        <v/>
      </c>
      <c r="G992" s="228"/>
      <c r="H992" s="229"/>
      <c r="I992" s="229"/>
      <c r="J992" s="226" t="s">
        <v>4873</v>
      </c>
      <c r="K992" s="230"/>
      <c r="L992" s="237"/>
      <c r="M992" s="238" t="str">
        <f>IF(P992=TRUE,IFERROR(K992*VLOOKUP(O992,Y!$F$63:$L$67,MATCH(J992,Y!$G$62:$L$62,0)+1,FALSE),""),IFERROR(K992*VLOOKUP(O992,Y!$F$63:$L$67,MATCH("-",Y!$G$62:$L$62,0)+1,FALSE),""))</f>
        <v/>
      </c>
      <c r="N992" s="207"/>
      <c r="O992" s="209">
        <f t="shared" si="30"/>
        <v>0</v>
      </c>
      <c r="P992" s="209" t="str">
        <f t="shared" si="31"/>
        <v>-</v>
      </c>
      <c r="Q992" s="64"/>
      <c r="R992" s="64"/>
      <c r="S992" s="64"/>
    </row>
    <row r="993" spans="1:19" s="210" customFormat="1" x14ac:dyDescent="0.2">
      <c r="A993" s="207"/>
      <c r="B993" s="224">
        <v>971</v>
      </c>
      <c r="C993" s="229"/>
      <c r="D993" s="229"/>
      <c r="E993" s="226"/>
      <c r="F993" s="227" t="str">
        <f>IFERROR(VLOOKUP(E993, Z!$A$2:$C$4127, 3, FALSE), "")</f>
        <v/>
      </c>
      <c r="G993" s="228"/>
      <c r="H993" s="229"/>
      <c r="I993" s="229"/>
      <c r="J993" s="226" t="s">
        <v>4873</v>
      </c>
      <c r="K993" s="230"/>
      <c r="L993" s="237"/>
      <c r="M993" s="238" t="str">
        <f>IF(P993=TRUE,IFERROR(K993*VLOOKUP(O993,Y!$F$63:$L$67,MATCH(J993,Y!$G$62:$L$62,0)+1,FALSE),""),IFERROR(K993*VLOOKUP(O993,Y!$F$63:$L$67,MATCH("-",Y!$G$62:$L$62,0)+1,FALSE),""))</f>
        <v/>
      </c>
      <c r="N993" s="207"/>
      <c r="O993" s="209">
        <f t="shared" si="30"/>
        <v>0</v>
      </c>
      <c r="P993" s="209" t="str">
        <f t="shared" si="31"/>
        <v>-</v>
      </c>
      <c r="Q993" s="64"/>
      <c r="R993" s="64"/>
      <c r="S993" s="64"/>
    </row>
    <row r="994" spans="1:19" s="210" customFormat="1" x14ac:dyDescent="0.2">
      <c r="A994" s="207"/>
      <c r="B994" s="224">
        <v>972</v>
      </c>
      <c r="C994" s="229"/>
      <c r="D994" s="229"/>
      <c r="E994" s="226"/>
      <c r="F994" s="227" t="str">
        <f>IFERROR(VLOOKUP(E994, Z!$A$2:$C$4127, 3, FALSE), "")</f>
        <v/>
      </c>
      <c r="G994" s="228"/>
      <c r="H994" s="229"/>
      <c r="I994" s="229"/>
      <c r="J994" s="226" t="s">
        <v>4873</v>
      </c>
      <c r="K994" s="230"/>
      <c r="L994" s="237"/>
      <c r="M994" s="238" t="str">
        <f>IF(P994=TRUE,IFERROR(K994*VLOOKUP(O994,Y!$F$63:$L$67,MATCH(J994,Y!$G$62:$L$62,0)+1,FALSE),""),IFERROR(K994*VLOOKUP(O994,Y!$F$63:$L$67,MATCH("-",Y!$G$62:$L$62,0)+1,FALSE),""))</f>
        <v/>
      </c>
      <c r="N994" s="207"/>
      <c r="O994" s="209">
        <f t="shared" si="30"/>
        <v>0</v>
      </c>
      <c r="P994" s="209" t="str">
        <f t="shared" si="31"/>
        <v>-</v>
      </c>
      <c r="Q994" s="64"/>
      <c r="R994" s="64"/>
      <c r="S994" s="64"/>
    </row>
    <row r="995" spans="1:19" s="210" customFormat="1" x14ac:dyDescent="0.2">
      <c r="A995" s="207"/>
      <c r="B995" s="224">
        <v>973</v>
      </c>
      <c r="C995" s="229"/>
      <c r="D995" s="229"/>
      <c r="E995" s="226"/>
      <c r="F995" s="227" t="str">
        <f>IFERROR(VLOOKUP(E995, Z!$A$2:$C$4127, 3, FALSE), "")</f>
        <v/>
      </c>
      <c r="G995" s="228"/>
      <c r="H995" s="229"/>
      <c r="I995" s="229"/>
      <c r="J995" s="226" t="s">
        <v>4873</v>
      </c>
      <c r="K995" s="230"/>
      <c r="L995" s="237"/>
      <c r="M995" s="238" t="str">
        <f>IF(P995=TRUE,IFERROR(K995*VLOOKUP(O995,Y!$F$63:$L$67,MATCH(J995,Y!$G$62:$L$62,0)+1,FALSE),""),IFERROR(K995*VLOOKUP(O995,Y!$F$63:$L$67,MATCH("-",Y!$G$62:$L$62,0)+1,FALSE),""))</f>
        <v/>
      </c>
      <c r="N995" s="207"/>
      <c r="O995" s="209">
        <f t="shared" si="30"/>
        <v>0</v>
      </c>
      <c r="P995" s="209" t="str">
        <f t="shared" si="31"/>
        <v>-</v>
      </c>
      <c r="Q995" s="64"/>
      <c r="R995" s="64"/>
      <c r="S995" s="64"/>
    </row>
    <row r="996" spans="1:19" s="210" customFormat="1" x14ac:dyDescent="0.2">
      <c r="A996" s="207"/>
      <c r="B996" s="224">
        <v>974</v>
      </c>
      <c r="C996" s="229"/>
      <c r="D996" s="229"/>
      <c r="E996" s="226"/>
      <c r="F996" s="227" t="str">
        <f>IFERROR(VLOOKUP(E996, Z!$A$2:$C$4127, 3, FALSE), "")</f>
        <v/>
      </c>
      <c r="G996" s="228"/>
      <c r="H996" s="229"/>
      <c r="I996" s="229"/>
      <c r="J996" s="226" t="s">
        <v>4873</v>
      </c>
      <c r="K996" s="230"/>
      <c r="L996" s="237"/>
      <c r="M996" s="238" t="str">
        <f>IF(P996=TRUE,IFERROR(K996*VLOOKUP(O996,Y!$F$63:$L$67,MATCH(J996,Y!$G$62:$L$62,0)+1,FALSE),""),IFERROR(K996*VLOOKUP(O996,Y!$F$63:$L$67,MATCH("-",Y!$G$62:$L$62,0)+1,FALSE),""))</f>
        <v/>
      </c>
      <c r="N996" s="207"/>
      <c r="O996" s="209">
        <f t="shared" si="30"/>
        <v>0</v>
      </c>
      <c r="P996" s="209" t="str">
        <f t="shared" si="31"/>
        <v>-</v>
      </c>
      <c r="Q996" s="64"/>
      <c r="R996" s="64"/>
      <c r="S996" s="64"/>
    </row>
    <row r="997" spans="1:19" s="210" customFormat="1" x14ac:dyDescent="0.2">
      <c r="A997" s="207"/>
      <c r="B997" s="224">
        <v>975</v>
      </c>
      <c r="C997" s="229"/>
      <c r="D997" s="229"/>
      <c r="E997" s="226"/>
      <c r="F997" s="227" t="str">
        <f>IFERROR(VLOOKUP(E997, Z!$A$2:$C$4127, 3, FALSE), "")</f>
        <v/>
      </c>
      <c r="G997" s="228"/>
      <c r="H997" s="229"/>
      <c r="I997" s="229"/>
      <c r="J997" s="226" t="s">
        <v>4873</v>
      </c>
      <c r="K997" s="230"/>
      <c r="L997" s="237"/>
      <c r="M997" s="238" t="str">
        <f>IF(P997=TRUE,IFERROR(K997*VLOOKUP(O997,Y!$F$63:$L$67,MATCH(J997,Y!$G$62:$L$62,0)+1,FALSE),""),IFERROR(K997*VLOOKUP(O997,Y!$F$63:$L$67,MATCH("-",Y!$G$62:$L$62,0)+1,FALSE),""))</f>
        <v/>
      </c>
      <c r="N997" s="207"/>
      <c r="O997" s="209">
        <f t="shared" si="30"/>
        <v>0</v>
      </c>
      <c r="P997" s="209" t="str">
        <f t="shared" si="31"/>
        <v>-</v>
      </c>
      <c r="Q997" s="64"/>
      <c r="R997" s="64"/>
      <c r="S997" s="64"/>
    </row>
    <row r="998" spans="1:19" s="210" customFormat="1" x14ac:dyDescent="0.2">
      <c r="A998" s="207"/>
      <c r="B998" s="224">
        <v>976</v>
      </c>
      <c r="C998" s="229"/>
      <c r="D998" s="229"/>
      <c r="E998" s="226"/>
      <c r="F998" s="227" t="str">
        <f>IFERROR(VLOOKUP(E998, Z!$A$2:$C$4127, 3, FALSE), "")</f>
        <v/>
      </c>
      <c r="G998" s="228"/>
      <c r="H998" s="229"/>
      <c r="I998" s="229"/>
      <c r="J998" s="226" t="s">
        <v>4873</v>
      </c>
      <c r="K998" s="230"/>
      <c r="L998" s="237"/>
      <c r="M998" s="238" t="str">
        <f>IF(P998=TRUE,IFERROR(K998*VLOOKUP(O998,Y!$F$63:$L$67,MATCH(J998,Y!$G$62:$L$62,0)+1,FALSE),""),IFERROR(K998*VLOOKUP(O998,Y!$F$63:$L$67,MATCH("-",Y!$G$62:$L$62,0)+1,FALSE),""))</f>
        <v/>
      </c>
      <c r="N998" s="207"/>
      <c r="O998" s="209">
        <f t="shared" si="30"/>
        <v>0</v>
      </c>
      <c r="P998" s="209" t="str">
        <f t="shared" si="31"/>
        <v>-</v>
      </c>
      <c r="Q998" s="64"/>
      <c r="R998" s="64"/>
      <c r="S998" s="64"/>
    </row>
    <row r="999" spans="1:19" s="210" customFormat="1" x14ac:dyDescent="0.2">
      <c r="A999" s="207"/>
      <c r="B999" s="224">
        <v>977</v>
      </c>
      <c r="C999" s="229"/>
      <c r="D999" s="229"/>
      <c r="E999" s="226"/>
      <c r="F999" s="227" t="str">
        <f>IFERROR(VLOOKUP(E999, Z!$A$2:$C$4127, 3, FALSE), "")</f>
        <v/>
      </c>
      <c r="G999" s="228"/>
      <c r="H999" s="229"/>
      <c r="I999" s="229"/>
      <c r="J999" s="226" t="s">
        <v>4873</v>
      </c>
      <c r="K999" s="230"/>
      <c r="L999" s="237"/>
      <c r="M999" s="238" t="str">
        <f>IF(P999=TRUE,IFERROR(K999*VLOOKUP(O999,Y!$F$63:$L$67,MATCH(J999,Y!$G$62:$L$62,0)+1,FALSE),""),IFERROR(K999*VLOOKUP(O999,Y!$F$63:$L$67,MATCH("-",Y!$G$62:$L$62,0)+1,FALSE),""))</f>
        <v/>
      </c>
      <c r="N999" s="207"/>
      <c r="O999" s="209">
        <f t="shared" si="30"/>
        <v>0</v>
      </c>
      <c r="P999" s="209" t="str">
        <f t="shared" si="31"/>
        <v>-</v>
      </c>
      <c r="Q999" s="64"/>
      <c r="R999" s="64"/>
      <c r="S999" s="64"/>
    </row>
    <row r="1000" spans="1:19" s="210" customFormat="1" x14ac:dyDescent="0.2">
      <c r="A1000" s="207"/>
      <c r="B1000" s="224">
        <v>978</v>
      </c>
      <c r="C1000" s="229"/>
      <c r="D1000" s="229"/>
      <c r="E1000" s="226"/>
      <c r="F1000" s="227" t="str">
        <f>IFERROR(VLOOKUP(E1000, Z!$A$2:$C$4127, 3, FALSE), "")</f>
        <v/>
      </c>
      <c r="G1000" s="228"/>
      <c r="H1000" s="229"/>
      <c r="I1000" s="229"/>
      <c r="J1000" s="226" t="s">
        <v>4873</v>
      </c>
      <c r="K1000" s="230"/>
      <c r="L1000" s="237"/>
      <c r="M1000" s="238" t="str">
        <f>IF(P1000=TRUE,IFERROR(K1000*VLOOKUP(O1000,Y!$F$63:$L$67,MATCH(J1000,Y!$G$62:$L$62,0)+1,FALSE),""),IFERROR(K1000*VLOOKUP(O1000,Y!$F$63:$L$67,MATCH("-",Y!$G$62:$L$62,0)+1,FALSE),""))</f>
        <v/>
      </c>
      <c r="N1000" s="207"/>
      <c r="O1000" s="209">
        <f t="shared" si="30"/>
        <v>0</v>
      </c>
      <c r="P1000" s="209" t="str">
        <f t="shared" si="31"/>
        <v>-</v>
      </c>
      <c r="Q1000" s="64"/>
      <c r="R1000" s="64"/>
      <c r="S1000" s="64"/>
    </row>
    <row r="1001" spans="1:19" s="210" customFormat="1" x14ac:dyDescent="0.2">
      <c r="A1001" s="207"/>
      <c r="B1001" s="224">
        <v>979</v>
      </c>
      <c r="C1001" s="229"/>
      <c r="D1001" s="229"/>
      <c r="E1001" s="226"/>
      <c r="F1001" s="227" t="str">
        <f>IFERROR(VLOOKUP(E1001, Z!$A$2:$C$4127, 3, FALSE), "")</f>
        <v/>
      </c>
      <c r="G1001" s="228"/>
      <c r="H1001" s="229"/>
      <c r="I1001" s="229"/>
      <c r="J1001" s="226" t="s">
        <v>4873</v>
      </c>
      <c r="K1001" s="230"/>
      <c r="L1001" s="237"/>
      <c r="M1001" s="238" t="str">
        <f>IF(P1001=TRUE,IFERROR(K1001*VLOOKUP(O1001,Y!$F$63:$L$67,MATCH(J1001,Y!$G$62:$L$62,0)+1,FALSE),""),IFERROR(K1001*VLOOKUP(O1001,Y!$F$63:$L$67,MATCH("-",Y!$G$62:$L$62,0)+1,FALSE),""))</f>
        <v/>
      </c>
      <c r="N1001" s="207"/>
      <c r="O1001" s="209">
        <f t="shared" si="30"/>
        <v>0</v>
      </c>
      <c r="P1001" s="209" t="str">
        <f t="shared" si="31"/>
        <v>-</v>
      </c>
      <c r="Q1001" s="64"/>
      <c r="R1001" s="64"/>
      <c r="S1001" s="64"/>
    </row>
    <row r="1002" spans="1:19" s="210" customFormat="1" x14ac:dyDescent="0.2">
      <c r="A1002" s="207"/>
      <c r="B1002" s="224">
        <v>980</v>
      </c>
      <c r="C1002" s="229"/>
      <c r="D1002" s="229"/>
      <c r="E1002" s="226"/>
      <c r="F1002" s="227" t="str">
        <f>IFERROR(VLOOKUP(E1002, Z!$A$2:$C$4127, 3, FALSE), "")</f>
        <v/>
      </c>
      <c r="G1002" s="228"/>
      <c r="H1002" s="229"/>
      <c r="I1002" s="229"/>
      <c r="J1002" s="226" t="s">
        <v>4873</v>
      </c>
      <c r="K1002" s="230"/>
      <c r="L1002" s="237"/>
      <c r="M1002" s="238" t="str">
        <f>IF(P1002=TRUE,IFERROR(K1002*VLOOKUP(O1002,Y!$F$63:$L$67,MATCH(J1002,Y!$G$62:$L$62,0)+1,FALSE),""),IFERROR(K1002*VLOOKUP(O1002,Y!$F$63:$L$67,MATCH("-",Y!$G$62:$L$62,0)+1,FALSE),""))</f>
        <v/>
      </c>
      <c r="N1002" s="207"/>
      <c r="O1002" s="209">
        <f t="shared" si="30"/>
        <v>0</v>
      </c>
      <c r="P1002" s="209" t="str">
        <f t="shared" si="31"/>
        <v>-</v>
      </c>
      <c r="Q1002" s="64"/>
      <c r="R1002" s="64"/>
      <c r="S1002" s="64"/>
    </row>
    <row r="1003" spans="1:19" s="210" customFormat="1" x14ac:dyDescent="0.2">
      <c r="A1003" s="207"/>
      <c r="B1003" s="224">
        <v>981</v>
      </c>
      <c r="C1003" s="229"/>
      <c r="D1003" s="229"/>
      <c r="E1003" s="226"/>
      <c r="F1003" s="227" t="str">
        <f>IFERROR(VLOOKUP(E1003, Z!$A$2:$C$4127, 3, FALSE), "")</f>
        <v/>
      </c>
      <c r="G1003" s="228"/>
      <c r="H1003" s="229"/>
      <c r="I1003" s="229"/>
      <c r="J1003" s="226" t="s">
        <v>4873</v>
      </c>
      <c r="K1003" s="230"/>
      <c r="L1003" s="237"/>
      <c r="M1003" s="238" t="str">
        <f>IF(P1003=TRUE,IFERROR(K1003*VLOOKUP(O1003,Y!$F$63:$L$67,MATCH(J1003,Y!$G$62:$L$62,0)+1,FALSE),""),IFERROR(K1003*VLOOKUP(O1003,Y!$F$63:$L$67,MATCH("-",Y!$G$62:$L$62,0)+1,FALSE),""))</f>
        <v/>
      </c>
      <c r="N1003" s="207"/>
      <c r="O1003" s="209">
        <f t="shared" si="30"/>
        <v>0</v>
      </c>
      <c r="P1003" s="209" t="str">
        <f t="shared" si="31"/>
        <v>-</v>
      </c>
      <c r="Q1003" s="64"/>
      <c r="R1003" s="64"/>
      <c r="S1003" s="64"/>
    </row>
    <row r="1004" spans="1:19" s="210" customFormat="1" x14ac:dyDescent="0.2">
      <c r="A1004" s="207"/>
      <c r="B1004" s="224">
        <v>982</v>
      </c>
      <c r="C1004" s="229"/>
      <c r="D1004" s="229"/>
      <c r="E1004" s="226"/>
      <c r="F1004" s="227" t="str">
        <f>IFERROR(VLOOKUP(E1004, Z!$A$2:$C$4127, 3, FALSE), "")</f>
        <v/>
      </c>
      <c r="G1004" s="228"/>
      <c r="H1004" s="229"/>
      <c r="I1004" s="229"/>
      <c r="J1004" s="226" t="s">
        <v>4873</v>
      </c>
      <c r="K1004" s="230"/>
      <c r="L1004" s="237"/>
      <c r="M1004" s="238" t="str">
        <f>IF(P1004=TRUE,IFERROR(K1004*VLOOKUP(O1004,Y!$F$63:$L$67,MATCH(J1004,Y!$G$62:$L$62,0)+1,FALSE),""),IFERROR(K1004*VLOOKUP(O1004,Y!$F$63:$L$67,MATCH("-",Y!$G$62:$L$62,0)+1,FALSE),""))</f>
        <v/>
      </c>
      <c r="N1004" s="207"/>
      <c r="O1004" s="209">
        <f t="shared" si="30"/>
        <v>0</v>
      </c>
      <c r="P1004" s="209" t="str">
        <f t="shared" si="31"/>
        <v>-</v>
      </c>
      <c r="Q1004" s="64"/>
      <c r="R1004" s="64"/>
      <c r="S1004" s="64"/>
    </row>
    <row r="1005" spans="1:19" s="210" customFormat="1" x14ac:dyDescent="0.2">
      <c r="A1005" s="207"/>
      <c r="B1005" s="224">
        <v>983</v>
      </c>
      <c r="C1005" s="229"/>
      <c r="D1005" s="229"/>
      <c r="E1005" s="226"/>
      <c r="F1005" s="227" t="str">
        <f>IFERROR(VLOOKUP(E1005, Z!$A$2:$C$4127, 3, FALSE), "")</f>
        <v/>
      </c>
      <c r="G1005" s="228"/>
      <c r="H1005" s="229"/>
      <c r="I1005" s="229"/>
      <c r="J1005" s="226" t="s">
        <v>4873</v>
      </c>
      <c r="K1005" s="230"/>
      <c r="L1005" s="237"/>
      <c r="M1005" s="238" t="str">
        <f>IF(P1005=TRUE,IFERROR(K1005*VLOOKUP(O1005,Y!$F$63:$L$67,MATCH(J1005,Y!$G$62:$L$62,0)+1,FALSE),""),IFERROR(K1005*VLOOKUP(O1005,Y!$F$63:$L$67,MATCH("-",Y!$G$62:$L$62,0)+1,FALSE),""))</f>
        <v/>
      </c>
      <c r="N1005" s="207"/>
      <c r="O1005" s="209">
        <f t="shared" si="30"/>
        <v>0</v>
      </c>
      <c r="P1005" s="209" t="str">
        <f t="shared" si="31"/>
        <v>-</v>
      </c>
      <c r="Q1005" s="64"/>
      <c r="R1005" s="64"/>
      <c r="S1005" s="64"/>
    </row>
    <row r="1006" spans="1:19" s="210" customFormat="1" x14ac:dyDescent="0.2">
      <c r="A1006" s="207"/>
      <c r="B1006" s="224">
        <v>984</v>
      </c>
      <c r="C1006" s="229"/>
      <c r="D1006" s="229"/>
      <c r="E1006" s="226"/>
      <c r="F1006" s="227" t="str">
        <f>IFERROR(VLOOKUP(E1006, Z!$A$2:$C$4127, 3, FALSE), "")</f>
        <v/>
      </c>
      <c r="G1006" s="228"/>
      <c r="H1006" s="229"/>
      <c r="I1006" s="229"/>
      <c r="J1006" s="226" t="s">
        <v>4873</v>
      </c>
      <c r="K1006" s="230"/>
      <c r="L1006" s="237"/>
      <c r="M1006" s="238" t="str">
        <f>IF(P1006=TRUE,IFERROR(K1006*VLOOKUP(O1006,Y!$F$63:$L$67,MATCH(J1006,Y!$G$62:$L$62,0)+1,FALSE),""),IFERROR(K1006*VLOOKUP(O1006,Y!$F$63:$L$67,MATCH("-",Y!$G$62:$L$62,0)+1,FALSE),""))</f>
        <v/>
      </c>
      <c r="N1006" s="207"/>
      <c r="O1006" s="209">
        <f t="shared" si="30"/>
        <v>0</v>
      </c>
      <c r="P1006" s="209" t="str">
        <f t="shared" si="31"/>
        <v>-</v>
      </c>
      <c r="Q1006" s="64"/>
      <c r="R1006" s="64"/>
      <c r="S1006" s="64"/>
    </row>
    <row r="1007" spans="1:19" s="210" customFormat="1" x14ac:dyDescent="0.2">
      <c r="A1007" s="207"/>
      <c r="B1007" s="224">
        <v>985</v>
      </c>
      <c r="C1007" s="229"/>
      <c r="D1007" s="229"/>
      <c r="E1007" s="226"/>
      <c r="F1007" s="227" t="str">
        <f>IFERROR(VLOOKUP(E1007, Z!$A$2:$C$4127, 3, FALSE), "")</f>
        <v/>
      </c>
      <c r="G1007" s="228"/>
      <c r="H1007" s="229"/>
      <c r="I1007" s="229"/>
      <c r="J1007" s="226" t="s">
        <v>4873</v>
      </c>
      <c r="K1007" s="230"/>
      <c r="L1007" s="237"/>
      <c r="M1007" s="238" t="str">
        <f>IF(P1007=TRUE,IFERROR(K1007*VLOOKUP(O1007,Y!$F$63:$L$67,MATCH(J1007,Y!$G$62:$L$62,0)+1,FALSE),""),IFERROR(K1007*VLOOKUP(O1007,Y!$F$63:$L$67,MATCH("-",Y!$G$62:$L$62,0)+1,FALSE),""))</f>
        <v/>
      </c>
      <c r="N1007" s="207"/>
      <c r="O1007" s="209">
        <f t="shared" si="30"/>
        <v>0</v>
      </c>
      <c r="P1007" s="209" t="str">
        <f t="shared" si="31"/>
        <v>-</v>
      </c>
      <c r="Q1007" s="64"/>
      <c r="R1007" s="64"/>
      <c r="S1007" s="64"/>
    </row>
    <row r="1008" spans="1:19" s="210" customFormat="1" x14ac:dyDescent="0.2">
      <c r="A1008" s="207"/>
      <c r="B1008" s="224">
        <v>986</v>
      </c>
      <c r="C1008" s="229"/>
      <c r="D1008" s="229"/>
      <c r="E1008" s="226"/>
      <c r="F1008" s="227" t="str">
        <f>IFERROR(VLOOKUP(E1008, Z!$A$2:$C$4127, 3, FALSE), "")</f>
        <v/>
      </c>
      <c r="G1008" s="228"/>
      <c r="H1008" s="229"/>
      <c r="I1008" s="229"/>
      <c r="J1008" s="226" t="s">
        <v>4873</v>
      </c>
      <c r="K1008" s="230"/>
      <c r="L1008" s="237"/>
      <c r="M1008" s="238" t="str">
        <f>IF(P1008=TRUE,IFERROR(K1008*VLOOKUP(O1008,Y!$F$63:$L$67,MATCH(J1008,Y!$G$62:$L$62,0)+1,FALSE),""),IFERROR(K1008*VLOOKUP(O1008,Y!$F$63:$L$67,MATCH("-",Y!$G$62:$L$62,0)+1,FALSE),""))</f>
        <v/>
      </c>
      <c r="N1008" s="207"/>
      <c r="O1008" s="209">
        <f t="shared" si="30"/>
        <v>0</v>
      </c>
      <c r="P1008" s="209" t="str">
        <f t="shared" si="31"/>
        <v>-</v>
      </c>
      <c r="Q1008" s="64"/>
      <c r="R1008" s="64"/>
      <c r="S1008" s="64"/>
    </row>
    <row r="1009" spans="1:19" s="210" customFormat="1" x14ac:dyDescent="0.2">
      <c r="A1009" s="207"/>
      <c r="B1009" s="224">
        <v>987</v>
      </c>
      <c r="C1009" s="229"/>
      <c r="D1009" s="229"/>
      <c r="E1009" s="226"/>
      <c r="F1009" s="227" t="str">
        <f>IFERROR(VLOOKUP(E1009, Z!$A$2:$C$4127, 3, FALSE), "")</f>
        <v/>
      </c>
      <c r="G1009" s="228"/>
      <c r="H1009" s="229"/>
      <c r="I1009" s="229"/>
      <c r="J1009" s="226" t="s">
        <v>4873</v>
      </c>
      <c r="K1009" s="230"/>
      <c r="L1009" s="237"/>
      <c r="M1009" s="238" t="str">
        <f>IF(P1009=TRUE,IFERROR(K1009*VLOOKUP(O1009,Y!$F$63:$L$67,MATCH(J1009,Y!$G$62:$L$62,0)+1,FALSE),""),IFERROR(K1009*VLOOKUP(O1009,Y!$F$63:$L$67,MATCH("-",Y!$G$62:$L$62,0)+1,FALSE),""))</f>
        <v/>
      </c>
      <c r="N1009" s="207"/>
      <c r="O1009" s="209">
        <f t="shared" si="30"/>
        <v>0</v>
      </c>
      <c r="P1009" s="209" t="str">
        <f t="shared" si="31"/>
        <v>-</v>
      </c>
      <c r="Q1009" s="64"/>
      <c r="R1009" s="64"/>
      <c r="S1009" s="64"/>
    </row>
    <row r="1010" spans="1:19" s="210" customFormat="1" x14ac:dyDescent="0.2">
      <c r="A1010" s="207"/>
      <c r="B1010" s="224">
        <v>988</v>
      </c>
      <c r="C1010" s="229"/>
      <c r="D1010" s="229"/>
      <c r="E1010" s="226"/>
      <c r="F1010" s="227" t="str">
        <f>IFERROR(VLOOKUP(E1010, Z!$A$2:$C$4127, 3, FALSE), "")</f>
        <v/>
      </c>
      <c r="G1010" s="228"/>
      <c r="H1010" s="229"/>
      <c r="I1010" s="229"/>
      <c r="J1010" s="226" t="s">
        <v>4873</v>
      </c>
      <c r="K1010" s="230"/>
      <c r="L1010" s="237"/>
      <c r="M1010" s="238" t="str">
        <f>IF(P1010=TRUE,IFERROR(K1010*VLOOKUP(O1010,Y!$F$63:$L$67,MATCH(J1010,Y!$G$62:$L$62,0)+1,FALSE),""),IFERROR(K1010*VLOOKUP(O1010,Y!$F$63:$L$67,MATCH("-",Y!$G$62:$L$62,0)+1,FALSE),""))</f>
        <v/>
      </c>
      <c r="N1010" s="207"/>
      <c r="O1010" s="209">
        <f t="shared" si="30"/>
        <v>0</v>
      </c>
      <c r="P1010" s="209" t="str">
        <f t="shared" si="31"/>
        <v>-</v>
      </c>
      <c r="Q1010" s="64"/>
      <c r="R1010" s="64"/>
      <c r="S1010" s="64"/>
    </row>
    <row r="1011" spans="1:19" s="210" customFormat="1" x14ac:dyDescent="0.2">
      <c r="A1011" s="207"/>
      <c r="B1011" s="224">
        <v>989</v>
      </c>
      <c r="C1011" s="229"/>
      <c r="D1011" s="229"/>
      <c r="E1011" s="226"/>
      <c r="F1011" s="227" t="str">
        <f>IFERROR(VLOOKUP(E1011, Z!$A$2:$C$4127, 3, FALSE), "")</f>
        <v/>
      </c>
      <c r="G1011" s="228"/>
      <c r="H1011" s="229"/>
      <c r="I1011" s="229"/>
      <c r="J1011" s="226" t="s">
        <v>4873</v>
      </c>
      <c r="K1011" s="230"/>
      <c r="L1011" s="237"/>
      <c r="M1011" s="238" t="str">
        <f>IF(P1011=TRUE,IFERROR(K1011*VLOOKUP(O1011,Y!$F$63:$L$67,MATCH(J1011,Y!$G$62:$L$62,0)+1,FALSE),""),IFERROR(K1011*VLOOKUP(O1011,Y!$F$63:$L$67,MATCH("-",Y!$G$62:$L$62,0)+1,FALSE),""))</f>
        <v/>
      </c>
      <c r="N1011" s="207"/>
      <c r="O1011" s="209">
        <f t="shared" si="30"/>
        <v>0</v>
      </c>
      <c r="P1011" s="209" t="str">
        <f t="shared" si="31"/>
        <v>-</v>
      </c>
      <c r="Q1011" s="64"/>
      <c r="R1011" s="64"/>
      <c r="S1011" s="64"/>
    </row>
    <row r="1012" spans="1:19" s="210" customFormat="1" x14ac:dyDescent="0.2">
      <c r="A1012" s="207"/>
      <c r="B1012" s="224">
        <v>990</v>
      </c>
      <c r="C1012" s="229"/>
      <c r="D1012" s="229"/>
      <c r="E1012" s="226"/>
      <c r="F1012" s="227" t="str">
        <f>IFERROR(VLOOKUP(E1012, Z!$A$2:$C$4127, 3, FALSE), "")</f>
        <v/>
      </c>
      <c r="G1012" s="228"/>
      <c r="H1012" s="229"/>
      <c r="I1012" s="229"/>
      <c r="J1012" s="226" t="s">
        <v>4873</v>
      </c>
      <c r="K1012" s="230"/>
      <c r="L1012" s="237"/>
      <c r="M1012" s="238" t="str">
        <f>IF(P1012=TRUE,IFERROR(K1012*VLOOKUP(O1012,Y!$F$63:$L$67,MATCH(J1012,Y!$G$62:$L$62,0)+1,FALSE),""),IFERROR(K1012*VLOOKUP(O1012,Y!$F$63:$L$67,MATCH("-",Y!$G$62:$L$62,0)+1,FALSE),""))</f>
        <v/>
      </c>
      <c r="N1012" s="207"/>
      <c r="O1012" s="209">
        <f t="shared" si="30"/>
        <v>0</v>
      </c>
      <c r="P1012" s="209" t="str">
        <f t="shared" si="31"/>
        <v>-</v>
      </c>
      <c r="Q1012" s="64"/>
      <c r="R1012" s="64"/>
      <c r="S1012" s="64"/>
    </row>
    <row r="1013" spans="1:19" s="210" customFormat="1" x14ac:dyDescent="0.2">
      <c r="A1013" s="207"/>
      <c r="B1013" s="224">
        <v>991</v>
      </c>
      <c r="C1013" s="229"/>
      <c r="D1013" s="229"/>
      <c r="E1013" s="226"/>
      <c r="F1013" s="227" t="str">
        <f>IFERROR(VLOOKUP(E1013, Z!$A$2:$C$4127, 3, FALSE), "")</f>
        <v/>
      </c>
      <c r="G1013" s="228"/>
      <c r="H1013" s="229"/>
      <c r="I1013" s="229"/>
      <c r="J1013" s="226" t="s">
        <v>4873</v>
      </c>
      <c r="K1013" s="230"/>
      <c r="L1013" s="237"/>
      <c r="M1013" s="238" t="str">
        <f>IF(P1013=TRUE,IFERROR(K1013*VLOOKUP(O1013,Y!$F$63:$L$67,MATCH(J1013,Y!$G$62:$L$62,0)+1,FALSE),""),IFERROR(K1013*VLOOKUP(O1013,Y!$F$63:$L$67,MATCH("-",Y!$G$62:$L$62,0)+1,FALSE),""))</f>
        <v/>
      </c>
      <c r="N1013" s="207"/>
      <c r="O1013" s="209">
        <f t="shared" si="30"/>
        <v>0</v>
      </c>
      <c r="P1013" s="209" t="str">
        <f t="shared" si="31"/>
        <v>-</v>
      </c>
      <c r="Q1013" s="64"/>
      <c r="R1013" s="64"/>
      <c r="S1013" s="64"/>
    </row>
    <row r="1014" spans="1:19" s="210" customFormat="1" x14ac:dyDescent="0.2">
      <c r="A1014" s="207"/>
      <c r="B1014" s="224">
        <v>992</v>
      </c>
      <c r="C1014" s="229"/>
      <c r="D1014" s="229"/>
      <c r="E1014" s="226"/>
      <c r="F1014" s="227" t="str">
        <f>IFERROR(VLOOKUP(E1014, Z!$A$2:$C$4127, 3, FALSE), "")</f>
        <v/>
      </c>
      <c r="G1014" s="228"/>
      <c r="H1014" s="229"/>
      <c r="I1014" s="229"/>
      <c r="J1014" s="226" t="s">
        <v>4873</v>
      </c>
      <c r="K1014" s="230"/>
      <c r="L1014" s="237"/>
      <c r="M1014" s="238" t="str">
        <f>IF(P1014=TRUE,IFERROR(K1014*VLOOKUP(O1014,Y!$F$63:$L$67,MATCH(J1014,Y!$G$62:$L$62,0)+1,FALSE),""),IFERROR(K1014*VLOOKUP(O1014,Y!$F$63:$L$67,MATCH("-",Y!$G$62:$L$62,0)+1,FALSE),""))</f>
        <v/>
      </c>
      <c r="N1014" s="207"/>
      <c r="O1014" s="209">
        <f t="shared" si="30"/>
        <v>0</v>
      </c>
      <c r="P1014" s="209" t="str">
        <f t="shared" si="31"/>
        <v>-</v>
      </c>
      <c r="Q1014" s="64"/>
      <c r="R1014" s="64"/>
      <c r="S1014" s="64"/>
    </row>
    <row r="1015" spans="1:19" s="210" customFormat="1" x14ac:dyDescent="0.2">
      <c r="A1015" s="207"/>
      <c r="B1015" s="224">
        <v>993</v>
      </c>
      <c r="C1015" s="229"/>
      <c r="D1015" s="229"/>
      <c r="E1015" s="226"/>
      <c r="F1015" s="227" t="str">
        <f>IFERROR(VLOOKUP(E1015, Z!$A$2:$C$4127, 3, FALSE), "")</f>
        <v/>
      </c>
      <c r="G1015" s="228"/>
      <c r="H1015" s="229"/>
      <c r="I1015" s="229"/>
      <c r="J1015" s="226" t="s">
        <v>4873</v>
      </c>
      <c r="K1015" s="230"/>
      <c r="L1015" s="237"/>
      <c r="M1015" s="238" t="str">
        <f>IF(P1015=TRUE,IFERROR(K1015*VLOOKUP(O1015,Y!$F$63:$L$67,MATCH(J1015,Y!$G$62:$L$62,0)+1,FALSE),""),IFERROR(K1015*VLOOKUP(O1015,Y!$F$63:$L$67,MATCH("-",Y!$G$62:$L$62,0)+1,FALSE),""))</f>
        <v/>
      </c>
      <c r="N1015" s="207"/>
      <c r="O1015" s="209">
        <f t="shared" si="30"/>
        <v>0</v>
      </c>
      <c r="P1015" s="209" t="str">
        <f t="shared" si="31"/>
        <v>-</v>
      </c>
      <c r="Q1015" s="64"/>
      <c r="R1015" s="64"/>
      <c r="S1015" s="64"/>
    </row>
    <row r="1016" spans="1:19" s="210" customFormat="1" x14ac:dyDescent="0.2">
      <c r="A1016" s="207"/>
      <c r="B1016" s="224">
        <v>994</v>
      </c>
      <c r="C1016" s="229"/>
      <c r="D1016" s="229"/>
      <c r="E1016" s="226"/>
      <c r="F1016" s="227" t="str">
        <f>IFERROR(VLOOKUP(E1016, Z!$A$2:$C$4127, 3, FALSE), "")</f>
        <v/>
      </c>
      <c r="G1016" s="228"/>
      <c r="H1016" s="229"/>
      <c r="I1016" s="229"/>
      <c r="J1016" s="226" t="s">
        <v>4873</v>
      </c>
      <c r="K1016" s="230"/>
      <c r="L1016" s="237"/>
      <c r="M1016" s="238" t="str">
        <f>IF(P1016=TRUE,IFERROR(K1016*VLOOKUP(O1016,Y!$F$63:$L$67,MATCH(J1016,Y!$G$62:$L$62,0)+1,FALSE),""),IFERROR(K1016*VLOOKUP(O1016,Y!$F$63:$L$67,MATCH("-",Y!$G$62:$L$62,0)+1,FALSE),""))</f>
        <v/>
      </c>
      <c r="N1016" s="207"/>
      <c r="O1016" s="209">
        <f t="shared" si="30"/>
        <v>0</v>
      </c>
      <c r="P1016" s="209" t="str">
        <f t="shared" si="31"/>
        <v>-</v>
      </c>
      <c r="Q1016" s="64"/>
      <c r="R1016" s="64"/>
      <c r="S1016" s="64"/>
    </row>
    <row r="1017" spans="1:19" s="210" customFormat="1" x14ac:dyDescent="0.2">
      <c r="A1017" s="207"/>
      <c r="B1017" s="224">
        <v>995</v>
      </c>
      <c r="C1017" s="229"/>
      <c r="D1017" s="229"/>
      <c r="E1017" s="226"/>
      <c r="F1017" s="227" t="str">
        <f>IFERROR(VLOOKUP(E1017, Z!$A$2:$C$4127, 3, FALSE), "")</f>
        <v/>
      </c>
      <c r="G1017" s="228"/>
      <c r="H1017" s="229"/>
      <c r="I1017" s="229"/>
      <c r="J1017" s="226" t="s">
        <v>4873</v>
      </c>
      <c r="K1017" s="230"/>
      <c r="L1017" s="237"/>
      <c r="M1017" s="238" t="str">
        <f>IF(P1017=TRUE,IFERROR(K1017*VLOOKUP(O1017,Y!$F$63:$L$67,MATCH(J1017,Y!$G$62:$L$62,0)+1,FALSE),""),IFERROR(K1017*VLOOKUP(O1017,Y!$F$63:$L$67,MATCH("-",Y!$G$62:$L$62,0)+1,FALSE),""))</f>
        <v/>
      </c>
      <c r="N1017" s="207"/>
      <c r="O1017" s="209">
        <f t="shared" si="30"/>
        <v>0</v>
      </c>
      <c r="P1017" s="209" t="str">
        <f t="shared" si="31"/>
        <v>-</v>
      </c>
      <c r="Q1017" s="64"/>
      <c r="R1017" s="64"/>
      <c r="S1017" s="64"/>
    </row>
    <row r="1018" spans="1:19" s="210" customFormat="1" x14ac:dyDescent="0.2">
      <c r="A1018" s="207"/>
      <c r="B1018" s="224">
        <v>996</v>
      </c>
      <c r="C1018" s="229"/>
      <c r="D1018" s="229"/>
      <c r="E1018" s="226"/>
      <c r="F1018" s="227" t="str">
        <f>IFERROR(VLOOKUP(E1018, Z!$A$2:$C$4127, 3, FALSE), "")</f>
        <v/>
      </c>
      <c r="G1018" s="228"/>
      <c r="H1018" s="229"/>
      <c r="I1018" s="229"/>
      <c r="J1018" s="226" t="s">
        <v>4873</v>
      </c>
      <c r="K1018" s="230"/>
      <c r="L1018" s="237"/>
      <c r="M1018" s="238" t="str">
        <f>IF(P1018=TRUE,IFERROR(K1018*VLOOKUP(O1018,Y!$F$63:$L$67,MATCH(J1018,Y!$G$62:$L$62,0)+1,FALSE),""),IFERROR(K1018*VLOOKUP(O1018,Y!$F$63:$L$67,MATCH("-",Y!$G$62:$L$62,0)+1,FALSE),""))</f>
        <v/>
      </c>
      <c r="N1018" s="207"/>
      <c r="O1018" s="209">
        <f t="shared" si="30"/>
        <v>0</v>
      </c>
      <c r="P1018" s="209" t="str">
        <f t="shared" si="31"/>
        <v>-</v>
      </c>
      <c r="Q1018" s="64"/>
      <c r="R1018" s="64"/>
      <c r="S1018" s="64"/>
    </row>
    <row r="1019" spans="1:19" s="210" customFormat="1" x14ac:dyDescent="0.2">
      <c r="A1019" s="207"/>
      <c r="B1019" s="224">
        <v>997</v>
      </c>
      <c r="C1019" s="229"/>
      <c r="D1019" s="229"/>
      <c r="E1019" s="226"/>
      <c r="F1019" s="227" t="str">
        <f>IFERROR(VLOOKUP(E1019, Z!$A$2:$C$4127, 3, FALSE), "")</f>
        <v/>
      </c>
      <c r="G1019" s="228"/>
      <c r="H1019" s="229"/>
      <c r="I1019" s="229"/>
      <c r="J1019" s="226" t="s">
        <v>4873</v>
      </c>
      <c r="K1019" s="230"/>
      <c r="L1019" s="237"/>
      <c r="M1019" s="238" t="str">
        <f>IF(P1019=TRUE,IFERROR(K1019*VLOOKUP(O1019,Y!$F$63:$L$67,MATCH(J1019,Y!$G$62:$L$62,0)+1,FALSE),""),IFERROR(K1019*VLOOKUP(O1019,Y!$F$63:$L$67,MATCH("-",Y!$G$62:$L$62,0)+1,FALSE),""))</f>
        <v/>
      </c>
      <c r="N1019" s="207"/>
      <c r="O1019" s="209">
        <f t="shared" si="30"/>
        <v>0</v>
      </c>
      <c r="P1019" s="209" t="str">
        <f t="shared" si="31"/>
        <v>-</v>
      </c>
      <c r="Q1019" s="64"/>
      <c r="R1019" s="64"/>
      <c r="S1019" s="64"/>
    </row>
    <row r="1020" spans="1:19" s="210" customFormat="1" x14ac:dyDescent="0.2">
      <c r="A1020" s="207"/>
      <c r="B1020" s="224">
        <v>998</v>
      </c>
      <c r="C1020" s="229"/>
      <c r="D1020" s="229"/>
      <c r="E1020" s="226"/>
      <c r="F1020" s="227" t="str">
        <f>IFERROR(VLOOKUP(E1020, Z!$A$2:$C$4127, 3, FALSE), "")</f>
        <v/>
      </c>
      <c r="G1020" s="228"/>
      <c r="H1020" s="229"/>
      <c r="I1020" s="229"/>
      <c r="J1020" s="226" t="s">
        <v>4873</v>
      </c>
      <c r="K1020" s="230"/>
      <c r="L1020" s="237"/>
      <c r="M1020" s="238" t="str">
        <f>IF(P1020=TRUE,IFERROR(K1020*VLOOKUP(O1020,Y!$F$63:$L$67,MATCH(J1020,Y!$G$62:$L$62,0)+1,FALSE),""),IFERROR(K1020*VLOOKUP(O1020,Y!$F$63:$L$67,MATCH("-",Y!$G$62:$L$62,0)+1,FALSE),""))</f>
        <v/>
      </c>
      <c r="N1020" s="207"/>
      <c r="O1020" s="209">
        <f t="shared" si="30"/>
        <v>0</v>
      </c>
      <c r="P1020" s="209" t="str">
        <f t="shared" si="31"/>
        <v>-</v>
      </c>
      <c r="Q1020" s="64"/>
      <c r="R1020" s="64"/>
      <c r="S1020" s="64"/>
    </row>
    <row r="1021" spans="1:19" s="210" customFormat="1" x14ac:dyDescent="0.2">
      <c r="A1021" s="207"/>
      <c r="B1021" s="224">
        <v>999</v>
      </c>
      <c r="C1021" s="229"/>
      <c r="D1021" s="229"/>
      <c r="E1021" s="226"/>
      <c r="F1021" s="227" t="str">
        <f>IFERROR(VLOOKUP(E1021, Z!$A$2:$C$4127, 3, FALSE), "")</f>
        <v/>
      </c>
      <c r="G1021" s="228"/>
      <c r="H1021" s="229"/>
      <c r="I1021" s="229"/>
      <c r="J1021" s="226" t="s">
        <v>4873</v>
      </c>
      <c r="K1021" s="230"/>
      <c r="L1021" s="237"/>
      <c r="M1021" s="238" t="str">
        <f>IF(P1021=TRUE,IFERROR(K1021*VLOOKUP(O1021,Y!$F$63:$L$67,MATCH(J1021,Y!$G$62:$L$62,0)+1,FALSE),""),IFERROR(K1021*VLOOKUP(O1021,Y!$F$63:$L$67,MATCH("-",Y!$G$62:$L$62,0)+1,FALSE),""))</f>
        <v/>
      </c>
      <c r="N1021" s="207"/>
      <c r="O1021" s="209">
        <f t="shared" si="30"/>
        <v>0</v>
      </c>
      <c r="P1021" s="209" t="str">
        <f t="shared" si="31"/>
        <v>-</v>
      </c>
      <c r="Q1021" s="64"/>
      <c r="R1021" s="64"/>
      <c r="S1021" s="64"/>
    </row>
    <row r="1022" spans="1:19" s="210" customFormat="1" x14ac:dyDescent="0.2">
      <c r="A1022" s="207"/>
      <c r="B1022" s="224">
        <v>1000</v>
      </c>
      <c r="C1022" s="229"/>
      <c r="D1022" s="229"/>
      <c r="E1022" s="226"/>
      <c r="F1022" s="227" t="str">
        <f>IFERROR(VLOOKUP(E1022, Z!$A$2:$C$4127, 3, FALSE), "")</f>
        <v/>
      </c>
      <c r="G1022" s="228"/>
      <c r="H1022" s="229"/>
      <c r="I1022" s="229"/>
      <c r="J1022" s="226" t="s">
        <v>4873</v>
      </c>
      <c r="K1022" s="230"/>
      <c r="L1022" s="237"/>
      <c r="M1022" s="238" t="str">
        <f>IF(P1022=TRUE,IFERROR(K1022*VLOOKUP(O1022,Y!$F$63:$L$67,MATCH(J1022,Y!$G$62:$L$62,0)+1,FALSE),""),IFERROR(K1022*VLOOKUP(O1022,Y!$F$63:$L$67,MATCH("-",Y!$G$62:$L$62,0)+1,FALSE),""))</f>
        <v/>
      </c>
      <c r="N1022" s="207"/>
      <c r="O1022" s="209">
        <f t="shared" si="30"/>
        <v>0</v>
      </c>
      <c r="P1022" s="209" t="str">
        <f t="shared" si="31"/>
        <v>-</v>
      </c>
      <c r="Q1022" s="64"/>
      <c r="R1022" s="64"/>
      <c r="S1022" s="64"/>
    </row>
    <row r="1023" spans="1:19" x14ac:dyDescent="0.2"/>
  </sheetData>
  <sheetProtection algorithmName="SHA-512" hashValue="P4MRLGmjVMej872atVwyBEEMRQEY8QiD9wHsNVONOyj6mkupp7b4PllK2HvqX0w/G0FS3KvKMKNkOzc/gBTdsg==" saltValue="qi+hV+HdwOXRLP9jdpanTw==" spinCount="100000" sheet="1" objects="1" scenarios="1"/>
  <mergeCells count="4">
    <mergeCell ref="B2:C2"/>
    <mergeCell ref="D15:E15"/>
    <mergeCell ref="D16:E16"/>
    <mergeCell ref="D17:E17"/>
  </mergeCells>
  <conditionalFormatting sqref="J23:J1022">
    <cfRule type="expression" dxfId="0" priority="4">
      <formula>$P23&lt;&gt;TRUE</formula>
    </cfRule>
  </conditionalFormatting>
  <dataValidations count="6">
    <dataValidation type="date" allowBlank="1" showInputMessage="1" showErrorMessage="1" sqref="L23:L1022" xr:uid="{F31840FC-9DAB-4F76-9D15-EA5FF4F91B5D}">
      <formula1>44562</formula1>
      <formula2>47848</formula2>
    </dataValidation>
    <dataValidation type="whole" operator="greaterThan" allowBlank="1" showInputMessage="1" showErrorMessage="1" sqref="K23:K1022" xr:uid="{996184DE-5C1E-40EA-B078-B0E830887380}">
      <formula1>0</formula1>
    </dataValidation>
    <dataValidation type="list" allowBlank="1" showInputMessage="1" showErrorMessage="1" sqref="E23:E1022" xr:uid="{87AA9FFC-F943-4A59-97E1-5AAF7A5F67C2}">
      <formula1>PLZ</formula1>
    </dataValidation>
    <dataValidation type="list" allowBlank="1" showInputMessage="1" showErrorMessage="1" sqref="G23:G1022" xr:uid="{6DE6F906-0936-4825-A787-6931E402FD93}">
      <formula1>INDEX(Appliances,,$A$20)</formula1>
    </dataValidation>
    <dataValidation type="list" allowBlank="1" showInputMessage="1" showErrorMessage="1" sqref="B8:B9" xr:uid="{1FE95BA7-E866-499F-9F25-4C3114832E08}">
      <formula1>"D,F,I"</formula1>
    </dataValidation>
    <dataValidation type="decimal" allowBlank="1" showInputMessage="1" showErrorMessage="1" sqref="J19:K19 G19" xr:uid="{0C659D5E-1ADA-40F6-9802-DCD88C275DBB}">
      <formula1>0</formula1>
      <formula2>250</formula2>
    </dataValidation>
  </dataValidations>
  <hyperlinks>
    <hyperlink ref="B2" location="Version!A1" display="Version!A1" xr:uid="{84402883-56AC-40E2-9ACE-F8C4A71201C6}"/>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C24837-B3EA-43BE-9421-2E1CC9DC5A47}">
          <x14:formula1>
            <xm:f>Y!$G$62:$L$62</xm:f>
          </x14:formula1>
          <xm:sqref>J23:J1022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P401"/>
  <sheetViews>
    <sheetView zoomScaleNormal="100" workbookViewId="0">
      <pane ySplit="1" topLeftCell="A209" activePane="bottomLeft" state="frozen"/>
      <selection pane="bottomLeft" activeCell="C233" sqref="C233"/>
    </sheetView>
  </sheetViews>
  <sheetFormatPr baseColWidth="10" defaultColWidth="9.140625" defaultRowHeight="12.75" outlineLevelRow="1" x14ac:dyDescent="0.2"/>
  <cols>
    <col min="1" max="1" width="28.140625" style="2" customWidth="1"/>
    <col min="2" max="2" width="5.7109375" style="83" customWidth="1"/>
    <col min="3" max="5" width="40.7109375" style="22" customWidth="1"/>
    <col min="6" max="6" width="5.28515625" style="22" bestFit="1" customWidth="1"/>
    <col min="7" max="8" width="6.42578125" style="22" bestFit="1" customWidth="1"/>
    <col min="9" max="12" width="6.42578125" style="2" bestFit="1" customWidth="1"/>
    <col min="13" max="16384" width="9.140625" style="2"/>
  </cols>
  <sheetData>
    <row r="1" spans="1:8" x14ac:dyDescent="0.2">
      <c r="A1" s="26" t="s">
        <v>4684</v>
      </c>
      <c r="B1" s="26" t="s">
        <v>4462</v>
      </c>
      <c r="C1" s="26" t="s">
        <v>4464</v>
      </c>
      <c r="D1" s="26" t="s">
        <v>4521</v>
      </c>
      <c r="E1" s="26" t="s">
        <v>4522</v>
      </c>
      <c r="F1" s="26" t="s">
        <v>4464</v>
      </c>
      <c r="G1" s="26" t="s">
        <v>4521</v>
      </c>
      <c r="H1" s="26" t="s">
        <v>4522</v>
      </c>
    </row>
    <row r="2" spans="1:8" x14ac:dyDescent="0.2">
      <c r="A2" s="91" t="s">
        <v>4693</v>
      </c>
      <c r="B2" s="93">
        <v>1</v>
      </c>
      <c r="C2" s="21" t="s">
        <v>4694</v>
      </c>
      <c r="D2" s="21" t="s">
        <v>4696</v>
      </c>
      <c r="E2" s="21" t="s">
        <v>4695</v>
      </c>
      <c r="F2" s="21"/>
      <c r="G2" s="21"/>
      <c r="H2" s="21"/>
    </row>
    <row r="3" spans="1:8" outlineLevel="1" x14ac:dyDescent="0.2">
      <c r="A3" s="92"/>
      <c r="B3" s="93">
        <v>2</v>
      </c>
      <c r="C3" s="21" t="s">
        <v>4465</v>
      </c>
      <c r="D3" s="21" t="s">
        <v>4466</v>
      </c>
      <c r="E3" s="21" t="s">
        <v>4485</v>
      </c>
      <c r="F3" s="21"/>
      <c r="G3" s="21"/>
      <c r="H3" s="21"/>
    </row>
    <row r="4" spans="1:8" outlineLevel="1" x14ac:dyDescent="0.2">
      <c r="A4" s="92"/>
      <c r="B4" s="93">
        <v>3</v>
      </c>
      <c r="C4" s="21" t="s">
        <v>4467</v>
      </c>
      <c r="D4" s="21" t="s">
        <v>4468</v>
      </c>
      <c r="E4" s="21" t="s">
        <v>4494</v>
      </c>
      <c r="F4" s="21"/>
      <c r="G4" s="21"/>
      <c r="H4" s="21"/>
    </row>
    <row r="5" spans="1:8" outlineLevel="1" x14ac:dyDescent="0.2">
      <c r="A5" s="92"/>
      <c r="B5" s="93">
        <v>4</v>
      </c>
      <c r="C5" s="21" t="s">
        <v>4493</v>
      </c>
      <c r="D5" s="21" t="s">
        <v>4469</v>
      </c>
      <c r="E5" s="21" t="s">
        <v>4495</v>
      </c>
      <c r="F5" s="21"/>
      <c r="G5" s="21"/>
      <c r="H5" s="21"/>
    </row>
    <row r="6" spans="1:8" outlineLevel="1" x14ac:dyDescent="0.2">
      <c r="A6" s="92"/>
      <c r="B6" s="93">
        <v>5</v>
      </c>
      <c r="C6" s="21" t="s">
        <v>4734</v>
      </c>
      <c r="D6" s="21" t="s">
        <v>4737</v>
      </c>
      <c r="E6" s="21" t="s">
        <v>4738</v>
      </c>
      <c r="F6" s="21"/>
      <c r="G6" s="21"/>
      <c r="H6" s="21"/>
    </row>
    <row r="7" spans="1:8" outlineLevel="1" x14ac:dyDescent="0.2">
      <c r="A7" s="92"/>
      <c r="B7" s="93">
        <v>6</v>
      </c>
      <c r="C7" s="21" t="s">
        <v>4481</v>
      </c>
      <c r="D7" s="21" t="s">
        <v>4482</v>
      </c>
      <c r="E7" s="21" t="s">
        <v>4496</v>
      </c>
      <c r="F7" s="21"/>
      <c r="G7" s="21"/>
      <c r="H7" s="21"/>
    </row>
    <row r="8" spans="1:8" outlineLevel="1" x14ac:dyDescent="0.2">
      <c r="A8" s="92"/>
      <c r="B8" s="93">
        <v>7</v>
      </c>
      <c r="C8" s="21" t="s">
        <v>4774</v>
      </c>
      <c r="D8" s="21" t="s">
        <v>4772</v>
      </c>
      <c r="E8" s="21" t="s">
        <v>4773</v>
      </c>
      <c r="F8" s="21"/>
      <c r="G8" s="21"/>
      <c r="H8" s="21"/>
    </row>
    <row r="9" spans="1:8" outlineLevel="1" x14ac:dyDescent="0.2">
      <c r="A9" s="92"/>
      <c r="B9" s="93">
        <v>8</v>
      </c>
      <c r="C9" s="21" t="s">
        <v>4484</v>
      </c>
      <c r="D9" s="21" t="s">
        <v>4483</v>
      </c>
      <c r="E9" s="21" t="s">
        <v>4497</v>
      </c>
      <c r="F9" s="21"/>
      <c r="G9" s="21"/>
      <c r="H9" s="21"/>
    </row>
    <row r="10" spans="1:8" outlineLevel="1" x14ac:dyDescent="0.2">
      <c r="A10" s="92"/>
      <c r="B10" s="93">
        <v>9</v>
      </c>
      <c r="C10" s="21" t="s">
        <v>4901</v>
      </c>
      <c r="D10" s="21" t="s">
        <v>4997</v>
      </c>
      <c r="E10" s="21" t="s">
        <v>4498</v>
      </c>
      <c r="F10" s="21"/>
      <c r="G10" s="21"/>
      <c r="H10" s="21"/>
    </row>
    <row r="11" spans="1:8" outlineLevel="1" x14ac:dyDescent="0.2">
      <c r="A11" s="92"/>
      <c r="B11" s="93">
        <v>10</v>
      </c>
      <c r="C11" s="21" t="s">
        <v>4470</v>
      </c>
      <c r="D11" s="21" t="s">
        <v>4471</v>
      </c>
      <c r="E11" s="21" t="s">
        <v>4471</v>
      </c>
      <c r="F11" s="21"/>
      <c r="G11" s="21"/>
      <c r="H11" s="21"/>
    </row>
    <row r="12" spans="1:8" outlineLevel="1" x14ac:dyDescent="0.2">
      <c r="A12" s="92"/>
      <c r="B12" s="93">
        <v>11</v>
      </c>
      <c r="C12" s="21" t="s">
        <v>4472</v>
      </c>
      <c r="D12" s="21" t="s">
        <v>4473</v>
      </c>
      <c r="E12" s="21" t="s">
        <v>4486</v>
      </c>
      <c r="F12" s="21"/>
      <c r="G12" s="21"/>
      <c r="H12" s="21"/>
    </row>
    <row r="13" spans="1:8" outlineLevel="1" x14ac:dyDescent="0.2">
      <c r="A13" s="92"/>
      <c r="B13" s="93">
        <v>12</v>
      </c>
      <c r="C13" s="21" t="s">
        <v>4474</v>
      </c>
      <c r="D13" s="21" t="s">
        <v>4474</v>
      </c>
      <c r="E13" s="21" t="s">
        <v>4487</v>
      </c>
      <c r="F13" s="21"/>
      <c r="G13" s="21"/>
      <c r="H13" s="21"/>
    </row>
    <row r="14" spans="1:8" outlineLevel="1" x14ac:dyDescent="0.2">
      <c r="A14" s="92"/>
      <c r="B14" s="93">
        <v>13</v>
      </c>
      <c r="C14" s="21" t="s">
        <v>4462</v>
      </c>
      <c r="D14" s="21" t="s">
        <v>4477</v>
      </c>
      <c r="E14" s="21" t="s">
        <v>4488</v>
      </c>
      <c r="F14" s="21"/>
      <c r="G14" s="21"/>
      <c r="H14" s="21"/>
    </row>
    <row r="15" spans="1:8" outlineLevel="1" x14ac:dyDescent="0.2">
      <c r="A15" s="92"/>
      <c r="B15" s="93">
        <v>14</v>
      </c>
      <c r="C15" s="21" t="s">
        <v>4475</v>
      </c>
      <c r="D15" s="21" t="s">
        <v>4476</v>
      </c>
      <c r="E15" s="21" t="s">
        <v>4489</v>
      </c>
      <c r="F15" s="21"/>
      <c r="G15" s="21"/>
      <c r="H15" s="21"/>
    </row>
    <row r="16" spans="1:8" outlineLevel="1" x14ac:dyDescent="0.2">
      <c r="A16" s="92"/>
      <c r="B16" s="93">
        <v>15</v>
      </c>
      <c r="C16" s="21" t="s">
        <v>0</v>
      </c>
      <c r="D16" s="21" t="s">
        <v>4478</v>
      </c>
      <c r="E16" s="21" t="s">
        <v>4490</v>
      </c>
      <c r="F16" s="21"/>
      <c r="G16" s="21"/>
      <c r="H16" s="21"/>
    </row>
    <row r="17" spans="1:8" outlineLevel="1" x14ac:dyDescent="0.2">
      <c r="A17" s="92"/>
      <c r="B17" s="93">
        <v>16</v>
      </c>
      <c r="C17" s="21" t="s">
        <v>4869</v>
      </c>
      <c r="D17" s="21" t="s">
        <v>4870</v>
      </c>
      <c r="E17" s="21" t="s">
        <v>4871</v>
      </c>
      <c r="F17" s="21"/>
      <c r="G17" s="21"/>
      <c r="H17" s="21"/>
    </row>
    <row r="18" spans="1:8" outlineLevel="1" x14ac:dyDescent="0.2">
      <c r="A18" s="92"/>
      <c r="B18" s="93">
        <v>17</v>
      </c>
      <c r="C18" s="21" t="s">
        <v>4778</v>
      </c>
      <c r="D18" s="21" t="s">
        <v>4777</v>
      </c>
      <c r="E18" s="21" t="s">
        <v>4776</v>
      </c>
      <c r="F18" s="21"/>
      <c r="G18" s="21"/>
      <c r="H18" s="21"/>
    </row>
    <row r="19" spans="1:8" outlineLevel="1" x14ac:dyDescent="0.2">
      <c r="A19" s="92"/>
      <c r="B19" s="93">
        <v>18</v>
      </c>
      <c r="C19" s="21" t="s">
        <v>4525</v>
      </c>
      <c r="D19" s="21" t="s">
        <v>4526</v>
      </c>
      <c r="E19" s="21" t="s">
        <v>4527</v>
      </c>
      <c r="F19" s="21"/>
      <c r="G19" s="21"/>
      <c r="H19" s="21"/>
    </row>
    <row r="20" spans="1:8" outlineLevel="1" x14ac:dyDescent="0.2">
      <c r="A20" s="92"/>
      <c r="B20" s="93">
        <v>19</v>
      </c>
      <c r="C20" s="21" t="s">
        <v>4589</v>
      </c>
      <c r="D20" s="21" t="s">
        <v>4590</v>
      </c>
      <c r="E20" s="21" t="s">
        <v>4591</v>
      </c>
      <c r="F20" s="21"/>
      <c r="G20" s="21"/>
      <c r="H20" s="21"/>
    </row>
    <row r="21" spans="1:8" outlineLevel="1" x14ac:dyDescent="0.2">
      <c r="A21" s="92"/>
      <c r="B21" s="93">
        <v>20</v>
      </c>
      <c r="C21" s="21" t="s">
        <v>4849</v>
      </c>
      <c r="D21" s="21" t="s">
        <v>4479</v>
      </c>
      <c r="E21" s="21" t="s">
        <v>4491</v>
      </c>
      <c r="F21" s="21"/>
      <c r="G21" s="21"/>
      <c r="H21" s="21"/>
    </row>
    <row r="22" spans="1:8" outlineLevel="1" x14ac:dyDescent="0.2">
      <c r="A22" s="92"/>
      <c r="B22" s="93">
        <v>21</v>
      </c>
      <c r="C22" s="21" t="s">
        <v>4480</v>
      </c>
      <c r="D22" s="21" t="s">
        <v>4461</v>
      </c>
      <c r="E22" s="21" t="s">
        <v>4492</v>
      </c>
      <c r="F22" s="21"/>
      <c r="G22" s="21"/>
      <c r="H22" s="21"/>
    </row>
    <row r="23" spans="1:8" outlineLevel="1" x14ac:dyDescent="0.2">
      <c r="A23" s="92"/>
      <c r="B23" s="93">
        <v>22</v>
      </c>
      <c r="C23" s="21" t="s">
        <v>4735</v>
      </c>
      <c r="D23" s="21" t="s">
        <v>4736</v>
      </c>
      <c r="E23" s="21" t="s">
        <v>4739</v>
      </c>
      <c r="F23" s="21"/>
      <c r="G23" s="21"/>
      <c r="H23" s="21"/>
    </row>
    <row r="24" spans="1:8" outlineLevel="1" x14ac:dyDescent="0.2">
      <c r="A24" s="92"/>
      <c r="B24" s="93">
        <v>23</v>
      </c>
      <c r="C24" s="21" t="s">
        <v>4742</v>
      </c>
      <c r="D24" s="21" t="s">
        <v>4741</v>
      </c>
      <c r="E24" s="21" t="s">
        <v>4743</v>
      </c>
      <c r="F24" s="21"/>
      <c r="G24" s="21"/>
      <c r="H24" s="21"/>
    </row>
    <row r="25" spans="1:8" outlineLevel="1" x14ac:dyDescent="0.2">
      <c r="A25" s="92"/>
      <c r="B25" s="93">
        <v>24</v>
      </c>
      <c r="C25" s="21" t="s">
        <v>4594</v>
      </c>
      <c r="D25" s="21" t="s">
        <v>4594</v>
      </c>
      <c r="E25" s="21" t="s">
        <v>4636</v>
      </c>
      <c r="F25" s="21"/>
      <c r="G25" s="21"/>
      <c r="H25" s="21"/>
    </row>
    <row r="26" spans="1:8" outlineLevel="1" x14ac:dyDescent="0.2">
      <c r="A26" s="92"/>
      <c r="B26" s="93">
        <v>25</v>
      </c>
      <c r="C26" s="21" t="s">
        <v>4744</v>
      </c>
      <c r="D26" s="21" t="s">
        <v>4745</v>
      </c>
      <c r="E26" s="21" t="s">
        <v>4746</v>
      </c>
      <c r="F26" s="21"/>
      <c r="G26" s="21"/>
      <c r="H26" s="21"/>
    </row>
    <row r="27" spans="1:8" outlineLevel="1" x14ac:dyDescent="0.2">
      <c r="A27" s="92"/>
      <c r="B27" s="93">
        <v>26</v>
      </c>
      <c r="C27" s="21" t="s">
        <v>4796</v>
      </c>
      <c r="D27" s="21" t="s">
        <v>4797</v>
      </c>
      <c r="E27" s="21" t="s">
        <v>4798</v>
      </c>
      <c r="F27" s="21"/>
      <c r="G27" s="21"/>
      <c r="H27" s="21"/>
    </row>
    <row r="28" spans="1:8" outlineLevel="1" x14ac:dyDescent="0.2">
      <c r="A28" s="92"/>
      <c r="B28" s="93">
        <v>27</v>
      </c>
      <c r="C28" s="21" t="s">
        <v>4751</v>
      </c>
      <c r="D28" s="21" t="s">
        <v>4752</v>
      </c>
      <c r="E28" s="21" t="s">
        <v>4753</v>
      </c>
      <c r="F28" s="21"/>
      <c r="G28" s="21"/>
      <c r="H28" s="21"/>
    </row>
    <row r="29" spans="1:8" outlineLevel="1" x14ac:dyDescent="0.2">
      <c r="A29" s="92"/>
      <c r="B29" s="93">
        <v>28</v>
      </c>
      <c r="C29" s="21" t="s">
        <v>4754</v>
      </c>
      <c r="D29" s="21" t="s">
        <v>4755</v>
      </c>
      <c r="E29" s="21" t="s">
        <v>4756</v>
      </c>
      <c r="F29" s="21"/>
      <c r="G29" s="21"/>
      <c r="H29" s="21"/>
    </row>
    <row r="30" spans="1:8" ht="25.5" outlineLevel="1" x14ac:dyDescent="0.2">
      <c r="A30" s="92"/>
      <c r="B30" s="93">
        <v>29</v>
      </c>
      <c r="C30" s="21" t="s">
        <v>4900</v>
      </c>
      <c r="D30" s="21" t="s">
        <v>4764</v>
      </c>
      <c r="E30" s="21" t="s">
        <v>4765</v>
      </c>
      <c r="F30" s="21"/>
      <c r="G30" s="21"/>
      <c r="H30" s="21"/>
    </row>
    <row r="31" spans="1:8" ht="25.5" outlineLevel="1" x14ac:dyDescent="0.2">
      <c r="A31" s="92"/>
      <c r="B31" s="93">
        <v>30</v>
      </c>
      <c r="C31" s="21" t="s">
        <v>4768</v>
      </c>
      <c r="D31" s="21" t="s">
        <v>4767</v>
      </c>
      <c r="E31" s="21" t="s">
        <v>4766</v>
      </c>
      <c r="F31" s="21"/>
      <c r="G31" s="21"/>
      <c r="H31" s="21"/>
    </row>
    <row r="32" spans="1:8" outlineLevel="1" x14ac:dyDescent="0.2">
      <c r="A32" s="92"/>
      <c r="B32" s="93">
        <v>31</v>
      </c>
      <c r="C32" s="21" t="s">
        <v>4843</v>
      </c>
      <c r="D32" s="21" t="s">
        <v>4844</v>
      </c>
      <c r="E32" s="21" t="s">
        <v>4845</v>
      </c>
      <c r="F32" s="21"/>
      <c r="G32" s="21"/>
      <c r="H32" s="21"/>
    </row>
    <row r="33" spans="1:8" outlineLevel="1" x14ac:dyDescent="0.2">
      <c r="A33" s="92"/>
      <c r="B33" s="93">
        <v>32</v>
      </c>
      <c r="C33" s="21" t="s">
        <v>4846</v>
      </c>
      <c r="D33" s="21" t="s">
        <v>4847</v>
      </c>
      <c r="E33" s="21" t="s">
        <v>4848</v>
      </c>
      <c r="F33" s="21"/>
      <c r="G33" s="21"/>
      <c r="H33" s="21"/>
    </row>
    <row r="34" spans="1:8" outlineLevel="1" x14ac:dyDescent="0.2">
      <c r="A34" s="92"/>
      <c r="B34" s="93">
        <v>33</v>
      </c>
      <c r="C34" s="21" t="s">
        <v>4514</v>
      </c>
      <c r="D34" s="21" t="s">
        <v>4500</v>
      </c>
      <c r="E34" s="21" t="s">
        <v>4501</v>
      </c>
      <c r="F34" s="21"/>
      <c r="G34" s="21"/>
      <c r="H34" s="21"/>
    </row>
    <row r="35" spans="1:8" ht="25.5" outlineLevel="1" x14ac:dyDescent="0.2">
      <c r="A35" s="92"/>
      <c r="B35" s="93">
        <v>34</v>
      </c>
      <c r="C35" s="21" t="s">
        <v>4779</v>
      </c>
      <c r="D35" s="21" t="s">
        <v>4775</v>
      </c>
      <c r="E35" s="21" t="s">
        <v>4780</v>
      </c>
      <c r="F35" s="21"/>
      <c r="G35" s="21"/>
      <c r="H35" s="21"/>
    </row>
    <row r="36" spans="1:8" outlineLevel="1" x14ac:dyDescent="0.2">
      <c r="A36" s="92"/>
      <c r="B36" s="93">
        <v>35</v>
      </c>
      <c r="C36" s="21" t="s">
        <v>4511</v>
      </c>
      <c r="D36" s="21" t="s">
        <v>4512</v>
      </c>
      <c r="E36" s="21" t="s">
        <v>4513</v>
      </c>
      <c r="F36" s="21"/>
      <c r="G36" s="21"/>
      <c r="H36" s="21"/>
    </row>
    <row r="37" spans="1:8" outlineLevel="1" x14ac:dyDescent="0.2">
      <c r="A37" s="92"/>
      <c r="B37" s="93">
        <v>36</v>
      </c>
      <c r="C37" s="21" t="s">
        <v>4520</v>
      </c>
      <c r="D37" s="21" t="s">
        <v>4518</v>
      </c>
      <c r="E37" s="21" t="s">
        <v>4519</v>
      </c>
      <c r="F37" s="21"/>
      <c r="G37" s="21"/>
      <c r="H37" s="21"/>
    </row>
    <row r="38" spans="1:8" outlineLevel="1" x14ac:dyDescent="0.2">
      <c r="A38" s="92"/>
      <c r="B38" s="93">
        <v>37</v>
      </c>
      <c r="C38" s="21" t="s">
        <v>4502</v>
      </c>
      <c r="D38" s="21" t="s">
        <v>4503</v>
      </c>
      <c r="E38" s="21" t="s">
        <v>4504</v>
      </c>
      <c r="F38" s="21"/>
      <c r="G38" s="21"/>
      <c r="H38" s="21"/>
    </row>
    <row r="39" spans="1:8" outlineLevel="1" x14ac:dyDescent="0.2">
      <c r="A39" s="92"/>
      <c r="B39" s="93">
        <v>38</v>
      </c>
      <c r="C39" s="21" t="s">
        <v>4505</v>
      </c>
      <c r="D39" s="21" t="s">
        <v>4506</v>
      </c>
      <c r="E39" s="21" t="s">
        <v>4507</v>
      </c>
      <c r="F39" s="21"/>
      <c r="G39" s="21"/>
      <c r="H39" s="21"/>
    </row>
    <row r="40" spans="1:8" outlineLevel="1" x14ac:dyDescent="0.2">
      <c r="A40" s="92"/>
      <c r="B40" s="93">
        <v>39</v>
      </c>
      <c r="C40" s="21" t="s">
        <v>4508</v>
      </c>
      <c r="D40" s="21" t="s">
        <v>4509</v>
      </c>
      <c r="E40" s="21" t="s">
        <v>4510</v>
      </c>
      <c r="F40" s="21"/>
      <c r="G40" s="21"/>
      <c r="H40" s="21"/>
    </row>
    <row r="41" spans="1:8" outlineLevel="1" x14ac:dyDescent="0.2">
      <c r="A41" s="92"/>
      <c r="B41" s="93">
        <v>40</v>
      </c>
      <c r="C41" s="21" t="s">
        <v>4569</v>
      </c>
      <c r="D41" s="21" t="s">
        <v>4570</v>
      </c>
      <c r="E41" s="21" t="s">
        <v>4588</v>
      </c>
      <c r="F41" s="21"/>
      <c r="G41" s="21"/>
      <c r="H41" s="21"/>
    </row>
    <row r="42" spans="1:8" outlineLevel="1" x14ac:dyDescent="0.2">
      <c r="A42" s="92"/>
      <c r="B42" s="93">
        <v>41</v>
      </c>
      <c r="C42" s="21" t="s">
        <v>4499</v>
      </c>
      <c r="D42" s="21" t="s">
        <v>4499</v>
      </c>
      <c r="E42" s="21" t="s">
        <v>4499</v>
      </c>
      <c r="F42" s="21"/>
      <c r="G42" s="21"/>
      <c r="H42" s="21"/>
    </row>
    <row r="43" spans="1:8" outlineLevel="1" x14ac:dyDescent="0.2">
      <c r="A43" s="92"/>
      <c r="B43" s="93">
        <v>42</v>
      </c>
      <c r="C43" s="21" t="s">
        <v>4515</v>
      </c>
      <c r="D43" s="21" t="s">
        <v>4516</v>
      </c>
      <c r="E43" s="21" t="s">
        <v>4517</v>
      </c>
      <c r="F43" s="21"/>
      <c r="G43" s="21"/>
      <c r="H43" s="21"/>
    </row>
    <row r="44" spans="1:8" outlineLevel="1" x14ac:dyDescent="0.2">
      <c r="A44" s="92"/>
      <c r="B44" s="93">
        <v>43</v>
      </c>
      <c r="C44" s="21" t="s">
        <v>4718</v>
      </c>
      <c r="D44" s="21" t="s">
        <v>4524</v>
      </c>
      <c r="E44" s="21" t="s">
        <v>4524</v>
      </c>
      <c r="F44" s="21"/>
      <c r="G44" s="21"/>
      <c r="H44" s="21"/>
    </row>
    <row r="45" spans="1:8" outlineLevel="1" x14ac:dyDescent="0.2">
      <c r="A45" s="92"/>
      <c r="B45" s="93">
        <v>44</v>
      </c>
      <c r="C45" s="21" t="s">
        <v>4721</v>
      </c>
      <c r="D45" s="21" t="s">
        <v>4719</v>
      </c>
      <c r="E45" s="21" t="s">
        <v>4720</v>
      </c>
      <c r="F45" s="21"/>
      <c r="G45" s="21"/>
      <c r="H45" s="21"/>
    </row>
    <row r="46" spans="1:8" outlineLevel="1" x14ac:dyDescent="0.2">
      <c r="A46" s="92"/>
      <c r="B46" s="93">
        <v>45</v>
      </c>
      <c r="C46" s="21" t="s">
        <v>4610</v>
      </c>
      <c r="D46" s="21" t="s">
        <v>4610</v>
      </c>
      <c r="E46" s="21" t="s">
        <v>4657</v>
      </c>
      <c r="F46" s="21"/>
      <c r="G46" s="21"/>
      <c r="H46" s="21"/>
    </row>
    <row r="47" spans="1:8" ht="38.25" outlineLevel="1" x14ac:dyDescent="0.2">
      <c r="A47" s="92"/>
      <c r="B47" s="93">
        <v>46</v>
      </c>
      <c r="C47" s="21" t="s">
        <v>4799</v>
      </c>
      <c r="D47" s="21" t="s">
        <v>4801</v>
      </c>
      <c r="E47" s="21" t="s">
        <v>4800</v>
      </c>
      <c r="F47" s="21"/>
      <c r="G47" s="21"/>
      <c r="H47" s="21"/>
    </row>
    <row r="48" spans="1:8" ht="25.5" outlineLevel="1" x14ac:dyDescent="0.2">
      <c r="A48" s="92"/>
      <c r="B48" s="93">
        <v>47</v>
      </c>
      <c r="C48" s="21" t="s">
        <v>4839</v>
      </c>
      <c r="D48" s="21" t="s">
        <v>4840</v>
      </c>
      <c r="E48" s="21" t="s">
        <v>4841</v>
      </c>
      <c r="F48" s="21"/>
      <c r="G48" s="21"/>
      <c r="H48" s="21"/>
    </row>
    <row r="49" spans="1:16" outlineLevel="1" x14ac:dyDescent="0.2">
      <c r="A49" s="92"/>
      <c r="B49" s="93">
        <v>48</v>
      </c>
      <c r="C49" s="21"/>
      <c r="D49" s="21"/>
      <c r="E49" s="21"/>
      <c r="F49" s="21"/>
      <c r="G49" s="21"/>
      <c r="H49" s="21"/>
    </row>
    <row r="50" spans="1:16" outlineLevel="1" x14ac:dyDescent="0.2">
      <c r="A50" s="92"/>
      <c r="B50" s="93">
        <v>49</v>
      </c>
      <c r="C50" s="85" t="s">
        <v>4850</v>
      </c>
      <c r="D50" s="85" t="s">
        <v>4851</v>
      </c>
      <c r="E50" s="85" t="s">
        <v>4852</v>
      </c>
      <c r="F50" s="85"/>
      <c r="G50" s="85"/>
      <c r="H50" s="85"/>
    </row>
    <row r="51" spans="1:16" ht="25.5" customHeight="1" outlineLevel="1" x14ac:dyDescent="0.2">
      <c r="A51" s="191" t="s">
        <v>4824</v>
      </c>
      <c r="B51" s="93">
        <v>50</v>
      </c>
      <c r="C51" s="85" t="s">
        <v>4866</v>
      </c>
      <c r="D51" s="85" t="s">
        <v>4867</v>
      </c>
      <c r="E51" s="85" t="s">
        <v>4868</v>
      </c>
      <c r="F51" s="85"/>
      <c r="G51" s="85"/>
      <c r="H51" s="85"/>
    </row>
    <row r="52" spans="1:16" outlineLevel="1" x14ac:dyDescent="0.2">
      <c r="A52" s="92"/>
      <c r="B52" s="93">
        <v>51</v>
      </c>
      <c r="C52" s="85"/>
      <c r="D52" s="85"/>
      <c r="E52" s="85"/>
      <c r="F52" s="85"/>
      <c r="G52" s="85"/>
      <c r="H52" s="85"/>
    </row>
    <row r="53" spans="1:16" outlineLevel="1" x14ac:dyDescent="0.2">
      <c r="A53" s="92"/>
      <c r="B53" s="93">
        <v>52</v>
      </c>
      <c r="C53" s="85"/>
      <c r="D53" s="85"/>
      <c r="E53" s="85"/>
      <c r="F53" s="85"/>
      <c r="G53" s="85"/>
      <c r="H53" s="85"/>
    </row>
    <row r="54" spans="1:16" outlineLevel="1" x14ac:dyDescent="0.2">
      <c r="A54" s="92"/>
      <c r="B54" s="93">
        <v>53</v>
      </c>
      <c r="C54" s="85" t="s">
        <v>4863</v>
      </c>
      <c r="D54" s="85" t="s">
        <v>4864</v>
      </c>
      <c r="E54" s="85" t="s">
        <v>4865</v>
      </c>
      <c r="F54" s="85"/>
      <c r="G54" s="85"/>
      <c r="H54" s="85"/>
    </row>
    <row r="55" spans="1:16" outlineLevel="1" x14ac:dyDescent="0.2">
      <c r="A55" s="92"/>
      <c r="B55" s="93">
        <v>54</v>
      </c>
      <c r="C55" s="85"/>
      <c r="D55" s="85"/>
      <c r="E55" s="85"/>
      <c r="F55" s="85"/>
      <c r="G55" s="85"/>
      <c r="H55" s="85"/>
    </row>
    <row r="56" spans="1:16" outlineLevel="1" x14ac:dyDescent="0.2">
      <c r="A56" s="92"/>
      <c r="B56" s="93">
        <v>55</v>
      </c>
      <c r="C56" s="85"/>
      <c r="D56" s="85"/>
      <c r="E56" s="85"/>
      <c r="F56" s="85"/>
      <c r="G56" s="85"/>
      <c r="H56" s="85"/>
      <c r="O56" s="2">
        <v>5</v>
      </c>
      <c r="P56" s="2" t="s">
        <v>2</v>
      </c>
    </row>
    <row r="57" spans="1:16" outlineLevel="1" x14ac:dyDescent="0.2">
      <c r="A57" s="92"/>
      <c r="B57" s="93">
        <v>56</v>
      </c>
      <c r="C57" s="85"/>
      <c r="D57" s="85"/>
      <c r="E57" s="85"/>
      <c r="F57" s="85"/>
      <c r="G57" s="85"/>
      <c r="H57" s="85"/>
    </row>
    <row r="58" spans="1:16" outlineLevel="1" x14ac:dyDescent="0.2">
      <c r="A58" s="92"/>
      <c r="B58" s="93">
        <v>57</v>
      </c>
      <c r="C58" s="85"/>
      <c r="D58" s="85"/>
      <c r="E58" s="85"/>
      <c r="F58" s="85"/>
      <c r="G58" s="85"/>
      <c r="H58" s="85"/>
    </row>
    <row r="59" spans="1:16" outlineLevel="1" x14ac:dyDescent="0.2">
      <c r="A59" s="92"/>
      <c r="B59" s="93">
        <v>58</v>
      </c>
      <c r="C59" s="85"/>
      <c r="D59" s="85"/>
      <c r="E59" s="85"/>
      <c r="F59" s="85"/>
      <c r="G59" s="85"/>
      <c r="H59" s="85"/>
    </row>
    <row r="60" spans="1:16" outlineLevel="1" x14ac:dyDescent="0.2">
      <c r="A60" s="92"/>
      <c r="B60" s="93">
        <v>59</v>
      </c>
      <c r="C60" s="85"/>
      <c r="D60" s="85"/>
      <c r="E60" s="85"/>
    </row>
    <row r="61" spans="1:16" outlineLevel="1" x14ac:dyDescent="0.2">
      <c r="A61" s="92"/>
      <c r="B61" s="93">
        <v>60</v>
      </c>
      <c r="C61" s="85"/>
      <c r="D61" s="85"/>
      <c r="E61" s="85"/>
      <c r="F61" s="85"/>
      <c r="G61" s="85">
        <v>4</v>
      </c>
      <c r="H61" s="85">
        <v>5</v>
      </c>
      <c r="I61" s="85">
        <v>6</v>
      </c>
      <c r="J61" s="85">
        <v>7</v>
      </c>
      <c r="K61" s="85">
        <v>8</v>
      </c>
      <c r="L61" s="85">
        <v>9</v>
      </c>
      <c r="M61" s="85">
        <v>10</v>
      </c>
    </row>
    <row r="62" spans="1:16" outlineLevel="1" x14ac:dyDescent="0.2">
      <c r="A62" s="92"/>
      <c r="B62" s="93">
        <v>61</v>
      </c>
      <c r="C62" s="85"/>
      <c r="D62" s="85"/>
      <c r="E62" s="85"/>
      <c r="F62" s="85"/>
      <c r="G62" s="234" t="s">
        <v>4872</v>
      </c>
      <c r="H62" s="234" t="s">
        <v>4873</v>
      </c>
      <c r="I62" s="234" t="s">
        <v>4874</v>
      </c>
      <c r="J62" s="234" t="s">
        <v>4464</v>
      </c>
      <c r="K62" s="234" t="s">
        <v>4907</v>
      </c>
      <c r="L62" s="234" t="s">
        <v>2</v>
      </c>
      <c r="M62" s="3"/>
    </row>
    <row r="63" spans="1:16" outlineLevel="1" x14ac:dyDescent="0.2">
      <c r="A63" s="92"/>
      <c r="B63" s="93">
        <v>62</v>
      </c>
      <c r="C63" s="85" t="s">
        <v>4929</v>
      </c>
      <c r="D63" s="85" t="s">
        <v>4930</v>
      </c>
      <c r="E63" s="85" t="s">
        <v>4931</v>
      </c>
      <c r="F63" s="85">
        <v>1</v>
      </c>
      <c r="G63" s="239">
        <f>0.26*1000</f>
        <v>260</v>
      </c>
      <c r="H63" s="239">
        <f>0.23*1000</f>
        <v>230</v>
      </c>
      <c r="I63" s="239">
        <f>0.2*1000</f>
        <v>200</v>
      </c>
      <c r="J63" s="239">
        <f>0.17*1000</f>
        <v>170</v>
      </c>
      <c r="K63" s="239">
        <f>0.12*1000</f>
        <v>120</v>
      </c>
      <c r="L63" s="240"/>
      <c r="M63" s="3"/>
      <c r="N63" s="203"/>
      <c r="O63" s="2">
        <f>VLOOKUP(O56,Y!F63:L67,MATCH(P56,Y!$G$62:$L$62,0)+1)</f>
        <v>260</v>
      </c>
    </row>
    <row r="64" spans="1:16" outlineLevel="1" x14ac:dyDescent="0.2">
      <c r="A64" s="92"/>
      <c r="B64" s="93">
        <v>63</v>
      </c>
      <c r="C64" s="85" t="s">
        <v>4932</v>
      </c>
      <c r="D64" s="85" t="s">
        <v>4933</v>
      </c>
      <c r="E64" s="85" t="s">
        <v>4934</v>
      </c>
      <c r="F64" s="85">
        <v>2</v>
      </c>
      <c r="G64" s="239">
        <f>0.46*1000</f>
        <v>460</v>
      </c>
      <c r="H64" s="239">
        <f>0.37*1000</f>
        <v>370</v>
      </c>
      <c r="I64" s="239">
        <f>0.28*1000</f>
        <v>280</v>
      </c>
      <c r="J64" s="239">
        <f>0.19*1000</f>
        <v>190</v>
      </c>
      <c r="K64" s="239"/>
      <c r="L64" s="240"/>
      <c r="M64" s="3"/>
      <c r="N64" s="203"/>
      <c r="O64" s="2" t="s">
        <v>4945</v>
      </c>
      <c r="P64" s="2">
        <f>MATCH(P56,Y!$G$62:$L$62,0)</f>
        <v>6</v>
      </c>
    </row>
    <row r="65" spans="1:16" outlineLevel="1" x14ac:dyDescent="0.2">
      <c r="A65" s="92"/>
      <c r="B65" s="93">
        <v>64</v>
      </c>
      <c r="C65" s="85" t="s">
        <v>4935</v>
      </c>
      <c r="D65" s="85" t="s">
        <v>4936</v>
      </c>
      <c r="E65" s="85" t="s">
        <v>4937</v>
      </c>
      <c r="F65" s="85">
        <v>3</v>
      </c>
      <c r="G65" s="239">
        <f>0.16*1000</f>
        <v>160</v>
      </c>
      <c r="H65" s="239">
        <f>0.15*1000</f>
        <v>150</v>
      </c>
      <c r="I65" s="239">
        <f>0.14*1000</f>
        <v>140</v>
      </c>
      <c r="J65" s="239"/>
      <c r="K65" s="239"/>
      <c r="L65" s="240"/>
      <c r="M65" s="3"/>
      <c r="N65" s="203"/>
      <c r="O65" s="2" t="s">
        <v>4946</v>
      </c>
      <c r="P65" s="2">
        <f>VLOOKUP(O56,Y!F63:L67,1)</f>
        <v>5</v>
      </c>
    </row>
    <row r="66" spans="1:16" outlineLevel="1" x14ac:dyDescent="0.2">
      <c r="A66" s="92"/>
      <c r="B66" s="93">
        <v>65</v>
      </c>
      <c r="C66" s="85" t="s">
        <v>4938</v>
      </c>
      <c r="D66" s="85" t="s">
        <v>4939</v>
      </c>
      <c r="E66" s="85" t="s">
        <v>4940</v>
      </c>
      <c r="F66" s="85">
        <v>4</v>
      </c>
      <c r="G66" s="239">
        <f>0.15*1000</f>
        <v>150</v>
      </c>
      <c r="H66" s="239">
        <f>0.14*1000</f>
        <v>140</v>
      </c>
      <c r="I66" s="239">
        <f>0.12*1000</f>
        <v>120</v>
      </c>
      <c r="J66" s="239">
        <f>0.11*1000</f>
        <v>110</v>
      </c>
      <c r="K66" s="239">
        <f>0.09*1000</f>
        <v>90</v>
      </c>
      <c r="L66" s="240"/>
      <c r="M66" s="3"/>
      <c r="N66" s="203"/>
    </row>
    <row r="67" spans="1:16" outlineLevel="1" x14ac:dyDescent="0.2">
      <c r="A67" s="92"/>
      <c r="B67" s="93">
        <v>66</v>
      </c>
      <c r="C67" s="85" t="s">
        <v>4928</v>
      </c>
      <c r="D67" s="85" t="s">
        <v>4928</v>
      </c>
      <c r="E67" s="85" t="s">
        <v>4928</v>
      </c>
      <c r="F67" s="85">
        <v>5</v>
      </c>
      <c r="G67" s="241"/>
      <c r="H67" s="241"/>
      <c r="I67" s="241"/>
      <c r="J67" s="241"/>
      <c r="K67" s="241"/>
      <c r="L67" s="241">
        <f>0.26*1000</f>
        <v>260</v>
      </c>
      <c r="M67" s="3"/>
      <c r="N67" s="203"/>
    </row>
    <row r="68" spans="1:16" outlineLevel="1" x14ac:dyDescent="0.2">
      <c r="A68" s="92"/>
      <c r="B68" s="93">
        <v>67</v>
      </c>
      <c r="C68" s="85"/>
      <c r="D68" s="85"/>
      <c r="E68" s="85"/>
      <c r="F68" s="85"/>
      <c r="G68" s="3"/>
      <c r="H68" s="3"/>
      <c r="I68" s="3"/>
      <c r="J68" s="3"/>
      <c r="K68" s="3"/>
      <c r="L68" s="3"/>
      <c r="M68" s="3"/>
      <c r="N68" s="203"/>
    </row>
    <row r="69" spans="1:16" outlineLevel="1" x14ac:dyDescent="0.2">
      <c r="A69" s="92"/>
      <c r="B69" s="93">
        <v>68</v>
      </c>
      <c r="C69" s="85"/>
      <c r="D69" s="85"/>
      <c r="E69" s="85"/>
      <c r="F69" s="85"/>
      <c r="G69" s="3"/>
      <c r="H69" s="3"/>
      <c r="I69" s="3"/>
      <c r="J69" s="3"/>
      <c r="K69" s="3"/>
      <c r="L69" s="3"/>
      <c r="M69" s="3"/>
      <c r="N69" s="203"/>
    </row>
    <row r="70" spans="1:16" outlineLevel="1" x14ac:dyDescent="0.2">
      <c r="A70" s="92"/>
      <c r="B70" s="93">
        <v>69</v>
      </c>
      <c r="C70" s="85"/>
      <c r="D70" s="85"/>
      <c r="E70" s="85"/>
      <c r="F70" s="85"/>
      <c r="G70" s="3"/>
      <c r="H70" s="3"/>
      <c r="I70" s="3"/>
      <c r="J70" s="3"/>
      <c r="K70" s="3"/>
      <c r="L70" s="3"/>
      <c r="M70" s="3"/>
      <c r="N70" s="203"/>
    </row>
    <row r="71" spans="1:16" outlineLevel="1" x14ac:dyDescent="0.2">
      <c r="A71" s="92"/>
      <c r="B71" s="93">
        <v>70</v>
      </c>
      <c r="C71" s="85"/>
      <c r="D71" s="85"/>
      <c r="E71" s="85"/>
      <c r="F71" s="85"/>
      <c r="G71" s="3"/>
      <c r="H71" s="3"/>
      <c r="I71" s="3"/>
      <c r="J71" s="3"/>
      <c r="K71" s="3"/>
      <c r="L71" s="204"/>
      <c r="M71" s="204"/>
      <c r="N71" s="205"/>
    </row>
    <row r="72" spans="1:16" outlineLevel="1" x14ac:dyDescent="0.2">
      <c r="A72" s="92"/>
      <c r="B72" s="93">
        <v>71</v>
      </c>
      <c r="C72" s="85"/>
      <c r="D72" s="85"/>
      <c r="E72" s="85"/>
      <c r="F72" s="85"/>
      <c r="G72" s="3"/>
      <c r="H72" s="3"/>
      <c r="I72" s="3"/>
      <c r="J72" s="3"/>
      <c r="K72" s="3"/>
      <c r="L72" s="204"/>
      <c r="M72" s="204"/>
      <c r="N72" s="203"/>
    </row>
    <row r="73" spans="1:16" outlineLevel="1" x14ac:dyDescent="0.2">
      <c r="A73" s="92"/>
      <c r="B73" s="93">
        <v>72</v>
      </c>
      <c r="C73" s="85"/>
      <c r="D73" s="85"/>
      <c r="E73" s="85"/>
      <c r="F73" s="85"/>
      <c r="G73" s="3"/>
      <c r="H73" s="3"/>
      <c r="I73" s="3"/>
      <c r="J73" s="3"/>
      <c r="K73" s="3"/>
      <c r="L73" s="204"/>
      <c r="M73" s="204"/>
      <c r="N73" s="206"/>
    </row>
    <row r="74" spans="1:16" outlineLevel="1" x14ac:dyDescent="0.2">
      <c r="A74" s="92"/>
      <c r="B74" s="93">
        <v>73</v>
      </c>
      <c r="C74" s="85"/>
      <c r="D74" s="85"/>
      <c r="E74" s="85"/>
      <c r="F74" s="85"/>
      <c r="G74" s="3"/>
      <c r="H74" s="3"/>
      <c r="I74" s="3"/>
      <c r="J74" s="3"/>
      <c r="K74" s="3"/>
      <c r="L74" s="204"/>
      <c r="M74" s="204"/>
      <c r="N74" s="205"/>
    </row>
    <row r="75" spans="1:16" outlineLevel="1" x14ac:dyDescent="0.2">
      <c r="A75" s="92"/>
      <c r="B75" s="93">
        <v>74</v>
      </c>
      <c r="C75" s="85"/>
      <c r="D75" s="85"/>
      <c r="E75" s="85"/>
      <c r="F75" s="85"/>
      <c r="G75" s="3"/>
      <c r="H75" s="3"/>
      <c r="I75" s="3"/>
      <c r="J75" s="3"/>
      <c r="K75" s="3"/>
      <c r="L75" s="204"/>
      <c r="M75" s="204"/>
      <c r="N75" s="205"/>
    </row>
    <row r="76" spans="1:16" outlineLevel="1" x14ac:dyDescent="0.2">
      <c r="A76" s="92"/>
      <c r="B76" s="93">
        <v>75</v>
      </c>
      <c r="C76" s="85"/>
      <c r="D76" s="85"/>
      <c r="E76" s="85"/>
      <c r="F76" s="85"/>
      <c r="G76" s="3"/>
      <c r="H76" s="3"/>
      <c r="I76" s="3"/>
      <c r="J76" s="3"/>
      <c r="K76" s="3"/>
      <c r="L76" s="204"/>
      <c r="M76" s="204"/>
      <c r="N76" s="205"/>
    </row>
    <row r="77" spans="1:16" outlineLevel="1" x14ac:dyDescent="0.2">
      <c r="A77" s="92"/>
      <c r="B77" s="93">
        <v>76</v>
      </c>
      <c r="C77" s="85"/>
      <c r="D77" s="85"/>
      <c r="E77" s="85"/>
      <c r="F77" s="85"/>
      <c r="G77" s="85"/>
      <c r="H77" s="85"/>
    </row>
    <row r="78" spans="1:16" outlineLevel="1" x14ac:dyDescent="0.2">
      <c r="A78" s="92"/>
      <c r="B78" s="93">
        <v>77</v>
      </c>
      <c r="C78" s="85"/>
      <c r="D78" s="85"/>
      <c r="E78" s="85"/>
      <c r="F78" s="85"/>
      <c r="G78" s="85"/>
      <c r="H78" s="85"/>
    </row>
    <row r="79" spans="1:16" outlineLevel="1" x14ac:dyDescent="0.2">
      <c r="A79" s="92"/>
      <c r="B79" s="93">
        <v>78</v>
      </c>
      <c r="C79" s="85"/>
      <c r="D79" s="85"/>
      <c r="E79" s="85"/>
      <c r="F79" s="85"/>
      <c r="G79" s="85"/>
      <c r="H79" s="85"/>
    </row>
    <row r="80" spans="1:16" outlineLevel="1" x14ac:dyDescent="0.2">
      <c r="A80" s="92"/>
      <c r="B80" s="93">
        <v>79</v>
      </c>
      <c r="C80" s="85"/>
      <c r="D80" s="85"/>
      <c r="E80" s="85"/>
      <c r="F80" s="85"/>
      <c r="G80" s="85"/>
      <c r="H80" s="85"/>
    </row>
    <row r="81" spans="1:8" outlineLevel="1" x14ac:dyDescent="0.2">
      <c r="A81" s="92"/>
      <c r="B81" s="93">
        <v>80</v>
      </c>
      <c r="C81" s="85"/>
      <c r="D81" s="85"/>
      <c r="E81" s="85"/>
      <c r="F81" s="85"/>
      <c r="G81" s="85"/>
      <c r="H81" s="85"/>
    </row>
    <row r="82" spans="1:8" outlineLevel="1" x14ac:dyDescent="0.2">
      <c r="A82" s="92"/>
      <c r="B82" s="93">
        <v>81</v>
      </c>
      <c r="C82" s="85"/>
      <c r="D82" s="85"/>
      <c r="E82" s="85"/>
      <c r="F82" s="85"/>
      <c r="G82" s="85"/>
      <c r="H82" s="85"/>
    </row>
    <row r="83" spans="1:8" outlineLevel="1" x14ac:dyDescent="0.2">
      <c r="A83" s="92"/>
      <c r="B83" s="93">
        <v>82</v>
      </c>
      <c r="C83" s="85"/>
      <c r="D83" s="85"/>
      <c r="E83" s="85"/>
      <c r="F83" s="85"/>
      <c r="G83" s="85"/>
      <c r="H83" s="85"/>
    </row>
    <row r="84" spans="1:8" outlineLevel="1" x14ac:dyDescent="0.2">
      <c r="A84" s="92"/>
      <c r="B84" s="93">
        <v>83</v>
      </c>
      <c r="C84" s="85"/>
      <c r="D84" s="85"/>
      <c r="E84" s="85"/>
      <c r="F84" s="85"/>
      <c r="G84" s="85"/>
      <c r="H84" s="85"/>
    </row>
    <row r="85" spans="1:8" outlineLevel="1" x14ac:dyDescent="0.2">
      <c r="A85" s="92"/>
      <c r="B85" s="93">
        <v>84</v>
      </c>
      <c r="C85" s="85"/>
      <c r="D85" s="85"/>
      <c r="E85" s="85"/>
      <c r="F85" s="85"/>
      <c r="G85" s="85"/>
      <c r="H85" s="85"/>
    </row>
    <row r="86" spans="1:8" outlineLevel="1" x14ac:dyDescent="0.2">
      <c r="A86" s="92"/>
      <c r="B86" s="93">
        <v>85</v>
      </c>
      <c r="C86" s="85" t="s">
        <v>4942</v>
      </c>
      <c r="D86" s="85" t="s">
        <v>4943</v>
      </c>
      <c r="E86" s="85" t="s">
        <v>4944</v>
      </c>
      <c r="F86" s="85"/>
      <c r="G86" s="85"/>
      <c r="H86" s="85"/>
    </row>
    <row r="87" spans="1:8" outlineLevel="1" x14ac:dyDescent="0.2">
      <c r="A87" s="92"/>
      <c r="B87" s="93">
        <v>86</v>
      </c>
      <c r="C87" s="85" t="s">
        <v>4888</v>
      </c>
      <c r="D87" s="85" t="s">
        <v>4889</v>
      </c>
      <c r="E87" s="85" t="s">
        <v>4890</v>
      </c>
      <c r="F87" s="85"/>
      <c r="G87" s="85"/>
      <c r="H87" s="85"/>
    </row>
    <row r="88" spans="1:8" outlineLevel="1" x14ac:dyDescent="0.2">
      <c r="A88" s="92"/>
      <c r="B88" s="93">
        <v>87</v>
      </c>
      <c r="C88" s="85" t="s">
        <v>4891</v>
      </c>
      <c r="D88" s="85" t="s">
        <v>4892</v>
      </c>
      <c r="E88" s="85" t="s">
        <v>4893</v>
      </c>
      <c r="F88" s="85"/>
      <c r="G88" s="85"/>
      <c r="H88" s="85"/>
    </row>
    <row r="89" spans="1:8" outlineLevel="1" x14ac:dyDescent="0.2">
      <c r="A89" s="92"/>
      <c r="B89" s="93">
        <v>88</v>
      </c>
      <c r="C89" s="85" t="s">
        <v>4894</v>
      </c>
      <c r="D89" s="85" t="s">
        <v>4895</v>
      </c>
      <c r="E89" s="85" t="s">
        <v>4896</v>
      </c>
      <c r="F89" s="85"/>
      <c r="G89" s="85"/>
      <c r="H89" s="85"/>
    </row>
    <row r="90" spans="1:8" outlineLevel="1" x14ac:dyDescent="0.2">
      <c r="A90" s="92"/>
      <c r="B90" s="93">
        <v>89</v>
      </c>
      <c r="C90" s="85" t="s">
        <v>4897</v>
      </c>
      <c r="D90" s="85" t="s">
        <v>4898</v>
      </c>
      <c r="E90" s="85" t="s">
        <v>4899</v>
      </c>
      <c r="F90" s="85"/>
      <c r="G90" s="85"/>
      <c r="H90" s="85"/>
    </row>
    <row r="91" spans="1:8" outlineLevel="1" x14ac:dyDescent="0.2">
      <c r="A91" s="92"/>
      <c r="B91" s="93">
        <v>90</v>
      </c>
      <c r="C91" s="85"/>
      <c r="D91" s="85"/>
      <c r="E91" s="85"/>
      <c r="F91" s="85"/>
      <c r="G91" s="85"/>
      <c r="H91" s="85"/>
    </row>
    <row r="92" spans="1:8" outlineLevel="1" x14ac:dyDescent="0.2">
      <c r="A92" s="92"/>
      <c r="B92" s="93">
        <v>91</v>
      </c>
      <c r="C92" s="85"/>
      <c r="D92" s="85"/>
      <c r="E92" s="85"/>
      <c r="F92" s="85"/>
      <c r="G92" s="85"/>
      <c r="H92" s="85"/>
    </row>
    <row r="93" spans="1:8" outlineLevel="1" x14ac:dyDescent="0.2">
      <c r="A93" s="92"/>
      <c r="B93" s="93">
        <v>92</v>
      </c>
      <c r="C93" s="85"/>
      <c r="D93" s="85"/>
      <c r="E93" s="85"/>
      <c r="F93" s="85"/>
      <c r="G93" s="85"/>
      <c r="H93" s="85"/>
    </row>
    <row r="94" spans="1:8" outlineLevel="1" x14ac:dyDescent="0.2">
      <c r="A94" s="92"/>
      <c r="B94" s="93">
        <v>93</v>
      </c>
      <c r="C94" s="85"/>
      <c r="D94" s="85"/>
      <c r="E94" s="85"/>
      <c r="F94" s="85"/>
      <c r="G94" s="85"/>
      <c r="H94" s="85"/>
    </row>
    <row r="95" spans="1:8" outlineLevel="1" x14ac:dyDescent="0.2">
      <c r="A95" s="92"/>
      <c r="B95" s="93">
        <v>94</v>
      </c>
      <c r="C95" s="85"/>
      <c r="D95" s="85"/>
      <c r="E95" s="85"/>
      <c r="F95" s="85"/>
      <c r="G95" s="85"/>
      <c r="H95" s="85"/>
    </row>
    <row r="96" spans="1:8" outlineLevel="1" x14ac:dyDescent="0.2">
      <c r="A96" s="92"/>
      <c r="B96" s="93">
        <v>95</v>
      </c>
      <c r="C96" s="85"/>
      <c r="D96" s="85"/>
      <c r="E96" s="85"/>
      <c r="F96" s="85"/>
      <c r="G96" s="85"/>
      <c r="H96" s="85"/>
    </row>
    <row r="97" spans="1:8" outlineLevel="1" x14ac:dyDescent="0.2">
      <c r="A97" s="92"/>
      <c r="B97" s="93">
        <v>96</v>
      </c>
      <c r="C97" s="85"/>
      <c r="D97" s="85"/>
      <c r="E97" s="85"/>
      <c r="F97" s="85"/>
      <c r="G97" s="85"/>
      <c r="H97" s="85"/>
    </row>
    <row r="98" spans="1:8" outlineLevel="1" x14ac:dyDescent="0.2">
      <c r="A98" s="92"/>
      <c r="B98" s="93">
        <v>97</v>
      </c>
      <c r="C98" s="85"/>
      <c r="D98" s="85"/>
      <c r="E98" s="85"/>
      <c r="F98" s="85"/>
      <c r="G98" s="85"/>
      <c r="H98" s="85"/>
    </row>
    <row r="99" spans="1:8" outlineLevel="1" x14ac:dyDescent="0.2">
      <c r="A99" s="92"/>
      <c r="B99" s="93">
        <v>98</v>
      </c>
      <c r="C99" s="85"/>
      <c r="D99" s="85"/>
      <c r="E99" s="85"/>
      <c r="F99" s="85"/>
      <c r="G99" s="85"/>
      <c r="H99" s="85"/>
    </row>
    <row r="100" spans="1:8" outlineLevel="1" x14ac:dyDescent="0.2">
      <c r="A100" s="92"/>
      <c r="B100" s="93">
        <v>99</v>
      </c>
      <c r="C100" s="85"/>
      <c r="D100" s="85"/>
      <c r="E100" s="85"/>
      <c r="F100" s="85"/>
      <c r="G100" s="85"/>
      <c r="H100" s="85"/>
    </row>
    <row r="101" spans="1:8" x14ac:dyDescent="0.2">
      <c r="A101" s="88" t="s">
        <v>4691</v>
      </c>
      <c r="B101" s="87">
        <v>100</v>
      </c>
      <c r="C101" s="21" t="s">
        <v>4697</v>
      </c>
      <c r="D101" s="21" t="s">
        <v>4698</v>
      </c>
      <c r="E101" s="21" t="s">
        <v>4699</v>
      </c>
      <c r="F101" s="21"/>
      <c r="G101" s="21"/>
      <c r="H101" s="21"/>
    </row>
    <row r="102" spans="1:8" outlineLevel="1" x14ac:dyDescent="0.2">
      <c r="A102" s="86"/>
      <c r="B102" s="87">
        <v>101</v>
      </c>
      <c r="C102" s="21" t="s">
        <v>4592</v>
      </c>
      <c r="D102" s="21" t="s">
        <v>4605</v>
      </c>
      <c r="E102" s="21" t="s">
        <v>4634</v>
      </c>
      <c r="F102" s="21"/>
      <c r="G102" s="21"/>
      <c r="H102" s="21"/>
    </row>
    <row r="103" spans="1:8" outlineLevel="1" x14ac:dyDescent="0.2">
      <c r="A103" s="86"/>
      <c r="B103" s="87">
        <v>102</v>
      </c>
      <c r="C103" s="21" t="s">
        <v>4593</v>
      </c>
      <c r="D103" s="21" t="s">
        <v>4620</v>
      </c>
      <c r="E103" s="21" t="s">
        <v>4635</v>
      </c>
      <c r="F103" s="21"/>
      <c r="G103" s="21"/>
      <c r="H103" s="21"/>
    </row>
    <row r="104" spans="1:8" outlineLevel="1" x14ac:dyDescent="0.2">
      <c r="A104" s="86"/>
      <c r="B104" s="87">
        <v>103</v>
      </c>
      <c r="C104" s="21" t="s">
        <v>4594</v>
      </c>
      <c r="D104" s="21" t="s">
        <v>4594</v>
      </c>
      <c r="E104" s="21" t="s">
        <v>4636</v>
      </c>
      <c r="F104" s="21"/>
      <c r="G104" s="21"/>
      <c r="H104" s="21"/>
    </row>
    <row r="105" spans="1:8" outlineLevel="1" x14ac:dyDescent="0.2">
      <c r="A105" s="86"/>
      <c r="B105" s="87">
        <v>104</v>
      </c>
      <c r="C105" s="21" t="s">
        <v>4595</v>
      </c>
      <c r="D105" s="21" t="s">
        <v>4606</v>
      </c>
      <c r="E105" s="21" t="s">
        <v>4637</v>
      </c>
      <c r="F105" s="21"/>
      <c r="G105" s="21"/>
      <c r="H105" s="21"/>
    </row>
    <row r="106" spans="1:8" ht="89.25" outlineLevel="1" x14ac:dyDescent="0.2">
      <c r="A106" s="86"/>
      <c r="B106" s="87">
        <v>105</v>
      </c>
      <c r="C106" s="21" t="s">
        <v>4926</v>
      </c>
      <c r="D106" s="21" t="s">
        <v>4621</v>
      </c>
      <c r="E106" s="21" t="s">
        <v>4638</v>
      </c>
      <c r="F106" s="21"/>
      <c r="G106" s="21"/>
      <c r="H106" s="21"/>
    </row>
    <row r="107" spans="1:8" outlineLevel="1" x14ac:dyDescent="0.2">
      <c r="A107" s="86"/>
      <c r="B107" s="87">
        <v>106</v>
      </c>
      <c r="C107" s="21"/>
      <c r="D107" s="21"/>
      <c r="E107" s="21"/>
      <c r="F107" s="21"/>
      <c r="G107" s="21"/>
      <c r="H107" s="21"/>
    </row>
    <row r="108" spans="1:8" outlineLevel="1" x14ac:dyDescent="0.2">
      <c r="A108" s="86"/>
      <c r="B108" s="87">
        <v>107</v>
      </c>
      <c r="C108" s="21" t="s">
        <v>4830</v>
      </c>
      <c r="D108" s="21" t="s">
        <v>4829</v>
      </c>
      <c r="E108" s="21" t="s">
        <v>4831</v>
      </c>
      <c r="F108" s="21"/>
      <c r="G108" s="21"/>
      <c r="H108" s="21"/>
    </row>
    <row r="109" spans="1:8" outlineLevel="1" x14ac:dyDescent="0.2">
      <c r="A109" s="86"/>
      <c r="B109" s="87">
        <v>108</v>
      </c>
      <c r="C109" s="21"/>
      <c r="D109" s="21"/>
      <c r="E109" s="21"/>
      <c r="F109" s="21"/>
      <c r="G109" s="21"/>
      <c r="H109" s="21"/>
    </row>
    <row r="110" spans="1:8" outlineLevel="1" x14ac:dyDescent="0.2">
      <c r="A110" s="86"/>
      <c r="B110" s="87">
        <v>109</v>
      </c>
      <c r="C110" s="95" t="s">
        <v>4613</v>
      </c>
      <c r="D110" s="95" t="s">
        <v>4632</v>
      </c>
      <c r="E110" s="95" t="s">
        <v>4648</v>
      </c>
      <c r="F110" s="95"/>
      <c r="G110" s="95"/>
      <c r="H110" s="95"/>
    </row>
    <row r="111" spans="1:8" outlineLevel="1" x14ac:dyDescent="0.2">
      <c r="A111" s="86"/>
      <c r="B111" s="87">
        <v>110</v>
      </c>
      <c r="C111" s="21" t="s">
        <v>4597</v>
      </c>
      <c r="D111" s="21" t="s">
        <v>4993</v>
      </c>
      <c r="E111" s="21" t="s">
        <v>4639</v>
      </c>
      <c r="F111" s="21"/>
      <c r="G111" s="21"/>
      <c r="H111" s="21"/>
    </row>
    <row r="112" spans="1:8" outlineLevel="1" x14ac:dyDescent="0.2">
      <c r="A112" s="86"/>
      <c r="B112" s="87">
        <v>111</v>
      </c>
      <c r="C112" s="21" t="s">
        <v>4598</v>
      </c>
      <c r="D112" s="21" t="s">
        <v>4622</v>
      </c>
      <c r="E112" s="21" t="s">
        <v>4640</v>
      </c>
      <c r="F112" s="21"/>
      <c r="G112" s="21"/>
      <c r="H112" s="21"/>
    </row>
    <row r="113" spans="1:8" outlineLevel="1" x14ac:dyDescent="0.2">
      <c r="A113" s="86"/>
      <c r="B113" s="87">
        <v>112</v>
      </c>
      <c r="C113" s="21"/>
      <c r="D113" s="21"/>
      <c r="E113" s="21"/>
      <c r="F113" s="21"/>
      <c r="G113" s="21"/>
      <c r="H113" s="21"/>
    </row>
    <row r="114" spans="1:8" outlineLevel="1" x14ac:dyDescent="0.2">
      <c r="A114" s="86"/>
      <c r="B114" s="87">
        <v>113</v>
      </c>
      <c r="C114" s="21"/>
      <c r="D114" s="21"/>
      <c r="E114" s="21"/>
      <c r="F114" s="21"/>
      <c r="G114" s="21"/>
      <c r="H114" s="21"/>
    </row>
    <row r="115" spans="1:8" outlineLevel="1" x14ac:dyDescent="0.2">
      <c r="A115" s="86"/>
      <c r="B115" s="87">
        <v>114</v>
      </c>
      <c r="C115" s="95" t="s">
        <v>4599</v>
      </c>
      <c r="D115" s="95" t="s">
        <v>4623</v>
      </c>
      <c r="E115" s="95" t="s">
        <v>4641</v>
      </c>
      <c r="F115" s="95"/>
      <c r="G115" s="95"/>
      <c r="H115" s="95"/>
    </row>
    <row r="116" spans="1:8" ht="63.75" outlineLevel="1" x14ac:dyDescent="0.2">
      <c r="A116" s="86"/>
      <c r="B116" s="87">
        <v>115</v>
      </c>
      <c r="C116" s="21" t="s">
        <v>4956</v>
      </c>
      <c r="D116" s="21" t="s">
        <v>4711</v>
      </c>
      <c r="E116" s="21" t="s">
        <v>4712</v>
      </c>
      <c r="F116" s="21"/>
      <c r="G116" s="21"/>
      <c r="H116" s="21"/>
    </row>
    <row r="117" spans="1:8" outlineLevel="1" x14ac:dyDescent="0.2">
      <c r="A117" s="86"/>
      <c r="B117" s="87">
        <v>116</v>
      </c>
      <c r="C117" s="21" t="s">
        <v>4607</v>
      </c>
      <c r="D117" s="21" t="s">
        <v>4627</v>
      </c>
      <c r="E117" s="21" t="s">
        <v>4642</v>
      </c>
      <c r="F117" s="21"/>
      <c r="G117" s="21"/>
      <c r="H117" s="21"/>
    </row>
    <row r="118" spans="1:8" outlineLevel="1" x14ac:dyDescent="0.2">
      <c r="A118" s="86"/>
      <c r="B118" s="87">
        <v>117</v>
      </c>
      <c r="C118" s="21" t="s">
        <v>4608</v>
      </c>
      <c r="D118" s="21" t="s">
        <v>4628</v>
      </c>
      <c r="E118" s="21" t="s">
        <v>4643</v>
      </c>
      <c r="F118" s="21"/>
      <c r="G118" s="21"/>
      <c r="H118" s="21"/>
    </row>
    <row r="119" spans="1:8" outlineLevel="1" x14ac:dyDescent="0.2">
      <c r="A119" s="86"/>
      <c r="B119" s="87">
        <v>118</v>
      </c>
      <c r="C119" s="21" t="s">
        <v>4609</v>
      </c>
      <c r="D119" s="21" t="s">
        <v>4629</v>
      </c>
      <c r="E119" s="21" t="s">
        <v>4644</v>
      </c>
      <c r="F119" s="21"/>
      <c r="G119" s="21"/>
      <c r="H119" s="21"/>
    </row>
    <row r="120" spans="1:8" outlineLevel="1" x14ac:dyDescent="0.2">
      <c r="A120" s="86"/>
      <c r="B120" s="87">
        <v>119</v>
      </c>
      <c r="C120" s="21" t="s">
        <v>4716</v>
      </c>
      <c r="D120" s="21" t="s">
        <v>4715</v>
      </c>
      <c r="E120" s="21" t="s">
        <v>4717</v>
      </c>
      <c r="F120" s="21"/>
      <c r="G120" s="21"/>
      <c r="H120" s="21"/>
    </row>
    <row r="121" spans="1:8" outlineLevel="1" x14ac:dyDescent="0.2">
      <c r="A121" s="86"/>
      <c r="B121" s="184">
        <v>120</v>
      </c>
      <c r="C121" s="95" t="s">
        <v>4611</v>
      </c>
      <c r="D121" s="95" t="s">
        <v>4630</v>
      </c>
      <c r="E121" s="95" t="s">
        <v>4645</v>
      </c>
      <c r="F121" s="21"/>
      <c r="G121" s="21"/>
      <c r="H121" s="21"/>
    </row>
    <row r="122" spans="1:8" ht="38.25" outlineLevel="1" x14ac:dyDescent="0.2">
      <c r="A122" s="86"/>
      <c r="B122" s="184">
        <v>121</v>
      </c>
      <c r="C122" s="21" t="s">
        <v>4725</v>
      </c>
      <c r="D122" s="21" t="s">
        <v>4713</v>
      </c>
      <c r="E122" s="21" t="s">
        <v>4646</v>
      </c>
      <c r="F122" s="21"/>
      <c r="G122" s="21"/>
      <c r="H122" s="21"/>
    </row>
    <row r="123" spans="1:8" outlineLevel="1" x14ac:dyDescent="0.2">
      <c r="A123" s="86"/>
      <c r="B123" s="184">
        <v>122</v>
      </c>
      <c r="C123" s="95" t="s">
        <v>4612</v>
      </c>
      <c r="D123" s="95" t="s">
        <v>4631</v>
      </c>
      <c r="E123" s="95" t="s">
        <v>4647</v>
      </c>
      <c r="F123" s="21"/>
      <c r="G123" s="21"/>
      <c r="H123" s="21"/>
    </row>
    <row r="124" spans="1:8" ht="51" outlineLevel="1" x14ac:dyDescent="0.2">
      <c r="A124" s="86"/>
      <c r="B124" s="184">
        <v>123</v>
      </c>
      <c r="C124" s="21" t="s">
        <v>4957</v>
      </c>
      <c r="D124" s="21" t="s">
        <v>4958</v>
      </c>
      <c r="E124" s="21" t="s">
        <v>4959</v>
      </c>
      <c r="F124" s="21"/>
      <c r="G124" s="21"/>
      <c r="H124" s="21"/>
    </row>
    <row r="125" spans="1:8" outlineLevel="1" x14ac:dyDescent="0.2">
      <c r="A125" s="86"/>
      <c r="B125" s="87">
        <v>124</v>
      </c>
      <c r="C125" s="21"/>
      <c r="D125" s="21"/>
      <c r="E125" s="21"/>
      <c r="F125" s="21"/>
      <c r="G125" s="21"/>
      <c r="H125" s="21"/>
    </row>
    <row r="126" spans="1:8" outlineLevel="1" x14ac:dyDescent="0.2">
      <c r="A126" s="86"/>
      <c r="B126" s="87">
        <v>125</v>
      </c>
      <c r="C126" s="95" t="s">
        <v>4600</v>
      </c>
      <c r="D126" s="95" t="s">
        <v>4624</v>
      </c>
      <c r="E126" s="95" t="s">
        <v>4653</v>
      </c>
      <c r="F126" s="95"/>
      <c r="G126" s="95"/>
      <c r="H126" s="95"/>
    </row>
    <row r="127" spans="1:8" ht="51" outlineLevel="1" x14ac:dyDescent="0.2">
      <c r="A127" s="86"/>
      <c r="B127" s="87">
        <v>126</v>
      </c>
      <c r="C127" s="21" t="s">
        <v>4663</v>
      </c>
      <c r="D127" s="21" t="s">
        <v>4664</v>
      </c>
      <c r="E127" s="21" t="s">
        <v>4665</v>
      </c>
      <c r="F127" s="21"/>
      <c r="G127" s="21"/>
      <c r="H127" s="21"/>
    </row>
    <row r="128" spans="1:8" outlineLevel="1" x14ac:dyDescent="0.2">
      <c r="A128" s="86"/>
      <c r="B128" s="87">
        <v>127</v>
      </c>
      <c r="C128" s="21" t="s">
        <v>4660</v>
      </c>
      <c r="D128" s="21" t="s">
        <v>4661</v>
      </c>
      <c r="E128" s="21" t="s">
        <v>4662</v>
      </c>
      <c r="F128" s="21"/>
      <c r="G128" s="21"/>
      <c r="H128" s="21"/>
    </row>
    <row r="129" spans="1:8" ht="63.75" outlineLevel="1" x14ac:dyDescent="0.2">
      <c r="A129" s="86"/>
      <c r="B129" s="185">
        <v>128</v>
      </c>
      <c r="C129" s="21" t="s">
        <v>4703</v>
      </c>
      <c r="D129" s="21" t="s">
        <v>4704</v>
      </c>
      <c r="E129" s="21" t="s">
        <v>4705</v>
      </c>
      <c r="F129" s="21"/>
      <c r="G129" s="21"/>
      <c r="H129" s="21"/>
    </row>
    <row r="130" spans="1:8" ht="63.75" outlineLevel="1" x14ac:dyDescent="0.2">
      <c r="A130" s="86"/>
      <c r="B130" s="185">
        <v>129</v>
      </c>
      <c r="C130" s="21" t="s">
        <v>4732</v>
      </c>
      <c r="D130" s="21" t="s">
        <v>4730</v>
      </c>
      <c r="E130" s="21" t="s">
        <v>4733</v>
      </c>
      <c r="F130" s="21"/>
      <c r="G130" s="21"/>
      <c r="H130" s="21"/>
    </row>
    <row r="131" spans="1:8" outlineLevel="1" x14ac:dyDescent="0.2">
      <c r="A131" s="86"/>
      <c r="B131" s="185">
        <v>130</v>
      </c>
      <c r="C131" s="21" t="s">
        <v>4731</v>
      </c>
      <c r="D131" s="21" t="s">
        <v>4625</v>
      </c>
      <c r="E131" s="21" t="s">
        <v>4652</v>
      </c>
      <c r="F131" s="21"/>
      <c r="G131" s="21"/>
      <c r="H131" s="21"/>
    </row>
    <row r="132" spans="1:8" ht="25.5" outlineLevel="1" x14ac:dyDescent="0.2">
      <c r="A132" s="86"/>
      <c r="B132" s="185">
        <v>131</v>
      </c>
      <c r="C132" s="21" t="s">
        <v>4708</v>
      </c>
      <c r="D132" s="21" t="s">
        <v>4707</v>
      </c>
      <c r="E132" s="21" t="s">
        <v>4649</v>
      </c>
      <c r="F132" s="21"/>
      <c r="G132" s="21"/>
      <c r="H132" s="21"/>
    </row>
    <row r="133" spans="1:8" outlineLevel="1" x14ac:dyDescent="0.2">
      <c r="A133" s="86"/>
      <c r="B133" s="87">
        <v>132</v>
      </c>
      <c r="C133" s="21"/>
      <c r="D133" s="21"/>
      <c r="E133" s="21"/>
      <c r="F133" s="21"/>
      <c r="G133" s="21"/>
      <c r="H133" s="21"/>
    </row>
    <row r="134" spans="1:8" outlineLevel="1" x14ac:dyDescent="0.2">
      <c r="A134" s="86"/>
      <c r="B134" s="87">
        <v>133</v>
      </c>
      <c r="C134" s="21"/>
      <c r="D134" s="21"/>
      <c r="E134" s="21"/>
      <c r="F134" s="21"/>
      <c r="G134" s="21"/>
      <c r="H134" s="21"/>
    </row>
    <row r="135" spans="1:8" outlineLevel="1" x14ac:dyDescent="0.2">
      <c r="A135" s="86"/>
      <c r="B135" s="87">
        <v>134</v>
      </c>
      <c r="C135" s="21"/>
      <c r="D135" s="21"/>
      <c r="E135" s="21"/>
      <c r="F135" s="21"/>
      <c r="G135" s="21"/>
      <c r="H135" s="21"/>
    </row>
    <row r="136" spans="1:8" outlineLevel="1" x14ac:dyDescent="0.2">
      <c r="A136" s="86"/>
      <c r="B136" s="87">
        <v>135</v>
      </c>
      <c r="C136" s="96" t="s">
        <v>4700</v>
      </c>
      <c r="D136" s="96" t="s">
        <v>4701</v>
      </c>
      <c r="E136" s="96" t="s">
        <v>4702</v>
      </c>
      <c r="F136" s="96"/>
      <c r="G136" s="96"/>
      <c r="H136" s="96"/>
    </row>
    <row r="137" spans="1:8" ht="38.25" outlineLevel="1" x14ac:dyDescent="0.2">
      <c r="A137" s="86"/>
      <c r="B137" s="87">
        <v>136</v>
      </c>
      <c r="C137" s="21" t="s">
        <v>4782</v>
      </c>
      <c r="D137" s="21" t="s">
        <v>4783</v>
      </c>
      <c r="E137" s="21" t="s">
        <v>4784</v>
      </c>
      <c r="F137" s="21"/>
      <c r="G137" s="21"/>
      <c r="H137" s="21"/>
    </row>
    <row r="138" spans="1:8" outlineLevel="1" x14ac:dyDescent="0.2">
      <c r="A138" s="86"/>
      <c r="B138" s="87">
        <v>137</v>
      </c>
      <c r="C138" s="21" t="s">
        <v>4781</v>
      </c>
      <c r="D138" s="21" t="s">
        <v>4786</v>
      </c>
      <c r="E138" s="21" t="s">
        <v>4785</v>
      </c>
      <c r="F138" s="21"/>
      <c r="G138" s="21"/>
      <c r="H138" s="21"/>
    </row>
    <row r="139" spans="1:8" outlineLevel="1" x14ac:dyDescent="0.2">
      <c r="A139" s="86"/>
      <c r="B139" s="87">
        <v>138</v>
      </c>
      <c r="C139" s="21"/>
      <c r="D139" s="21"/>
      <c r="E139" s="21"/>
      <c r="F139" s="21"/>
      <c r="G139" s="21"/>
      <c r="H139" s="21"/>
    </row>
    <row r="140" spans="1:8" ht="38.25" outlineLevel="1" x14ac:dyDescent="0.2">
      <c r="A140" s="86"/>
      <c r="B140" s="87">
        <v>139</v>
      </c>
      <c r="C140" s="21" t="s">
        <v>4793</v>
      </c>
      <c r="D140" s="21" t="s">
        <v>4794</v>
      </c>
      <c r="E140" s="21" t="s">
        <v>4714</v>
      </c>
      <c r="F140" s="21"/>
      <c r="G140" s="21"/>
      <c r="H140" s="21"/>
    </row>
    <row r="141" spans="1:8" outlineLevel="1" x14ac:dyDescent="0.2">
      <c r="A141" s="86"/>
      <c r="B141" s="87">
        <v>140</v>
      </c>
      <c r="C141" s="95" t="s">
        <v>4601</v>
      </c>
      <c r="D141" s="95" t="s">
        <v>4626</v>
      </c>
      <c r="E141" s="95" t="s">
        <v>4651</v>
      </c>
      <c r="F141" s="95"/>
      <c r="G141" s="95"/>
      <c r="H141" s="95"/>
    </row>
    <row r="142" spans="1:8" ht="63.75" outlineLevel="1" x14ac:dyDescent="0.2">
      <c r="A142" s="86"/>
      <c r="B142" s="87">
        <v>141</v>
      </c>
      <c r="C142" s="21" t="s">
        <v>4987</v>
      </c>
      <c r="D142" s="21" t="s">
        <v>4988</v>
      </c>
      <c r="E142" s="21" t="s">
        <v>4989</v>
      </c>
      <c r="F142" s="21"/>
      <c r="G142" s="21"/>
      <c r="H142" s="21"/>
    </row>
    <row r="143" spans="1:8" outlineLevel="1" x14ac:dyDescent="0.2">
      <c r="A143" s="86"/>
      <c r="B143" s="87">
        <v>142</v>
      </c>
      <c r="C143" s="21" t="s">
        <v>4709</v>
      </c>
      <c r="D143" s="21"/>
      <c r="E143" s="21"/>
      <c r="F143" s="21"/>
      <c r="G143" s="21"/>
      <c r="H143" s="21"/>
    </row>
    <row r="144" spans="1:8" outlineLevel="1" x14ac:dyDescent="0.2">
      <c r="A144" s="86"/>
      <c r="B144" s="87">
        <v>143</v>
      </c>
      <c r="C144" s="95" t="s">
        <v>4480</v>
      </c>
      <c r="D144" s="95" t="s">
        <v>4461</v>
      </c>
      <c r="E144" s="95" t="s">
        <v>4650</v>
      </c>
      <c r="F144" s="95"/>
      <c r="G144" s="95"/>
      <c r="H144" s="95"/>
    </row>
    <row r="145" spans="1:8" outlineLevel="1" x14ac:dyDescent="0.2">
      <c r="A145" s="86"/>
      <c r="B145" s="87">
        <v>144</v>
      </c>
      <c r="C145" s="21" t="s">
        <v>4748</v>
      </c>
      <c r="D145" s="21" t="s">
        <v>4749</v>
      </c>
      <c r="E145" s="21" t="s">
        <v>4750</v>
      </c>
      <c r="F145" s="21"/>
      <c r="G145" s="21"/>
      <c r="H145" s="21"/>
    </row>
    <row r="146" spans="1:8" ht="25.5" outlineLevel="1" x14ac:dyDescent="0.2">
      <c r="A146" s="86"/>
      <c r="B146" s="87">
        <v>145</v>
      </c>
      <c r="C146" s="21" t="s">
        <v>4726</v>
      </c>
      <c r="D146" s="21" t="s">
        <v>4728</v>
      </c>
      <c r="E146" s="21" t="s">
        <v>4729</v>
      </c>
      <c r="F146" s="21"/>
      <c r="G146" s="21"/>
      <c r="H146" s="21"/>
    </row>
    <row r="147" spans="1:8" outlineLevel="1" x14ac:dyDescent="0.2">
      <c r="A147" s="86"/>
      <c r="B147" s="87">
        <v>146</v>
      </c>
      <c r="C147" s="21" t="s">
        <v>4727</v>
      </c>
      <c r="D147" s="21"/>
      <c r="E147" s="21"/>
      <c r="F147" s="21"/>
      <c r="G147" s="21"/>
      <c r="H147" s="21"/>
    </row>
    <row r="148" spans="1:8" outlineLevel="1" x14ac:dyDescent="0.2">
      <c r="A148" s="86"/>
      <c r="B148" s="87">
        <v>147</v>
      </c>
      <c r="C148" s="95" t="s">
        <v>4761</v>
      </c>
      <c r="D148" s="95" t="s">
        <v>4762</v>
      </c>
      <c r="E148" s="95" t="s">
        <v>4763</v>
      </c>
      <c r="F148" s="95"/>
      <c r="G148" s="95"/>
      <c r="H148" s="95"/>
    </row>
    <row r="149" spans="1:8" outlineLevel="1" x14ac:dyDescent="0.2">
      <c r="A149" s="86"/>
      <c r="B149" s="87">
        <v>148</v>
      </c>
      <c r="C149" s="21" t="s">
        <v>4751</v>
      </c>
      <c r="D149" s="21" t="s">
        <v>4752</v>
      </c>
      <c r="E149" s="21" t="s">
        <v>4753</v>
      </c>
      <c r="F149" s="21"/>
      <c r="G149" s="21"/>
      <c r="H149" s="21"/>
    </row>
    <row r="150" spans="1:8" outlineLevel="1" x14ac:dyDescent="0.2">
      <c r="A150" s="86"/>
      <c r="B150" s="87">
        <v>149</v>
      </c>
      <c r="C150" s="21" t="s">
        <v>4754</v>
      </c>
      <c r="D150" s="21" t="s">
        <v>4755</v>
      </c>
      <c r="E150" s="21" t="s">
        <v>4756</v>
      </c>
      <c r="F150" s="21"/>
      <c r="G150" s="21"/>
      <c r="H150" s="21"/>
    </row>
    <row r="151" spans="1:8" outlineLevel="1" x14ac:dyDescent="0.2">
      <c r="A151" s="182" t="s">
        <v>4803</v>
      </c>
      <c r="B151" s="87">
        <v>150</v>
      </c>
      <c r="C151" s="85" t="s">
        <v>4947</v>
      </c>
      <c r="D151" s="85" t="s">
        <v>4948</v>
      </c>
      <c r="E151" s="85" t="s">
        <v>4949</v>
      </c>
      <c r="F151" s="85"/>
      <c r="G151" s="85"/>
      <c r="H151" s="85"/>
    </row>
    <row r="152" spans="1:8" outlineLevel="1" x14ac:dyDescent="0.2">
      <c r="A152" s="182" t="s">
        <v>4804</v>
      </c>
      <c r="B152" s="87">
        <v>151</v>
      </c>
      <c r="C152" s="85" t="s">
        <v>4950</v>
      </c>
      <c r="D152" s="85" t="s">
        <v>4951</v>
      </c>
      <c r="E152" s="85" t="s">
        <v>4952</v>
      </c>
      <c r="F152" s="85"/>
      <c r="G152" s="85"/>
      <c r="H152" s="85"/>
    </row>
    <row r="153" spans="1:8" ht="38.25" outlineLevel="1" x14ac:dyDescent="0.2">
      <c r="A153" s="182" t="s">
        <v>4805</v>
      </c>
      <c r="B153" s="87">
        <v>152</v>
      </c>
      <c r="C153" s="85" t="s">
        <v>4953</v>
      </c>
      <c r="D153" s="85" t="s">
        <v>4954</v>
      </c>
      <c r="E153" s="85" t="s">
        <v>4955</v>
      </c>
      <c r="F153" s="85"/>
      <c r="G153" s="85"/>
      <c r="H153" s="85"/>
    </row>
    <row r="154" spans="1:8" ht="38.25" outlineLevel="1" x14ac:dyDescent="0.2">
      <c r="A154" s="183" t="s">
        <v>4806</v>
      </c>
      <c r="B154" s="87">
        <v>153</v>
      </c>
      <c r="C154" s="85" t="s">
        <v>2</v>
      </c>
      <c r="D154" s="85" t="s">
        <v>2</v>
      </c>
      <c r="E154" s="85" t="s">
        <v>2</v>
      </c>
      <c r="F154" s="85"/>
      <c r="G154" s="85"/>
      <c r="H154" s="85"/>
    </row>
    <row r="155" spans="1:8" outlineLevel="1" x14ac:dyDescent="0.2">
      <c r="A155" s="86"/>
      <c r="B155" s="87">
        <v>154</v>
      </c>
      <c r="C155" s="122"/>
      <c r="D155" s="122"/>
      <c r="E155" s="122"/>
      <c r="F155" s="122"/>
      <c r="G155" s="122"/>
      <c r="H155" s="122"/>
    </row>
    <row r="156" spans="1:8" outlineLevel="1" x14ac:dyDescent="0.2">
      <c r="A156" s="86"/>
      <c r="B156" s="87">
        <v>155</v>
      </c>
      <c r="C156" s="122"/>
      <c r="D156" s="122"/>
      <c r="E156" s="122"/>
      <c r="F156" s="122"/>
      <c r="G156" s="122"/>
      <c r="H156" s="122"/>
    </row>
    <row r="157" spans="1:8" outlineLevel="1" x14ac:dyDescent="0.2">
      <c r="A157" s="86"/>
      <c r="B157" s="87">
        <v>156</v>
      </c>
      <c r="C157" s="122"/>
      <c r="D157" s="122"/>
      <c r="E157" s="122"/>
      <c r="F157" s="122"/>
      <c r="G157" s="122"/>
      <c r="H157" s="122"/>
    </row>
    <row r="158" spans="1:8" outlineLevel="1" x14ac:dyDescent="0.2">
      <c r="A158" s="86"/>
      <c r="B158" s="87">
        <v>157</v>
      </c>
      <c r="C158" s="122"/>
      <c r="D158" s="122"/>
      <c r="E158" s="122"/>
      <c r="F158" s="122"/>
      <c r="G158" s="122"/>
      <c r="H158" s="122"/>
    </row>
    <row r="159" spans="1:8" outlineLevel="1" x14ac:dyDescent="0.2">
      <c r="A159" s="86"/>
      <c r="B159" s="87">
        <v>158</v>
      </c>
      <c r="C159" s="122"/>
      <c r="D159" s="122"/>
      <c r="E159" s="122"/>
      <c r="F159" s="122"/>
      <c r="G159" s="122"/>
      <c r="H159" s="122"/>
    </row>
    <row r="160" spans="1:8" outlineLevel="1" x14ac:dyDescent="0.2">
      <c r="A160" s="86"/>
      <c r="B160" s="87">
        <v>159</v>
      </c>
      <c r="C160" s="122"/>
      <c r="D160" s="122"/>
      <c r="E160" s="122"/>
      <c r="F160" s="122"/>
      <c r="G160" s="122"/>
      <c r="H160" s="122"/>
    </row>
    <row r="161" spans="1:8" ht="38.25" outlineLevel="1" x14ac:dyDescent="0.2">
      <c r="A161" s="183" t="s">
        <v>4808</v>
      </c>
      <c r="B161" s="87">
        <v>160</v>
      </c>
      <c r="C161" s="85"/>
      <c r="D161" s="85"/>
      <c r="E161" s="85"/>
      <c r="F161" s="85"/>
      <c r="G161" s="85"/>
      <c r="H161" s="85"/>
    </row>
    <row r="162" spans="1:8" outlineLevel="1" x14ac:dyDescent="0.2">
      <c r="A162" s="94"/>
      <c r="B162" s="87">
        <v>161</v>
      </c>
      <c r="C162" s="85"/>
      <c r="D162" s="85"/>
      <c r="E162" s="85"/>
      <c r="F162" s="85"/>
      <c r="G162" s="85"/>
      <c r="H162" s="85"/>
    </row>
    <row r="163" spans="1:8" outlineLevel="1" x14ac:dyDescent="0.2">
      <c r="A163" s="94"/>
      <c r="B163" s="87">
        <v>162</v>
      </c>
      <c r="C163" s="85"/>
      <c r="D163" s="85"/>
      <c r="E163" s="85"/>
      <c r="F163" s="85"/>
      <c r="G163" s="85"/>
      <c r="H163" s="85"/>
    </row>
    <row r="164" spans="1:8" outlineLevel="1" x14ac:dyDescent="0.2">
      <c r="A164" s="94"/>
      <c r="B164" s="87">
        <v>163</v>
      </c>
      <c r="C164" s="85"/>
      <c r="D164" s="85"/>
      <c r="E164" s="85"/>
      <c r="F164" s="85"/>
      <c r="G164" s="85"/>
      <c r="H164" s="85"/>
    </row>
    <row r="165" spans="1:8" outlineLevel="1" x14ac:dyDescent="0.2">
      <c r="A165" s="86"/>
      <c r="B165" s="87">
        <v>164</v>
      </c>
      <c r="C165" s="122"/>
      <c r="D165" s="122"/>
      <c r="E165" s="122"/>
      <c r="F165" s="122"/>
      <c r="G165" s="122"/>
      <c r="H165" s="122"/>
    </row>
    <row r="166" spans="1:8" outlineLevel="1" x14ac:dyDescent="0.2">
      <c r="A166" s="86"/>
      <c r="B166" s="87">
        <v>165</v>
      </c>
      <c r="C166" s="122"/>
      <c r="D166" s="122"/>
      <c r="E166" s="122"/>
      <c r="F166" s="122"/>
      <c r="G166" s="122"/>
      <c r="H166" s="122"/>
    </row>
    <row r="167" spans="1:8" outlineLevel="1" x14ac:dyDescent="0.2">
      <c r="A167" s="86"/>
      <c r="B167" s="87">
        <v>166</v>
      </c>
      <c r="C167" s="122"/>
      <c r="D167" s="122"/>
      <c r="E167" s="122"/>
      <c r="F167" s="122"/>
      <c r="G167" s="122"/>
      <c r="H167" s="122"/>
    </row>
    <row r="168" spans="1:8" outlineLevel="1" x14ac:dyDescent="0.2">
      <c r="A168" s="86"/>
      <c r="B168" s="87">
        <v>167</v>
      </c>
      <c r="C168" s="122"/>
      <c r="D168" s="122"/>
      <c r="E168" s="122"/>
      <c r="F168" s="122"/>
      <c r="G168" s="122"/>
      <c r="H168" s="122"/>
    </row>
    <row r="169" spans="1:8" outlineLevel="1" x14ac:dyDescent="0.2">
      <c r="A169" s="86"/>
      <c r="B169" s="87">
        <v>168</v>
      </c>
      <c r="C169" s="122"/>
      <c r="D169" s="122"/>
      <c r="E169" s="122"/>
      <c r="F169" s="122"/>
      <c r="G169" s="122"/>
      <c r="H169" s="122"/>
    </row>
    <row r="170" spans="1:8" ht="38.25" outlineLevel="1" x14ac:dyDescent="0.2">
      <c r="A170" s="183" t="s">
        <v>4825</v>
      </c>
      <c r="B170" s="87">
        <v>169</v>
      </c>
      <c r="C170" s="122"/>
      <c r="D170" s="122"/>
      <c r="E170" s="122"/>
      <c r="F170" s="122"/>
      <c r="G170" s="122"/>
      <c r="H170" s="122"/>
    </row>
    <row r="171" spans="1:8" outlineLevel="1" x14ac:dyDescent="0.2">
      <c r="A171" s="187" t="s">
        <v>4813</v>
      </c>
      <c r="B171" s="87">
        <v>170</v>
      </c>
      <c r="C171" s="121" t="s">
        <v>4863</v>
      </c>
      <c r="D171" s="121" t="s">
        <v>4902</v>
      </c>
      <c r="E171" s="121" t="s">
        <v>4903</v>
      </c>
      <c r="F171" s="121"/>
      <c r="G171" s="121"/>
      <c r="H171" s="121"/>
    </row>
    <row r="172" spans="1:8" ht="51" outlineLevel="1" x14ac:dyDescent="0.2">
      <c r="A172" s="187" t="s">
        <v>4809</v>
      </c>
      <c r="B172" s="87">
        <v>171</v>
      </c>
      <c r="C172" s="85" t="s">
        <v>4960</v>
      </c>
      <c r="D172" s="85" t="s">
        <v>4961</v>
      </c>
      <c r="E172" s="85" t="s">
        <v>4962</v>
      </c>
      <c r="F172" s="85"/>
      <c r="G172" s="85"/>
      <c r="H172" s="85"/>
    </row>
    <row r="173" spans="1:8" outlineLevel="1" x14ac:dyDescent="0.2">
      <c r="A173" s="187" t="s">
        <v>4814</v>
      </c>
      <c r="B173" s="87">
        <v>172</v>
      </c>
      <c r="C173" s="85"/>
      <c r="D173" s="85"/>
      <c r="E173" s="85"/>
      <c r="F173" s="85"/>
      <c r="G173" s="85"/>
      <c r="H173" s="85"/>
    </row>
    <row r="174" spans="1:8" outlineLevel="1" x14ac:dyDescent="0.2">
      <c r="A174" s="187" t="s">
        <v>4812</v>
      </c>
      <c r="B174" s="87">
        <v>173</v>
      </c>
      <c r="C174" s="121" t="s">
        <v>4795</v>
      </c>
      <c r="D174" s="121" t="s">
        <v>4832</v>
      </c>
      <c r="E174" s="121" t="s">
        <v>4802</v>
      </c>
      <c r="F174" s="121"/>
      <c r="G174" s="121"/>
      <c r="H174" s="121"/>
    </row>
    <row r="175" spans="1:8" ht="71.25" customHeight="1" outlineLevel="1" x14ac:dyDescent="0.2">
      <c r="A175" s="187" t="s">
        <v>4811</v>
      </c>
      <c r="B175" s="87">
        <v>174</v>
      </c>
      <c r="C175" s="85" t="s">
        <v>4963</v>
      </c>
      <c r="D175" s="85" t="s">
        <v>4964</v>
      </c>
      <c r="E175" s="85" t="s">
        <v>4965</v>
      </c>
      <c r="F175" s="85"/>
      <c r="G175" s="85"/>
      <c r="H175" s="85"/>
    </row>
    <row r="176" spans="1:8" outlineLevel="1" x14ac:dyDescent="0.2">
      <c r="A176" s="187" t="s">
        <v>4810</v>
      </c>
      <c r="B176" s="87">
        <v>175</v>
      </c>
      <c r="C176" s="85" t="s">
        <v>4966</v>
      </c>
      <c r="D176" s="85" t="s">
        <v>4971</v>
      </c>
      <c r="E176" s="85" t="s">
        <v>4976</v>
      </c>
      <c r="F176" s="85"/>
      <c r="G176" s="85"/>
      <c r="H176" s="85"/>
    </row>
    <row r="177" spans="1:8" outlineLevel="1" x14ac:dyDescent="0.2">
      <c r="A177" s="187" t="s">
        <v>4815</v>
      </c>
      <c r="B177" s="87">
        <v>176</v>
      </c>
      <c r="C177" s="85" t="s">
        <v>4967</v>
      </c>
      <c r="D177" s="85" t="s">
        <v>4972</v>
      </c>
      <c r="E177" s="85" t="s">
        <v>4977</v>
      </c>
      <c r="F177" s="121"/>
      <c r="G177" s="121"/>
      <c r="H177" s="121"/>
    </row>
    <row r="178" spans="1:8" outlineLevel="1" x14ac:dyDescent="0.2">
      <c r="A178" s="187" t="s">
        <v>4816</v>
      </c>
      <c r="B178" s="87">
        <v>177</v>
      </c>
      <c r="C178" s="85" t="s">
        <v>4968</v>
      </c>
      <c r="D178" s="85" t="s">
        <v>4973</v>
      </c>
      <c r="E178" s="85" t="s">
        <v>4978</v>
      </c>
      <c r="F178" s="85"/>
      <c r="G178" s="85"/>
      <c r="H178" s="85"/>
    </row>
    <row r="179" spans="1:8" outlineLevel="1" x14ac:dyDescent="0.2">
      <c r="A179" s="187" t="s">
        <v>4817</v>
      </c>
      <c r="B179" s="87">
        <v>178</v>
      </c>
      <c r="C179" s="85" t="s">
        <v>4969</v>
      </c>
      <c r="D179" s="85" t="s">
        <v>4974</v>
      </c>
      <c r="E179" s="85" t="s">
        <v>4979</v>
      </c>
      <c r="F179" s="85"/>
      <c r="G179" s="85"/>
      <c r="H179" s="85"/>
    </row>
    <row r="180" spans="1:8" outlineLevel="1" x14ac:dyDescent="0.2">
      <c r="A180" s="86"/>
      <c r="B180" s="87">
        <v>179</v>
      </c>
      <c r="C180" s="85" t="s">
        <v>4970</v>
      </c>
      <c r="D180" s="85" t="s">
        <v>4975</v>
      </c>
      <c r="E180" s="85" t="s">
        <v>4980</v>
      </c>
      <c r="F180" s="85"/>
      <c r="G180" s="85"/>
      <c r="H180" s="85"/>
    </row>
    <row r="181" spans="1:8" ht="51" outlineLevel="1" x14ac:dyDescent="0.2">
      <c r="A181" s="183" t="s">
        <v>4826</v>
      </c>
      <c r="B181" s="87">
        <v>180</v>
      </c>
      <c r="C181" s="85" t="s">
        <v>4983</v>
      </c>
      <c r="D181" s="85" t="s">
        <v>4982</v>
      </c>
      <c r="E181" s="85" t="s">
        <v>4981</v>
      </c>
      <c r="F181" s="121"/>
      <c r="G181" s="121"/>
      <c r="H181" s="121"/>
    </row>
    <row r="182" spans="1:8" outlineLevel="1" x14ac:dyDescent="0.2">
      <c r="A182" s="86"/>
      <c r="B182" s="87">
        <v>181</v>
      </c>
      <c r="C182" s="85" t="s">
        <v>4990</v>
      </c>
      <c r="D182" s="85" t="s">
        <v>4991</v>
      </c>
      <c r="E182" s="85" t="s">
        <v>4992</v>
      </c>
      <c r="F182" s="85"/>
      <c r="G182" s="85"/>
      <c r="H182" s="85"/>
    </row>
    <row r="183" spans="1:8" outlineLevel="1" x14ac:dyDescent="0.2">
      <c r="A183" s="86"/>
      <c r="B183" s="87">
        <v>182</v>
      </c>
      <c r="C183" s="85"/>
      <c r="D183" s="85"/>
      <c r="E183" s="85"/>
      <c r="F183" s="121"/>
      <c r="G183" s="121"/>
      <c r="H183" s="121"/>
    </row>
    <row r="184" spans="1:8" outlineLevel="1" x14ac:dyDescent="0.2">
      <c r="A184" s="86"/>
      <c r="B184" s="87">
        <v>183</v>
      </c>
      <c r="C184" s="85"/>
      <c r="D184" s="85"/>
      <c r="E184" s="85"/>
      <c r="F184" s="85"/>
      <c r="G184" s="85"/>
      <c r="H184" s="85"/>
    </row>
    <row r="185" spans="1:8" outlineLevel="1" x14ac:dyDescent="0.2">
      <c r="A185" s="86"/>
      <c r="B185" s="87">
        <v>184</v>
      </c>
      <c r="C185" s="85"/>
      <c r="D185" s="85"/>
      <c r="E185" s="85"/>
      <c r="F185" s="121"/>
      <c r="G185" s="121"/>
      <c r="H185" s="121"/>
    </row>
    <row r="186" spans="1:8" outlineLevel="1" x14ac:dyDescent="0.2">
      <c r="A186" s="86"/>
      <c r="B186" s="87">
        <v>185</v>
      </c>
      <c r="C186" s="85"/>
      <c r="D186" s="85"/>
      <c r="E186" s="85"/>
      <c r="F186" s="85"/>
      <c r="G186" s="85"/>
      <c r="H186" s="85"/>
    </row>
    <row r="187" spans="1:8" outlineLevel="1" x14ac:dyDescent="0.2">
      <c r="A187" s="86"/>
      <c r="B187" s="87">
        <v>186</v>
      </c>
      <c r="C187" s="85"/>
      <c r="D187" s="85"/>
      <c r="E187" s="85"/>
      <c r="F187" s="121"/>
      <c r="G187" s="121"/>
      <c r="H187" s="121"/>
    </row>
    <row r="188" spans="1:8" outlineLevel="1" x14ac:dyDescent="0.2">
      <c r="A188" s="86"/>
      <c r="B188" s="87">
        <v>187</v>
      </c>
      <c r="C188" s="85"/>
      <c r="D188" s="85"/>
      <c r="E188" s="85"/>
      <c r="F188" s="85"/>
      <c r="G188" s="85"/>
      <c r="H188" s="85"/>
    </row>
    <row r="189" spans="1:8" outlineLevel="1" x14ac:dyDescent="0.2">
      <c r="A189" s="86"/>
      <c r="B189" s="87">
        <v>188</v>
      </c>
      <c r="C189" s="85"/>
      <c r="D189" s="85"/>
      <c r="E189" s="85"/>
      <c r="F189" s="85"/>
      <c r="G189" s="85"/>
      <c r="H189" s="85"/>
    </row>
    <row r="190" spans="1:8" outlineLevel="1" x14ac:dyDescent="0.2">
      <c r="A190" s="86"/>
      <c r="B190" s="87">
        <v>189</v>
      </c>
      <c r="C190" s="85"/>
      <c r="D190" s="85"/>
      <c r="E190" s="85"/>
      <c r="F190" s="85"/>
      <c r="G190" s="85"/>
      <c r="H190" s="85"/>
    </row>
    <row r="191" spans="1:8" outlineLevel="1" x14ac:dyDescent="0.2">
      <c r="A191" s="86"/>
      <c r="B191" s="87">
        <v>190</v>
      </c>
      <c r="C191" s="85"/>
      <c r="D191" s="85"/>
      <c r="E191" s="85"/>
      <c r="F191" s="85"/>
      <c r="G191" s="85"/>
      <c r="H191" s="85"/>
    </row>
    <row r="192" spans="1:8" outlineLevel="1" x14ac:dyDescent="0.2">
      <c r="A192" s="86"/>
      <c r="B192" s="87">
        <v>191</v>
      </c>
      <c r="C192" s="85"/>
      <c r="D192" s="85"/>
      <c r="E192" s="85"/>
      <c r="F192" s="85"/>
      <c r="G192" s="85"/>
      <c r="H192" s="85"/>
    </row>
    <row r="193" spans="1:8" outlineLevel="1" x14ac:dyDescent="0.2">
      <c r="A193" s="86"/>
      <c r="B193" s="87">
        <v>192</v>
      </c>
      <c r="C193" s="85"/>
      <c r="D193" s="85"/>
      <c r="E193" s="85"/>
      <c r="F193" s="85"/>
      <c r="G193" s="85"/>
      <c r="H193" s="85"/>
    </row>
    <row r="194" spans="1:8" outlineLevel="1" x14ac:dyDescent="0.2">
      <c r="A194" s="86"/>
      <c r="B194" s="87">
        <v>193</v>
      </c>
      <c r="C194" s="85"/>
      <c r="D194" s="85"/>
      <c r="E194" s="85"/>
      <c r="F194" s="85"/>
      <c r="G194" s="85"/>
      <c r="H194" s="85"/>
    </row>
    <row r="195" spans="1:8" outlineLevel="1" x14ac:dyDescent="0.2">
      <c r="A195" s="86"/>
      <c r="B195" s="87">
        <v>194</v>
      </c>
      <c r="C195" s="85"/>
      <c r="D195" s="85"/>
      <c r="E195" s="85"/>
      <c r="F195" s="85"/>
      <c r="G195" s="85"/>
      <c r="H195" s="85"/>
    </row>
    <row r="196" spans="1:8" ht="38.25" outlineLevel="1" x14ac:dyDescent="0.2">
      <c r="A196" s="183" t="s">
        <v>4827</v>
      </c>
      <c r="B196" s="87">
        <v>195</v>
      </c>
      <c r="C196" s="85" t="s">
        <v>4984</v>
      </c>
      <c r="D196" s="85" t="s">
        <v>4985</v>
      </c>
      <c r="E196" s="85" t="s">
        <v>4986</v>
      </c>
      <c r="F196" s="85"/>
      <c r="G196" s="85"/>
      <c r="H196" s="85"/>
    </row>
    <row r="197" spans="1:8" outlineLevel="1" x14ac:dyDescent="0.2">
      <c r="A197" s="86"/>
      <c r="B197" s="87">
        <v>196</v>
      </c>
      <c r="C197" s="122"/>
      <c r="D197" s="122"/>
      <c r="E197" s="122"/>
      <c r="F197" s="122"/>
      <c r="G197" s="122"/>
      <c r="H197" s="122"/>
    </row>
    <row r="198" spans="1:8" outlineLevel="1" x14ac:dyDescent="0.2">
      <c r="A198" s="86"/>
      <c r="B198" s="87">
        <v>197</v>
      </c>
      <c r="C198" s="122"/>
      <c r="D198" s="122"/>
      <c r="E198" s="122"/>
      <c r="F198" s="122"/>
      <c r="G198" s="122"/>
      <c r="H198" s="122"/>
    </row>
    <row r="199" spans="1:8" outlineLevel="1" x14ac:dyDescent="0.2">
      <c r="A199" s="86"/>
      <c r="B199" s="87">
        <v>198</v>
      </c>
      <c r="C199" s="122"/>
      <c r="D199" s="122"/>
      <c r="E199" s="122"/>
      <c r="F199" s="122"/>
      <c r="G199" s="122"/>
      <c r="H199" s="122"/>
    </row>
    <row r="200" spans="1:8" outlineLevel="1" x14ac:dyDescent="0.2">
      <c r="A200" s="86"/>
      <c r="B200" s="87">
        <v>199</v>
      </c>
      <c r="C200" s="122"/>
      <c r="D200" s="122"/>
      <c r="E200" s="122"/>
      <c r="F200" s="122"/>
      <c r="G200" s="122"/>
      <c r="H200" s="122"/>
    </row>
    <row r="201" spans="1:8" x14ac:dyDescent="0.2">
      <c r="A201" s="89" t="s">
        <v>4594</v>
      </c>
      <c r="B201" s="84">
        <v>200</v>
      </c>
      <c r="C201" s="21" t="s">
        <v>4602</v>
      </c>
      <c r="D201" s="21" t="s">
        <v>4658</v>
      </c>
      <c r="E201" s="21" t="s">
        <v>4655</v>
      </c>
      <c r="F201" s="21"/>
      <c r="G201" s="21"/>
      <c r="H201" s="21"/>
    </row>
    <row r="202" spans="1:8" outlineLevel="1" x14ac:dyDescent="0.2">
      <c r="A202" s="82"/>
      <c r="B202" s="84">
        <v>201</v>
      </c>
      <c r="C202" s="21" t="s">
        <v>4603</v>
      </c>
      <c r="D202" s="21" t="s">
        <v>4659</v>
      </c>
      <c r="E202" s="21" t="s">
        <v>4656</v>
      </c>
      <c r="F202" s="21"/>
      <c r="G202" s="21"/>
      <c r="H202" s="21"/>
    </row>
    <row r="203" spans="1:8" outlineLevel="1" x14ac:dyDescent="0.2">
      <c r="A203" s="82"/>
      <c r="B203" s="84">
        <v>202</v>
      </c>
      <c r="C203" s="21" t="s">
        <v>4604</v>
      </c>
      <c r="D203" s="21" t="s">
        <v>4633</v>
      </c>
      <c r="E203" s="21" t="s">
        <v>4654</v>
      </c>
      <c r="F203" s="21"/>
      <c r="G203" s="21"/>
      <c r="H203" s="21"/>
    </row>
    <row r="204" spans="1:8" outlineLevel="1" x14ac:dyDescent="0.2">
      <c r="A204" s="82"/>
      <c r="B204" s="84">
        <v>203</v>
      </c>
      <c r="C204" s="21" t="s">
        <v>4667</v>
      </c>
      <c r="D204" s="21" t="s">
        <v>4666</v>
      </c>
      <c r="E204" s="21" t="s">
        <v>4668</v>
      </c>
      <c r="F204" s="21"/>
      <c r="G204" s="21"/>
      <c r="H204" s="21"/>
    </row>
    <row r="205" spans="1:8" outlineLevel="1" x14ac:dyDescent="0.2">
      <c r="A205" s="82"/>
      <c r="B205" s="84">
        <v>204</v>
      </c>
      <c r="C205" s="21" t="s">
        <v>4769</v>
      </c>
      <c r="D205" s="21" t="s">
        <v>4771</v>
      </c>
      <c r="E205" s="21" t="s">
        <v>4770</v>
      </c>
      <c r="F205" s="21"/>
      <c r="G205" s="21"/>
      <c r="H205" s="21"/>
    </row>
    <row r="206" spans="1:8" outlineLevel="1" x14ac:dyDescent="0.2">
      <c r="A206" s="82"/>
      <c r="B206" s="84">
        <v>205</v>
      </c>
      <c r="C206" s="21" t="s">
        <v>4676</v>
      </c>
      <c r="D206" s="21" t="s">
        <v>4678</v>
      </c>
      <c r="E206" s="21" t="s">
        <v>4677</v>
      </c>
      <c r="F206" s="21"/>
      <c r="G206" s="21"/>
      <c r="H206" s="21"/>
    </row>
    <row r="207" spans="1:8" outlineLevel="1" x14ac:dyDescent="0.2">
      <c r="A207" s="82"/>
      <c r="B207" s="84">
        <v>206</v>
      </c>
      <c r="C207" s="21" t="s">
        <v>4679</v>
      </c>
      <c r="D207" s="21" t="s">
        <v>4680</v>
      </c>
      <c r="E207" s="21" t="s">
        <v>4686</v>
      </c>
      <c r="F207" s="21"/>
      <c r="G207" s="21"/>
      <c r="H207" s="21"/>
    </row>
    <row r="208" spans="1:8" outlineLevel="1" x14ac:dyDescent="0.2">
      <c r="A208" s="82"/>
      <c r="B208" s="84">
        <v>207</v>
      </c>
      <c r="C208" s="21" t="s">
        <v>4681</v>
      </c>
      <c r="D208" s="21" t="s">
        <v>4685</v>
      </c>
      <c r="E208" s="21" t="s">
        <v>4687</v>
      </c>
      <c r="F208" s="21"/>
      <c r="G208" s="21"/>
      <c r="H208" s="21"/>
    </row>
    <row r="209" spans="1:8" ht="38.25" outlineLevel="1" x14ac:dyDescent="0.2">
      <c r="A209" s="82"/>
      <c r="B209" s="84">
        <v>208</v>
      </c>
      <c r="C209" s="21" t="s">
        <v>4758</v>
      </c>
      <c r="D209" s="21" t="s">
        <v>4994</v>
      </c>
      <c r="E209" s="21" t="s">
        <v>4757</v>
      </c>
      <c r="F209" s="21"/>
      <c r="G209" s="21"/>
      <c r="H209" s="21"/>
    </row>
    <row r="210" spans="1:8" ht="38.25" outlineLevel="1" x14ac:dyDescent="0.2">
      <c r="A210" s="82"/>
      <c r="B210" s="84">
        <v>209</v>
      </c>
      <c r="C210" s="21" t="s">
        <v>4760</v>
      </c>
      <c r="D210" s="21" t="s">
        <v>4995</v>
      </c>
      <c r="E210" s="21" t="s">
        <v>4759</v>
      </c>
      <c r="F210" s="21"/>
      <c r="G210" s="21"/>
      <c r="H210" s="21"/>
    </row>
    <row r="211" spans="1:8" outlineLevel="1" x14ac:dyDescent="0.2">
      <c r="A211" s="82"/>
      <c r="B211" s="84">
        <v>210</v>
      </c>
      <c r="C211" s="21" t="s">
        <v>4669</v>
      </c>
      <c r="D211" s="21" t="s">
        <v>4670</v>
      </c>
      <c r="E211" s="21" t="s">
        <v>4671</v>
      </c>
      <c r="F211" s="21"/>
      <c r="G211" s="21"/>
      <c r="H211" s="21"/>
    </row>
    <row r="212" spans="1:8" outlineLevel="1" x14ac:dyDescent="0.2">
      <c r="A212" s="82"/>
      <c r="B212" s="84">
        <v>211</v>
      </c>
      <c r="C212" s="21" t="s">
        <v>4723</v>
      </c>
      <c r="D212" s="21" t="s">
        <v>4722</v>
      </c>
      <c r="E212" s="21" t="s">
        <v>4724</v>
      </c>
      <c r="F212" s="21"/>
      <c r="G212" s="21"/>
      <c r="H212" s="21"/>
    </row>
    <row r="213" spans="1:8" outlineLevel="1" x14ac:dyDescent="0.2">
      <c r="A213" s="82"/>
      <c r="B213" s="84">
        <v>212</v>
      </c>
      <c r="C213" s="21" t="s">
        <v>4833</v>
      </c>
      <c r="D213" s="21" t="s">
        <v>4834</v>
      </c>
      <c r="E213" s="21" t="s">
        <v>4835</v>
      </c>
      <c r="F213" s="21"/>
      <c r="G213" s="21"/>
      <c r="H213" s="21"/>
    </row>
    <row r="214" spans="1:8" ht="25.5" outlineLevel="1" x14ac:dyDescent="0.2">
      <c r="A214" s="82"/>
      <c r="B214" s="84">
        <v>213</v>
      </c>
      <c r="C214" s="21" t="s">
        <v>4836</v>
      </c>
      <c r="D214" s="21" t="s">
        <v>4837</v>
      </c>
      <c r="E214" s="21" t="s">
        <v>4838</v>
      </c>
      <c r="F214" s="21"/>
      <c r="G214" s="21"/>
      <c r="H214" s="21"/>
    </row>
    <row r="215" spans="1:8" outlineLevel="1" x14ac:dyDescent="0.2">
      <c r="A215" s="82"/>
      <c r="B215" s="84">
        <v>214</v>
      </c>
      <c r="C215" s="21"/>
      <c r="D215" s="21"/>
      <c r="E215" s="21"/>
      <c r="F215" s="21"/>
      <c r="G215" s="21"/>
      <c r="H215" s="21"/>
    </row>
    <row r="216" spans="1:8" outlineLevel="1" x14ac:dyDescent="0.2">
      <c r="A216" s="82"/>
      <c r="B216" s="84">
        <v>215</v>
      </c>
      <c r="C216" s="21"/>
      <c r="D216" s="21"/>
      <c r="E216" s="21"/>
      <c r="F216" s="21"/>
      <c r="G216" s="21"/>
      <c r="H216" s="21"/>
    </row>
    <row r="217" spans="1:8" outlineLevel="1" x14ac:dyDescent="0.2">
      <c r="A217" s="82"/>
      <c r="B217" s="84">
        <v>216</v>
      </c>
      <c r="C217" s="21"/>
      <c r="D217" s="21"/>
      <c r="E217" s="21"/>
      <c r="F217" s="21"/>
      <c r="G217" s="21"/>
      <c r="H217" s="21"/>
    </row>
    <row r="218" spans="1:8" outlineLevel="1" x14ac:dyDescent="0.2">
      <c r="A218" s="82"/>
      <c r="B218" s="84">
        <v>217</v>
      </c>
      <c r="C218" s="21"/>
      <c r="D218" s="21"/>
      <c r="E218" s="21"/>
      <c r="F218" s="21"/>
      <c r="G218" s="21"/>
      <c r="H218" s="21"/>
    </row>
    <row r="219" spans="1:8" outlineLevel="1" x14ac:dyDescent="0.2">
      <c r="A219" s="82"/>
      <c r="B219" s="84">
        <v>218</v>
      </c>
      <c r="C219" s="21"/>
      <c r="D219" s="21"/>
      <c r="E219" s="21"/>
      <c r="F219" s="21"/>
      <c r="G219" s="21"/>
      <c r="H219" s="21"/>
    </row>
    <row r="220" spans="1:8" outlineLevel="1" x14ac:dyDescent="0.2">
      <c r="A220" s="82"/>
      <c r="B220" s="84">
        <v>219</v>
      </c>
      <c r="C220" s="21"/>
      <c r="D220" s="21"/>
      <c r="E220" s="21"/>
      <c r="F220" s="21"/>
      <c r="G220" s="21"/>
      <c r="H220" s="21"/>
    </row>
    <row r="221" spans="1:8" outlineLevel="1" x14ac:dyDescent="0.2">
      <c r="A221" s="82"/>
      <c r="B221" s="84">
        <v>220</v>
      </c>
      <c r="C221" s="21" t="s">
        <v>4673</v>
      </c>
      <c r="D221" s="21" t="s">
        <v>4674</v>
      </c>
      <c r="E221" s="21" t="s">
        <v>4682</v>
      </c>
      <c r="F221" s="21"/>
      <c r="G221" s="21"/>
      <c r="H221" s="21"/>
    </row>
    <row r="222" spans="1:8" outlineLevel="1" x14ac:dyDescent="0.2">
      <c r="A222" s="82"/>
      <c r="B222" s="84">
        <v>221</v>
      </c>
      <c r="C222" s="21" t="s">
        <v>4523</v>
      </c>
      <c r="D222" s="21" t="s">
        <v>4672</v>
      </c>
      <c r="E222" s="21" t="s">
        <v>4683</v>
      </c>
      <c r="F222" s="21"/>
      <c r="G222" s="21"/>
      <c r="H222" s="21"/>
    </row>
    <row r="223" spans="1:8" ht="38.25" outlineLevel="1" x14ac:dyDescent="0.2">
      <c r="A223" s="186" t="s">
        <v>4807</v>
      </c>
      <c r="B223" s="84">
        <v>222</v>
      </c>
      <c r="C223" s="85" t="s">
        <v>4853</v>
      </c>
      <c r="D223" s="85" t="s">
        <v>4996</v>
      </c>
      <c r="E223" s="85" t="s">
        <v>4854</v>
      </c>
      <c r="F223" s="85"/>
      <c r="G223" s="85"/>
      <c r="H223" s="85"/>
    </row>
    <row r="224" spans="1:8" ht="25.5" outlineLevel="1" x14ac:dyDescent="0.2">
      <c r="A224" s="82"/>
      <c r="B224" s="84">
        <v>223</v>
      </c>
      <c r="C224" s="85" t="s">
        <v>4855</v>
      </c>
      <c r="D224" s="85" t="s">
        <v>4856</v>
      </c>
      <c r="E224" s="85" t="s">
        <v>4857</v>
      </c>
      <c r="F224" s="85"/>
      <c r="G224" s="85"/>
      <c r="H224" s="85"/>
    </row>
    <row r="225" spans="1:8" ht="25.5" outlineLevel="1" x14ac:dyDescent="0.2">
      <c r="A225" s="82"/>
      <c r="B225" s="84">
        <v>224</v>
      </c>
      <c r="C225" s="85" t="s">
        <v>4858</v>
      </c>
      <c r="D225" s="85" t="s">
        <v>4859</v>
      </c>
      <c r="E225" s="85" t="s">
        <v>4860</v>
      </c>
      <c r="F225" s="85"/>
      <c r="G225" s="85"/>
      <c r="H225" s="85"/>
    </row>
    <row r="226" spans="1:8" outlineLevel="1" x14ac:dyDescent="0.2">
      <c r="A226" s="82"/>
      <c r="B226" s="84">
        <v>225</v>
      </c>
      <c r="C226" s="85" t="s">
        <v>4998</v>
      </c>
      <c r="D226" s="85" t="s">
        <v>4861</v>
      </c>
      <c r="E226" s="85" t="s">
        <v>4862</v>
      </c>
      <c r="F226" s="85"/>
      <c r="G226" s="85"/>
      <c r="H226" s="85"/>
    </row>
    <row r="227" spans="1:8" outlineLevel="1" x14ac:dyDescent="0.2">
      <c r="A227" s="82"/>
      <c r="B227" s="84">
        <v>226</v>
      </c>
      <c r="C227" s="85"/>
      <c r="D227" s="85"/>
      <c r="E227" s="85"/>
      <c r="F227" s="85"/>
      <c r="G227" s="85"/>
      <c r="H227" s="85"/>
    </row>
    <row r="228" spans="1:8" outlineLevel="1" x14ac:dyDescent="0.2">
      <c r="A228" s="82"/>
      <c r="B228" s="84">
        <v>227</v>
      </c>
      <c r="C228" s="85"/>
      <c r="D228" s="85"/>
      <c r="E228" s="85"/>
      <c r="F228" s="85"/>
      <c r="G228" s="85"/>
      <c r="H228" s="85"/>
    </row>
    <row r="229" spans="1:8" outlineLevel="1" x14ac:dyDescent="0.2">
      <c r="A229" s="82"/>
      <c r="B229" s="84">
        <v>228</v>
      </c>
      <c r="C229" s="85"/>
      <c r="D229" s="85"/>
      <c r="E229" s="85"/>
      <c r="F229" s="85"/>
      <c r="G229" s="85"/>
      <c r="H229" s="85"/>
    </row>
    <row r="230" spans="1:8" outlineLevel="1" x14ac:dyDescent="0.2">
      <c r="A230" s="82"/>
      <c r="B230" s="84">
        <v>229</v>
      </c>
      <c r="C230" s="85"/>
      <c r="D230" s="85"/>
      <c r="E230" s="85"/>
      <c r="F230" s="85"/>
      <c r="G230" s="85"/>
      <c r="H230" s="85"/>
    </row>
    <row r="231" spans="1:8" outlineLevel="1" x14ac:dyDescent="0.2">
      <c r="A231" s="82"/>
      <c r="B231" s="84">
        <v>230</v>
      </c>
      <c r="C231" s="85"/>
      <c r="D231" s="85"/>
      <c r="E231" s="85"/>
      <c r="F231" s="85"/>
      <c r="G231" s="85"/>
      <c r="H231" s="85"/>
    </row>
    <row r="232" spans="1:8" outlineLevel="1" x14ac:dyDescent="0.2">
      <c r="A232" s="82"/>
      <c r="B232" s="84">
        <v>231</v>
      </c>
      <c r="C232" s="21"/>
      <c r="D232" s="21"/>
      <c r="E232" s="21"/>
      <c r="F232" s="21"/>
      <c r="G232" s="21"/>
      <c r="H232" s="21"/>
    </row>
    <row r="233" spans="1:8" outlineLevel="1" x14ac:dyDescent="0.2">
      <c r="A233" s="82"/>
      <c r="B233" s="84">
        <v>232</v>
      </c>
      <c r="C233" s="21"/>
      <c r="D233" s="21"/>
      <c r="E233" s="21"/>
      <c r="F233" s="21"/>
      <c r="G233" s="21"/>
      <c r="H233" s="21"/>
    </row>
    <row r="234" spans="1:8" outlineLevel="1" x14ac:dyDescent="0.2">
      <c r="A234" s="82"/>
      <c r="B234" s="84">
        <v>233</v>
      </c>
      <c r="C234" s="21"/>
      <c r="D234" s="21"/>
      <c r="E234" s="21"/>
      <c r="F234" s="21"/>
      <c r="G234" s="21"/>
      <c r="H234" s="21"/>
    </row>
    <row r="235" spans="1:8" outlineLevel="1" x14ac:dyDescent="0.2">
      <c r="A235" s="82"/>
      <c r="B235" s="84">
        <v>234</v>
      </c>
      <c r="C235" s="21"/>
      <c r="D235" s="21"/>
      <c r="E235" s="21"/>
      <c r="F235" s="21"/>
      <c r="G235" s="21"/>
      <c r="H235" s="21"/>
    </row>
    <row r="236" spans="1:8" outlineLevel="1" x14ac:dyDescent="0.2">
      <c r="A236" s="82"/>
      <c r="B236" s="84">
        <v>235</v>
      </c>
      <c r="C236" s="21"/>
      <c r="D236" s="21"/>
      <c r="E236" s="21"/>
      <c r="F236" s="21"/>
      <c r="G236" s="21"/>
      <c r="H236" s="21"/>
    </row>
    <row r="237" spans="1:8" outlineLevel="1" x14ac:dyDescent="0.2">
      <c r="A237" s="82"/>
      <c r="B237" s="84">
        <v>236</v>
      </c>
      <c r="C237" s="21"/>
      <c r="D237" s="21"/>
      <c r="E237" s="21"/>
      <c r="F237" s="21"/>
      <c r="G237" s="21"/>
      <c r="H237" s="21"/>
    </row>
    <row r="238" spans="1:8" outlineLevel="1" x14ac:dyDescent="0.2">
      <c r="A238" s="82"/>
      <c r="B238" s="84">
        <v>237</v>
      </c>
      <c r="C238" s="21"/>
      <c r="D238" s="21"/>
      <c r="E238" s="21"/>
      <c r="F238" s="21"/>
      <c r="G238" s="21"/>
      <c r="H238" s="21"/>
    </row>
    <row r="239" spans="1:8" outlineLevel="1" x14ac:dyDescent="0.2">
      <c r="A239" s="82"/>
      <c r="B239" s="84">
        <v>238</v>
      </c>
      <c r="C239" s="21"/>
      <c r="D239" s="21"/>
      <c r="E239" s="21"/>
      <c r="F239" s="21"/>
      <c r="G239" s="21"/>
      <c r="H239" s="21"/>
    </row>
    <row r="240" spans="1:8" outlineLevel="1" x14ac:dyDescent="0.2">
      <c r="A240" s="82"/>
      <c r="B240" s="84">
        <v>239</v>
      </c>
      <c r="C240" s="21"/>
      <c r="D240" s="21"/>
      <c r="E240" s="21"/>
      <c r="F240" s="21"/>
      <c r="G240" s="21"/>
      <c r="H240" s="21"/>
    </row>
    <row r="241" spans="1:8" outlineLevel="1" x14ac:dyDescent="0.2">
      <c r="A241" s="82"/>
      <c r="B241" s="84">
        <v>240</v>
      </c>
      <c r="C241" s="21" t="s">
        <v>4596</v>
      </c>
      <c r="D241" s="21" t="s">
        <v>4596</v>
      </c>
      <c r="E241" s="21" t="s">
        <v>4596</v>
      </c>
      <c r="F241" s="21"/>
      <c r="G241" s="21"/>
      <c r="H241" s="21"/>
    </row>
    <row r="242" spans="1:8" ht="140.25" outlineLevel="1" x14ac:dyDescent="0.2">
      <c r="A242" s="82"/>
      <c r="B242" s="84">
        <v>241</v>
      </c>
      <c r="C242" s="21" t="s">
        <v>4689</v>
      </c>
      <c r="D242" s="21" t="s">
        <v>4688</v>
      </c>
      <c r="E242" s="21" t="s">
        <v>4690</v>
      </c>
      <c r="F242" s="21"/>
      <c r="G242" s="21"/>
      <c r="H242" s="21"/>
    </row>
    <row r="243" spans="1:8" outlineLevel="1" x14ac:dyDescent="0.2">
      <c r="A243" s="82"/>
      <c r="B243" s="84">
        <v>242</v>
      </c>
      <c r="C243" s="21"/>
      <c r="D243" s="21"/>
      <c r="E243" s="21"/>
      <c r="F243" s="21"/>
      <c r="G243" s="21"/>
      <c r="H243" s="21"/>
    </row>
    <row r="244" spans="1:8" outlineLevel="1" x14ac:dyDescent="0.2">
      <c r="A244" s="82"/>
      <c r="B244" s="84">
        <v>243</v>
      </c>
      <c r="C244" s="21"/>
      <c r="D244" s="21"/>
      <c r="E244" s="21"/>
      <c r="F244" s="21"/>
      <c r="G244" s="21"/>
      <c r="H244" s="21"/>
    </row>
    <row r="245" spans="1:8" outlineLevel="1" x14ac:dyDescent="0.2">
      <c r="A245" s="82"/>
      <c r="B245" s="84">
        <v>244</v>
      </c>
      <c r="C245" s="21"/>
      <c r="D245" s="21"/>
      <c r="E245" s="21"/>
      <c r="F245" s="21"/>
      <c r="G245" s="21"/>
      <c r="H245" s="21"/>
    </row>
    <row r="246" spans="1:8" outlineLevel="1" x14ac:dyDescent="0.2">
      <c r="A246" s="82"/>
      <c r="B246" s="84">
        <v>245</v>
      </c>
      <c r="C246" s="21"/>
      <c r="D246" s="21"/>
      <c r="E246" s="21"/>
      <c r="F246" s="21"/>
      <c r="G246" s="21"/>
      <c r="H246" s="21"/>
    </row>
    <row r="247" spans="1:8" outlineLevel="1" x14ac:dyDescent="0.2">
      <c r="A247" s="82"/>
      <c r="B247" s="84">
        <v>246</v>
      </c>
      <c r="C247" s="21"/>
      <c r="D247" s="21"/>
      <c r="E247" s="21"/>
      <c r="F247" s="21"/>
      <c r="G247" s="21"/>
      <c r="H247" s="21"/>
    </row>
    <row r="248" spans="1:8" outlineLevel="1" x14ac:dyDescent="0.2">
      <c r="A248" s="82"/>
      <c r="B248" s="84">
        <v>247</v>
      </c>
      <c r="C248" s="21"/>
      <c r="D248" s="21"/>
      <c r="E248" s="21"/>
      <c r="F248" s="21"/>
      <c r="G248" s="21"/>
      <c r="H248" s="21"/>
    </row>
    <row r="249" spans="1:8" outlineLevel="1" x14ac:dyDescent="0.2">
      <c r="A249" s="82"/>
      <c r="B249" s="84">
        <v>248</v>
      </c>
      <c r="C249" s="21"/>
      <c r="D249" s="21"/>
      <c r="E249" s="21"/>
      <c r="F249" s="21"/>
      <c r="G249" s="21"/>
      <c r="H249" s="21"/>
    </row>
    <row r="250" spans="1:8" outlineLevel="1" x14ac:dyDescent="0.2">
      <c r="A250" s="82"/>
      <c r="B250" s="84">
        <v>249</v>
      </c>
      <c r="C250" s="21"/>
      <c r="D250" s="21"/>
      <c r="E250" s="21"/>
      <c r="F250" s="21"/>
      <c r="G250" s="21"/>
      <c r="H250" s="21"/>
    </row>
    <row r="251" spans="1:8" outlineLevel="1" x14ac:dyDescent="0.2">
      <c r="A251" s="82"/>
      <c r="B251" s="84">
        <v>250</v>
      </c>
      <c r="C251" s="122"/>
      <c r="D251" s="122"/>
      <c r="E251" s="122"/>
      <c r="F251" s="21"/>
      <c r="G251" s="21"/>
      <c r="H251" s="21"/>
    </row>
    <row r="252" spans="1:8" x14ac:dyDescent="0.2">
      <c r="A252" s="90" t="s">
        <v>4692</v>
      </c>
      <c r="B252" s="83">
        <v>251</v>
      </c>
      <c r="C252" s="21" t="s">
        <v>4904</v>
      </c>
      <c r="D252" s="21" t="s">
        <v>4905</v>
      </c>
      <c r="E252" s="21" t="s">
        <v>4906</v>
      </c>
      <c r="F252" s="21"/>
      <c r="G252" s="21"/>
      <c r="H252" s="21"/>
    </row>
    <row r="253" spans="1:8" x14ac:dyDescent="0.2">
      <c r="B253" s="83">
        <v>252</v>
      </c>
      <c r="C253" s="21" t="s">
        <v>4908</v>
      </c>
      <c r="D253" s="21" t="s">
        <v>4910</v>
      </c>
      <c r="E253" s="21" t="s">
        <v>4912</v>
      </c>
      <c r="F253" s="21"/>
      <c r="G253" s="21"/>
      <c r="H253" s="21"/>
    </row>
    <row r="254" spans="1:8" x14ac:dyDescent="0.2">
      <c r="B254" s="83">
        <v>253</v>
      </c>
      <c r="C254" s="21" t="s">
        <v>4909</v>
      </c>
      <c r="D254" s="21" t="s">
        <v>4911</v>
      </c>
      <c r="E254" s="21" t="s">
        <v>4913</v>
      </c>
      <c r="F254" s="21"/>
      <c r="G254" s="21"/>
      <c r="H254" s="21"/>
    </row>
    <row r="255" spans="1:8" x14ac:dyDescent="0.2">
      <c r="B255" s="83">
        <v>254</v>
      </c>
      <c r="C255" s="21" t="s">
        <v>4914</v>
      </c>
      <c r="D255" s="21" t="s">
        <v>4915</v>
      </c>
      <c r="E255" s="21" t="s">
        <v>4916</v>
      </c>
      <c r="F255" s="21"/>
      <c r="G255" s="21"/>
      <c r="H255" s="21"/>
    </row>
    <row r="256" spans="1:8" x14ac:dyDescent="0.2">
      <c r="B256" s="83">
        <v>255</v>
      </c>
      <c r="C256" s="21" t="s">
        <v>4917</v>
      </c>
      <c r="D256" s="21" t="s">
        <v>4918</v>
      </c>
      <c r="E256" s="21" t="s">
        <v>4919</v>
      </c>
      <c r="F256" s="21"/>
      <c r="G256" s="21"/>
      <c r="H256" s="21"/>
    </row>
    <row r="257" spans="2:8" ht="25.5" x14ac:dyDescent="0.2">
      <c r="B257" s="83">
        <v>256</v>
      </c>
      <c r="C257" s="21" t="s">
        <v>4920</v>
      </c>
      <c r="D257" s="21" t="s">
        <v>4921</v>
      </c>
      <c r="E257" s="21" t="s">
        <v>4922</v>
      </c>
      <c r="F257" s="21"/>
      <c r="G257" s="21"/>
      <c r="H257" s="21"/>
    </row>
    <row r="258" spans="2:8" ht="51" x14ac:dyDescent="0.2">
      <c r="B258" s="83">
        <v>257</v>
      </c>
      <c r="C258" s="195" t="s">
        <v>4923</v>
      </c>
      <c r="D258" s="195" t="s">
        <v>4924</v>
      </c>
      <c r="E258" s="195" t="s">
        <v>4925</v>
      </c>
      <c r="F258" s="21"/>
      <c r="G258" s="21"/>
      <c r="H258" s="21"/>
    </row>
    <row r="259" spans="2:8" x14ac:dyDescent="0.2">
      <c r="B259" s="83">
        <v>258</v>
      </c>
      <c r="C259" s="21"/>
      <c r="D259" s="21"/>
      <c r="E259" s="21"/>
      <c r="F259" s="21"/>
      <c r="G259" s="21"/>
      <c r="H259" s="21"/>
    </row>
    <row r="260" spans="2:8" x14ac:dyDescent="0.2">
      <c r="B260" s="83">
        <v>259</v>
      </c>
      <c r="C260" s="21"/>
      <c r="D260" s="21"/>
      <c r="E260" s="21"/>
      <c r="F260" s="21"/>
      <c r="G260" s="21"/>
      <c r="H260" s="21"/>
    </row>
    <row r="261" spans="2:8" x14ac:dyDescent="0.2">
      <c r="B261" s="83">
        <v>260</v>
      </c>
      <c r="C261" s="21"/>
      <c r="D261" s="21"/>
      <c r="E261" s="21"/>
      <c r="F261" s="21"/>
      <c r="G261" s="21"/>
      <c r="H261" s="21"/>
    </row>
    <row r="262" spans="2:8" x14ac:dyDescent="0.2">
      <c r="B262" s="83">
        <v>261</v>
      </c>
      <c r="C262" s="21"/>
      <c r="D262" s="21"/>
      <c r="E262" s="21"/>
      <c r="F262" s="21"/>
      <c r="G262" s="21"/>
      <c r="H262" s="21"/>
    </row>
    <row r="263" spans="2:8" x14ac:dyDescent="0.2">
      <c r="B263" s="83">
        <v>262</v>
      </c>
      <c r="C263" s="21"/>
      <c r="D263" s="21"/>
      <c r="E263" s="21"/>
      <c r="F263" s="21"/>
      <c r="G263" s="21"/>
      <c r="H263" s="21"/>
    </row>
    <row r="264" spans="2:8" x14ac:dyDescent="0.2">
      <c r="B264" s="83">
        <v>263</v>
      </c>
      <c r="C264" s="21"/>
      <c r="D264" s="21"/>
      <c r="E264" s="21"/>
      <c r="F264" s="21"/>
      <c r="G264" s="21"/>
      <c r="H264" s="21"/>
    </row>
    <row r="265" spans="2:8" x14ac:dyDescent="0.2">
      <c r="B265" s="83">
        <v>264</v>
      </c>
      <c r="C265" s="21"/>
      <c r="D265" s="21"/>
      <c r="E265" s="21"/>
      <c r="F265" s="21"/>
      <c r="G265" s="21"/>
      <c r="H265" s="21"/>
    </row>
    <row r="266" spans="2:8" x14ac:dyDescent="0.2">
      <c r="B266" s="83">
        <v>265</v>
      </c>
      <c r="C266" s="21"/>
      <c r="D266" s="21"/>
      <c r="E266" s="21"/>
      <c r="F266" s="21"/>
      <c r="G266" s="21"/>
      <c r="H266" s="21"/>
    </row>
    <row r="267" spans="2:8" x14ac:dyDescent="0.2">
      <c r="B267" s="83">
        <v>266</v>
      </c>
      <c r="C267" s="21"/>
      <c r="D267" s="21"/>
      <c r="E267" s="21"/>
      <c r="F267" s="21"/>
      <c r="G267" s="21"/>
      <c r="H267" s="21"/>
    </row>
    <row r="268" spans="2:8" x14ac:dyDescent="0.2">
      <c r="B268" s="83">
        <v>267</v>
      </c>
      <c r="C268" s="21"/>
      <c r="D268" s="21"/>
      <c r="E268" s="21"/>
      <c r="F268" s="21"/>
      <c r="G268" s="21"/>
      <c r="H268" s="21"/>
    </row>
    <row r="269" spans="2:8" x14ac:dyDescent="0.2">
      <c r="B269" s="83">
        <v>268</v>
      </c>
      <c r="C269" s="21"/>
      <c r="D269" s="21"/>
      <c r="E269" s="21"/>
      <c r="F269" s="21"/>
      <c r="G269" s="21"/>
      <c r="H269" s="21"/>
    </row>
    <row r="270" spans="2:8" x14ac:dyDescent="0.2">
      <c r="B270" s="83">
        <v>269</v>
      </c>
      <c r="C270" s="21"/>
      <c r="D270" s="21"/>
      <c r="E270" s="21"/>
      <c r="F270" s="21"/>
      <c r="G270" s="21"/>
      <c r="H270" s="21"/>
    </row>
    <row r="271" spans="2:8" x14ac:dyDescent="0.2">
      <c r="B271" s="83">
        <v>270</v>
      </c>
      <c r="C271" s="21"/>
      <c r="D271" s="21"/>
      <c r="E271" s="21"/>
      <c r="F271" s="21"/>
      <c r="G271" s="21"/>
      <c r="H271" s="21"/>
    </row>
    <row r="272" spans="2:8" x14ac:dyDescent="0.2">
      <c r="B272" s="83">
        <v>271</v>
      </c>
      <c r="C272" s="21"/>
      <c r="D272" s="21"/>
      <c r="E272" s="21"/>
      <c r="F272" s="21"/>
      <c r="G272" s="21"/>
      <c r="H272" s="21"/>
    </row>
    <row r="273" spans="2:8" x14ac:dyDescent="0.2">
      <c r="B273" s="83">
        <v>272</v>
      </c>
      <c r="C273" s="21"/>
      <c r="D273" s="21"/>
      <c r="E273" s="21"/>
      <c r="F273" s="21"/>
      <c r="G273" s="21"/>
      <c r="H273" s="21"/>
    </row>
    <row r="274" spans="2:8" x14ac:dyDescent="0.2">
      <c r="B274" s="83">
        <v>273</v>
      </c>
      <c r="C274" s="21"/>
      <c r="D274" s="21"/>
      <c r="E274" s="21"/>
      <c r="F274" s="21"/>
      <c r="G274" s="21"/>
      <c r="H274" s="21"/>
    </row>
    <row r="275" spans="2:8" x14ac:dyDescent="0.2">
      <c r="B275" s="83">
        <v>274</v>
      </c>
      <c r="C275" s="21"/>
      <c r="D275" s="21"/>
      <c r="E275" s="21"/>
      <c r="F275" s="21"/>
      <c r="G275" s="21"/>
      <c r="H275" s="21"/>
    </row>
    <row r="276" spans="2:8" x14ac:dyDescent="0.2">
      <c r="B276" s="83">
        <v>275</v>
      </c>
      <c r="C276" s="21"/>
      <c r="D276" s="21"/>
      <c r="E276" s="21"/>
      <c r="F276" s="21"/>
      <c r="G276" s="21"/>
      <c r="H276" s="21"/>
    </row>
    <row r="277" spans="2:8" x14ac:dyDescent="0.2">
      <c r="B277" s="83">
        <v>276</v>
      </c>
      <c r="C277" s="21"/>
      <c r="D277" s="21"/>
      <c r="E277" s="21"/>
      <c r="F277" s="21"/>
      <c r="G277" s="21"/>
      <c r="H277" s="21"/>
    </row>
    <row r="278" spans="2:8" x14ac:dyDescent="0.2">
      <c r="B278" s="83">
        <v>277</v>
      </c>
      <c r="C278" s="21"/>
      <c r="D278" s="21"/>
      <c r="E278" s="21"/>
      <c r="F278" s="21"/>
      <c r="G278" s="21"/>
      <c r="H278" s="21"/>
    </row>
    <row r="279" spans="2:8" x14ac:dyDescent="0.2">
      <c r="B279" s="83">
        <v>278</v>
      </c>
      <c r="C279" s="21"/>
      <c r="D279" s="21"/>
      <c r="E279" s="21"/>
      <c r="F279" s="21"/>
      <c r="G279" s="21"/>
      <c r="H279" s="21"/>
    </row>
    <row r="280" spans="2:8" x14ac:dyDescent="0.2">
      <c r="B280" s="83">
        <v>279</v>
      </c>
      <c r="C280" s="21"/>
      <c r="D280" s="21"/>
      <c r="E280" s="21"/>
      <c r="F280" s="21"/>
      <c r="G280" s="21"/>
      <c r="H280" s="21"/>
    </row>
    <row r="281" spans="2:8" x14ac:dyDescent="0.2">
      <c r="B281" s="83">
        <v>280</v>
      </c>
      <c r="C281" s="21"/>
      <c r="D281" s="21"/>
      <c r="E281" s="21"/>
      <c r="F281" s="21"/>
      <c r="G281" s="21"/>
      <c r="H281" s="21"/>
    </row>
    <row r="282" spans="2:8" x14ac:dyDescent="0.2">
      <c r="B282" s="83">
        <v>281</v>
      </c>
      <c r="C282" s="21"/>
      <c r="D282" s="21"/>
      <c r="E282" s="21"/>
      <c r="F282" s="21"/>
      <c r="G282" s="21"/>
      <c r="H282" s="21"/>
    </row>
    <row r="283" spans="2:8" x14ac:dyDescent="0.2">
      <c r="B283" s="83">
        <v>282</v>
      </c>
      <c r="C283" s="21"/>
      <c r="D283" s="21"/>
      <c r="E283" s="21"/>
      <c r="F283" s="21"/>
      <c r="G283" s="21"/>
      <c r="H283" s="21"/>
    </row>
    <row r="284" spans="2:8" x14ac:dyDescent="0.2">
      <c r="B284" s="83">
        <v>283</v>
      </c>
      <c r="C284" s="21"/>
      <c r="D284" s="21"/>
      <c r="E284" s="21"/>
      <c r="F284" s="21"/>
      <c r="G284" s="21"/>
      <c r="H284" s="21"/>
    </row>
    <row r="285" spans="2:8" x14ac:dyDescent="0.2">
      <c r="B285" s="83">
        <v>284</v>
      </c>
      <c r="C285" s="21"/>
      <c r="D285" s="21"/>
      <c r="E285" s="21"/>
      <c r="F285" s="21"/>
      <c r="G285" s="21"/>
      <c r="H285" s="21"/>
    </row>
    <row r="286" spans="2:8" x14ac:dyDescent="0.2">
      <c r="B286" s="83">
        <v>285</v>
      </c>
      <c r="C286" s="21"/>
      <c r="D286" s="21"/>
      <c r="E286" s="21"/>
      <c r="F286" s="21"/>
      <c r="G286" s="21"/>
      <c r="H286" s="21"/>
    </row>
    <row r="287" spans="2:8" x14ac:dyDescent="0.2">
      <c r="B287" s="83">
        <v>286</v>
      </c>
      <c r="C287" s="21"/>
      <c r="D287" s="21"/>
      <c r="E287" s="21"/>
      <c r="F287" s="21"/>
      <c r="G287" s="21"/>
      <c r="H287" s="21"/>
    </row>
    <row r="288" spans="2:8" x14ac:dyDescent="0.2">
      <c r="B288" s="83">
        <v>287</v>
      </c>
      <c r="C288" s="21"/>
      <c r="D288" s="21"/>
      <c r="E288" s="21"/>
      <c r="F288" s="21"/>
      <c r="G288" s="21"/>
      <c r="H288" s="21"/>
    </row>
    <row r="289" spans="2:8" x14ac:dyDescent="0.2">
      <c r="B289" s="83">
        <v>288</v>
      </c>
      <c r="C289" s="21"/>
      <c r="D289" s="21"/>
      <c r="E289" s="21"/>
      <c r="F289" s="21"/>
      <c r="G289" s="21"/>
      <c r="H289" s="21"/>
    </row>
    <row r="290" spans="2:8" x14ac:dyDescent="0.2">
      <c r="B290" s="83">
        <v>289</v>
      </c>
      <c r="C290" s="21"/>
      <c r="D290" s="21"/>
      <c r="E290" s="21"/>
      <c r="F290" s="21"/>
      <c r="G290" s="21"/>
      <c r="H290" s="21"/>
    </row>
    <row r="291" spans="2:8" x14ac:dyDescent="0.2">
      <c r="B291" s="83">
        <v>290</v>
      </c>
      <c r="C291" s="21"/>
      <c r="D291" s="21"/>
      <c r="E291" s="21"/>
      <c r="F291" s="21"/>
      <c r="G291" s="21"/>
      <c r="H291" s="21"/>
    </row>
    <row r="292" spans="2:8" x14ac:dyDescent="0.2">
      <c r="B292" s="83">
        <v>291</v>
      </c>
      <c r="C292" s="21"/>
      <c r="D292" s="21"/>
      <c r="E292" s="21"/>
      <c r="F292" s="21"/>
      <c r="G292" s="21"/>
      <c r="H292" s="21"/>
    </row>
    <row r="293" spans="2:8" x14ac:dyDescent="0.2">
      <c r="B293" s="83">
        <v>292</v>
      </c>
      <c r="C293" s="21"/>
      <c r="D293" s="21"/>
      <c r="E293" s="21"/>
      <c r="F293" s="21"/>
      <c r="G293" s="21"/>
      <c r="H293" s="21"/>
    </row>
    <row r="294" spans="2:8" x14ac:dyDescent="0.2">
      <c r="B294" s="83">
        <v>293</v>
      </c>
      <c r="C294" s="21"/>
      <c r="D294" s="21"/>
      <c r="E294" s="21"/>
      <c r="F294" s="21"/>
      <c r="G294" s="21"/>
      <c r="H294" s="21"/>
    </row>
    <row r="295" spans="2:8" x14ac:dyDescent="0.2">
      <c r="B295" s="83">
        <v>294</v>
      </c>
      <c r="C295" s="21"/>
      <c r="D295" s="21"/>
      <c r="E295" s="21"/>
      <c r="F295" s="21"/>
      <c r="G295" s="21"/>
      <c r="H295" s="21"/>
    </row>
    <row r="296" spans="2:8" x14ac:dyDescent="0.2">
      <c r="B296" s="83">
        <v>295</v>
      </c>
      <c r="C296" s="21"/>
      <c r="D296" s="21"/>
      <c r="E296" s="21"/>
      <c r="F296" s="21"/>
      <c r="G296" s="21"/>
      <c r="H296" s="21"/>
    </row>
    <row r="297" spans="2:8" x14ac:dyDescent="0.2">
      <c r="B297" s="83">
        <v>296</v>
      </c>
      <c r="C297" s="21"/>
      <c r="D297" s="21"/>
      <c r="E297" s="21"/>
      <c r="F297" s="21"/>
      <c r="G297" s="21"/>
      <c r="H297" s="21"/>
    </row>
    <row r="298" spans="2:8" x14ac:dyDescent="0.2">
      <c r="B298" s="83">
        <v>297</v>
      </c>
      <c r="C298" s="21"/>
      <c r="D298" s="21"/>
      <c r="E298" s="21"/>
      <c r="F298" s="21"/>
      <c r="G298" s="21"/>
      <c r="H298" s="21"/>
    </row>
    <row r="299" spans="2:8" x14ac:dyDescent="0.2">
      <c r="B299" s="83">
        <v>298</v>
      </c>
      <c r="C299" s="21"/>
      <c r="D299" s="21"/>
      <c r="E299" s="21"/>
      <c r="F299" s="21"/>
      <c r="G299" s="21"/>
      <c r="H299" s="21"/>
    </row>
    <row r="300" spans="2:8" x14ac:dyDescent="0.2">
      <c r="B300" s="83">
        <v>299</v>
      </c>
      <c r="C300" s="21"/>
      <c r="D300" s="21"/>
      <c r="E300" s="21"/>
      <c r="F300" s="21"/>
      <c r="G300" s="21"/>
      <c r="H300" s="21"/>
    </row>
    <row r="301" spans="2:8" x14ac:dyDescent="0.2">
      <c r="B301" s="83">
        <v>300</v>
      </c>
      <c r="C301" s="21"/>
      <c r="D301" s="21"/>
      <c r="E301" s="21"/>
      <c r="F301" s="21"/>
      <c r="G301" s="21"/>
      <c r="H301" s="21"/>
    </row>
    <row r="302" spans="2:8" x14ac:dyDescent="0.2">
      <c r="B302" s="83">
        <v>301</v>
      </c>
      <c r="C302" s="21"/>
      <c r="D302" s="21"/>
      <c r="E302" s="21"/>
      <c r="F302" s="21"/>
      <c r="G302" s="21"/>
      <c r="H302" s="21"/>
    </row>
    <row r="303" spans="2:8" x14ac:dyDescent="0.2">
      <c r="B303" s="83">
        <v>302</v>
      </c>
      <c r="C303" s="21"/>
      <c r="D303" s="21"/>
      <c r="E303" s="21"/>
      <c r="F303" s="21"/>
      <c r="G303" s="21"/>
      <c r="H303" s="21"/>
    </row>
    <row r="304" spans="2:8" x14ac:dyDescent="0.2">
      <c r="B304" s="83">
        <v>303</v>
      </c>
      <c r="C304" s="21"/>
      <c r="D304" s="21"/>
      <c r="E304" s="21"/>
      <c r="F304" s="21"/>
      <c r="G304" s="21"/>
      <c r="H304" s="21"/>
    </row>
    <row r="305" spans="2:8" x14ac:dyDescent="0.2">
      <c r="B305" s="83">
        <v>304</v>
      </c>
      <c r="C305" s="21"/>
      <c r="D305" s="21"/>
      <c r="E305" s="21"/>
      <c r="F305" s="21"/>
      <c r="G305" s="21"/>
      <c r="H305" s="21"/>
    </row>
    <row r="306" spans="2:8" x14ac:dyDescent="0.2">
      <c r="B306" s="83">
        <v>305</v>
      </c>
      <c r="C306" s="21"/>
      <c r="D306" s="21"/>
      <c r="E306" s="21"/>
      <c r="F306" s="21"/>
      <c r="G306" s="21"/>
      <c r="H306" s="21"/>
    </row>
    <row r="307" spans="2:8" x14ac:dyDescent="0.2">
      <c r="B307" s="83">
        <v>306</v>
      </c>
      <c r="C307" s="21"/>
      <c r="D307" s="21"/>
      <c r="E307" s="21"/>
      <c r="F307" s="21"/>
      <c r="G307" s="21"/>
      <c r="H307" s="21"/>
    </row>
    <row r="308" spans="2:8" x14ac:dyDescent="0.2">
      <c r="B308" s="83">
        <v>307</v>
      </c>
      <c r="C308" s="21"/>
      <c r="D308" s="21"/>
      <c r="E308" s="21"/>
      <c r="F308" s="21"/>
      <c r="G308" s="21"/>
      <c r="H308" s="21"/>
    </row>
    <row r="309" spans="2:8" x14ac:dyDescent="0.2">
      <c r="B309" s="83">
        <v>308</v>
      </c>
      <c r="C309" s="21"/>
      <c r="D309" s="21"/>
      <c r="E309" s="21"/>
      <c r="F309" s="21"/>
      <c r="G309" s="21"/>
      <c r="H309" s="21"/>
    </row>
    <row r="310" spans="2:8" x14ac:dyDescent="0.2">
      <c r="B310" s="83">
        <v>309</v>
      </c>
      <c r="C310" s="21"/>
      <c r="D310" s="21"/>
      <c r="E310" s="21"/>
      <c r="F310" s="21"/>
      <c r="G310" s="21"/>
      <c r="H310" s="21"/>
    </row>
    <row r="311" spans="2:8" x14ac:dyDescent="0.2">
      <c r="B311" s="83">
        <v>310</v>
      </c>
      <c r="C311" s="21"/>
      <c r="D311" s="21"/>
      <c r="E311" s="21"/>
      <c r="F311" s="21"/>
      <c r="G311" s="21"/>
      <c r="H311" s="21"/>
    </row>
    <row r="312" spans="2:8" x14ac:dyDescent="0.2">
      <c r="B312" s="83">
        <v>311</v>
      </c>
      <c r="C312" s="21"/>
      <c r="D312" s="21"/>
      <c r="E312" s="21"/>
      <c r="F312" s="21"/>
      <c r="G312" s="21"/>
      <c r="H312" s="21"/>
    </row>
    <row r="313" spans="2:8" x14ac:dyDescent="0.2">
      <c r="B313" s="83">
        <v>312</v>
      </c>
      <c r="C313" s="21"/>
      <c r="D313" s="21"/>
      <c r="E313" s="21"/>
      <c r="F313" s="21"/>
      <c r="G313" s="21"/>
      <c r="H313" s="21"/>
    </row>
    <row r="314" spans="2:8" x14ac:dyDescent="0.2">
      <c r="B314" s="83">
        <v>313</v>
      </c>
      <c r="C314" s="21"/>
      <c r="D314" s="21"/>
      <c r="E314" s="21"/>
      <c r="F314" s="21"/>
      <c r="G314" s="21"/>
      <c r="H314" s="21"/>
    </row>
    <row r="315" spans="2:8" x14ac:dyDescent="0.2">
      <c r="B315" s="83">
        <v>314</v>
      </c>
      <c r="C315" s="21"/>
      <c r="D315" s="21"/>
      <c r="E315" s="21"/>
      <c r="F315" s="21"/>
      <c r="G315" s="21"/>
      <c r="H315" s="21"/>
    </row>
    <row r="316" spans="2:8" x14ac:dyDescent="0.2">
      <c r="B316" s="83">
        <v>315</v>
      </c>
      <c r="C316" s="21"/>
      <c r="D316" s="21"/>
      <c r="E316" s="21"/>
      <c r="F316" s="21"/>
      <c r="G316" s="21"/>
      <c r="H316" s="21"/>
    </row>
    <row r="317" spans="2:8" x14ac:dyDescent="0.2">
      <c r="B317" s="83">
        <v>316</v>
      </c>
      <c r="C317" s="21"/>
      <c r="D317" s="21"/>
      <c r="E317" s="21"/>
      <c r="F317" s="21"/>
      <c r="G317" s="21"/>
      <c r="H317" s="21"/>
    </row>
    <row r="318" spans="2:8" x14ac:dyDescent="0.2">
      <c r="B318" s="83">
        <v>317</v>
      </c>
      <c r="C318" s="21"/>
      <c r="D318" s="21"/>
      <c r="E318" s="21"/>
      <c r="F318" s="21"/>
      <c r="G318" s="21"/>
      <c r="H318" s="21"/>
    </row>
    <row r="319" spans="2:8" x14ac:dyDescent="0.2">
      <c r="B319" s="83">
        <v>318</v>
      </c>
      <c r="C319" s="21"/>
      <c r="D319" s="21"/>
      <c r="E319" s="21"/>
      <c r="F319" s="21"/>
      <c r="G319" s="21"/>
      <c r="H319" s="21"/>
    </row>
    <row r="320" spans="2:8" x14ac:dyDescent="0.2">
      <c r="B320" s="83">
        <v>319</v>
      </c>
      <c r="C320" s="21"/>
      <c r="D320" s="21"/>
      <c r="E320" s="21"/>
      <c r="F320" s="21"/>
      <c r="G320" s="21"/>
      <c r="H320" s="21"/>
    </row>
    <row r="321" spans="2:8" x14ac:dyDescent="0.2">
      <c r="B321" s="83">
        <v>320</v>
      </c>
      <c r="C321" s="21"/>
      <c r="D321" s="21"/>
      <c r="E321" s="21"/>
      <c r="F321" s="21"/>
      <c r="G321" s="21"/>
      <c r="H321" s="21"/>
    </row>
    <row r="322" spans="2:8" x14ac:dyDescent="0.2">
      <c r="B322" s="83">
        <v>321</v>
      </c>
      <c r="C322" s="21"/>
      <c r="D322" s="21"/>
      <c r="E322" s="21"/>
      <c r="F322" s="21"/>
      <c r="G322" s="21"/>
      <c r="H322" s="21"/>
    </row>
    <row r="323" spans="2:8" x14ac:dyDescent="0.2">
      <c r="B323" s="83">
        <v>322</v>
      </c>
      <c r="C323" s="21"/>
      <c r="D323" s="21"/>
      <c r="E323" s="21"/>
      <c r="F323" s="21"/>
      <c r="G323" s="21"/>
      <c r="H323" s="21"/>
    </row>
    <row r="324" spans="2:8" x14ac:dyDescent="0.2">
      <c r="B324" s="83">
        <v>323</v>
      </c>
      <c r="C324" s="21"/>
      <c r="D324" s="21"/>
      <c r="E324" s="21"/>
      <c r="F324" s="21"/>
      <c r="G324" s="21"/>
      <c r="H324" s="21"/>
    </row>
    <row r="325" spans="2:8" x14ac:dyDescent="0.2">
      <c r="B325" s="83">
        <v>324</v>
      </c>
      <c r="C325" s="21"/>
      <c r="D325" s="21"/>
      <c r="E325" s="21"/>
      <c r="F325" s="21"/>
      <c r="G325" s="21"/>
      <c r="H325" s="21"/>
    </row>
    <row r="326" spans="2:8" x14ac:dyDescent="0.2">
      <c r="B326" s="83">
        <v>325</v>
      </c>
      <c r="C326" s="21"/>
      <c r="D326" s="21"/>
      <c r="E326" s="21"/>
      <c r="F326" s="21"/>
      <c r="G326" s="21"/>
      <c r="H326" s="21"/>
    </row>
    <row r="327" spans="2:8" x14ac:dyDescent="0.2">
      <c r="B327" s="83">
        <v>326</v>
      </c>
      <c r="C327" s="21"/>
      <c r="D327" s="21"/>
      <c r="E327" s="21"/>
      <c r="F327" s="21"/>
      <c r="G327" s="21"/>
      <c r="H327" s="21"/>
    </row>
    <row r="328" spans="2:8" x14ac:dyDescent="0.2">
      <c r="B328" s="83">
        <v>327</v>
      </c>
      <c r="C328" s="21"/>
      <c r="D328" s="21"/>
      <c r="E328" s="21"/>
      <c r="F328" s="21"/>
      <c r="G328" s="21"/>
      <c r="H328" s="21"/>
    </row>
    <row r="329" spans="2:8" x14ac:dyDescent="0.2">
      <c r="B329" s="83">
        <v>328</v>
      </c>
      <c r="C329" s="21"/>
      <c r="D329" s="21"/>
      <c r="E329" s="21"/>
      <c r="F329" s="21"/>
      <c r="G329" s="21"/>
      <c r="H329" s="21"/>
    </row>
    <row r="330" spans="2:8" x14ac:dyDescent="0.2">
      <c r="B330" s="83">
        <v>329</v>
      </c>
      <c r="C330" s="21"/>
      <c r="D330" s="21"/>
      <c r="E330" s="21"/>
      <c r="F330" s="21"/>
      <c r="G330" s="21"/>
      <c r="H330" s="21"/>
    </row>
    <row r="331" spans="2:8" x14ac:dyDescent="0.2">
      <c r="B331" s="83">
        <v>330</v>
      </c>
      <c r="C331" s="21"/>
      <c r="D331" s="21"/>
      <c r="E331" s="21"/>
      <c r="F331" s="21"/>
      <c r="G331" s="21"/>
      <c r="H331" s="21"/>
    </row>
    <row r="332" spans="2:8" x14ac:dyDescent="0.2">
      <c r="B332" s="83">
        <v>331</v>
      </c>
      <c r="C332" s="21"/>
      <c r="D332" s="21"/>
      <c r="E332" s="21"/>
      <c r="F332" s="21"/>
      <c r="G332" s="21"/>
      <c r="H332" s="21"/>
    </row>
    <row r="333" spans="2:8" x14ac:dyDescent="0.2">
      <c r="B333" s="83">
        <v>332</v>
      </c>
      <c r="C333" s="21"/>
      <c r="D333" s="21"/>
      <c r="E333" s="21"/>
      <c r="F333" s="21"/>
      <c r="G333" s="21"/>
      <c r="H333" s="21"/>
    </row>
    <row r="334" spans="2:8" x14ac:dyDescent="0.2">
      <c r="B334" s="83">
        <v>333</v>
      </c>
      <c r="C334" s="21"/>
      <c r="D334" s="21"/>
      <c r="E334" s="21"/>
      <c r="F334" s="21"/>
      <c r="G334" s="21"/>
      <c r="H334" s="21"/>
    </row>
    <row r="335" spans="2:8" x14ac:dyDescent="0.2">
      <c r="B335" s="83">
        <v>334</v>
      </c>
      <c r="C335" s="21"/>
      <c r="D335" s="21"/>
      <c r="E335" s="21"/>
      <c r="F335" s="21"/>
      <c r="G335" s="21"/>
      <c r="H335" s="21"/>
    </row>
    <row r="336" spans="2:8" x14ac:dyDescent="0.2">
      <c r="B336" s="83">
        <v>335</v>
      </c>
      <c r="C336" s="21"/>
      <c r="D336" s="21"/>
      <c r="E336" s="21"/>
      <c r="F336" s="21"/>
      <c r="G336" s="21"/>
      <c r="H336" s="21"/>
    </row>
    <row r="337" spans="2:8" x14ac:dyDescent="0.2">
      <c r="B337" s="83">
        <v>336</v>
      </c>
      <c r="C337" s="21"/>
      <c r="D337" s="21"/>
      <c r="E337" s="21"/>
      <c r="F337" s="21"/>
      <c r="G337" s="21"/>
      <c r="H337" s="21"/>
    </row>
    <row r="338" spans="2:8" x14ac:dyDescent="0.2">
      <c r="B338" s="83">
        <v>337</v>
      </c>
      <c r="C338" s="21"/>
      <c r="D338" s="21"/>
      <c r="E338" s="21"/>
      <c r="F338" s="21"/>
      <c r="G338" s="21"/>
      <c r="H338" s="21"/>
    </row>
    <row r="339" spans="2:8" x14ac:dyDescent="0.2">
      <c r="B339" s="83">
        <v>338</v>
      </c>
      <c r="C339" s="21"/>
      <c r="D339" s="21"/>
      <c r="E339" s="21"/>
      <c r="F339" s="21"/>
      <c r="G339" s="21"/>
      <c r="H339" s="21"/>
    </row>
    <row r="340" spans="2:8" x14ac:dyDescent="0.2">
      <c r="B340" s="83">
        <v>339</v>
      </c>
      <c r="C340" s="21"/>
      <c r="D340" s="21"/>
      <c r="E340" s="21"/>
      <c r="F340" s="21"/>
      <c r="G340" s="21"/>
      <c r="H340" s="21"/>
    </row>
    <row r="341" spans="2:8" x14ac:dyDescent="0.2">
      <c r="B341" s="83">
        <v>340</v>
      </c>
      <c r="C341" s="21"/>
      <c r="D341" s="21"/>
      <c r="E341" s="21"/>
      <c r="F341" s="21"/>
      <c r="G341" s="21"/>
      <c r="H341" s="21"/>
    </row>
    <row r="342" spans="2:8" x14ac:dyDescent="0.2">
      <c r="B342" s="83">
        <v>341</v>
      </c>
      <c r="C342" s="21"/>
      <c r="D342" s="21"/>
      <c r="E342" s="21"/>
      <c r="F342" s="21"/>
      <c r="G342" s="21"/>
      <c r="H342" s="21"/>
    </row>
    <row r="343" spans="2:8" x14ac:dyDescent="0.2">
      <c r="B343" s="83">
        <v>342</v>
      </c>
      <c r="C343" s="21"/>
      <c r="D343" s="21"/>
      <c r="E343" s="21"/>
      <c r="F343" s="21"/>
      <c r="G343" s="21"/>
      <c r="H343" s="21"/>
    </row>
    <row r="344" spans="2:8" x14ac:dyDescent="0.2">
      <c r="B344" s="83">
        <v>343</v>
      </c>
      <c r="C344" s="21"/>
      <c r="D344" s="21"/>
      <c r="E344" s="21"/>
      <c r="F344" s="21"/>
      <c r="G344" s="21"/>
      <c r="H344" s="21"/>
    </row>
    <row r="345" spans="2:8" x14ac:dyDescent="0.2">
      <c r="B345" s="83">
        <v>344</v>
      </c>
      <c r="C345" s="21"/>
      <c r="D345" s="21"/>
      <c r="E345" s="21"/>
      <c r="F345" s="21"/>
      <c r="G345" s="21"/>
      <c r="H345" s="21"/>
    </row>
    <row r="346" spans="2:8" x14ac:dyDescent="0.2">
      <c r="B346" s="83">
        <v>345</v>
      </c>
      <c r="C346" s="21"/>
      <c r="D346" s="21"/>
      <c r="E346" s="21"/>
      <c r="F346" s="21"/>
      <c r="G346" s="21"/>
      <c r="H346" s="21"/>
    </row>
    <row r="347" spans="2:8" x14ac:dyDescent="0.2">
      <c r="B347" s="83">
        <v>346</v>
      </c>
      <c r="C347" s="21"/>
      <c r="D347" s="21"/>
      <c r="E347" s="21"/>
      <c r="F347" s="21"/>
      <c r="G347" s="21"/>
      <c r="H347" s="21"/>
    </row>
    <row r="348" spans="2:8" x14ac:dyDescent="0.2">
      <c r="B348" s="83">
        <v>347</v>
      </c>
      <c r="C348" s="21"/>
      <c r="D348" s="21"/>
      <c r="E348" s="21"/>
      <c r="F348" s="21"/>
      <c r="G348" s="21"/>
      <c r="H348" s="21"/>
    </row>
    <row r="349" spans="2:8" x14ac:dyDescent="0.2">
      <c r="B349" s="83">
        <v>348</v>
      </c>
      <c r="C349" s="21"/>
      <c r="D349" s="21"/>
      <c r="E349" s="21"/>
      <c r="F349" s="21"/>
      <c r="G349" s="21"/>
      <c r="H349" s="21"/>
    </row>
    <row r="350" spans="2:8" x14ac:dyDescent="0.2">
      <c r="B350" s="83">
        <v>349</v>
      </c>
      <c r="C350" s="21"/>
      <c r="D350" s="21"/>
      <c r="E350" s="21"/>
      <c r="F350" s="21"/>
      <c r="G350" s="21"/>
      <c r="H350" s="21"/>
    </row>
    <row r="351" spans="2:8" x14ac:dyDescent="0.2">
      <c r="B351" s="83">
        <v>350</v>
      </c>
      <c r="C351" s="21"/>
      <c r="D351" s="21"/>
      <c r="E351" s="21"/>
      <c r="F351" s="21"/>
      <c r="G351" s="21"/>
      <c r="H351" s="21"/>
    </row>
    <row r="352" spans="2:8" x14ac:dyDescent="0.2">
      <c r="B352" s="83">
        <v>351</v>
      </c>
      <c r="C352" s="21"/>
      <c r="D352" s="21"/>
      <c r="E352" s="21"/>
      <c r="F352" s="21"/>
      <c r="G352" s="21"/>
      <c r="H352" s="21"/>
    </row>
    <row r="353" spans="2:8" x14ac:dyDescent="0.2">
      <c r="B353" s="83">
        <v>352</v>
      </c>
      <c r="C353" s="21"/>
      <c r="D353" s="21"/>
      <c r="E353" s="21"/>
      <c r="F353" s="21"/>
      <c r="G353" s="21"/>
      <c r="H353" s="21"/>
    </row>
    <row r="354" spans="2:8" x14ac:dyDescent="0.2">
      <c r="B354" s="83">
        <v>353</v>
      </c>
      <c r="C354" s="21"/>
      <c r="D354" s="21"/>
      <c r="E354" s="21"/>
      <c r="F354" s="21"/>
      <c r="G354" s="21"/>
      <c r="H354" s="21"/>
    </row>
    <row r="355" spans="2:8" x14ac:dyDescent="0.2">
      <c r="B355" s="83">
        <v>354</v>
      </c>
      <c r="C355" s="21"/>
      <c r="D355" s="21"/>
      <c r="E355" s="21"/>
      <c r="F355" s="21"/>
      <c r="G355" s="21"/>
      <c r="H355" s="21"/>
    </row>
    <row r="356" spans="2:8" x14ac:dyDescent="0.2">
      <c r="B356" s="83">
        <v>355</v>
      </c>
      <c r="C356" s="21"/>
      <c r="D356" s="21"/>
      <c r="E356" s="21"/>
      <c r="F356" s="21"/>
      <c r="G356" s="21"/>
      <c r="H356" s="21"/>
    </row>
    <row r="357" spans="2:8" x14ac:dyDescent="0.2">
      <c r="B357" s="83">
        <v>356</v>
      </c>
      <c r="C357" s="21"/>
      <c r="D357" s="21"/>
      <c r="E357" s="21"/>
      <c r="F357" s="21"/>
      <c r="G357" s="21"/>
      <c r="H357" s="21"/>
    </row>
    <row r="358" spans="2:8" x14ac:dyDescent="0.2">
      <c r="B358" s="83">
        <v>357</v>
      </c>
      <c r="C358" s="21"/>
      <c r="D358" s="21"/>
      <c r="E358" s="21"/>
      <c r="F358" s="21"/>
      <c r="G358" s="21"/>
      <c r="H358" s="21"/>
    </row>
    <row r="359" spans="2:8" x14ac:dyDescent="0.2">
      <c r="B359" s="83">
        <v>358</v>
      </c>
      <c r="C359" s="21"/>
      <c r="D359" s="21"/>
      <c r="E359" s="21"/>
      <c r="F359" s="21"/>
      <c r="G359" s="21"/>
      <c r="H359" s="21"/>
    </row>
    <row r="360" spans="2:8" x14ac:dyDescent="0.2">
      <c r="B360" s="83">
        <v>359</v>
      </c>
      <c r="C360" s="21"/>
      <c r="D360" s="21"/>
      <c r="E360" s="21"/>
      <c r="F360" s="21"/>
      <c r="G360" s="21"/>
      <c r="H360" s="21"/>
    </row>
    <row r="361" spans="2:8" x14ac:dyDescent="0.2">
      <c r="B361" s="83">
        <v>360</v>
      </c>
      <c r="C361" s="21"/>
      <c r="D361" s="21"/>
      <c r="E361" s="21"/>
      <c r="F361" s="21"/>
      <c r="G361" s="21"/>
      <c r="H361" s="21"/>
    </row>
    <row r="362" spans="2:8" x14ac:dyDescent="0.2">
      <c r="B362" s="83">
        <v>361</v>
      </c>
      <c r="C362" s="21"/>
      <c r="D362" s="21"/>
      <c r="E362" s="21"/>
      <c r="F362" s="21"/>
      <c r="G362" s="21"/>
      <c r="H362" s="21"/>
    </row>
    <row r="363" spans="2:8" x14ac:dyDescent="0.2">
      <c r="B363" s="83">
        <v>362</v>
      </c>
      <c r="C363" s="21"/>
      <c r="D363" s="21"/>
      <c r="E363" s="21"/>
      <c r="F363" s="21"/>
      <c r="G363" s="21"/>
      <c r="H363" s="21"/>
    </row>
    <row r="364" spans="2:8" x14ac:dyDescent="0.2">
      <c r="B364" s="83">
        <v>363</v>
      </c>
      <c r="C364" s="21"/>
      <c r="D364" s="21"/>
      <c r="E364" s="21"/>
      <c r="F364" s="21"/>
      <c r="G364" s="21"/>
      <c r="H364" s="21"/>
    </row>
    <row r="365" spans="2:8" x14ac:dyDescent="0.2">
      <c r="B365" s="83">
        <v>364</v>
      </c>
      <c r="C365" s="21"/>
      <c r="D365" s="21"/>
      <c r="E365" s="21"/>
      <c r="F365" s="21"/>
      <c r="G365" s="21"/>
      <c r="H365" s="21"/>
    </row>
    <row r="366" spans="2:8" x14ac:dyDescent="0.2">
      <c r="B366" s="83">
        <v>365</v>
      </c>
      <c r="C366" s="21"/>
      <c r="D366" s="21"/>
      <c r="E366" s="21"/>
      <c r="F366" s="21"/>
      <c r="G366" s="21"/>
      <c r="H366" s="21"/>
    </row>
    <row r="367" spans="2:8" x14ac:dyDescent="0.2">
      <c r="B367" s="83">
        <v>366</v>
      </c>
      <c r="C367" s="21"/>
      <c r="D367" s="21"/>
      <c r="E367" s="21"/>
      <c r="F367" s="21"/>
      <c r="G367" s="21"/>
      <c r="H367" s="21"/>
    </row>
    <row r="368" spans="2:8" x14ac:dyDescent="0.2">
      <c r="B368" s="83">
        <v>367</v>
      </c>
      <c r="C368" s="21"/>
      <c r="D368" s="21"/>
      <c r="E368" s="21"/>
      <c r="F368" s="21"/>
      <c r="G368" s="21"/>
      <c r="H368" s="21"/>
    </row>
    <row r="369" spans="2:8" x14ac:dyDescent="0.2">
      <c r="B369" s="83">
        <v>368</v>
      </c>
      <c r="C369" s="21"/>
      <c r="D369" s="21"/>
      <c r="E369" s="21"/>
      <c r="F369" s="21"/>
      <c r="G369" s="21"/>
      <c r="H369" s="21"/>
    </row>
    <row r="370" spans="2:8" x14ac:dyDescent="0.2">
      <c r="B370" s="83">
        <v>369</v>
      </c>
      <c r="C370" s="21"/>
      <c r="D370" s="21"/>
      <c r="E370" s="21"/>
      <c r="F370" s="21"/>
      <c r="G370" s="21"/>
      <c r="H370" s="21"/>
    </row>
    <row r="371" spans="2:8" x14ac:dyDescent="0.2">
      <c r="B371" s="83">
        <v>370</v>
      </c>
      <c r="C371" s="21"/>
      <c r="D371" s="21"/>
      <c r="E371" s="21"/>
      <c r="F371" s="21"/>
      <c r="G371" s="21"/>
      <c r="H371" s="21"/>
    </row>
    <row r="372" spans="2:8" x14ac:dyDescent="0.2">
      <c r="B372" s="83">
        <v>371</v>
      </c>
      <c r="C372" s="21"/>
      <c r="D372" s="21"/>
      <c r="E372" s="21"/>
      <c r="F372" s="21"/>
      <c r="G372" s="21"/>
      <c r="H372" s="21"/>
    </row>
    <row r="373" spans="2:8" x14ac:dyDescent="0.2">
      <c r="B373" s="83">
        <v>372</v>
      </c>
      <c r="C373" s="21"/>
      <c r="D373" s="21"/>
      <c r="E373" s="21"/>
      <c r="F373" s="21"/>
      <c r="G373" s="21"/>
      <c r="H373" s="21"/>
    </row>
    <row r="374" spans="2:8" x14ac:dyDescent="0.2">
      <c r="B374" s="83">
        <v>373</v>
      </c>
      <c r="C374" s="21"/>
      <c r="D374" s="21"/>
      <c r="E374" s="21"/>
      <c r="F374" s="21"/>
      <c r="G374" s="21"/>
      <c r="H374" s="21"/>
    </row>
    <row r="375" spans="2:8" x14ac:dyDescent="0.2">
      <c r="B375" s="83">
        <v>374</v>
      </c>
      <c r="C375" s="21"/>
      <c r="D375" s="21"/>
      <c r="E375" s="21"/>
      <c r="F375" s="21"/>
      <c r="G375" s="21"/>
      <c r="H375" s="21"/>
    </row>
    <row r="376" spans="2:8" x14ac:dyDescent="0.2">
      <c r="B376" s="83">
        <v>375</v>
      </c>
      <c r="C376" s="21"/>
      <c r="D376" s="21"/>
      <c r="E376" s="21"/>
      <c r="F376" s="21"/>
      <c r="G376" s="21"/>
      <c r="H376" s="21"/>
    </row>
    <row r="377" spans="2:8" x14ac:dyDescent="0.2">
      <c r="B377" s="83">
        <v>376</v>
      </c>
      <c r="C377" s="21"/>
      <c r="D377" s="21"/>
      <c r="E377" s="21"/>
      <c r="F377" s="21"/>
      <c r="G377" s="21"/>
      <c r="H377" s="21"/>
    </row>
    <row r="378" spans="2:8" x14ac:dyDescent="0.2">
      <c r="B378" s="83">
        <v>377</v>
      </c>
      <c r="C378" s="21"/>
      <c r="D378" s="21"/>
      <c r="E378" s="21"/>
      <c r="F378" s="21"/>
      <c r="G378" s="21"/>
      <c r="H378" s="21"/>
    </row>
    <row r="379" spans="2:8" x14ac:dyDescent="0.2">
      <c r="B379" s="83">
        <v>378</v>
      </c>
      <c r="C379" s="21"/>
      <c r="D379" s="21"/>
      <c r="E379" s="21"/>
      <c r="F379" s="21"/>
      <c r="G379" s="21"/>
      <c r="H379" s="21"/>
    </row>
    <row r="380" spans="2:8" x14ac:dyDescent="0.2">
      <c r="B380" s="83">
        <v>379</v>
      </c>
      <c r="C380" s="21"/>
      <c r="D380" s="21"/>
      <c r="E380" s="21"/>
      <c r="F380" s="21"/>
      <c r="G380" s="21"/>
      <c r="H380" s="21"/>
    </row>
    <row r="381" spans="2:8" x14ac:dyDescent="0.2">
      <c r="B381" s="83">
        <v>380</v>
      </c>
      <c r="C381" s="21"/>
      <c r="D381" s="21"/>
      <c r="E381" s="21"/>
      <c r="F381" s="21"/>
      <c r="G381" s="21"/>
      <c r="H381" s="21"/>
    </row>
    <row r="382" spans="2:8" x14ac:dyDescent="0.2">
      <c r="B382" s="83">
        <v>381</v>
      </c>
      <c r="C382" s="21"/>
      <c r="D382" s="21"/>
      <c r="E382" s="21"/>
      <c r="F382" s="21"/>
      <c r="G382" s="21"/>
      <c r="H382" s="21"/>
    </row>
    <row r="383" spans="2:8" x14ac:dyDescent="0.2">
      <c r="B383" s="83">
        <v>382</v>
      </c>
      <c r="C383" s="21"/>
      <c r="D383" s="21"/>
      <c r="E383" s="21"/>
      <c r="F383" s="21"/>
      <c r="G383" s="21"/>
      <c r="H383" s="21"/>
    </row>
    <row r="384" spans="2:8" x14ac:dyDescent="0.2">
      <c r="B384" s="83">
        <v>383</v>
      </c>
      <c r="C384" s="21"/>
      <c r="D384" s="21"/>
      <c r="E384" s="21"/>
      <c r="F384" s="21"/>
      <c r="G384" s="21"/>
      <c r="H384" s="21"/>
    </row>
    <row r="385" spans="2:8" x14ac:dyDescent="0.2">
      <c r="B385" s="83">
        <v>384</v>
      </c>
      <c r="C385" s="21"/>
      <c r="D385" s="21"/>
      <c r="E385" s="21"/>
      <c r="F385" s="21"/>
      <c r="G385" s="21"/>
      <c r="H385" s="21"/>
    </row>
    <row r="386" spans="2:8" x14ac:dyDescent="0.2">
      <c r="B386" s="83">
        <v>385</v>
      </c>
      <c r="C386" s="21"/>
      <c r="D386" s="21"/>
      <c r="E386" s="21"/>
      <c r="F386" s="21"/>
      <c r="G386" s="21"/>
      <c r="H386" s="21"/>
    </row>
    <row r="387" spans="2:8" x14ac:dyDescent="0.2">
      <c r="B387" s="83">
        <v>386</v>
      </c>
      <c r="C387" s="21"/>
      <c r="D387" s="21"/>
      <c r="E387" s="21"/>
      <c r="F387" s="21"/>
      <c r="G387" s="21"/>
      <c r="H387" s="21"/>
    </row>
    <row r="388" spans="2:8" x14ac:dyDescent="0.2">
      <c r="B388" s="83">
        <v>387</v>
      </c>
      <c r="C388" s="21"/>
      <c r="D388" s="21"/>
      <c r="E388" s="21"/>
      <c r="F388" s="21"/>
      <c r="G388" s="21"/>
      <c r="H388" s="21"/>
    </row>
    <row r="389" spans="2:8" x14ac:dyDescent="0.2">
      <c r="B389" s="83">
        <v>388</v>
      </c>
      <c r="C389" s="21"/>
      <c r="D389" s="21"/>
      <c r="E389" s="21"/>
      <c r="F389" s="21"/>
      <c r="G389" s="21"/>
      <c r="H389" s="21"/>
    </row>
    <row r="390" spans="2:8" x14ac:dyDescent="0.2">
      <c r="B390" s="83">
        <v>389</v>
      </c>
      <c r="C390" s="21"/>
      <c r="D390" s="21"/>
      <c r="E390" s="21"/>
      <c r="F390" s="21"/>
      <c r="G390" s="21"/>
      <c r="H390" s="21"/>
    </row>
    <row r="391" spans="2:8" x14ac:dyDescent="0.2">
      <c r="B391" s="83">
        <v>390</v>
      </c>
      <c r="C391" s="21"/>
      <c r="D391" s="21"/>
      <c r="E391" s="21"/>
      <c r="F391" s="21"/>
      <c r="G391" s="21"/>
      <c r="H391" s="21"/>
    </row>
    <row r="392" spans="2:8" x14ac:dyDescent="0.2">
      <c r="B392" s="83">
        <v>391</v>
      </c>
      <c r="C392" s="21"/>
      <c r="D392" s="21"/>
      <c r="E392" s="21"/>
      <c r="F392" s="21"/>
      <c r="G392" s="21"/>
      <c r="H392" s="21"/>
    </row>
    <row r="393" spans="2:8" x14ac:dyDescent="0.2">
      <c r="B393" s="83">
        <v>392</v>
      </c>
      <c r="C393" s="21"/>
      <c r="D393" s="21"/>
      <c r="E393" s="21"/>
      <c r="F393" s="21"/>
      <c r="G393" s="21"/>
      <c r="H393" s="21"/>
    </row>
    <row r="394" spans="2:8" x14ac:dyDescent="0.2">
      <c r="B394" s="83">
        <v>393</v>
      </c>
      <c r="C394" s="21"/>
      <c r="D394" s="21"/>
      <c r="E394" s="21"/>
      <c r="F394" s="21"/>
      <c r="G394" s="21"/>
      <c r="H394" s="21"/>
    </row>
    <row r="395" spans="2:8" x14ac:dyDescent="0.2">
      <c r="B395" s="83">
        <v>394</v>
      </c>
      <c r="C395" s="21"/>
      <c r="D395" s="21"/>
      <c r="E395" s="21"/>
      <c r="F395" s="21"/>
      <c r="G395" s="21"/>
      <c r="H395" s="21"/>
    </row>
    <row r="396" spans="2:8" x14ac:dyDescent="0.2">
      <c r="B396" s="83">
        <v>395</v>
      </c>
      <c r="C396" s="21"/>
      <c r="D396" s="21"/>
      <c r="E396" s="21"/>
      <c r="F396" s="21"/>
      <c r="G396" s="21"/>
      <c r="H396" s="21"/>
    </row>
    <row r="397" spans="2:8" x14ac:dyDescent="0.2">
      <c r="B397" s="83">
        <v>396</v>
      </c>
      <c r="C397" s="21"/>
      <c r="D397" s="21"/>
      <c r="E397" s="21"/>
      <c r="F397" s="21"/>
      <c r="G397" s="21"/>
      <c r="H397" s="21"/>
    </row>
    <row r="398" spans="2:8" x14ac:dyDescent="0.2">
      <c r="B398" s="83">
        <v>397</v>
      </c>
      <c r="C398" s="21"/>
      <c r="D398" s="21"/>
      <c r="E398" s="21"/>
      <c r="F398" s="21"/>
      <c r="G398" s="21"/>
      <c r="H398" s="21"/>
    </row>
    <row r="399" spans="2:8" x14ac:dyDescent="0.2">
      <c r="B399" s="83">
        <v>398</v>
      </c>
      <c r="C399" s="21"/>
      <c r="D399" s="21"/>
      <c r="E399" s="21"/>
      <c r="F399" s="21"/>
      <c r="G399" s="21"/>
      <c r="H399" s="21"/>
    </row>
    <row r="400" spans="2:8" x14ac:dyDescent="0.2">
      <c r="B400" s="83">
        <v>399</v>
      </c>
      <c r="C400" s="21"/>
      <c r="D400" s="21"/>
      <c r="E400" s="21"/>
      <c r="F400" s="21"/>
      <c r="G400" s="21"/>
      <c r="H400" s="21"/>
    </row>
    <row r="401" spans="2:8" x14ac:dyDescent="0.2">
      <c r="B401" s="83">
        <v>400</v>
      </c>
      <c r="C401" s="21"/>
      <c r="D401" s="21"/>
      <c r="E401" s="21"/>
      <c r="F401" s="21"/>
      <c r="G401" s="21"/>
      <c r="H401" s="2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19" t="s">
        <v>4528</v>
      </c>
      <c r="H1" s="19" t="s">
        <v>4529</v>
      </c>
      <c r="J1" s="1" t="s">
        <v>4587</v>
      </c>
      <c r="K1" s="1" t="s">
        <v>4586</v>
      </c>
      <c r="L1" s="1"/>
    </row>
    <row r="2" spans="1:12" x14ac:dyDescent="0.2">
      <c r="A2" s="3">
        <v>8914</v>
      </c>
      <c r="B2" s="3" t="s">
        <v>6</v>
      </c>
      <c r="C2" s="3" t="s">
        <v>6</v>
      </c>
      <c r="D2" s="3" t="s">
        <v>7</v>
      </c>
      <c r="E2" s="3" t="str" cm="1">
        <f t="array" ref="E2:E2147">_xlfn.UNIQUE(C2:C4112)</f>
        <v>Aeugst am Albis</v>
      </c>
      <c r="G2" s="18">
        <v>1000</v>
      </c>
      <c r="H2" s="18" t="s">
        <v>4530</v>
      </c>
      <c r="J2" s="3" t="s">
        <v>4535</v>
      </c>
      <c r="K2" s="3" t="s">
        <v>532</v>
      </c>
      <c r="L2" s="20">
        <v>6.1380821917808221</v>
      </c>
    </row>
    <row r="3" spans="1:12" x14ac:dyDescent="0.2">
      <c r="A3" s="3">
        <v>8914</v>
      </c>
      <c r="B3" s="3" t="s">
        <v>8</v>
      </c>
      <c r="C3" s="3" t="s">
        <v>6</v>
      </c>
      <c r="D3" s="3" t="s">
        <v>7</v>
      </c>
      <c r="E3" s="3" t="str">
        <v>Affoltern am Albis</v>
      </c>
      <c r="G3" s="18">
        <v>1003</v>
      </c>
      <c r="H3" s="18" t="s">
        <v>4530</v>
      </c>
      <c r="J3" s="3" t="s">
        <v>4536</v>
      </c>
      <c r="K3" s="3" t="s">
        <v>3357</v>
      </c>
      <c r="L3" s="20">
        <v>10.096438356164384</v>
      </c>
    </row>
    <row r="4" spans="1:12" x14ac:dyDescent="0.2">
      <c r="A4" s="3">
        <v>8909</v>
      </c>
      <c r="B4" s="3" t="s">
        <v>9</v>
      </c>
      <c r="C4" s="3" t="s">
        <v>10</v>
      </c>
      <c r="D4" s="3" t="s">
        <v>7</v>
      </c>
      <c r="E4" s="3" t="str">
        <v>Bonstetten</v>
      </c>
      <c r="G4" s="18">
        <v>1004</v>
      </c>
      <c r="H4" s="18" t="s">
        <v>4530</v>
      </c>
      <c r="J4" s="3" t="s">
        <v>4553</v>
      </c>
      <c r="K4" s="3" t="s">
        <v>4571</v>
      </c>
      <c r="L4" s="20">
        <v>9.9652054794520541</v>
      </c>
    </row>
    <row r="5" spans="1:12" x14ac:dyDescent="0.2">
      <c r="A5" s="3">
        <v>8910</v>
      </c>
      <c r="B5" s="3" t="s">
        <v>10</v>
      </c>
      <c r="C5" s="3" t="s">
        <v>10</v>
      </c>
      <c r="D5" s="3" t="s">
        <v>7</v>
      </c>
      <c r="E5" s="3" t="str">
        <v>Hausen am Albis</v>
      </c>
      <c r="G5" s="18">
        <v>1005</v>
      </c>
      <c r="H5" s="18" t="s">
        <v>4530</v>
      </c>
      <c r="J5" s="3" t="s">
        <v>4543</v>
      </c>
      <c r="K5" s="3" t="s">
        <v>4572</v>
      </c>
      <c r="L5" s="20">
        <v>10.506027397260274</v>
      </c>
    </row>
    <row r="6" spans="1:12" x14ac:dyDescent="0.2">
      <c r="A6" s="3">
        <v>8906</v>
      </c>
      <c r="B6" s="3" t="s">
        <v>11</v>
      </c>
      <c r="C6" s="3" t="s">
        <v>11</v>
      </c>
      <c r="D6" s="3" t="s">
        <v>7</v>
      </c>
      <c r="E6" s="3" t="str">
        <v>Hedingen</v>
      </c>
      <c r="G6" s="18">
        <v>1006</v>
      </c>
      <c r="H6" s="18" t="s">
        <v>4530</v>
      </c>
      <c r="J6" s="3" t="s">
        <v>4537</v>
      </c>
      <c r="K6" s="3" t="s">
        <v>4573</v>
      </c>
      <c r="L6" s="20">
        <v>9.1572602739726019</v>
      </c>
    </row>
    <row r="7" spans="1:12" x14ac:dyDescent="0.2">
      <c r="A7" s="3">
        <v>8915</v>
      </c>
      <c r="B7" s="3" t="s">
        <v>12</v>
      </c>
      <c r="C7" s="3" t="s">
        <v>12</v>
      </c>
      <c r="D7" s="3" t="s">
        <v>7</v>
      </c>
      <c r="E7" s="3" t="str">
        <v>Kappel am Albis</v>
      </c>
      <c r="G7" s="18">
        <v>1007</v>
      </c>
      <c r="H7" s="18" t="s">
        <v>4530</v>
      </c>
      <c r="J7" s="3" t="s">
        <v>4549</v>
      </c>
      <c r="K7" s="3" t="s">
        <v>4574</v>
      </c>
      <c r="L7" s="20">
        <v>9.7084931506849319</v>
      </c>
    </row>
    <row r="8" spans="1:12" x14ac:dyDescent="0.2">
      <c r="A8" s="3">
        <v>8925</v>
      </c>
      <c r="B8" s="3" t="s">
        <v>13</v>
      </c>
      <c r="C8" s="3" t="s">
        <v>12</v>
      </c>
      <c r="D8" s="3" t="s">
        <v>7</v>
      </c>
      <c r="E8" s="3" t="str">
        <v>Knonau</v>
      </c>
      <c r="G8" s="18">
        <v>1008</v>
      </c>
      <c r="H8" s="18" t="s">
        <v>4530</v>
      </c>
      <c r="J8" s="3" t="s">
        <v>4559</v>
      </c>
      <c r="K8" s="3" t="s">
        <v>2435</v>
      </c>
      <c r="L8" s="20">
        <v>9.6657534246575345</v>
      </c>
    </row>
    <row r="9" spans="1:12" x14ac:dyDescent="0.2">
      <c r="A9" s="3">
        <v>8908</v>
      </c>
      <c r="B9" s="3" t="s">
        <v>14</v>
      </c>
      <c r="C9" s="3" t="s">
        <v>14</v>
      </c>
      <c r="D9" s="3" t="s">
        <v>7</v>
      </c>
      <c r="E9" s="3" t="str">
        <v>Maschwanden</v>
      </c>
      <c r="G9" s="18">
        <v>1009</v>
      </c>
      <c r="H9" s="18" t="s">
        <v>4530</v>
      </c>
      <c r="J9" s="3" t="s">
        <v>4560</v>
      </c>
      <c r="K9" s="3" t="s">
        <v>2410</v>
      </c>
      <c r="L9" s="20">
        <v>3.6249315068493142</v>
      </c>
    </row>
    <row r="10" spans="1:12" x14ac:dyDescent="0.2">
      <c r="A10" s="3">
        <v>8926</v>
      </c>
      <c r="B10" s="3" t="s">
        <v>15</v>
      </c>
      <c r="C10" s="3" t="s">
        <v>15</v>
      </c>
      <c r="D10" s="3" t="s">
        <v>7</v>
      </c>
      <c r="E10" s="3" t="str">
        <v>Mettmenstetten</v>
      </c>
      <c r="G10" s="18">
        <v>1010</v>
      </c>
      <c r="H10" s="18" t="s">
        <v>4530</v>
      </c>
      <c r="J10" s="3" t="s">
        <v>4557</v>
      </c>
      <c r="K10" s="3" t="s">
        <v>4575</v>
      </c>
      <c r="L10" s="20">
        <v>6.7490410958904112</v>
      </c>
    </row>
    <row r="11" spans="1:12" x14ac:dyDescent="0.2">
      <c r="A11" s="3">
        <v>8926</v>
      </c>
      <c r="B11" s="3" t="s">
        <v>16</v>
      </c>
      <c r="C11" s="3" t="s">
        <v>15</v>
      </c>
      <c r="D11" s="3" t="s">
        <v>7</v>
      </c>
      <c r="E11" s="3" t="str">
        <v>Obfelden</v>
      </c>
      <c r="G11" s="18">
        <v>1011</v>
      </c>
      <c r="H11" s="18" t="s">
        <v>4530</v>
      </c>
      <c r="J11" s="3" t="s">
        <v>4552</v>
      </c>
      <c r="K11" s="3" t="s">
        <v>1186</v>
      </c>
      <c r="L11" s="20">
        <v>6.4224657534246585</v>
      </c>
    </row>
    <row r="12" spans="1:12" x14ac:dyDescent="0.2">
      <c r="A12" s="3">
        <v>8926</v>
      </c>
      <c r="B12" s="3" t="s">
        <v>17</v>
      </c>
      <c r="C12" s="3" t="s">
        <v>15</v>
      </c>
      <c r="D12" s="3" t="s">
        <v>7</v>
      </c>
      <c r="E12" s="3" t="str">
        <v>Ottenbach</v>
      </c>
      <c r="G12" s="18">
        <v>1012</v>
      </c>
      <c r="H12" s="18" t="s">
        <v>4530</v>
      </c>
      <c r="J12" s="3" t="s">
        <v>4532</v>
      </c>
      <c r="K12" s="3" t="s">
        <v>4576</v>
      </c>
      <c r="L12" s="20">
        <v>10.715890410958904</v>
      </c>
    </row>
    <row r="13" spans="1:12" x14ac:dyDescent="0.2">
      <c r="A13" s="3">
        <v>8934</v>
      </c>
      <c r="B13" s="3" t="s">
        <v>18</v>
      </c>
      <c r="C13" s="3" t="s">
        <v>18</v>
      </c>
      <c r="D13" s="3" t="s">
        <v>7</v>
      </c>
      <c r="E13" s="3" t="str">
        <v>Rifferswil</v>
      </c>
      <c r="G13" s="18">
        <v>1015</v>
      </c>
      <c r="H13" s="18" t="s">
        <v>4530</v>
      </c>
      <c r="J13" s="3" t="s">
        <v>4562</v>
      </c>
      <c r="K13" s="3" t="s">
        <v>1252</v>
      </c>
      <c r="L13" s="20">
        <v>8.8164383561643831</v>
      </c>
    </row>
    <row r="14" spans="1:12" x14ac:dyDescent="0.2">
      <c r="A14" s="3">
        <v>8933</v>
      </c>
      <c r="B14" s="3" t="s">
        <v>19</v>
      </c>
      <c r="C14" s="3" t="s">
        <v>19</v>
      </c>
      <c r="D14" s="3" t="s">
        <v>7</v>
      </c>
      <c r="E14" s="3" t="str">
        <v>Stallikon</v>
      </c>
      <c r="G14" s="18">
        <v>1018</v>
      </c>
      <c r="H14" s="18" t="s">
        <v>4530</v>
      </c>
      <c r="J14" s="3" t="s">
        <v>4578</v>
      </c>
      <c r="K14" s="3" t="s">
        <v>4577</v>
      </c>
      <c r="L14" s="20">
        <v>-0.42876712328767114</v>
      </c>
    </row>
    <row r="15" spans="1:12" x14ac:dyDescent="0.2">
      <c r="A15" s="3">
        <v>8932</v>
      </c>
      <c r="B15" s="3" t="s">
        <v>20</v>
      </c>
      <c r="C15" s="3" t="s">
        <v>20</v>
      </c>
      <c r="D15" s="3" t="s">
        <v>7</v>
      </c>
      <c r="E15" s="3" t="str">
        <v>Wettswil am Albis</v>
      </c>
      <c r="G15" s="18">
        <v>1020</v>
      </c>
      <c r="H15" s="18" t="s">
        <v>4530</v>
      </c>
      <c r="J15" s="3" t="s">
        <v>4567</v>
      </c>
      <c r="K15" s="3" t="s">
        <v>2890</v>
      </c>
      <c r="L15" s="20">
        <v>9.2747945205479461</v>
      </c>
    </row>
    <row r="16" spans="1:12" x14ac:dyDescent="0.2">
      <c r="A16" s="3">
        <v>8912</v>
      </c>
      <c r="B16" s="3" t="s">
        <v>21</v>
      </c>
      <c r="C16" s="3" t="s">
        <v>21</v>
      </c>
      <c r="D16" s="3" t="s">
        <v>7</v>
      </c>
      <c r="E16" s="3" t="str">
        <v>Adlikon</v>
      </c>
      <c r="G16" s="18">
        <v>1022</v>
      </c>
      <c r="H16" s="18" t="s">
        <v>4530</v>
      </c>
      <c r="J16" s="3" t="s">
        <v>4544</v>
      </c>
      <c r="K16" s="3" t="s">
        <v>4579</v>
      </c>
      <c r="L16" s="20">
        <v>8.782465753424658</v>
      </c>
    </row>
    <row r="17" spans="1:12" x14ac:dyDescent="0.2">
      <c r="A17" s="3">
        <v>8913</v>
      </c>
      <c r="B17" s="3" t="s">
        <v>22</v>
      </c>
      <c r="C17" s="3" t="s">
        <v>22</v>
      </c>
      <c r="D17" s="3" t="s">
        <v>7</v>
      </c>
      <c r="E17" s="3" t="str">
        <v>Benken (ZH)</v>
      </c>
      <c r="G17" s="18">
        <v>1023</v>
      </c>
      <c r="H17" s="18" t="s">
        <v>4530</v>
      </c>
      <c r="J17" s="3" t="s">
        <v>4541</v>
      </c>
      <c r="K17" s="3" t="s">
        <v>4200</v>
      </c>
      <c r="L17" s="20">
        <v>6.5887671232876714</v>
      </c>
    </row>
    <row r="18" spans="1:12" x14ac:dyDescent="0.2">
      <c r="A18" s="3">
        <v>8911</v>
      </c>
      <c r="B18" s="3" t="s">
        <v>23</v>
      </c>
      <c r="C18" s="3" t="s">
        <v>23</v>
      </c>
      <c r="D18" s="3" t="s">
        <v>7</v>
      </c>
      <c r="E18" s="3" t="str">
        <v>Berg am Irchel</v>
      </c>
      <c r="G18" s="18">
        <v>1024</v>
      </c>
      <c r="H18" s="18" t="s">
        <v>4530</v>
      </c>
      <c r="J18" s="3" t="s">
        <v>4533</v>
      </c>
      <c r="K18" s="3" t="s">
        <v>4580</v>
      </c>
      <c r="L18" s="20">
        <v>6.0621917808219177</v>
      </c>
    </row>
    <row r="19" spans="1:12" x14ac:dyDescent="0.2">
      <c r="A19" s="3">
        <v>8143</v>
      </c>
      <c r="B19" s="3" t="s">
        <v>24</v>
      </c>
      <c r="C19" s="3" t="s">
        <v>24</v>
      </c>
      <c r="D19" s="3" t="s">
        <v>7</v>
      </c>
      <c r="E19" s="3" t="str">
        <v>Buch am Irchel</v>
      </c>
      <c r="G19" s="18">
        <v>1025</v>
      </c>
      <c r="H19" s="18" t="s">
        <v>4530</v>
      </c>
      <c r="J19" s="3" t="s">
        <v>4556</v>
      </c>
      <c r="K19" s="3" t="s">
        <v>4581</v>
      </c>
      <c r="L19" s="20">
        <v>12.387671232876713</v>
      </c>
    </row>
    <row r="20" spans="1:12" x14ac:dyDescent="0.2">
      <c r="A20" s="3">
        <v>8143</v>
      </c>
      <c r="B20" s="3" t="s">
        <v>25</v>
      </c>
      <c r="C20" s="3" t="s">
        <v>24</v>
      </c>
      <c r="D20" s="3" t="s">
        <v>7</v>
      </c>
      <c r="E20" s="3" t="str">
        <v>Dachsen</v>
      </c>
      <c r="G20" s="18">
        <v>1026</v>
      </c>
      <c r="H20" s="18" t="s">
        <v>4530</v>
      </c>
      <c r="J20" s="3" t="s">
        <v>4558</v>
      </c>
      <c r="K20" s="3" t="s">
        <v>3157</v>
      </c>
      <c r="L20" s="20">
        <v>12.488219178082192</v>
      </c>
    </row>
    <row r="21" spans="1:12" x14ac:dyDescent="0.2">
      <c r="A21" s="3">
        <v>8907</v>
      </c>
      <c r="B21" s="3" t="s">
        <v>26</v>
      </c>
      <c r="C21" s="3" t="s">
        <v>27</v>
      </c>
      <c r="D21" s="3" t="s">
        <v>7</v>
      </c>
      <c r="E21" s="3" t="str">
        <v>Dorf</v>
      </c>
      <c r="G21" s="18">
        <v>1027</v>
      </c>
      <c r="H21" s="18" t="s">
        <v>4530</v>
      </c>
      <c r="J21" s="3" t="s">
        <v>4546</v>
      </c>
      <c r="K21" s="3" t="s">
        <v>994</v>
      </c>
      <c r="L21" s="20">
        <v>9.7410958904109588</v>
      </c>
    </row>
    <row r="22" spans="1:12" x14ac:dyDescent="0.2">
      <c r="A22" s="3">
        <v>8452</v>
      </c>
      <c r="B22" s="3" t="s">
        <v>28</v>
      </c>
      <c r="C22" s="3" t="s">
        <v>29</v>
      </c>
      <c r="D22" s="3" t="s">
        <v>7</v>
      </c>
      <c r="E22" s="3" t="str">
        <v>Feuerthalen</v>
      </c>
      <c r="G22" s="18">
        <v>1028</v>
      </c>
      <c r="H22" s="18" t="s">
        <v>4530</v>
      </c>
      <c r="J22" s="3" t="s">
        <v>4554</v>
      </c>
      <c r="K22" s="3" t="s">
        <v>3341</v>
      </c>
      <c r="L22" s="20">
        <v>11.706027397260275</v>
      </c>
    </row>
    <row r="23" spans="1:12" x14ac:dyDescent="0.2">
      <c r="A23" s="3">
        <v>8463</v>
      </c>
      <c r="B23" s="3" t="s">
        <v>30</v>
      </c>
      <c r="C23" s="3" t="s">
        <v>31</v>
      </c>
      <c r="D23" s="3" t="s">
        <v>7</v>
      </c>
      <c r="E23" s="3" t="str">
        <v>Flaach</v>
      </c>
      <c r="G23" s="18">
        <v>1029</v>
      </c>
      <c r="H23" s="18" t="s">
        <v>4530</v>
      </c>
      <c r="J23" s="3" t="s">
        <v>4539</v>
      </c>
      <c r="K23" s="3" t="s">
        <v>4125</v>
      </c>
      <c r="L23" s="20">
        <v>5.9484931506849312</v>
      </c>
    </row>
    <row r="24" spans="1:12" x14ac:dyDescent="0.2">
      <c r="A24" s="3">
        <v>8415</v>
      </c>
      <c r="B24" s="3" t="s">
        <v>32</v>
      </c>
      <c r="C24" s="3" t="s">
        <v>32</v>
      </c>
      <c r="D24" s="3" t="s">
        <v>7</v>
      </c>
      <c r="E24" s="3" t="str">
        <v>Flurlingen</v>
      </c>
      <c r="G24" s="18">
        <v>1030</v>
      </c>
      <c r="H24" s="18" t="s">
        <v>4530</v>
      </c>
      <c r="J24" s="3" t="s">
        <v>4534</v>
      </c>
      <c r="K24" s="3" t="s">
        <v>4227</v>
      </c>
      <c r="L24" s="20">
        <v>10.357808219178082</v>
      </c>
    </row>
    <row r="25" spans="1:12" x14ac:dyDescent="0.2">
      <c r="A25" s="3">
        <v>8415</v>
      </c>
      <c r="B25" s="3" t="s">
        <v>33</v>
      </c>
      <c r="C25" s="3" t="s">
        <v>32</v>
      </c>
      <c r="D25" s="3" t="s">
        <v>7</v>
      </c>
      <c r="E25" s="3" t="str">
        <v>Andelfingen</v>
      </c>
      <c r="G25" s="18">
        <v>1031</v>
      </c>
      <c r="H25" s="18" t="s">
        <v>4530</v>
      </c>
      <c r="J25" s="3" t="s">
        <v>4531</v>
      </c>
      <c r="K25" s="3" t="s">
        <v>3738</v>
      </c>
      <c r="L25" s="20">
        <v>9.4408219178082184</v>
      </c>
    </row>
    <row r="26" spans="1:12" x14ac:dyDescent="0.2">
      <c r="A26" s="3">
        <v>8414</v>
      </c>
      <c r="B26" s="3" t="s">
        <v>34</v>
      </c>
      <c r="C26" s="3" t="s">
        <v>34</v>
      </c>
      <c r="D26" s="3" t="s">
        <v>7</v>
      </c>
      <c r="E26" s="3" t="str">
        <v>Henggart</v>
      </c>
      <c r="G26" s="18">
        <v>1032</v>
      </c>
      <c r="H26" s="18" t="s">
        <v>4530</v>
      </c>
      <c r="J26" s="3" t="s">
        <v>4547</v>
      </c>
      <c r="K26" s="3" t="s">
        <v>3093</v>
      </c>
      <c r="L26" s="20">
        <v>7.8139726027397272</v>
      </c>
    </row>
    <row r="27" spans="1:12" x14ac:dyDescent="0.2">
      <c r="A27" s="3">
        <v>8447</v>
      </c>
      <c r="B27" s="3" t="s">
        <v>35</v>
      </c>
      <c r="C27" s="3" t="s">
        <v>35</v>
      </c>
      <c r="D27" s="3" t="s">
        <v>7</v>
      </c>
      <c r="E27" s="3" t="str">
        <v>Humlikon</v>
      </c>
      <c r="G27" s="18">
        <v>1033</v>
      </c>
      <c r="H27" s="18" t="s">
        <v>4530</v>
      </c>
      <c r="J27" s="3" t="s">
        <v>4530</v>
      </c>
      <c r="K27" s="3" t="s">
        <v>3538</v>
      </c>
      <c r="L27" s="20">
        <v>10.981917808219178</v>
      </c>
    </row>
    <row r="28" spans="1:12" x14ac:dyDescent="0.2">
      <c r="A28" s="3">
        <v>8458</v>
      </c>
      <c r="B28" s="3" t="s">
        <v>36</v>
      </c>
      <c r="C28" s="3" t="s">
        <v>36</v>
      </c>
      <c r="D28" s="3" t="s">
        <v>7</v>
      </c>
      <c r="E28" s="3" t="str">
        <v>Kleinandelfingen</v>
      </c>
      <c r="G28" s="18">
        <v>1034</v>
      </c>
      <c r="H28" s="18" t="s">
        <v>4530</v>
      </c>
      <c r="J28" s="3" t="s">
        <v>4565</v>
      </c>
      <c r="K28" s="3" t="s">
        <v>4582</v>
      </c>
      <c r="L28" s="20">
        <v>7.0723287671232882</v>
      </c>
    </row>
    <row r="29" spans="1:12" x14ac:dyDescent="0.2">
      <c r="A29" s="3">
        <v>8245</v>
      </c>
      <c r="B29" s="3" t="s">
        <v>37</v>
      </c>
      <c r="C29" s="3" t="s">
        <v>37</v>
      </c>
      <c r="D29" s="3" t="s">
        <v>7</v>
      </c>
      <c r="E29" s="3" t="str">
        <v>Laufen-Uhwiesen</v>
      </c>
      <c r="G29" s="18">
        <v>1035</v>
      </c>
      <c r="H29" s="18" t="s">
        <v>4530</v>
      </c>
      <c r="J29" s="3" t="s">
        <v>4542</v>
      </c>
      <c r="K29" s="3" t="s">
        <v>1848</v>
      </c>
      <c r="L29" s="20">
        <v>9.106575342465753</v>
      </c>
    </row>
    <row r="30" spans="1:12" x14ac:dyDescent="0.2">
      <c r="A30" s="3">
        <v>8246</v>
      </c>
      <c r="B30" s="3" t="s">
        <v>38</v>
      </c>
      <c r="C30" s="3" t="s">
        <v>37</v>
      </c>
      <c r="D30" s="3" t="s">
        <v>7</v>
      </c>
      <c r="E30" s="3" t="str">
        <v>Marthalen</v>
      </c>
      <c r="G30" s="18">
        <v>1036</v>
      </c>
      <c r="H30" s="18" t="s">
        <v>4530</v>
      </c>
      <c r="J30" s="3" t="s">
        <v>4563</v>
      </c>
      <c r="K30" s="3" t="s">
        <v>2353</v>
      </c>
      <c r="L30" s="20">
        <v>1.8473972602739728</v>
      </c>
    </row>
    <row r="31" spans="1:12" x14ac:dyDescent="0.2">
      <c r="A31" s="3">
        <v>8416</v>
      </c>
      <c r="B31" s="3" t="s">
        <v>39</v>
      </c>
      <c r="C31" s="3" t="s">
        <v>39</v>
      </c>
      <c r="D31" s="3" t="s">
        <v>7</v>
      </c>
      <c r="E31" s="3" t="str">
        <v>Ossingen</v>
      </c>
      <c r="G31" s="18">
        <v>1037</v>
      </c>
      <c r="H31" s="18" t="s">
        <v>4530</v>
      </c>
      <c r="J31" s="3" t="s">
        <v>4555</v>
      </c>
      <c r="K31" s="3" t="s">
        <v>4583</v>
      </c>
      <c r="L31" s="20">
        <v>3.9054794520547946</v>
      </c>
    </row>
    <row r="32" spans="1:12" x14ac:dyDescent="0.2">
      <c r="A32" s="3">
        <v>8247</v>
      </c>
      <c r="B32" s="3" t="s">
        <v>40</v>
      </c>
      <c r="C32" s="3" t="s">
        <v>40</v>
      </c>
      <c r="D32" s="3" t="s">
        <v>7</v>
      </c>
      <c r="E32" s="3" t="str">
        <v>Rheinau</v>
      </c>
      <c r="G32" s="18">
        <v>1038</v>
      </c>
      <c r="H32" s="18" t="s">
        <v>4530</v>
      </c>
      <c r="J32" s="3" t="s">
        <v>4568</v>
      </c>
      <c r="K32" s="3" t="s">
        <v>1968</v>
      </c>
      <c r="L32" s="20">
        <v>8.2561643835616429</v>
      </c>
    </row>
    <row r="33" spans="1:12" x14ac:dyDescent="0.2">
      <c r="A33" s="3">
        <v>8450</v>
      </c>
      <c r="B33" s="3" t="s">
        <v>41</v>
      </c>
      <c r="C33" s="3" t="s">
        <v>41</v>
      </c>
      <c r="D33" s="3" t="s">
        <v>7</v>
      </c>
      <c r="E33" s="3" t="str">
        <v>Thalheim an der Thur</v>
      </c>
      <c r="G33" s="18">
        <v>1040</v>
      </c>
      <c r="H33" s="18" t="s">
        <v>4530</v>
      </c>
      <c r="J33" s="3" t="s">
        <v>4566</v>
      </c>
      <c r="K33" s="3" t="s">
        <v>1898</v>
      </c>
      <c r="L33" s="20">
        <v>9.4167123287671224</v>
      </c>
    </row>
    <row r="34" spans="1:12" x14ac:dyDescent="0.2">
      <c r="A34" s="3">
        <v>8444</v>
      </c>
      <c r="B34" s="3" t="s">
        <v>42</v>
      </c>
      <c r="C34" s="3" t="s">
        <v>42</v>
      </c>
      <c r="D34" s="3" t="s">
        <v>7</v>
      </c>
      <c r="E34" s="3" t="str">
        <v>Trüllikon</v>
      </c>
      <c r="G34" s="18">
        <v>1041</v>
      </c>
      <c r="H34" s="18" t="s">
        <v>4530</v>
      </c>
      <c r="J34" s="3" t="s">
        <v>4564</v>
      </c>
      <c r="K34" s="3" t="s">
        <v>2336</v>
      </c>
      <c r="L34" s="20">
        <v>5.5506849315068489</v>
      </c>
    </row>
    <row r="35" spans="1:12" x14ac:dyDescent="0.2">
      <c r="A35" s="3">
        <v>8457</v>
      </c>
      <c r="B35" s="3" t="s">
        <v>43</v>
      </c>
      <c r="C35" s="3" t="s">
        <v>43</v>
      </c>
      <c r="D35" s="3" t="s">
        <v>7</v>
      </c>
      <c r="E35" s="3" t="str">
        <v>Truttikon</v>
      </c>
      <c r="G35" s="18">
        <v>1042</v>
      </c>
      <c r="H35" s="18" t="s">
        <v>4530</v>
      </c>
      <c r="J35" s="3" t="s">
        <v>4538</v>
      </c>
      <c r="K35" s="3" t="s">
        <v>4141</v>
      </c>
      <c r="L35" s="20">
        <v>10.139726027397261</v>
      </c>
    </row>
    <row r="36" spans="1:12" x14ac:dyDescent="0.2">
      <c r="A36" s="3">
        <v>8451</v>
      </c>
      <c r="B36" s="3" t="s">
        <v>44</v>
      </c>
      <c r="C36" s="3" t="s">
        <v>44</v>
      </c>
      <c r="D36" s="3" t="s">
        <v>7</v>
      </c>
      <c r="E36" s="3" t="str">
        <v>Volken</v>
      </c>
      <c r="G36" s="18">
        <v>1043</v>
      </c>
      <c r="H36" s="18" t="s">
        <v>4530</v>
      </c>
      <c r="J36" s="3" t="s">
        <v>4548</v>
      </c>
      <c r="K36" s="3" t="s">
        <v>3941</v>
      </c>
      <c r="L36" s="20">
        <v>3.2454794520547949</v>
      </c>
    </row>
    <row r="37" spans="1:12" x14ac:dyDescent="0.2">
      <c r="A37" s="3">
        <v>8453</v>
      </c>
      <c r="B37" s="3" t="s">
        <v>45</v>
      </c>
      <c r="C37" s="3" t="s">
        <v>44</v>
      </c>
      <c r="D37" s="3" t="s">
        <v>7</v>
      </c>
      <c r="E37" s="3" t="str">
        <v>Bachenbülach</v>
      </c>
      <c r="G37" s="18">
        <v>1044</v>
      </c>
      <c r="H37" s="18" t="s">
        <v>4530</v>
      </c>
      <c r="J37" s="3" t="s">
        <v>4561</v>
      </c>
      <c r="K37" s="3" t="s">
        <v>4441</v>
      </c>
      <c r="L37" s="20">
        <v>9.9986301369863018</v>
      </c>
    </row>
    <row r="38" spans="1:12" x14ac:dyDescent="0.2">
      <c r="A38" s="3">
        <v>8461</v>
      </c>
      <c r="B38" s="3" t="s">
        <v>46</v>
      </c>
      <c r="C38" s="3" t="s">
        <v>44</v>
      </c>
      <c r="D38" s="3" t="s">
        <v>7</v>
      </c>
      <c r="E38" s="3" t="str">
        <v>Bassersdorf</v>
      </c>
      <c r="G38" s="18">
        <v>1045</v>
      </c>
      <c r="H38" s="18" t="s">
        <v>4531</v>
      </c>
      <c r="J38" s="3" t="s">
        <v>4545</v>
      </c>
      <c r="K38" s="3" t="s">
        <v>367</v>
      </c>
      <c r="L38" s="20">
        <v>9.0753424657534243</v>
      </c>
    </row>
    <row r="39" spans="1:12" x14ac:dyDescent="0.2">
      <c r="A39" s="3">
        <v>8212</v>
      </c>
      <c r="B39" s="3" t="s">
        <v>47</v>
      </c>
      <c r="C39" s="3" t="s">
        <v>48</v>
      </c>
      <c r="D39" s="3" t="s">
        <v>7</v>
      </c>
      <c r="E39" s="3" t="str">
        <v>Bülach</v>
      </c>
      <c r="G39" s="18">
        <v>1046</v>
      </c>
      <c r="H39" s="18" t="s">
        <v>4530</v>
      </c>
      <c r="J39" s="3" t="s">
        <v>4540</v>
      </c>
      <c r="K39" s="3" t="s">
        <v>4177</v>
      </c>
      <c r="L39" s="20">
        <v>4.3654794520547942</v>
      </c>
    </row>
    <row r="40" spans="1:12" x14ac:dyDescent="0.2">
      <c r="A40" s="3">
        <v>8248</v>
      </c>
      <c r="B40" s="3" t="s">
        <v>49</v>
      </c>
      <c r="C40" s="3" t="s">
        <v>48</v>
      </c>
      <c r="D40" s="3" t="s">
        <v>7</v>
      </c>
      <c r="E40" s="3" t="str">
        <v>Dietlikon</v>
      </c>
      <c r="G40" s="18">
        <v>1047</v>
      </c>
      <c r="H40" s="18" t="s">
        <v>4530</v>
      </c>
      <c r="J40" s="3" t="s">
        <v>4550</v>
      </c>
      <c r="K40" s="3" t="s">
        <v>4584</v>
      </c>
      <c r="L40" s="20">
        <v>9.4005479452054779</v>
      </c>
    </row>
    <row r="41" spans="1:12" x14ac:dyDescent="0.2">
      <c r="A41" s="3">
        <v>8460</v>
      </c>
      <c r="B41" s="3" t="s">
        <v>50</v>
      </c>
      <c r="C41" s="3" t="s">
        <v>50</v>
      </c>
      <c r="D41" s="3" t="s">
        <v>7</v>
      </c>
      <c r="E41" s="3" t="str">
        <v>Eglisau</v>
      </c>
      <c r="G41" s="18">
        <v>1052</v>
      </c>
      <c r="H41" s="18" t="s">
        <v>4530</v>
      </c>
      <c r="J41" s="3" t="s">
        <v>4551</v>
      </c>
      <c r="K41" s="3" t="s">
        <v>4585</v>
      </c>
      <c r="L41" s="20">
        <v>9.3989041095890418</v>
      </c>
    </row>
    <row r="42" spans="1:12" x14ac:dyDescent="0.2">
      <c r="A42" s="3">
        <v>8464</v>
      </c>
      <c r="B42" s="3" t="s">
        <v>51</v>
      </c>
      <c r="C42" s="3" t="s">
        <v>50</v>
      </c>
      <c r="D42" s="3" t="s">
        <v>7</v>
      </c>
      <c r="E42" s="3" t="str">
        <v>Embrach</v>
      </c>
      <c r="G42" s="18">
        <v>1053</v>
      </c>
      <c r="H42" s="18" t="s">
        <v>4530</v>
      </c>
    </row>
    <row r="43" spans="1:12" x14ac:dyDescent="0.2">
      <c r="A43" s="3">
        <v>8475</v>
      </c>
      <c r="B43" s="3" t="s">
        <v>52</v>
      </c>
      <c r="C43" s="3" t="s">
        <v>52</v>
      </c>
      <c r="D43" s="3" t="s">
        <v>7</v>
      </c>
      <c r="E43" s="3" t="str">
        <v>Freienstein-Teufen</v>
      </c>
      <c r="G43" s="18">
        <v>1054</v>
      </c>
      <c r="H43" s="18" t="s">
        <v>4530</v>
      </c>
    </row>
    <row r="44" spans="1:12" x14ac:dyDescent="0.2">
      <c r="A44" s="3">
        <v>8462</v>
      </c>
      <c r="B44" s="3" t="s">
        <v>53</v>
      </c>
      <c r="C44" s="3" t="s">
        <v>53</v>
      </c>
      <c r="D44" s="3" t="s">
        <v>7</v>
      </c>
      <c r="E44" s="3" t="str">
        <v>Glattfelden</v>
      </c>
      <c r="G44" s="18">
        <v>1055</v>
      </c>
      <c r="H44" s="18" t="s">
        <v>4530</v>
      </c>
    </row>
    <row r="45" spans="1:12" x14ac:dyDescent="0.2">
      <c r="A45" s="3">
        <v>8478</v>
      </c>
      <c r="B45" s="3" t="s">
        <v>54</v>
      </c>
      <c r="C45" s="3" t="s">
        <v>54</v>
      </c>
      <c r="D45" s="3" t="s">
        <v>7</v>
      </c>
      <c r="E45" s="3" t="str">
        <v>Hochfelden</v>
      </c>
      <c r="G45" s="18">
        <v>1058</v>
      </c>
      <c r="H45" s="18" t="s">
        <v>4530</v>
      </c>
    </row>
    <row r="46" spans="1:12" x14ac:dyDescent="0.2">
      <c r="A46" s="3">
        <v>8465</v>
      </c>
      <c r="B46" s="3" t="s">
        <v>55</v>
      </c>
      <c r="C46" s="3" t="s">
        <v>56</v>
      </c>
      <c r="D46" s="3" t="s">
        <v>7</v>
      </c>
      <c r="E46" s="3" t="str">
        <v>Höri</v>
      </c>
      <c r="G46" s="18">
        <v>1059</v>
      </c>
      <c r="H46" s="18" t="s">
        <v>4530</v>
      </c>
    </row>
    <row r="47" spans="1:12" x14ac:dyDescent="0.2">
      <c r="A47" s="3">
        <v>8465</v>
      </c>
      <c r="B47" s="3" t="s">
        <v>57</v>
      </c>
      <c r="C47" s="3" t="s">
        <v>56</v>
      </c>
      <c r="D47" s="3" t="s">
        <v>7</v>
      </c>
      <c r="E47" s="3" t="str">
        <v>Hüntwangen</v>
      </c>
      <c r="G47" s="18">
        <v>1061</v>
      </c>
      <c r="H47" s="18" t="s">
        <v>4530</v>
      </c>
    </row>
    <row r="48" spans="1:12" x14ac:dyDescent="0.2">
      <c r="A48" s="3">
        <v>8466</v>
      </c>
      <c r="B48" s="3" t="s">
        <v>56</v>
      </c>
      <c r="C48" s="3" t="s">
        <v>56</v>
      </c>
      <c r="D48" s="3" t="s">
        <v>7</v>
      </c>
      <c r="E48" s="3" t="str">
        <v>Kloten</v>
      </c>
      <c r="G48" s="18">
        <v>1062</v>
      </c>
      <c r="H48" s="18" t="s">
        <v>4531</v>
      </c>
    </row>
    <row r="49" spans="1:8" x14ac:dyDescent="0.2">
      <c r="A49" s="3">
        <v>8467</v>
      </c>
      <c r="B49" s="3" t="s">
        <v>58</v>
      </c>
      <c r="C49" s="3" t="s">
        <v>58</v>
      </c>
      <c r="D49" s="3" t="s">
        <v>7</v>
      </c>
      <c r="E49" s="3" t="str">
        <v>Lufingen</v>
      </c>
      <c r="G49" s="18">
        <v>1063</v>
      </c>
      <c r="H49" s="18" t="s">
        <v>4531</v>
      </c>
    </row>
    <row r="50" spans="1:8" x14ac:dyDescent="0.2">
      <c r="A50" s="3">
        <v>8459</v>
      </c>
      <c r="B50" s="3" t="s">
        <v>59</v>
      </c>
      <c r="C50" s="3" t="s">
        <v>59</v>
      </c>
      <c r="D50" s="3" t="s">
        <v>7</v>
      </c>
      <c r="E50" s="3" t="str">
        <v>Nürensdorf</v>
      </c>
      <c r="G50" s="18">
        <v>1066</v>
      </c>
      <c r="H50" s="18" t="s">
        <v>4530</v>
      </c>
    </row>
    <row r="51" spans="1:8" x14ac:dyDescent="0.2">
      <c r="A51" s="3">
        <v>8184</v>
      </c>
      <c r="B51" s="3" t="s">
        <v>60</v>
      </c>
      <c r="C51" s="3" t="s">
        <v>60</v>
      </c>
      <c r="D51" s="3" t="s">
        <v>7</v>
      </c>
      <c r="E51" s="3" t="str">
        <v>Oberembrach</v>
      </c>
      <c r="G51" s="18">
        <v>1068</v>
      </c>
      <c r="H51" s="18" t="s">
        <v>4530</v>
      </c>
    </row>
    <row r="52" spans="1:8" x14ac:dyDescent="0.2">
      <c r="A52" s="3">
        <v>8303</v>
      </c>
      <c r="B52" s="3" t="s">
        <v>61</v>
      </c>
      <c r="C52" s="3" t="s">
        <v>61</v>
      </c>
      <c r="D52" s="3" t="s">
        <v>7</v>
      </c>
      <c r="E52" s="3" t="str">
        <v>Opfikon</v>
      </c>
      <c r="G52" s="18">
        <v>1070</v>
      </c>
      <c r="H52" s="18" t="s">
        <v>4530</v>
      </c>
    </row>
    <row r="53" spans="1:8" x14ac:dyDescent="0.2">
      <c r="A53" s="3">
        <v>8180</v>
      </c>
      <c r="B53" s="3" t="s">
        <v>62</v>
      </c>
      <c r="C53" s="3" t="s">
        <v>62</v>
      </c>
      <c r="D53" s="3" t="s">
        <v>7</v>
      </c>
      <c r="E53" s="3" t="str">
        <v>Rafz</v>
      </c>
      <c r="G53" s="18">
        <v>1071</v>
      </c>
      <c r="H53" s="18" t="s">
        <v>4530</v>
      </c>
    </row>
    <row r="54" spans="1:8" x14ac:dyDescent="0.2">
      <c r="A54" s="3">
        <v>8305</v>
      </c>
      <c r="B54" s="3" t="s">
        <v>63</v>
      </c>
      <c r="C54" s="3" t="s">
        <v>63</v>
      </c>
      <c r="D54" s="3" t="s">
        <v>7</v>
      </c>
      <c r="E54" s="3" t="str">
        <v>Rorbas</v>
      </c>
      <c r="G54" s="18">
        <v>1072</v>
      </c>
      <c r="H54" s="18" t="s">
        <v>4530</v>
      </c>
    </row>
    <row r="55" spans="1:8" x14ac:dyDescent="0.2">
      <c r="A55" s="3">
        <v>8193</v>
      </c>
      <c r="B55" s="3" t="s">
        <v>64</v>
      </c>
      <c r="C55" s="3" t="s">
        <v>64</v>
      </c>
      <c r="D55" s="3" t="s">
        <v>7</v>
      </c>
      <c r="E55" s="3" t="str">
        <v>Wallisellen</v>
      </c>
      <c r="G55" s="18">
        <v>1073</v>
      </c>
      <c r="H55" s="18" t="s">
        <v>4530</v>
      </c>
    </row>
    <row r="56" spans="1:8" x14ac:dyDescent="0.2">
      <c r="A56" s="3">
        <v>8424</v>
      </c>
      <c r="B56" s="3" t="s">
        <v>65</v>
      </c>
      <c r="C56" s="3" t="s">
        <v>65</v>
      </c>
      <c r="D56" s="3" t="s">
        <v>7</v>
      </c>
      <c r="E56" s="3" t="str">
        <v>Wasterkingen</v>
      </c>
      <c r="G56" s="18">
        <v>1076</v>
      </c>
      <c r="H56" s="18" t="s">
        <v>4530</v>
      </c>
    </row>
    <row r="57" spans="1:8" x14ac:dyDescent="0.2">
      <c r="A57" s="3">
        <v>8427</v>
      </c>
      <c r="B57" s="3" t="s">
        <v>66</v>
      </c>
      <c r="C57" s="3" t="s">
        <v>67</v>
      </c>
      <c r="D57" s="3" t="s">
        <v>7</v>
      </c>
      <c r="E57" s="3" t="str">
        <v>Wil (ZH)</v>
      </c>
      <c r="G57" s="18">
        <v>1077</v>
      </c>
      <c r="H57" s="18" t="s">
        <v>4530</v>
      </c>
    </row>
    <row r="58" spans="1:8" x14ac:dyDescent="0.2">
      <c r="A58" s="3">
        <v>8428</v>
      </c>
      <c r="B58" s="3" t="s">
        <v>68</v>
      </c>
      <c r="C58" s="3" t="s">
        <v>67</v>
      </c>
      <c r="D58" s="3" t="s">
        <v>7</v>
      </c>
      <c r="E58" s="3" t="str">
        <v>Winkel</v>
      </c>
      <c r="G58" s="18">
        <v>1078</v>
      </c>
      <c r="H58" s="18" t="s">
        <v>4530</v>
      </c>
    </row>
    <row r="59" spans="1:8" x14ac:dyDescent="0.2">
      <c r="A59" s="3">
        <v>8192</v>
      </c>
      <c r="B59" s="3" t="s">
        <v>69</v>
      </c>
      <c r="C59" s="3" t="s">
        <v>69</v>
      </c>
      <c r="D59" s="3" t="s">
        <v>7</v>
      </c>
      <c r="E59" s="3" t="str">
        <v>Bachs</v>
      </c>
      <c r="G59" s="18">
        <v>1080</v>
      </c>
      <c r="H59" s="18" t="s">
        <v>4530</v>
      </c>
    </row>
    <row r="60" spans="1:8" x14ac:dyDescent="0.2">
      <c r="A60" s="3">
        <v>8192</v>
      </c>
      <c r="B60" s="3" t="s">
        <v>70</v>
      </c>
      <c r="C60" s="3" t="s">
        <v>69</v>
      </c>
      <c r="D60" s="3" t="s">
        <v>7</v>
      </c>
      <c r="E60" s="3" t="str">
        <v>Boppelsen</v>
      </c>
      <c r="G60" s="18">
        <v>1081</v>
      </c>
      <c r="H60" s="18" t="s">
        <v>4530</v>
      </c>
    </row>
    <row r="61" spans="1:8" x14ac:dyDescent="0.2">
      <c r="A61" s="3">
        <v>8182</v>
      </c>
      <c r="B61" s="3" t="s">
        <v>71</v>
      </c>
      <c r="C61" s="3" t="s">
        <v>71</v>
      </c>
      <c r="D61" s="3" t="s">
        <v>7</v>
      </c>
      <c r="E61" s="3" t="str">
        <v>Buchs (ZH)</v>
      </c>
      <c r="G61" s="18">
        <v>1082</v>
      </c>
      <c r="H61" s="18" t="s">
        <v>4530</v>
      </c>
    </row>
    <row r="62" spans="1:8" x14ac:dyDescent="0.2">
      <c r="A62" s="3">
        <v>8181</v>
      </c>
      <c r="B62" s="3" t="s">
        <v>72</v>
      </c>
      <c r="C62" s="3" t="s">
        <v>72</v>
      </c>
      <c r="D62" s="3" t="s">
        <v>7</v>
      </c>
      <c r="E62" s="3" t="str">
        <v>Dällikon</v>
      </c>
      <c r="G62" s="18">
        <v>1083</v>
      </c>
      <c r="H62" s="18" t="s">
        <v>4530</v>
      </c>
    </row>
    <row r="63" spans="1:8" x14ac:dyDescent="0.2">
      <c r="A63" s="3">
        <v>8194</v>
      </c>
      <c r="B63" s="3" t="s">
        <v>73</v>
      </c>
      <c r="C63" s="3" t="s">
        <v>73</v>
      </c>
      <c r="D63" s="3" t="s">
        <v>7</v>
      </c>
      <c r="E63" s="3" t="str">
        <v>Dänikon</v>
      </c>
      <c r="G63" s="18">
        <v>1084</v>
      </c>
      <c r="H63" s="18" t="s">
        <v>4530</v>
      </c>
    </row>
    <row r="64" spans="1:8" x14ac:dyDescent="0.2">
      <c r="A64" s="3">
        <v>8302</v>
      </c>
      <c r="B64" s="3" t="s">
        <v>74</v>
      </c>
      <c r="C64" s="3" t="s">
        <v>74</v>
      </c>
      <c r="D64" s="3" t="s">
        <v>7</v>
      </c>
      <c r="E64" s="3" t="str">
        <v>Dielsdorf</v>
      </c>
      <c r="G64" s="18">
        <v>1085</v>
      </c>
      <c r="H64" s="18" t="s">
        <v>4530</v>
      </c>
    </row>
    <row r="65" spans="1:8" x14ac:dyDescent="0.2">
      <c r="A65" s="3">
        <v>8426</v>
      </c>
      <c r="B65" s="3" t="s">
        <v>75</v>
      </c>
      <c r="C65" s="3" t="s">
        <v>75</v>
      </c>
      <c r="D65" s="3" t="s">
        <v>7</v>
      </c>
      <c r="E65" s="3" t="str">
        <v>Hüttikon</v>
      </c>
      <c r="G65" s="18">
        <v>1088</v>
      </c>
      <c r="H65" s="18" t="s">
        <v>4530</v>
      </c>
    </row>
    <row r="66" spans="1:8" x14ac:dyDescent="0.2">
      <c r="A66" s="3">
        <v>8309</v>
      </c>
      <c r="B66" s="3" t="s">
        <v>76</v>
      </c>
      <c r="C66" s="3" t="s">
        <v>76</v>
      </c>
      <c r="D66" s="3" t="s">
        <v>7</v>
      </c>
      <c r="E66" s="3" t="str">
        <v>Neerach</v>
      </c>
      <c r="G66" s="18">
        <v>1090</v>
      </c>
      <c r="H66" s="18" t="s">
        <v>4530</v>
      </c>
    </row>
    <row r="67" spans="1:8" x14ac:dyDescent="0.2">
      <c r="A67" s="3">
        <v>8425</v>
      </c>
      <c r="B67" s="3" t="s">
        <v>77</v>
      </c>
      <c r="C67" s="3" t="s">
        <v>77</v>
      </c>
      <c r="D67" s="3" t="s">
        <v>7</v>
      </c>
      <c r="E67" s="3" t="str">
        <v>Niederglatt</v>
      </c>
      <c r="G67" s="18">
        <v>1091</v>
      </c>
      <c r="H67" s="18" t="s">
        <v>4530</v>
      </c>
    </row>
    <row r="68" spans="1:8" x14ac:dyDescent="0.2">
      <c r="A68" s="3">
        <v>8152</v>
      </c>
      <c r="B68" s="3" t="s">
        <v>78</v>
      </c>
      <c r="C68" s="3" t="s">
        <v>79</v>
      </c>
      <c r="D68" s="3" t="s">
        <v>7</v>
      </c>
      <c r="E68" s="3" t="str">
        <v>Niederhasli</v>
      </c>
      <c r="G68" s="18">
        <v>1092</v>
      </c>
      <c r="H68" s="18" t="s">
        <v>4530</v>
      </c>
    </row>
    <row r="69" spans="1:8" x14ac:dyDescent="0.2">
      <c r="A69" s="3">
        <v>8152</v>
      </c>
      <c r="B69" s="3" t="s">
        <v>79</v>
      </c>
      <c r="C69" s="3" t="s">
        <v>79</v>
      </c>
      <c r="D69" s="3" t="s">
        <v>7</v>
      </c>
      <c r="E69" s="3" t="str">
        <v>Niederweningen</v>
      </c>
      <c r="G69" s="18">
        <v>1093</v>
      </c>
      <c r="H69" s="18" t="s">
        <v>4530</v>
      </c>
    </row>
    <row r="70" spans="1:8" x14ac:dyDescent="0.2">
      <c r="A70" s="3">
        <v>8152</v>
      </c>
      <c r="B70" s="3" t="s">
        <v>80</v>
      </c>
      <c r="C70" s="3" t="s">
        <v>79</v>
      </c>
      <c r="D70" s="3" t="s">
        <v>7</v>
      </c>
      <c r="E70" s="3" t="str">
        <v>Oberglatt</v>
      </c>
      <c r="G70" s="18">
        <v>1094</v>
      </c>
      <c r="H70" s="18" t="s">
        <v>4530</v>
      </c>
    </row>
    <row r="71" spans="1:8" x14ac:dyDescent="0.2">
      <c r="A71" s="3">
        <v>8197</v>
      </c>
      <c r="B71" s="3" t="s">
        <v>81</v>
      </c>
      <c r="C71" s="3" t="s">
        <v>81</v>
      </c>
      <c r="D71" s="3" t="s">
        <v>7</v>
      </c>
      <c r="E71" s="3" t="str">
        <v>Oberweningen</v>
      </c>
      <c r="G71" s="18">
        <v>1095</v>
      </c>
      <c r="H71" s="18" t="s">
        <v>4530</v>
      </c>
    </row>
    <row r="72" spans="1:8" x14ac:dyDescent="0.2">
      <c r="A72" s="3">
        <v>8427</v>
      </c>
      <c r="B72" s="3" t="s">
        <v>82</v>
      </c>
      <c r="C72" s="3" t="s">
        <v>82</v>
      </c>
      <c r="D72" s="3" t="s">
        <v>7</v>
      </c>
      <c r="E72" s="3" t="str">
        <v>Otelfingen</v>
      </c>
      <c r="G72" s="18">
        <v>1096</v>
      </c>
      <c r="H72" s="18" t="s">
        <v>4530</v>
      </c>
    </row>
    <row r="73" spans="1:8" x14ac:dyDescent="0.2">
      <c r="A73" s="3">
        <v>8304</v>
      </c>
      <c r="B73" s="3" t="s">
        <v>83</v>
      </c>
      <c r="C73" s="3" t="s">
        <v>83</v>
      </c>
      <c r="D73" s="3" t="s">
        <v>7</v>
      </c>
      <c r="E73" s="3" t="str">
        <v>Regensberg</v>
      </c>
      <c r="G73" s="18">
        <v>1097</v>
      </c>
      <c r="H73" s="18" t="s">
        <v>4530</v>
      </c>
    </row>
    <row r="74" spans="1:8" x14ac:dyDescent="0.2">
      <c r="A74" s="3">
        <v>8195</v>
      </c>
      <c r="B74" s="3" t="s">
        <v>84</v>
      </c>
      <c r="C74" s="3" t="s">
        <v>84</v>
      </c>
      <c r="D74" s="3" t="s">
        <v>7</v>
      </c>
      <c r="E74" s="3" t="str">
        <v>Regensdorf</v>
      </c>
      <c r="G74" s="18">
        <v>1098</v>
      </c>
      <c r="H74" s="18" t="s">
        <v>4530</v>
      </c>
    </row>
    <row r="75" spans="1:8" x14ac:dyDescent="0.2">
      <c r="A75" s="3">
        <v>8196</v>
      </c>
      <c r="B75" s="3" t="s">
        <v>85</v>
      </c>
      <c r="C75" s="3" t="s">
        <v>86</v>
      </c>
      <c r="D75" s="3" t="s">
        <v>7</v>
      </c>
      <c r="E75" s="3" t="str">
        <v>Rümlang</v>
      </c>
      <c r="G75" s="18">
        <v>1110</v>
      </c>
      <c r="H75" s="18" t="s">
        <v>4530</v>
      </c>
    </row>
    <row r="76" spans="1:8" x14ac:dyDescent="0.2">
      <c r="A76" s="3">
        <v>8185</v>
      </c>
      <c r="B76" s="3" t="s">
        <v>87</v>
      </c>
      <c r="C76" s="3" t="s">
        <v>87</v>
      </c>
      <c r="D76" s="3" t="s">
        <v>7</v>
      </c>
      <c r="E76" s="3" t="str">
        <v>Schleinikon</v>
      </c>
      <c r="G76" s="18">
        <v>1112</v>
      </c>
      <c r="H76" s="18" t="s">
        <v>4530</v>
      </c>
    </row>
    <row r="77" spans="1:8" x14ac:dyDescent="0.2">
      <c r="A77" s="3">
        <v>8164</v>
      </c>
      <c r="B77" s="3" t="s">
        <v>88</v>
      </c>
      <c r="C77" s="3" t="s">
        <v>88</v>
      </c>
      <c r="D77" s="3" t="s">
        <v>7</v>
      </c>
      <c r="E77" s="3" t="str">
        <v>Schöfflisdorf</v>
      </c>
      <c r="G77" s="18">
        <v>1113</v>
      </c>
      <c r="H77" s="18" t="s">
        <v>4530</v>
      </c>
    </row>
    <row r="78" spans="1:8" x14ac:dyDescent="0.2">
      <c r="A78" s="3">
        <v>8113</v>
      </c>
      <c r="B78" s="3" t="s">
        <v>89</v>
      </c>
      <c r="C78" s="3" t="s">
        <v>89</v>
      </c>
      <c r="D78" s="3" t="s">
        <v>7</v>
      </c>
      <c r="E78" s="3" t="str">
        <v>Stadel</v>
      </c>
      <c r="G78" s="18">
        <v>1114</v>
      </c>
      <c r="H78" s="18" t="s">
        <v>4530</v>
      </c>
    </row>
    <row r="79" spans="1:8" x14ac:dyDescent="0.2">
      <c r="A79" s="3">
        <v>8107</v>
      </c>
      <c r="B79" s="3" t="s">
        <v>90</v>
      </c>
      <c r="C79" s="3" t="s">
        <v>91</v>
      </c>
      <c r="D79" s="3" t="s">
        <v>7</v>
      </c>
      <c r="E79" s="3" t="str">
        <v>Steinmaur</v>
      </c>
      <c r="G79" s="18">
        <v>1115</v>
      </c>
      <c r="H79" s="18" t="s">
        <v>4530</v>
      </c>
    </row>
    <row r="80" spans="1:8" x14ac:dyDescent="0.2">
      <c r="A80" s="3">
        <v>8108</v>
      </c>
      <c r="B80" s="3" t="s">
        <v>92</v>
      </c>
      <c r="C80" s="3" t="s">
        <v>92</v>
      </c>
      <c r="D80" s="3" t="s">
        <v>7</v>
      </c>
      <c r="E80" s="3" t="str">
        <v>Weiach</v>
      </c>
      <c r="G80" s="18">
        <v>1116</v>
      </c>
      <c r="H80" s="18" t="s">
        <v>4530</v>
      </c>
    </row>
    <row r="81" spans="1:8" x14ac:dyDescent="0.2">
      <c r="A81" s="3">
        <v>8114</v>
      </c>
      <c r="B81" s="3" t="s">
        <v>93</v>
      </c>
      <c r="C81" s="3" t="s">
        <v>94</v>
      </c>
      <c r="D81" s="3" t="s">
        <v>7</v>
      </c>
      <c r="E81" s="3" t="str">
        <v>Bäretswil</v>
      </c>
      <c r="G81" s="18">
        <v>1117</v>
      </c>
      <c r="H81" s="18" t="s">
        <v>4530</v>
      </c>
    </row>
    <row r="82" spans="1:8" x14ac:dyDescent="0.2">
      <c r="A82" s="3">
        <v>8157</v>
      </c>
      <c r="B82" s="3" t="s">
        <v>95</v>
      </c>
      <c r="C82" s="3" t="s">
        <v>95</v>
      </c>
      <c r="D82" s="3" t="s">
        <v>7</v>
      </c>
      <c r="E82" s="3" t="str">
        <v>Bubikon</v>
      </c>
      <c r="G82" s="18">
        <v>1121</v>
      </c>
      <c r="H82" s="18" t="s">
        <v>4530</v>
      </c>
    </row>
    <row r="83" spans="1:8" x14ac:dyDescent="0.2">
      <c r="A83" s="3">
        <v>8115</v>
      </c>
      <c r="B83" s="3" t="s">
        <v>96</v>
      </c>
      <c r="C83" s="3" t="s">
        <v>96</v>
      </c>
      <c r="D83" s="3" t="s">
        <v>7</v>
      </c>
      <c r="E83" s="3" t="str">
        <v>Dürnten</v>
      </c>
      <c r="G83" s="18">
        <v>1122</v>
      </c>
      <c r="H83" s="18" t="s">
        <v>4530</v>
      </c>
    </row>
    <row r="84" spans="1:8" x14ac:dyDescent="0.2">
      <c r="A84" s="3">
        <v>8173</v>
      </c>
      <c r="B84" s="3" t="s">
        <v>97</v>
      </c>
      <c r="C84" s="3" t="s">
        <v>97</v>
      </c>
      <c r="D84" s="3" t="s">
        <v>7</v>
      </c>
      <c r="E84" s="3" t="str">
        <v>Fischenthal</v>
      </c>
      <c r="G84" s="18">
        <v>1123</v>
      </c>
      <c r="H84" s="18" t="s">
        <v>4530</v>
      </c>
    </row>
    <row r="85" spans="1:8" x14ac:dyDescent="0.2">
      <c r="A85" s="3">
        <v>8172</v>
      </c>
      <c r="B85" s="3" t="s">
        <v>98</v>
      </c>
      <c r="C85" s="3" t="s">
        <v>99</v>
      </c>
      <c r="D85" s="3" t="s">
        <v>7</v>
      </c>
      <c r="E85" s="3" t="str">
        <v>Gossau (ZH)</v>
      </c>
      <c r="G85" s="18">
        <v>1124</v>
      </c>
      <c r="H85" s="18" t="s">
        <v>4530</v>
      </c>
    </row>
    <row r="86" spans="1:8" x14ac:dyDescent="0.2">
      <c r="A86" s="3">
        <v>8155</v>
      </c>
      <c r="B86" s="3" t="s">
        <v>100</v>
      </c>
      <c r="C86" s="3" t="s">
        <v>100</v>
      </c>
      <c r="D86" s="3" t="s">
        <v>7</v>
      </c>
      <c r="E86" s="3" t="str">
        <v>Grüningen</v>
      </c>
      <c r="G86" s="18">
        <v>1125</v>
      </c>
      <c r="H86" s="18" t="s">
        <v>4530</v>
      </c>
    </row>
    <row r="87" spans="1:8" x14ac:dyDescent="0.2">
      <c r="A87" s="3">
        <v>8155</v>
      </c>
      <c r="B87" s="3" t="s">
        <v>101</v>
      </c>
      <c r="C87" s="3" t="s">
        <v>100</v>
      </c>
      <c r="D87" s="3" t="s">
        <v>7</v>
      </c>
      <c r="E87" s="3" t="str">
        <v>Hinwil</v>
      </c>
      <c r="G87" s="18">
        <v>1126</v>
      </c>
      <c r="H87" s="18" t="s">
        <v>4530</v>
      </c>
    </row>
    <row r="88" spans="1:8" x14ac:dyDescent="0.2">
      <c r="A88" s="3">
        <v>8156</v>
      </c>
      <c r="B88" s="3" t="s">
        <v>102</v>
      </c>
      <c r="C88" s="3" t="s">
        <v>100</v>
      </c>
      <c r="D88" s="3" t="s">
        <v>7</v>
      </c>
      <c r="E88" s="3" t="str">
        <v>Rüti (ZH)</v>
      </c>
      <c r="G88" s="18">
        <v>1127</v>
      </c>
      <c r="H88" s="18" t="s">
        <v>4530</v>
      </c>
    </row>
    <row r="89" spans="1:8" x14ac:dyDescent="0.2">
      <c r="A89" s="3">
        <v>8166</v>
      </c>
      <c r="B89" s="3" t="s">
        <v>103</v>
      </c>
      <c r="C89" s="3" t="s">
        <v>103</v>
      </c>
      <c r="D89" s="3" t="s">
        <v>7</v>
      </c>
      <c r="E89" s="3" t="str">
        <v>Seegräben</v>
      </c>
      <c r="G89" s="18">
        <v>1128</v>
      </c>
      <c r="H89" s="18" t="s">
        <v>4530</v>
      </c>
    </row>
    <row r="90" spans="1:8" x14ac:dyDescent="0.2">
      <c r="A90" s="3">
        <v>8154</v>
      </c>
      <c r="B90" s="3" t="s">
        <v>104</v>
      </c>
      <c r="C90" s="3" t="s">
        <v>105</v>
      </c>
      <c r="D90" s="3" t="s">
        <v>7</v>
      </c>
      <c r="E90" s="3" t="str">
        <v>Wald (ZH)</v>
      </c>
      <c r="G90" s="18">
        <v>1131</v>
      </c>
      <c r="H90" s="18" t="s">
        <v>4530</v>
      </c>
    </row>
    <row r="91" spans="1:8" x14ac:dyDescent="0.2">
      <c r="A91" s="3">
        <v>8165</v>
      </c>
      <c r="B91" s="3" t="s">
        <v>106</v>
      </c>
      <c r="C91" s="3" t="s">
        <v>106</v>
      </c>
      <c r="D91" s="3" t="s">
        <v>7</v>
      </c>
      <c r="E91" s="3" t="str">
        <v>Wetzikon (ZH)</v>
      </c>
      <c r="G91" s="18">
        <v>1132</v>
      </c>
      <c r="H91" s="18" t="s">
        <v>4530</v>
      </c>
    </row>
    <row r="92" spans="1:8" x14ac:dyDescent="0.2">
      <c r="A92" s="3">
        <v>8112</v>
      </c>
      <c r="B92" s="3" t="s">
        <v>107</v>
      </c>
      <c r="C92" s="3" t="s">
        <v>107</v>
      </c>
      <c r="D92" s="3" t="s">
        <v>7</v>
      </c>
      <c r="E92" s="3" t="str">
        <v>Adliswil</v>
      </c>
      <c r="G92" s="18">
        <v>1134</v>
      </c>
      <c r="H92" s="18" t="s">
        <v>4530</v>
      </c>
    </row>
    <row r="93" spans="1:8" x14ac:dyDescent="0.2">
      <c r="A93" s="3">
        <v>8158</v>
      </c>
      <c r="B93" s="3" t="s">
        <v>108</v>
      </c>
      <c r="C93" s="3" t="s">
        <v>108</v>
      </c>
      <c r="D93" s="3" t="s">
        <v>7</v>
      </c>
      <c r="E93" s="3" t="str">
        <v>Kilchberg (ZH)</v>
      </c>
      <c r="G93" s="18">
        <v>1135</v>
      </c>
      <c r="H93" s="18" t="s">
        <v>4530</v>
      </c>
    </row>
    <row r="94" spans="1:8" x14ac:dyDescent="0.2">
      <c r="A94" s="3">
        <v>8105</v>
      </c>
      <c r="B94" s="3" t="s">
        <v>109</v>
      </c>
      <c r="C94" s="3" t="s">
        <v>109</v>
      </c>
      <c r="D94" s="3" t="s">
        <v>7</v>
      </c>
      <c r="E94" s="3" t="str">
        <v>Langnau am Albis</v>
      </c>
      <c r="G94" s="18">
        <v>1136</v>
      </c>
      <c r="H94" s="18" t="s">
        <v>4530</v>
      </c>
    </row>
    <row r="95" spans="1:8" x14ac:dyDescent="0.2">
      <c r="A95" s="3">
        <v>8105</v>
      </c>
      <c r="B95" s="3" t="s">
        <v>110</v>
      </c>
      <c r="C95" s="3" t="s">
        <v>109</v>
      </c>
      <c r="D95" s="3" t="s">
        <v>7</v>
      </c>
      <c r="E95" s="3" t="str">
        <v>Oberrieden</v>
      </c>
      <c r="G95" s="18">
        <v>1141</v>
      </c>
      <c r="H95" s="18" t="s">
        <v>4530</v>
      </c>
    </row>
    <row r="96" spans="1:8" x14ac:dyDescent="0.2">
      <c r="A96" s="3">
        <v>8106</v>
      </c>
      <c r="B96" s="3" t="s">
        <v>111</v>
      </c>
      <c r="C96" s="3" t="s">
        <v>109</v>
      </c>
      <c r="D96" s="3" t="s">
        <v>7</v>
      </c>
      <c r="E96" s="3" t="str">
        <v>Richterswil</v>
      </c>
      <c r="G96" s="18">
        <v>1142</v>
      </c>
      <c r="H96" s="18" t="s">
        <v>4530</v>
      </c>
    </row>
    <row r="97" spans="1:8" x14ac:dyDescent="0.2">
      <c r="A97" s="3">
        <v>8153</v>
      </c>
      <c r="B97" s="3" t="s">
        <v>112</v>
      </c>
      <c r="C97" s="3" t="s">
        <v>112</v>
      </c>
      <c r="D97" s="3" t="s">
        <v>7</v>
      </c>
      <c r="E97" s="3" t="str">
        <v>Rüschlikon</v>
      </c>
      <c r="G97" s="18">
        <v>1143</v>
      </c>
      <c r="H97" s="18" t="s">
        <v>4530</v>
      </c>
    </row>
    <row r="98" spans="1:8" x14ac:dyDescent="0.2">
      <c r="A98" s="3">
        <v>8165</v>
      </c>
      <c r="B98" s="3" t="s">
        <v>113</v>
      </c>
      <c r="C98" s="3" t="s">
        <v>113</v>
      </c>
      <c r="D98" s="3" t="s">
        <v>7</v>
      </c>
      <c r="E98" s="3" t="str">
        <v>Thalwil</v>
      </c>
      <c r="G98" s="18">
        <v>1144</v>
      </c>
      <c r="H98" s="18" t="s">
        <v>4530</v>
      </c>
    </row>
    <row r="99" spans="1:8" x14ac:dyDescent="0.2">
      <c r="A99" s="3">
        <v>8165</v>
      </c>
      <c r="B99" s="3" t="s">
        <v>114</v>
      </c>
      <c r="C99" s="3" t="s">
        <v>114</v>
      </c>
      <c r="D99" s="3" t="s">
        <v>7</v>
      </c>
      <c r="E99" s="3" t="str">
        <v>Erlenbach (ZH)</v>
      </c>
      <c r="G99" s="18">
        <v>1145</v>
      </c>
      <c r="H99" s="18" t="s">
        <v>4530</v>
      </c>
    </row>
    <row r="100" spans="1:8" x14ac:dyDescent="0.2">
      <c r="A100" s="3">
        <v>8174</v>
      </c>
      <c r="B100" s="3" t="s">
        <v>115</v>
      </c>
      <c r="C100" s="3" t="s">
        <v>116</v>
      </c>
      <c r="D100" s="3" t="s">
        <v>7</v>
      </c>
      <c r="E100" s="3" t="str">
        <v>Herrliberg</v>
      </c>
      <c r="G100" s="18">
        <v>1146</v>
      </c>
      <c r="H100" s="18" t="s">
        <v>4530</v>
      </c>
    </row>
    <row r="101" spans="1:8" x14ac:dyDescent="0.2">
      <c r="A101" s="3">
        <v>8175</v>
      </c>
      <c r="B101" s="3" t="s">
        <v>117</v>
      </c>
      <c r="C101" s="3" t="s">
        <v>116</v>
      </c>
      <c r="D101" s="3" t="s">
        <v>7</v>
      </c>
      <c r="E101" s="3" t="str">
        <v>Hombrechtikon</v>
      </c>
      <c r="G101" s="18">
        <v>1147</v>
      </c>
      <c r="H101" s="18" t="s">
        <v>4530</v>
      </c>
    </row>
    <row r="102" spans="1:8" x14ac:dyDescent="0.2">
      <c r="A102" s="3">
        <v>8162</v>
      </c>
      <c r="B102" s="3" t="s">
        <v>118</v>
      </c>
      <c r="C102" s="3" t="s">
        <v>118</v>
      </c>
      <c r="D102" s="3" t="s">
        <v>7</v>
      </c>
      <c r="E102" s="3" t="str">
        <v>Küsnacht (ZH)</v>
      </c>
      <c r="G102" s="18">
        <v>1148</v>
      </c>
      <c r="H102" s="18" t="s">
        <v>4530</v>
      </c>
    </row>
    <row r="103" spans="1:8" x14ac:dyDescent="0.2">
      <c r="A103" s="3">
        <v>8162</v>
      </c>
      <c r="B103" s="3" t="s">
        <v>119</v>
      </c>
      <c r="C103" s="3" t="s">
        <v>118</v>
      </c>
      <c r="D103" s="3" t="s">
        <v>7</v>
      </c>
      <c r="E103" s="3" t="str">
        <v>Männedorf</v>
      </c>
      <c r="G103" s="18">
        <v>1149</v>
      </c>
      <c r="H103" s="18" t="s">
        <v>4530</v>
      </c>
    </row>
    <row r="104" spans="1:8" x14ac:dyDescent="0.2">
      <c r="A104" s="3">
        <v>8187</v>
      </c>
      <c r="B104" s="3" t="s">
        <v>120</v>
      </c>
      <c r="C104" s="3" t="s">
        <v>120</v>
      </c>
      <c r="D104" s="3" t="s">
        <v>7</v>
      </c>
      <c r="E104" s="3" t="str">
        <v>Meilen</v>
      </c>
      <c r="G104" s="18">
        <v>1162</v>
      </c>
      <c r="H104" s="18" t="s">
        <v>4530</v>
      </c>
    </row>
    <row r="105" spans="1:8" x14ac:dyDescent="0.2">
      <c r="A105" s="3">
        <v>8344</v>
      </c>
      <c r="B105" s="3" t="s">
        <v>121</v>
      </c>
      <c r="C105" s="3" t="s">
        <v>121</v>
      </c>
      <c r="D105" s="3" t="s">
        <v>7</v>
      </c>
      <c r="E105" s="3" t="str">
        <v>Oetwil am See</v>
      </c>
      <c r="G105" s="18">
        <v>1163</v>
      </c>
      <c r="H105" s="18" t="s">
        <v>4530</v>
      </c>
    </row>
    <row r="106" spans="1:8" x14ac:dyDescent="0.2">
      <c r="A106" s="3">
        <v>8345</v>
      </c>
      <c r="B106" s="3" t="s">
        <v>122</v>
      </c>
      <c r="C106" s="3" t="s">
        <v>121</v>
      </c>
      <c r="D106" s="3" t="s">
        <v>7</v>
      </c>
      <c r="E106" s="3" t="str">
        <v>Stäfa</v>
      </c>
      <c r="G106" s="18">
        <v>1164</v>
      </c>
      <c r="H106" s="18" t="s">
        <v>4530</v>
      </c>
    </row>
    <row r="107" spans="1:8" x14ac:dyDescent="0.2">
      <c r="A107" s="3">
        <v>8608</v>
      </c>
      <c r="B107" s="3" t="s">
        <v>123</v>
      </c>
      <c r="C107" s="3" t="s">
        <v>123</v>
      </c>
      <c r="D107" s="3" t="s">
        <v>7</v>
      </c>
      <c r="E107" s="3" t="str">
        <v>Uetikon am See</v>
      </c>
      <c r="G107" s="18">
        <v>1165</v>
      </c>
      <c r="H107" s="18" t="s">
        <v>4530</v>
      </c>
    </row>
    <row r="108" spans="1:8" x14ac:dyDescent="0.2">
      <c r="A108" s="3">
        <v>8633</v>
      </c>
      <c r="B108" s="3" t="s">
        <v>124</v>
      </c>
      <c r="C108" s="3" t="s">
        <v>123</v>
      </c>
      <c r="D108" s="3" t="s">
        <v>7</v>
      </c>
      <c r="E108" s="3" t="str">
        <v>Zumikon</v>
      </c>
      <c r="G108" s="18">
        <v>1166</v>
      </c>
      <c r="H108" s="18" t="s">
        <v>4530</v>
      </c>
    </row>
    <row r="109" spans="1:8" x14ac:dyDescent="0.2">
      <c r="A109" s="3">
        <v>8632</v>
      </c>
      <c r="B109" s="3" t="s">
        <v>125</v>
      </c>
      <c r="C109" s="3" t="s">
        <v>126</v>
      </c>
      <c r="D109" s="3" t="s">
        <v>7</v>
      </c>
      <c r="E109" s="3" t="str">
        <v>Zollikon</v>
      </c>
      <c r="G109" s="18">
        <v>1167</v>
      </c>
      <c r="H109" s="18" t="s">
        <v>4530</v>
      </c>
    </row>
    <row r="110" spans="1:8" x14ac:dyDescent="0.2">
      <c r="A110" s="3">
        <v>8635</v>
      </c>
      <c r="B110" s="3" t="s">
        <v>126</v>
      </c>
      <c r="C110" s="3" t="s">
        <v>126</v>
      </c>
      <c r="D110" s="3" t="s">
        <v>7</v>
      </c>
      <c r="E110" s="3" t="str">
        <v>Fehraltorf</v>
      </c>
      <c r="G110" s="18">
        <v>1168</v>
      </c>
      <c r="H110" s="18" t="s">
        <v>4530</v>
      </c>
    </row>
    <row r="111" spans="1:8" x14ac:dyDescent="0.2">
      <c r="A111" s="3">
        <v>8496</v>
      </c>
      <c r="B111" s="3" t="s">
        <v>127</v>
      </c>
      <c r="C111" s="3" t="s">
        <v>128</v>
      </c>
      <c r="D111" s="3" t="s">
        <v>7</v>
      </c>
      <c r="E111" s="3" t="str">
        <v>Hittnau</v>
      </c>
      <c r="G111" s="18">
        <v>1169</v>
      </c>
      <c r="H111" s="18" t="s">
        <v>4530</v>
      </c>
    </row>
    <row r="112" spans="1:8" x14ac:dyDescent="0.2">
      <c r="A112" s="3">
        <v>8497</v>
      </c>
      <c r="B112" s="3" t="s">
        <v>128</v>
      </c>
      <c r="C112" s="3" t="s">
        <v>128</v>
      </c>
      <c r="D112" s="3" t="s">
        <v>7</v>
      </c>
      <c r="E112" s="3" t="str">
        <v>Lindau</v>
      </c>
      <c r="G112" s="18">
        <v>1170</v>
      </c>
      <c r="H112" s="18" t="s">
        <v>4530</v>
      </c>
    </row>
    <row r="113" spans="1:8" x14ac:dyDescent="0.2">
      <c r="A113" s="3">
        <v>8498</v>
      </c>
      <c r="B113" s="3" t="s">
        <v>129</v>
      </c>
      <c r="C113" s="3" t="s">
        <v>128</v>
      </c>
      <c r="D113" s="3" t="s">
        <v>7</v>
      </c>
      <c r="E113" s="3" t="str">
        <v>Pfäffikon</v>
      </c>
      <c r="G113" s="18">
        <v>1172</v>
      </c>
      <c r="H113" s="18" t="s">
        <v>4530</v>
      </c>
    </row>
    <row r="114" spans="1:8" x14ac:dyDescent="0.2">
      <c r="A114" s="3">
        <v>8614</v>
      </c>
      <c r="B114" s="3" t="s">
        <v>130</v>
      </c>
      <c r="C114" s="3" t="s">
        <v>131</v>
      </c>
      <c r="D114" s="3" t="s">
        <v>7</v>
      </c>
      <c r="E114" s="3" t="str">
        <v>Russikon</v>
      </c>
      <c r="G114" s="18">
        <v>1173</v>
      </c>
      <c r="H114" s="18" t="s">
        <v>4530</v>
      </c>
    </row>
    <row r="115" spans="1:8" x14ac:dyDescent="0.2">
      <c r="A115" s="3">
        <v>8624</v>
      </c>
      <c r="B115" s="3" t="s">
        <v>132</v>
      </c>
      <c r="C115" s="3" t="s">
        <v>131</v>
      </c>
      <c r="D115" s="3" t="s">
        <v>7</v>
      </c>
      <c r="E115" s="3" t="str">
        <v>Weisslingen</v>
      </c>
      <c r="G115" s="18">
        <v>1174</v>
      </c>
      <c r="H115" s="18" t="s">
        <v>4530</v>
      </c>
    </row>
    <row r="116" spans="1:8" x14ac:dyDescent="0.2">
      <c r="A116" s="3">
        <v>8625</v>
      </c>
      <c r="B116" s="3" t="s">
        <v>133</v>
      </c>
      <c r="C116" s="3" t="s">
        <v>131</v>
      </c>
      <c r="D116" s="3" t="s">
        <v>7</v>
      </c>
      <c r="E116" s="3" t="str">
        <v>Wila</v>
      </c>
      <c r="G116" s="18">
        <v>1175</v>
      </c>
      <c r="H116" s="18" t="s">
        <v>4530</v>
      </c>
    </row>
    <row r="117" spans="1:8" x14ac:dyDescent="0.2">
      <c r="A117" s="3">
        <v>8626</v>
      </c>
      <c r="B117" s="3" t="s">
        <v>134</v>
      </c>
      <c r="C117" s="3" t="s">
        <v>131</v>
      </c>
      <c r="D117" s="3" t="s">
        <v>7</v>
      </c>
      <c r="E117" s="3" t="str">
        <v>Wildberg</v>
      </c>
      <c r="G117" s="18">
        <v>1176</v>
      </c>
      <c r="H117" s="18" t="s">
        <v>4530</v>
      </c>
    </row>
    <row r="118" spans="1:8" x14ac:dyDescent="0.2">
      <c r="A118" s="3">
        <v>8627</v>
      </c>
      <c r="B118" s="3" t="s">
        <v>135</v>
      </c>
      <c r="C118" s="3" t="s">
        <v>135</v>
      </c>
      <c r="D118" s="3" t="s">
        <v>7</v>
      </c>
      <c r="E118" s="3" t="str">
        <v>Dübendorf</v>
      </c>
      <c r="G118" s="18">
        <v>1180</v>
      </c>
      <c r="H118" s="18" t="s">
        <v>4530</v>
      </c>
    </row>
    <row r="119" spans="1:8" x14ac:dyDescent="0.2">
      <c r="A119" s="3">
        <v>8340</v>
      </c>
      <c r="B119" s="3" t="s">
        <v>136</v>
      </c>
      <c r="C119" s="3" t="s">
        <v>136</v>
      </c>
      <c r="D119" s="3" t="s">
        <v>7</v>
      </c>
      <c r="E119" s="3" t="str">
        <v>Egg</v>
      </c>
      <c r="G119" s="18">
        <v>1182</v>
      </c>
      <c r="H119" s="18" t="s">
        <v>4532</v>
      </c>
    </row>
    <row r="120" spans="1:8" x14ac:dyDescent="0.2">
      <c r="A120" s="3">
        <v>8342</v>
      </c>
      <c r="B120" s="3" t="s">
        <v>137</v>
      </c>
      <c r="C120" s="3" t="s">
        <v>136</v>
      </c>
      <c r="D120" s="3" t="s">
        <v>7</v>
      </c>
      <c r="E120" s="3" t="str">
        <v>Fällanden</v>
      </c>
      <c r="G120" s="18">
        <v>1183</v>
      </c>
      <c r="H120" s="18" t="s">
        <v>4532</v>
      </c>
    </row>
    <row r="121" spans="1:8" x14ac:dyDescent="0.2">
      <c r="A121" s="3">
        <v>8630</v>
      </c>
      <c r="B121" s="3" t="s">
        <v>138</v>
      </c>
      <c r="C121" s="3" t="s">
        <v>139</v>
      </c>
      <c r="D121" s="3" t="s">
        <v>7</v>
      </c>
      <c r="E121" s="3" t="str">
        <v>Greifensee</v>
      </c>
      <c r="G121" s="18">
        <v>1184</v>
      </c>
      <c r="H121" s="18" t="s">
        <v>4532</v>
      </c>
    </row>
    <row r="122" spans="1:8" x14ac:dyDescent="0.2">
      <c r="A122" s="3">
        <v>8607</v>
      </c>
      <c r="B122" s="3" t="s">
        <v>140</v>
      </c>
      <c r="C122" s="3" t="s">
        <v>141</v>
      </c>
      <c r="D122" s="3" t="s">
        <v>7</v>
      </c>
      <c r="E122" s="3" t="str">
        <v>Maur</v>
      </c>
      <c r="G122" s="18">
        <v>1185</v>
      </c>
      <c r="H122" s="18" t="s">
        <v>4530</v>
      </c>
    </row>
    <row r="123" spans="1:8" x14ac:dyDescent="0.2">
      <c r="A123" s="3">
        <v>8636</v>
      </c>
      <c r="B123" s="3" t="s">
        <v>142</v>
      </c>
      <c r="C123" s="3" t="s">
        <v>143</v>
      </c>
      <c r="D123" s="3" t="s">
        <v>7</v>
      </c>
      <c r="E123" s="3" t="str">
        <v>Mönchaltorf</v>
      </c>
      <c r="G123" s="18">
        <v>1186</v>
      </c>
      <c r="H123" s="18" t="s">
        <v>4530</v>
      </c>
    </row>
    <row r="124" spans="1:8" x14ac:dyDescent="0.2">
      <c r="A124" s="3">
        <v>8637</v>
      </c>
      <c r="B124" s="3" t="s">
        <v>144</v>
      </c>
      <c r="C124" s="3" t="s">
        <v>143</v>
      </c>
      <c r="D124" s="3" t="s">
        <v>7</v>
      </c>
      <c r="E124" s="3" t="str">
        <v>Schwerzenbach</v>
      </c>
      <c r="G124" s="18">
        <v>1187</v>
      </c>
      <c r="H124" s="18" t="s">
        <v>4530</v>
      </c>
    </row>
    <row r="125" spans="1:8" x14ac:dyDescent="0.2">
      <c r="A125" s="3">
        <v>8620</v>
      </c>
      <c r="B125" s="3" t="s">
        <v>145</v>
      </c>
      <c r="C125" s="3" t="s">
        <v>146</v>
      </c>
      <c r="D125" s="3" t="s">
        <v>7</v>
      </c>
      <c r="E125" s="3" t="str">
        <v>Uster</v>
      </c>
      <c r="G125" s="18">
        <v>1188</v>
      </c>
      <c r="H125" s="18" t="s">
        <v>4530</v>
      </c>
    </row>
    <row r="126" spans="1:8" x14ac:dyDescent="0.2">
      <c r="A126" s="3">
        <v>8623</v>
      </c>
      <c r="B126" s="3" t="s">
        <v>145</v>
      </c>
      <c r="C126" s="3" t="s">
        <v>146</v>
      </c>
      <c r="D126" s="3" t="s">
        <v>7</v>
      </c>
      <c r="E126" s="3" t="str">
        <v>Volketswil</v>
      </c>
      <c r="G126" s="18">
        <v>1189</v>
      </c>
      <c r="H126" s="18" t="s">
        <v>4530</v>
      </c>
    </row>
    <row r="127" spans="1:8" x14ac:dyDescent="0.2">
      <c r="A127" s="3">
        <v>8134</v>
      </c>
      <c r="B127" s="3" t="s">
        <v>147</v>
      </c>
      <c r="C127" s="3" t="s">
        <v>147</v>
      </c>
      <c r="D127" s="3" t="s">
        <v>7</v>
      </c>
      <c r="E127" s="3" t="str">
        <v>Wangen-Brüttisellen</v>
      </c>
      <c r="G127" s="18">
        <v>1195</v>
      </c>
      <c r="H127" s="18" t="s">
        <v>4532</v>
      </c>
    </row>
    <row r="128" spans="1:8" x14ac:dyDescent="0.2">
      <c r="A128" s="3">
        <v>8802</v>
      </c>
      <c r="B128" s="3" t="s">
        <v>148</v>
      </c>
      <c r="C128" s="3" t="s">
        <v>149</v>
      </c>
      <c r="D128" s="3" t="s">
        <v>7</v>
      </c>
      <c r="E128" s="3" t="str">
        <v>Altikon</v>
      </c>
      <c r="G128" s="18">
        <v>1196</v>
      </c>
      <c r="H128" s="18" t="s">
        <v>4532</v>
      </c>
    </row>
    <row r="129" spans="1:8" x14ac:dyDescent="0.2">
      <c r="A129" s="3">
        <v>8135</v>
      </c>
      <c r="B129" s="3" t="s">
        <v>150</v>
      </c>
      <c r="C129" s="3" t="s">
        <v>150</v>
      </c>
      <c r="D129" s="3" t="s">
        <v>7</v>
      </c>
      <c r="E129" s="3" t="str">
        <v>Brütten</v>
      </c>
      <c r="G129" s="18">
        <v>1197</v>
      </c>
      <c r="H129" s="18" t="s">
        <v>4532</v>
      </c>
    </row>
    <row r="130" spans="1:8" x14ac:dyDescent="0.2">
      <c r="A130" s="3">
        <v>8942</v>
      </c>
      <c r="B130" s="3" t="s">
        <v>151</v>
      </c>
      <c r="C130" s="3" t="s">
        <v>151</v>
      </c>
      <c r="D130" s="3" t="s">
        <v>7</v>
      </c>
      <c r="E130" s="3" t="str">
        <v>Dägerlen</v>
      </c>
      <c r="G130" s="18">
        <v>1201</v>
      </c>
      <c r="H130" s="18" t="s">
        <v>4532</v>
      </c>
    </row>
    <row r="131" spans="1:8" x14ac:dyDescent="0.2">
      <c r="A131" s="3">
        <v>8805</v>
      </c>
      <c r="B131" s="3" t="s">
        <v>152</v>
      </c>
      <c r="C131" s="3" t="s">
        <v>152</v>
      </c>
      <c r="D131" s="3" t="s">
        <v>7</v>
      </c>
      <c r="E131" s="3" t="str">
        <v>Dättlikon</v>
      </c>
      <c r="G131" s="18">
        <v>1202</v>
      </c>
      <c r="H131" s="18" t="s">
        <v>4532</v>
      </c>
    </row>
    <row r="132" spans="1:8" x14ac:dyDescent="0.2">
      <c r="A132" s="3">
        <v>8833</v>
      </c>
      <c r="B132" s="3" t="s">
        <v>153</v>
      </c>
      <c r="C132" s="3" t="s">
        <v>152</v>
      </c>
      <c r="D132" s="3" t="s">
        <v>7</v>
      </c>
      <c r="E132" s="3" t="str">
        <v>Dinhard</v>
      </c>
      <c r="G132" s="18">
        <v>1203</v>
      </c>
      <c r="H132" s="18" t="s">
        <v>4532</v>
      </c>
    </row>
    <row r="133" spans="1:8" x14ac:dyDescent="0.2">
      <c r="A133" s="3">
        <v>8803</v>
      </c>
      <c r="B133" s="3" t="s">
        <v>154</v>
      </c>
      <c r="C133" s="3" t="s">
        <v>154</v>
      </c>
      <c r="D133" s="3" t="s">
        <v>7</v>
      </c>
      <c r="E133" s="3" t="str">
        <v>Ellikon an der Thur</v>
      </c>
      <c r="G133" s="18">
        <v>1204</v>
      </c>
      <c r="H133" s="18" t="s">
        <v>4532</v>
      </c>
    </row>
    <row r="134" spans="1:8" x14ac:dyDescent="0.2">
      <c r="A134" s="3">
        <v>8136</v>
      </c>
      <c r="B134" s="3" t="s">
        <v>155</v>
      </c>
      <c r="C134" s="3" t="s">
        <v>156</v>
      </c>
      <c r="D134" s="3" t="s">
        <v>7</v>
      </c>
      <c r="E134" s="3" t="str">
        <v>Elsau</v>
      </c>
      <c r="G134" s="18">
        <v>1205</v>
      </c>
      <c r="H134" s="18" t="s">
        <v>4532</v>
      </c>
    </row>
    <row r="135" spans="1:8" x14ac:dyDescent="0.2">
      <c r="A135" s="3">
        <v>8800</v>
      </c>
      <c r="B135" s="3" t="s">
        <v>156</v>
      </c>
      <c r="C135" s="3" t="s">
        <v>156</v>
      </c>
      <c r="D135" s="3" t="s">
        <v>7</v>
      </c>
      <c r="E135" s="3" t="str">
        <v>Hagenbuch</v>
      </c>
      <c r="G135" s="18">
        <v>1206</v>
      </c>
      <c r="H135" s="18" t="s">
        <v>4532</v>
      </c>
    </row>
    <row r="136" spans="1:8" x14ac:dyDescent="0.2">
      <c r="A136" s="3">
        <v>8703</v>
      </c>
      <c r="B136" s="3" t="s">
        <v>157</v>
      </c>
      <c r="C136" s="3" t="s">
        <v>158</v>
      </c>
      <c r="D136" s="3" t="s">
        <v>7</v>
      </c>
      <c r="E136" s="3" t="str">
        <v>Hettlingen</v>
      </c>
      <c r="G136" s="18">
        <v>1207</v>
      </c>
      <c r="H136" s="18" t="s">
        <v>4532</v>
      </c>
    </row>
    <row r="137" spans="1:8" x14ac:dyDescent="0.2">
      <c r="A137" s="3">
        <v>8704</v>
      </c>
      <c r="B137" s="3" t="s">
        <v>159</v>
      </c>
      <c r="C137" s="3" t="s">
        <v>159</v>
      </c>
      <c r="D137" s="3" t="s">
        <v>7</v>
      </c>
      <c r="E137" s="3" t="str">
        <v>Neftenbach</v>
      </c>
      <c r="G137" s="18">
        <v>1208</v>
      </c>
      <c r="H137" s="18" t="s">
        <v>4532</v>
      </c>
    </row>
    <row r="138" spans="1:8" x14ac:dyDescent="0.2">
      <c r="A138" s="3">
        <v>8634</v>
      </c>
      <c r="B138" s="3" t="s">
        <v>160</v>
      </c>
      <c r="C138" s="3" t="s">
        <v>160</v>
      </c>
      <c r="D138" s="3" t="s">
        <v>7</v>
      </c>
      <c r="E138" s="3" t="str">
        <v>Pfungen</v>
      </c>
      <c r="G138" s="18">
        <v>1209</v>
      </c>
      <c r="H138" s="18" t="s">
        <v>4532</v>
      </c>
    </row>
    <row r="139" spans="1:8" x14ac:dyDescent="0.2">
      <c r="A139" s="3">
        <v>8714</v>
      </c>
      <c r="B139" s="3" t="s">
        <v>161</v>
      </c>
      <c r="C139" s="3" t="s">
        <v>160</v>
      </c>
      <c r="D139" s="3" t="s">
        <v>7</v>
      </c>
      <c r="E139" s="3" t="str">
        <v>Rickenbach (ZH)</v>
      </c>
      <c r="G139" s="18">
        <v>1212</v>
      </c>
      <c r="H139" s="18" t="s">
        <v>4532</v>
      </c>
    </row>
    <row r="140" spans="1:8" x14ac:dyDescent="0.2">
      <c r="A140" s="3">
        <v>8127</v>
      </c>
      <c r="B140" s="3" t="s">
        <v>162</v>
      </c>
      <c r="C140" s="3" t="s">
        <v>163</v>
      </c>
      <c r="D140" s="3" t="s">
        <v>7</v>
      </c>
      <c r="E140" s="3" t="str">
        <v>Schlatt (ZH)</v>
      </c>
      <c r="G140" s="18">
        <v>1213</v>
      </c>
      <c r="H140" s="18" t="s">
        <v>4532</v>
      </c>
    </row>
    <row r="141" spans="1:8" x14ac:dyDescent="0.2">
      <c r="A141" s="3">
        <v>8700</v>
      </c>
      <c r="B141" s="3" t="s">
        <v>164</v>
      </c>
      <c r="C141" s="3" t="s">
        <v>163</v>
      </c>
      <c r="D141" s="3" t="s">
        <v>7</v>
      </c>
      <c r="E141" s="3" t="str">
        <v>Seuzach</v>
      </c>
      <c r="G141" s="18">
        <v>1214</v>
      </c>
      <c r="H141" s="18" t="s">
        <v>4532</v>
      </c>
    </row>
    <row r="142" spans="1:8" x14ac:dyDescent="0.2">
      <c r="A142" s="3">
        <v>8708</v>
      </c>
      <c r="B142" s="3" t="s">
        <v>165</v>
      </c>
      <c r="C142" s="3" t="s">
        <v>165</v>
      </c>
      <c r="D142" s="3" t="s">
        <v>7</v>
      </c>
      <c r="E142" s="3" t="str">
        <v>Turbenthal</v>
      </c>
      <c r="G142" s="18">
        <v>1215</v>
      </c>
      <c r="H142" s="18" t="s">
        <v>4532</v>
      </c>
    </row>
    <row r="143" spans="1:8" x14ac:dyDescent="0.2">
      <c r="A143" s="3">
        <v>8706</v>
      </c>
      <c r="B143" s="3" t="s">
        <v>166</v>
      </c>
      <c r="C143" s="3" t="s">
        <v>166</v>
      </c>
      <c r="D143" s="3" t="s">
        <v>7</v>
      </c>
      <c r="E143" s="3" t="str">
        <v>Winterthur</v>
      </c>
      <c r="G143" s="18">
        <v>1216</v>
      </c>
      <c r="H143" s="18" t="s">
        <v>4532</v>
      </c>
    </row>
    <row r="144" spans="1:8" x14ac:dyDescent="0.2">
      <c r="A144" s="3">
        <v>8618</v>
      </c>
      <c r="B144" s="3" t="s">
        <v>167</v>
      </c>
      <c r="C144" s="3" t="s">
        <v>167</v>
      </c>
      <c r="D144" s="3" t="s">
        <v>7</v>
      </c>
      <c r="E144" s="3" t="str">
        <v>Zell (ZH)</v>
      </c>
      <c r="G144" s="18">
        <v>1217</v>
      </c>
      <c r="H144" s="18" t="s">
        <v>4532</v>
      </c>
    </row>
    <row r="145" spans="1:8" x14ac:dyDescent="0.2">
      <c r="A145" s="3">
        <v>8712</v>
      </c>
      <c r="B145" s="3" t="s">
        <v>168</v>
      </c>
      <c r="C145" s="3" t="s">
        <v>168</v>
      </c>
      <c r="D145" s="3" t="s">
        <v>7</v>
      </c>
      <c r="E145" s="3" t="str">
        <v>Aesch (ZH)</v>
      </c>
      <c r="G145" s="18">
        <v>1218</v>
      </c>
      <c r="H145" s="18" t="s">
        <v>4532</v>
      </c>
    </row>
    <row r="146" spans="1:8" x14ac:dyDescent="0.2">
      <c r="A146" s="3">
        <v>8713</v>
      </c>
      <c r="B146" s="3" t="s">
        <v>169</v>
      </c>
      <c r="C146" s="3" t="s">
        <v>168</v>
      </c>
      <c r="D146" s="3" t="s">
        <v>7</v>
      </c>
      <c r="E146" s="3" t="str">
        <v>Birmensdorf (ZH)</v>
      </c>
      <c r="G146" s="18">
        <v>1219</v>
      </c>
      <c r="H146" s="18" t="s">
        <v>4532</v>
      </c>
    </row>
    <row r="147" spans="1:8" x14ac:dyDescent="0.2">
      <c r="A147" s="3">
        <v>8707</v>
      </c>
      <c r="B147" s="3" t="s">
        <v>170</v>
      </c>
      <c r="C147" s="3" t="s">
        <v>170</v>
      </c>
      <c r="D147" s="3" t="s">
        <v>7</v>
      </c>
      <c r="E147" s="3" t="str">
        <v>Dietikon</v>
      </c>
      <c r="G147" s="18">
        <v>1220</v>
      </c>
      <c r="H147" s="18" t="s">
        <v>4532</v>
      </c>
    </row>
    <row r="148" spans="1:8" x14ac:dyDescent="0.2">
      <c r="A148" s="3">
        <v>8126</v>
      </c>
      <c r="B148" s="3" t="s">
        <v>171</v>
      </c>
      <c r="C148" s="3" t="s">
        <v>171</v>
      </c>
      <c r="D148" s="3" t="s">
        <v>7</v>
      </c>
      <c r="E148" s="3" t="str">
        <v>Geroldswil</v>
      </c>
      <c r="G148" s="18">
        <v>1222</v>
      </c>
      <c r="H148" s="18" t="s">
        <v>4532</v>
      </c>
    </row>
    <row r="149" spans="1:8" x14ac:dyDescent="0.2">
      <c r="A149" s="3">
        <v>8125</v>
      </c>
      <c r="B149" s="3" t="s">
        <v>172</v>
      </c>
      <c r="C149" s="3" t="s">
        <v>173</v>
      </c>
      <c r="D149" s="3" t="s">
        <v>7</v>
      </c>
      <c r="E149" s="3" t="str">
        <v>Oberengstringen</v>
      </c>
      <c r="G149" s="18">
        <v>1223</v>
      </c>
      <c r="H149" s="18" t="s">
        <v>4532</v>
      </c>
    </row>
    <row r="150" spans="1:8" x14ac:dyDescent="0.2">
      <c r="A150" s="3">
        <v>8702</v>
      </c>
      <c r="B150" s="3" t="s">
        <v>173</v>
      </c>
      <c r="C150" s="3" t="s">
        <v>173</v>
      </c>
      <c r="D150" s="3" t="s">
        <v>7</v>
      </c>
      <c r="E150" s="3" t="str">
        <v>Oetwil an der Limmat</v>
      </c>
      <c r="G150" s="18">
        <v>1224</v>
      </c>
      <c r="H150" s="18" t="s">
        <v>4532</v>
      </c>
    </row>
    <row r="151" spans="1:8" x14ac:dyDescent="0.2">
      <c r="A151" s="3">
        <v>8320</v>
      </c>
      <c r="B151" s="3" t="s">
        <v>174</v>
      </c>
      <c r="C151" s="3" t="s">
        <v>174</v>
      </c>
      <c r="D151" s="3" t="s">
        <v>7</v>
      </c>
      <c r="E151" s="3" t="str">
        <v>Schlieren</v>
      </c>
      <c r="G151" s="18">
        <v>1225</v>
      </c>
      <c r="H151" s="18" t="s">
        <v>4532</v>
      </c>
    </row>
    <row r="152" spans="1:8" x14ac:dyDescent="0.2">
      <c r="A152" s="3">
        <v>8335</v>
      </c>
      <c r="B152" s="3" t="s">
        <v>175</v>
      </c>
      <c r="C152" s="3" t="s">
        <v>175</v>
      </c>
      <c r="D152" s="3" t="s">
        <v>7</v>
      </c>
      <c r="E152" s="3" t="str">
        <v>Uitikon</v>
      </c>
      <c r="G152" s="18">
        <v>1226</v>
      </c>
      <c r="H152" s="18" t="s">
        <v>4532</v>
      </c>
    </row>
    <row r="153" spans="1:8" x14ac:dyDescent="0.2">
      <c r="A153" s="3">
        <v>8310</v>
      </c>
      <c r="B153" s="3" t="s">
        <v>176</v>
      </c>
      <c r="C153" s="3" t="s">
        <v>177</v>
      </c>
      <c r="D153" s="3" t="s">
        <v>7</v>
      </c>
      <c r="E153" s="3" t="str">
        <v>Unterengstringen</v>
      </c>
      <c r="G153" s="18">
        <v>1227</v>
      </c>
      <c r="H153" s="18" t="s">
        <v>4532</v>
      </c>
    </row>
    <row r="154" spans="1:8" x14ac:dyDescent="0.2">
      <c r="A154" s="3">
        <v>8310</v>
      </c>
      <c r="B154" s="3" t="s">
        <v>178</v>
      </c>
      <c r="C154" s="3" t="s">
        <v>177</v>
      </c>
      <c r="D154" s="3" t="s">
        <v>7</v>
      </c>
      <c r="E154" s="3" t="str">
        <v>Urdorf</v>
      </c>
      <c r="G154" s="18">
        <v>1228</v>
      </c>
      <c r="H154" s="18" t="s">
        <v>4532</v>
      </c>
    </row>
    <row r="155" spans="1:8" x14ac:dyDescent="0.2">
      <c r="A155" s="3">
        <v>8312</v>
      </c>
      <c r="B155" s="3" t="s">
        <v>179</v>
      </c>
      <c r="C155" s="3" t="s">
        <v>177</v>
      </c>
      <c r="D155" s="3" t="s">
        <v>7</v>
      </c>
      <c r="E155" s="3" t="str">
        <v>Weiningen (ZH)</v>
      </c>
      <c r="G155" s="18">
        <v>1231</v>
      </c>
      <c r="H155" s="18" t="s">
        <v>4532</v>
      </c>
    </row>
    <row r="156" spans="1:8" x14ac:dyDescent="0.2">
      <c r="A156" s="3">
        <v>8315</v>
      </c>
      <c r="B156" s="3" t="s">
        <v>177</v>
      </c>
      <c r="C156" s="3" t="s">
        <v>177</v>
      </c>
      <c r="D156" s="3" t="s">
        <v>7</v>
      </c>
      <c r="E156" s="3" t="str">
        <v>Zürich</v>
      </c>
      <c r="G156" s="18">
        <v>1232</v>
      </c>
      <c r="H156" s="18" t="s">
        <v>4532</v>
      </c>
    </row>
    <row r="157" spans="1:8" x14ac:dyDescent="0.2">
      <c r="A157" s="3">
        <v>8317</v>
      </c>
      <c r="B157" s="3" t="s">
        <v>180</v>
      </c>
      <c r="C157" s="3" t="s">
        <v>177</v>
      </c>
      <c r="D157" s="3" t="s">
        <v>7</v>
      </c>
      <c r="E157" s="3" t="str">
        <v>Stammheim</v>
      </c>
      <c r="G157" s="18">
        <v>1233</v>
      </c>
      <c r="H157" s="18" t="s">
        <v>4532</v>
      </c>
    </row>
    <row r="158" spans="1:8" x14ac:dyDescent="0.2">
      <c r="A158" s="3">
        <v>8330</v>
      </c>
      <c r="B158" s="3" t="s">
        <v>181</v>
      </c>
      <c r="C158" s="3" t="s">
        <v>182</v>
      </c>
      <c r="D158" s="3" t="s">
        <v>7</v>
      </c>
      <c r="E158" s="3" t="str">
        <v>Wädenswil</v>
      </c>
      <c r="G158" s="18">
        <v>1234</v>
      </c>
      <c r="H158" s="18" t="s">
        <v>4532</v>
      </c>
    </row>
    <row r="159" spans="1:8" x14ac:dyDescent="0.2">
      <c r="A159" s="3">
        <v>8331</v>
      </c>
      <c r="B159" s="3" t="s">
        <v>183</v>
      </c>
      <c r="C159" s="3" t="s">
        <v>182</v>
      </c>
      <c r="D159" s="3" t="s">
        <v>7</v>
      </c>
      <c r="E159" s="3" t="str">
        <v>Elgg</v>
      </c>
      <c r="G159" s="18">
        <v>1236</v>
      </c>
      <c r="H159" s="18" t="s">
        <v>4532</v>
      </c>
    </row>
    <row r="160" spans="1:8" x14ac:dyDescent="0.2">
      <c r="A160" s="3">
        <v>8322</v>
      </c>
      <c r="B160" s="3" t="s">
        <v>184</v>
      </c>
      <c r="C160" s="3" t="s">
        <v>185</v>
      </c>
      <c r="D160" s="3" t="s">
        <v>7</v>
      </c>
      <c r="E160" s="3" t="str">
        <v>Horgen</v>
      </c>
      <c r="G160" s="18">
        <v>1237</v>
      </c>
      <c r="H160" s="18" t="s">
        <v>4532</v>
      </c>
    </row>
    <row r="161" spans="1:8" x14ac:dyDescent="0.2">
      <c r="A161" s="3">
        <v>8322</v>
      </c>
      <c r="B161" s="3" t="s">
        <v>186</v>
      </c>
      <c r="C161" s="3" t="s">
        <v>185</v>
      </c>
      <c r="D161" s="3" t="s">
        <v>7</v>
      </c>
      <c r="E161" s="3" t="str">
        <v>Illnau-Effretikon</v>
      </c>
      <c r="G161" s="18">
        <v>1239</v>
      </c>
      <c r="H161" s="18" t="s">
        <v>4532</v>
      </c>
    </row>
    <row r="162" spans="1:8" x14ac:dyDescent="0.2">
      <c r="A162" s="3">
        <v>8332</v>
      </c>
      <c r="B162" s="3" t="s">
        <v>185</v>
      </c>
      <c r="C162" s="3" t="s">
        <v>185</v>
      </c>
      <c r="D162" s="3" t="s">
        <v>7</v>
      </c>
      <c r="E162" s="3" t="str">
        <v>Bauma</v>
      </c>
      <c r="G162" s="18">
        <v>1241</v>
      </c>
      <c r="H162" s="18" t="s">
        <v>4532</v>
      </c>
    </row>
    <row r="163" spans="1:8" x14ac:dyDescent="0.2">
      <c r="A163" s="3">
        <v>8332</v>
      </c>
      <c r="B163" s="3" t="s">
        <v>187</v>
      </c>
      <c r="C163" s="3" t="s">
        <v>185</v>
      </c>
      <c r="D163" s="3" t="s">
        <v>7</v>
      </c>
      <c r="E163" s="3" t="str">
        <v>Wiesendangen</v>
      </c>
      <c r="G163" s="18">
        <v>1242</v>
      </c>
      <c r="H163" s="18" t="s">
        <v>4532</v>
      </c>
    </row>
    <row r="164" spans="1:8" x14ac:dyDescent="0.2">
      <c r="A164" s="3">
        <v>8484</v>
      </c>
      <c r="B164" s="3" t="s">
        <v>188</v>
      </c>
      <c r="C164" s="3" t="s">
        <v>188</v>
      </c>
      <c r="D164" s="3" t="s">
        <v>7</v>
      </c>
      <c r="E164" s="3" t="str">
        <v>Aarberg</v>
      </c>
      <c r="G164" s="18">
        <v>1243</v>
      </c>
      <c r="H164" s="18" t="s">
        <v>4532</v>
      </c>
    </row>
    <row r="165" spans="1:8" x14ac:dyDescent="0.2">
      <c r="A165" s="3">
        <v>8484</v>
      </c>
      <c r="B165" s="3" t="s">
        <v>189</v>
      </c>
      <c r="C165" s="3" t="s">
        <v>188</v>
      </c>
      <c r="D165" s="3" t="s">
        <v>7</v>
      </c>
      <c r="E165" s="3" t="str">
        <v>Bargen (BE)</v>
      </c>
      <c r="G165" s="18">
        <v>1244</v>
      </c>
      <c r="H165" s="18" t="s">
        <v>4532</v>
      </c>
    </row>
    <row r="166" spans="1:8" x14ac:dyDescent="0.2">
      <c r="A166" s="3">
        <v>8484</v>
      </c>
      <c r="B166" s="3" t="s">
        <v>190</v>
      </c>
      <c r="C166" s="3" t="s">
        <v>188</v>
      </c>
      <c r="D166" s="3" t="s">
        <v>7</v>
      </c>
      <c r="E166" s="3" t="str">
        <v>Grossaffoltern</v>
      </c>
      <c r="G166" s="18">
        <v>1245</v>
      </c>
      <c r="H166" s="18" t="s">
        <v>4532</v>
      </c>
    </row>
    <row r="167" spans="1:8" x14ac:dyDescent="0.2">
      <c r="A167" s="3">
        <v>8492</v>
      </c>
      <c r="B167" s="3" t="s">
        <v>191</v>
      </c>
      <c r="C167" s="3" t="s">
        <v>191</v>
      </c>
      <c r="D167" s="3" t="s">
        <v>7</v>
      </c>
      <c r="E167" s="3" t="str">
        <v>Kallnach</v>
      </c>
      <c r="G167" s="18">
        <v>1246</v>
      </c>
      <c r="H167" s="18" t="s">
        <v>4532</v>
      </c>
    </row>
    <row r="168" spans="1:8" x14ac:dyDescent="0.2">
      <c r="A168" s="3">
        <v>8489</v>
      </c>
      <c r="B168" s="3" t="s">
        <v>192</v>
      </c>
      <c r="C168" s="3" t="s">
        <v>192</v>
      </c>
      <c r="D168" s="3" t="s">
        <v>7</v>
      </c>
      <c r="E168" s="3" t="str">
        <v>Kappelen</v>
      </c>
      <c r="G168" s="18">
        <v>1247</v>
      </c>
      <c r="H168" s="18" t="s">
        <v>4532</v>
      </c>
    </row>
    <row r="169" spans="1:8" x14ac:dyDescent="0.2">
      <c r="A169" s="3">
        <v>8489</v>
      </c>
      <c r="B169" s="3" t="s">
        <v>193</v>
      </c>
      <c r="C169" s="3" t="s">
        <v>192</v>
      </c>
      <c r="D169" s="3" t="s">
        <v>7</v>
      </c>
      <c r="E169" s="3" t="str">
        <v>Lyss</v>
      </c>
      <c r="G169" s="18">
        <v>1248</v>
      </c>
      <c r="H169" s="18" t="s">
        <v>4532</v>
      </c>
    </row>
    <row r="170" spans="1:8" x14ac:dyDescent="0.2">
      <c r="A170" s="3">
        <v>8489</v>
      </c>
      <c r="B170" s="3" t="s">
        <v>194</v>
      </c>
      <c r="C170" s="3" t="s">
        <v>192</v>
      </c>
      <c r="D170" s="3" t="s">
        <v>7</v>
      </c>
      <c r="E170" s="3" t="str">
        <v>Meikirch</v>
      </c>
      <c r="G170" s="18">
        <v>1251</v>
      </c>
      <c r="H170" s="18" t="s">
        <v>4532</v>
      </c>
    </row>
    <row r="171" spans="1:8" x14ac:dyDescent="0.2">
      <c r="A171" s="3">
        <v>8044</v>
      </c>
      <c r="B171" s="3" t="s">
        <v>195</v>
      </c>
      <c r="C171" s="3" t="s">
        <v>196</v>
      </c>
      <c r="D171" s="3" t="s">
        <v>7</v>
      </c>
      <c r="E171" s="3" t="str">
        <v>Radelfingen</v>
      </c>
      <c r="G171" s="18">
        <v>1252</v>
      </c>
      <c r="H171" s="18" t="s">
        <v>4532</v>
      </c>
    </row>
    <row r="172" spans="1:8" x14ac:dyDescent="0.2">
      <c r="A172" s="3">
        <v>8600</v>
      </c>
      <c r="B172" s="3" t="s">
        <v>196</v>
      </c>
      <c r="C172" s="3" t="s">
        <v>196</v>
      </c>
      <c r="D172" s="3" t="s">
        <v>7</v>
      </c>
      <c r="E172" s="3" t="str">
        <v>Rapperswil (BE)</v>
      </c>
      <c r="G172" s="18">
        <v>1253</v>
      </c>
      <c r="H172" s="18" t="s">
        <v>4532</v>
      </c>
    </row>
    <row r="173" spans="1:8" x14ac:dyDescent="0.2">
      <c r="A173" s="3">
        <v>8132</v>
      </c>
      <c r="B173" s="3" t="s">
        <v>197</v>
      </c>
      <c r="C173" s="3" t="s">
        <v>198</v>
      </c>
      <c r="D173" s="3" t="s">
        <v>7</v>
      </c>
      <c r="E173" s="3" t="str">
        <v>Schüpfen</v>
      </c>
      <c r="G173" s="18">
        <v>1254</v>
      </c>
      <c r="H173" s="18" t="s">
        <v>4532</v>
      </c>
    </row>
    <row r="174" spans="1:8" x14ac:dyDescent="0.2">
      <c r="A174" s="3">
        <v>8132</v>
      </c>
      <c r="B174" s="3" t="s">
        <v>199</v>
      </c>
      <c r="C174" s="3" t="s">
        <v>198</v>
      </c>
      <c r="D174" s="3" t="s">
        <v>7</v>
      </c>
      <c r="E174" s="3" t="str">
        <v>Seedorf (BE)</v>
      </c>
      <c r="G174" s="18">
        <v>1255</v>
      </c>
      <c r="H174" s="18" t="s">
        <v>4532</v>
      </c>
    </row>
    <row r="175" spans="1:8" x14ac:dyDescent="0.2">
      <c r="A175" s="3">
        <v>8133</v>
      </c>
      <c r="B175" s="3" t="s">
        <v>200</v>
      </c>
      <c r="C175" s="3" t="s">
        <v>198</v>
      </c>
      <c r="D175" s="3" t="s">
        <v>7</v>
      </c>
      <c r="E175" s="3" t="str">
        <v>Aarwangen</v>
      </c>
      <c r="G175" s="18">
        <v>1256</v>
      </c>
      <c r="H175" s="18" t="s">
        <v>4532</v>
      </c>
    </row>
    <row r="176" spans="1:8" x14ac:dyDescent="0.2">
      <c r="A176" s="3">
        <v>8117</v>
      </c>
      <c r="B176" s="3" t="s">
        <v>201</v>
      </c>
      <c r="C176" s="3" t="s">
        <v>201</v>
      </c>
      <c r="D176" s="3" t="s">
        <v>7</v>
      </c>
      <c r="E176" s="3" t="str">
        <v>Auswil</v>
      </c>
      <c r="G176" s="18">
        <v>1257</v>
      </c>
      <c r="H176" s="18" t="s">
        <v>4532</v>
      </c>
    </row>
    <row r="177" spans="1:8" x14ac:dyDescent="0.2">
      <c r="A177" s="3">
        <v>8118</v>
      </c>
      <c r="B177" s="3" t="s">
        <v>202</v>
      </c>
      <c r="C177" s="3" t="s">
        <v>201</v>
      </c>
      <c r="D177" s="3" t="s">
        <v>7</v>
      </c>
      <c r="E177" s="3" t="str">
        <v>Bannwil</v>
      </c>
      <c r="G177" s="18">
        <v>1258</v>
      </c>
      <c r="H177" s="18" t="s">
        <v>4532</v>
      </c>
    </row>
    <row r="178" spans="1:8" x14ac:dyDescent="0.2">
      <c r="A178" s="3">
        <v>8121</v>
      </c>
      <c r="B178" s="3" t="s">
        <v>203</v>
      </c>
      <c r="C178" s="3" t="s">
        <v>201</v>
      </c>
      <c r="D178" s="3" t="s">
        <v>7</v>
      </c>
      <c r="E178" s="3" t="str">
        <v>Bleienbach</v>
      </c>
      <c r="G178" s="18">
        <v>1260</v>
      </c>
      <c r="H178" s="18" t="s">
        <v>4532</v>
      </c>
    </row>
    <row r="179" spans="1:8" x14ac:dyDescent="0.2">
      <c r="A179" s="3">
        <v>8606</v>
      </c>
      <c r="B179" s="3" t="s">
        <v>204</v>
      </c>
      <c r="C179" s="3" t="s">
        <v>204</v>
      </c>
      <c r="D179" s="3" t="s">
        <v>7</v>
      </c>
      <c r="E179" s="3" t="str">
        <v>Busswil bei Melchnau</v>
      </c>
      <c r="G179" s="18">
        <v>1261</v>
      </c>
      <c r="H179" s="18" t="s">
        <v>4532</v>
      </c>
    </row>
    <row r="180" spans="1:8" x14ac:dyDescent="0.2">
      <c r="A180" s="3">
        <v>8122</v>
      </c>
      <c r="B180" s="3" t="s">
        <v>205</v>
      </c>
      <c r="C180" s="3" t="s">
        <v>206</v>
      </c>
      <c r="D180" s="3" t="s">
        <v>7</v>
      </c>
      <c r="E180" s="3" t="str">
        <v>Gondiswil</v>
      </c>
      <c r="G180" s="18">
        <v>1262</v>
      </c>
      <c r="H180" s="18" t="s">
        <v>4532</v>
      </c>
    </row>
    <row r="181" spans="1:8" x14ac:dyDescent="0.2">
      <c r="A181" s="3">
        <v>8123</v>
      </c>
      <c r="B181" s="3" t="s">
        <v>207</v>
      </c>
      <c r="C181" s="3" t="s">
        <v>206</v>
      </c>
      <c r="D181" s="3" t="s">
        <v>7</v>
      </c>
      <c r="E181" s="3" t="str">
        <v>Langenthal</v>
      </c>
      <c r="G181" s="18">
        <v>1263</v>
      </c>
      <c r="H181" s="18" t="s">
        <v>4532</v>
      </c>
    </row>
    <row r="182" spans="1:8" x14ac:dyDescent="0.2">
      <c r="A182" s="3">
        <v>8124</v>
      </c>
      <c r="B182" s="3" t="s">
        <v>206</v>
      </c>
      <c r="C182" s="3" t="s">
        <v>206</v>
      </c>
      <c r="D182" s="3" t="s">
        <v>7</v>
      </c>
      <c r="E182" s="3" t="str">
        <v>Lotzwil</v>
      </c>
      <c r="G182" s="18">
        <v>1264</v>
      </c>
      <c r="H182" s="18" t="s">
        <v>4533</v>
      </c>
    </row>
    <row r="183" spans="1:8" x14ac:dyDescent="0.2">
      <c r="A183" s="3">
        <v>8617</v>
      </c>
      <c r="B183" s="3" t="s">
        <v>208</v>
      </c>
      <c r="C183" s="3" t="s">
        <v>208</v>
      </c>
      <c r="D183" s="3" t="s">
        <v>7</v>
      </c>
      <c r="E183" s="3" t="str">
        <v>Madiswil</v>
      </c>
      <c r="G183" s="18">
        <v>1265</v>
      </c>
      <c r="H183" s="18" t="s">
        <v>4533</v>
      </c>
    </row>
    <row r="184" spans="1:8" x14ac:dyDescent="0.2">
      <c r="A184" s="3">
        <v>8603</v>
      </c>
      <c r="B184" s="3" t="s">
        <v>209</v>
      </c>
      <c r="C184" s="3" t="s">
        <v>209</v>
      </c>
      <c r="D184" s="3" t="s">
        <v>7</v>
      </c>
      <c r="E184" s="3" t="str">
        <v>Melchnau</v>
      </c>
      <c r="G184" s="18">
        <v>1266</v>
      </c>
      <c r="H184" s="18" t="s">
        <v>4532</v>
      </c>
    </row>
    <row r="185" spans="1:8" x14ac:dyDescent="0.2">
      <c r="A185" s="3">
        <v>8606</v>
      </c>
      <c r="B185" s="3" t="s">
        <v>210</v>
      </c>
      <c r="C185" s="3" t="s">
        <v>211</v>
      </c>
      <c r="D185" s="3" t="s">
        <v>7</v>
      </c>
      <c r="E185" s="3" t="str">
        <v>Oeschenbach</v>
      </c>
      <c r="G185" s="18">
        <v>1267</v>
      </c>
      <c r="H185" s="18" t="s">
        <v>4532</v>
      </c>
    </row>
    <row r="186" spans="1:8" x14ac:dyDescent="0.2">
      <c r="A186" s="3">
        <v>8610</v>
      </c>
      <c r="B186" s="3" t="s">
        <v>211</v>
      </c>
      <c r="C186" s="3" t="s">
        <v>211</v>
      </c>
      <c r="D186" s="3" t="s">
        <v>7</v>
      </c>
      <c r="E186" s="3" t="str">
        <v>Reisiswil</v>
      </c>
      <c r="G186" s="18">
        <v>1268</v>
      </c>
      <c r="H186" s="18" t="s">
        <v>4532</v>
      </c>
    </row>
    <row r="187" spans="1:8" x14ac:dyDescent="0.2">
      <c r="A187" s="3">
        <v>8614</v>
      </c>
      <c r="B187" s="3" t="s">
        <v>212</v>
      </c>
      <c r="C187" s="3" t="s">
        <v>211</v>
      </c>
      <c r="D187" s="3" t="s">
        <v>7</v>
      </c>
      <c r="E187" s="3" t="str">
        <v>Roggwil (BE)</v>
      </c>
      <c r="G187" s="18">
        <v>1269</v>
      </c>
      <c r="H187" s="18" t="s">
        <v>4532</v>
      </c>
    </row>
    <row r="188" spans="1:8" x14ac:dyDescent="0.2">
      <c r="A188" s="3">
        <v>8615</v>
      </c>
      <c r="B188" s="3" t="s">
        <v>213</v>
      </c>
      <c r="C188" s="3" t="s">
        <v>211</v>
      </c>
      <c r="D188" s="3" t="s">
        <v>7</v>
      </c>
      <c r="E188" s="3" t="str">
        <v>Rohrbach</v>
      </c>
      <c r="G188" s="18">
        <v>1270</v>
      </c>
      <c r="H188" s="18" t="s">
        <v>4532</v>
      </c>
    </row>
    <row r="189" spans="1:8" x14ac:dyDescent="0.2">
      <c r="A189" s="3">
        <v>8615</v>
      </c>
      <c r="B189" s="3" t="s">
        <v>214</v>
      </c>
      <c r="C189" s="3" t="s">
        <v>211</v>
      </c>
      <c r="D189" s="3" t="s">
        <v>7</v>
      </c>
      <c r="E189" s="3" t="str">
        <v>Rohrbachgraben</v>
      </c>
      <c r="G189" s="18">
        <v>1271</v>
      </c>
      <c r="H189" s="18" t="s">
        <v>4532</v>
      </c>
    </row>
    <row r="190" spans="1:8" x14ac:dyDescent="0.2">
      <c r="A190" s="3">
        <v>8616</v>
      </c>
      <c r="B190" s="3" t="s">
        <v>215</v>
      </c>
      <c r="C190" s="3" t="s">
        <v>211</v>
      </c>
      <c r="D190" s="3" t="s">
        <v>7</v>
      </c>
      <c r="E190" s="3" t="str">
        <v>Rütschelen</v>
      </c>
      <c r="G190" s="18">
        <v>1272</v>
      </c>
      <c r="H190" s="18" t="s">
        <v>4532</v>
      </c>
    </row>
    <row r="191" spans="1:8" x14ac:dyDescent="0.2">
      <c r="A191" s="3">
        <v>8604</v>
      </c>
      <c r="B191" s="3" t="s">
        <v>216</v>
      </c>
      <c r="C191" s="3" t="s">
        <v>216</v>
      </c>
      <c r="D191" s="3" t="s">
        <v>7</v>
      </c>
      <c r="E191" s="3" t="str">
        <v>Schwarzhäusern</v>
      </c>
      <c r="G191" s="18">
        <v>1273</v>
      </c>
      <c r="H191" s="18" t="s">
        <v>4532</v>
      </c>
    </row>
    <row r="192" spans="1:8" x14ac:dyDescent="0.2">
      <c r="A192" s="3">
        <v>8605</v>
      </c>
      <c r="B192" s="3" t="s">
        <v>217</v>
      </c>
      <c r="C192" s="3" t="s">
        <v>216</v>
      </c>
      <c r="D192" s="3" t="s">
        <v>7</v>
      </c>
      <c r="E192" s="3" t="str">
        <v>Thunstetten</v>
      </c>
      <c r="G192" s="18">
        <v>1274</v>
      </c>
      <c r="H192" s="18" t="s">
        <v>4532</v>
      </c>
    </row>
    <row r="193" spans="1:8" x14ac:dyDescent="0.2">
      <c r="A193" s="3">
        <v>8306</v>
      </c>
      <c r="B193" s="3" t="s">
        <v>218</v>
      </c>
      <c r="C193" s="3" t="s">
        <v>219</v>
      </c>
      <c r="D193" s="3" t="s">
        <v>7</v>
      </c>
      <c r="E193" s="3" t="str">
        <v>Ursenbach</v>
      </c>
      <c r="G193" s="18">
        <v>1275</v>
      </c>
      <c r="H193" s="18" t="s">
        <v>4532</v>
      </c>
    </row>
    <row r="194" spans="1:8" x14ac:dyDescent="0.2">
      <c r="A194" s="3">
        <v>8602</v>
      </c>
      <c r="B194" s="3" t="s">
        <v>220</v>
      </c>
      <c r="C194" s="3" t="s">
        <v>219</v>
      </c>
      <c r="D194" s="3" t="s">
        <v>7</v>
      </c>
      <c r="E194" s="3" t="str">
        <v>Wynau</v>
      </c>
      <c r="G194" s="18">
        <v>1276</v>
      </c>
      <c r="H194" s="18" t="s">
        <v>4532</v>
      </c>
    </row>
    <row r="195" spans="1:8" x14ac:dyDescent="0.2">
      <c r="A195" s="3">
        <v>8479</v>
      </c>
      <c r="B195" s="3" t="s">
        <v>221</v>
      </c>
      <c r="C195" s="3" t="s">
        <v>221</v>
      </c>
      <c r="D195" s="3" t="s">
        <v>7</v>
      </c>
      <c r="E195" s="3" t="str">
        <v>Bern</v>
      </c>
      <c r="G195" s="18">
        <v>1277</v>
      </c>
      <c r="H195" s="18" t="s">
        <v>4532</v>
      </c>
    </row>
    <row r="196" spans="1:8" x14ac:dyDescent="0.2">
      <c r="A196" s="3">
        <v>8311</v>
      </c>
      <c r="B196" s="3" t="s">
        <v>222</v>
      </c>
      <c r="C196" s="3" t="s">
        <v>222</v>
      </c>
      <c r="D196" s="3" t="s">
        <v>7</v>
      </c>
      <c r="E196" s="3" t="str">
        <v>Bolligen</v>
      </c>
      <c r="G196" s="18">
        <v>1278</v>
      </c>
      <c r="H196" s="18" t="s">
        <v>4532</v>
      </c>
    </row>
    <row r="197" spans="1:8" x14ac:dyDescent="0.2">
      <c r="A197" s="3">
        <v>8471</v>
      </c>
      <c r="B197" s="3" t="s">
        <v>223</v>
      </c>
      <c r="C197" s="3" t="s">
        <v>224</v>
      </c>
      <c r="D197" s="3" t="s">
        <v>7</v>
      </c>
      <c r="E197" s="3" t="str">
        <v>Bremgarten bei Bern</v>
      </c>
      <c r="G197" s="18">
        <v>1279</v>
      </c>
      <c r="H197" s="18" t="s">
        <v>4532</v>
      </c>
    </row>
    <row r="198" spans="1:8" x14ac:dyDescent="0.2">
      <c r="A198" s="3">
        <v>8471</v>
      </c>
      <c r="B198" s="3" t="s">
        <v>224</v>
      </c>
      <c r="C198" s="3" t="s">
        <v>224</v>
      </c>
      <c r="D198" s="3" t="s">
        <v>7</v>
      </c>
      <c r="E198" s="3" t="str">
        <v>Kirchlindach</v>
      </c>
      <c r="G198" s="18">
        <v>1281</v>
      </c>
      <c r="H198" s="18" t="s">
        <v>4532</v>
      </c>
    </row>
    <row r="199" spans="1:8" x14ac:dyDescent="0.2">
      <c r="A199" s="3">
        <v>8471</v>
      </c>
      <c r="B199" s="3" t="s">
        <v>225</v>
      </c>
      <c r="C199" s="3" t="s">
        <v>224</v>
      </c>
      <c r="D199" s="3" t="s">
        <v>7</v>
      </c>
      <c r="E199" s="3" t="str">
        <v>Köniz</v>
      </c>
      <c r="G199" s="18">
        <v>1283</v>
      </c>
      <c r="H199" s="18" t="s">
        <v>4532</v>
      </c>
    </row>
    <row r="200" spans="1:8" x14ac:dyDescent="0.2">
      <c r="A200" s="3">
        <v>8471</v>
      </c>
      <c r="B200" s="3" t="s">
        <v>226</v>
      </c>
      <c r="C200" s="3" t="s">
        <v>224</v>
      </c>
      <c r="D200" s="3" t="s">
        <v>7</v>
      </c>
      <c r="E200" s="3" t="str">
        <v>Muri bei Bern</v>
      </c>
      <c r="G200" s="18">
        <v>1284</v>
      </c>
      <c r="H200" s="18" t="s">
        <v>4532</v>
      </c>
    </row>
    <row r="201" spans="1:8" x14ac:dyDescent="0.2">
      <c r="A201" s="3">
        <v>8471</v>
      </c>
      <c r="B201" s="3" t="s">
        <v>227</v>
      </c>
      <c r="C201" s="3" t="s">
        <v>224</v>
      </c>
      <c r="D201" s="3" t="s">
        <v>7</v>
      </c>
      <c r="E201" s="3" t="str">
        <v>Oberbalm</v>
      </c>
      <c r="G201" s="18">
        <v>1285</v>
      </c>
      <c r="H201" s="18" t="s">
        <v>4532</v>
      </c>
    </row>
    <row r="202" spans="1:8" x14ac:dyDescent="0.2">
      <c r="A202" s="3">
        <v>8421</v>
      </c>
      <c r="B202" s="3" t="s">
        <v>228</v>
      </c>
      <c r="C202" s="3" t="s">
        <v>228</v>
      </c>
      <c r="D202" s="3" t="s">
        <v>7</v>
      </c>
      <c r="E202" s="3" t="str">
        <v>Stettlen</v>
      </c>
      <c r="G202" s="18">
        <v>1286</v>
      </c>
      <c r="H202" s="18" t="s">
        <v>4532</v>
      </c>
    </row>
    <row r="203" spans="1:8" x14ac:dyDescent="0.2">
      <c r="A203" s="3">
        <v>8474</v>
      </c>
      <c r="B203" s="3" t="s">
        <v>229</v>
      </c>
      <c r="C203" s="3" t="s">
        <v>229</v>
      </c>
      <c r="D203" s="3" t="s">
        <v>7</v>
      </c>
      <c r="E203" s="3" t="str">
        <v>Vechigen</v>
      </c>
      <c r="G203" s="18">
        <v>1287</v>
      </c>
      <c r="H203" s="18" t="s">
        <v>4532</v>
      </c>
    </row>
    <row r="204" spans="1:8" x14ac:dyDescent="0.2">
      <c r="A204" s="3">
        <v>8548</v>
      </c>
      <c r="B204" s="3" t="s">
        <v>230</v>
      </c>
      <c r="C204" s="3" t="s">
        <v>230</v>
      </c>
      <c r="D204" s="3" t="s">
        <v>7</v>
      </c>
      <c r="E204" s="3" t="str">
        <v>Wohlen bei Bern</v>
      </c>
      <c r="G204" s="18">
        <v>1288</v>
      </c>
      <c r="H204" s="18" t="s">
        <v>4532</v>
      </c>
    </row>
    <row r="205" spans="1:8" x14ac:dyDescent="0.2">
      <c r="A205" s="3">
        <v>8352</v>
      </c>
      <c r="B205" s="3" t="s">
        <v>231</v>
      </c>
      <c r="C205" s="3" t="s">
        <v>231</v>
      </c>
      <c r="D205" s="3" t="s">
        <v>7</v>
      </c>
      <c r="E205" s="3" t="str">
        <v>Zollikofen</v>
      </c>
      <c r="G205" s="18">
        <v>1290</v>
      </c>
      <c r="H205" s="18" t="s">
        <v>4532</v>
      </c>
    </row>
    <row r="206" spans="1:8" x14ac:dyDescent="0.2">
      <c r="A206" s="3">
        <v>8523</v>
      </c>
      <c r="B206" s="3" t="s">
        <v>232</v>
      </c>
      <c r="C206" s="3" t="s">
        <v>233</v>
      </c>
      <c r="D206" s="3" t="s">
        <v>7</v>
      </c>
      <c r="E206" s="3" t="str">
        <v>Ittigen</v>
      </c>
      <c r="G206" s="18">
        <v>1291</v>
      </c>
      <c r="H206" s="18" t="s">
        <v>4532</v>
      </c>
    </row>
    <row r="207" spans="1:8" x14ac:dyDescent="0.2">
      <c r="A207" s="3">
        <v>8442</v>
      </c>
      <c r="B207" s="3" t="s">
        <v>234</v>
      </c>
      <c r="C207" s="3" t="s">
        <v>234</v>
      </c>
      <c r="D207" s="3" t="s">
        <v>7</v>
      </c>
      <c r="E207" s="3" t="str">
        <v>Ostermundigen</v>
      </c>
      <c r="G207" s="18">
        <v>1292</v>
      </c>
      <c r="H207" s="18" t="s">
        <v>4532</v>
      </c>
    </row>
    <row r="208" spans="1:8" x14ac:dyDescent="0.2">
      <c r="A208" s="3">
        <v>8412</v>
      </c>
      <c r="B208" s="3" t="s">
        <v>235</v>
      </c>
      <c r="C208" s="3" t="s">
        <v>236</v>
      </c>
      <c r="D208" s="3" t="s">
        <v>7</v>
      </c>
      <c r="E208" s="3" t="str">
        <v>Biel/Bienne</v>
      </c>
      <c r="G208" s="18">
        <v>1293</v>
      </c>
      <c r="H208" s="18" t="s">
        <v>4532</v>
      </c>
    </row>
    <row r="209" spans="1:8" x14ac:dyDescent="0.2">
      <c r="A209" s="3">
        <v>8412</v>
      </c>
      <c r="B209" s="3" t="s">
        <v>237</v>
      </c>
      <c r="C209" s="3" t="s">
        <v>236</v>
      </c>
      <c r="D209" s="3" t="s">
        <v>7</v>
      </c>
      <c r="E209" s="3" t="str">
        <v>Evilard</v>
      </c>
      <c r="G209" s="18">
        <v>1294</v>
      </c>
      <c r="H209" s="18" t="s">
        <v>4532</v>
      </c>
    </row>
    <row r="210" spans="1:8" x14ac:dyDescent="0.2">
      <c r="A210" s="3">
        <v>8412</v>
      </c>
      <c r="B210" s="3" t="s">
        <v>238</v>
      </c>
      <c r="C210" s="3" t="s">
        <v>236</v>
      </c>
      <c r="D210" s="3" t="s">
        <v>7</v>
      </c>
      <c r="E210" s="3" t="str">
        <v>Arch</v>
      </c>
      <c r="G210" s="18">
        <v>1295</v>
      </c>
      <c r="H210" s="18" t="s">
        <v>4532</v>
      </c>
    </row>
    <row r="211" spans="1:8" x14ac:dyDescent="0.2">
      <c r="A211" s="3">
        <v>8413</v>
      </c>
      <c r="B211" s="3" t="s">
        <v>236</v>
      </c>
      <c r="C211" s="3" t="s">
        <v>236</v>
      </c>
      <c r="D211" s="3" t="s">
        <v>7</v>
      </c>
      <c r="E211" s="3" t="str">
        <v>Büetigen</v>
      </c>
      <c r="G211" s="18">
        <v>1296</v>
      </c>
      <c r="H211" s="18" t="s">
        <v>4532</v>
      </c>
    </row>
    <row r="212" spans="1:8" x14ac:dyDescent="0.2">
      <c r="A212" s="3">
        <v>8422</v>
      </c>
      <c r="B212" s="3" t="s">
        <v>239</v>
      </c>
      <c r="C212" s="3" t="s">
        <v>239</v>
      </c>
      <c r="D212" s="3" t="s">
        <v>7</v>
      </c>
      <c r="E212" s="3" t="str">
        <v>Büren an der Aare</v>
      </c>
      <c r="G212" s="18">
        <v>1297</v>
      </c>
      <c r="H212" s="18" t="s">
        <v>4532</v>
      </c>
    </row>
    <row r="213" spans="1:8" x14ac:dyDescent="0.2">
      <c r="A213" s="3">
        <v>8545</v>
      </c>
      <c r="B213" s="3" t="s">
        <v>240</v>
      </c>
      <c r="C213" s="3" t="s">
        <v>241</v>
      </c>
      <c r="D213" s="3" t="s">
        <v>7</v>
      </c>
      <c r="E213" s="3" t="str">
        <v>Diessbach bei Büren</v>
      </c>
      <c r="G213" s="18">
        <v>1298</v>
      </c>
      <c r="H213" s="18" t="s">
        <v>4532</v>
      </c>
    </row>
    <row r="214" spans="1:8" x14ac:dyDescent="0.2">
      <c r="A214" s="3">
        <v>8545</v>
      </c>
      <c r="B214" s="3" t="s">
        <v>242</v>
      </c>
      <c r="C214" s="3" t="s">
        <v>241</v>
      </c>
      <c r="D214" s="3" t="s">
        <v>7</v>
      </c>
      <c r="E214" s="3" t="str">
        <v>Dotzigen</v>
      </c>
      <c r="G214" s="18">
        <v>1299</v>
      </c>
      <c r="H214" s="18" t="s">
        <v>4532</v>
      </c>
    </row>
    <row r="215" spans="1:8" x14ac:dyDescent="0.2">
      <c r="A215" s="3">
        <v>8418</v>
      </c>
      <c r="B215" s="3" t="s">
        <v>243</v>
      </c>
      <c r="C215" s="3" t="s">
        <v>244</v>
      </c>
      <c r="D215" s="3" t="s">
        <v>7</v>
      </c>
      <c r="E215" s="3" t="str">
        <v>Lengnau (BE)</v>
      </c>
      <c r="G215" s="18">
        <v>1302</v>
      </c>
      <c r="H215" s="18" t="s">
        <v>4530</v>
      </c>
    </row>
    <row r="216" spans="1:8" x14ac:dyDescent="0.2">
      <c r="A216" s="3">
        <v>8472</v>
      </c>
      <c r="B216" s="3" t="s">
        <v>245</v>
      </c>
      <c r="C216" s="3" t="s">
        <v>245</v>
      </c>
      <c r="D216" s="3" t="s">
        <v>7</v>
      </c>
      <c r="E216" s="3" t="str">
        <v>Leuzigen</v>
      </c>
      <c r="G216" s="18">
        <v>1303</v>
      </c>
      <c r="H216" s="18" t="s">
        <v>4530</v>
      </c>
    </row>
    <row r="217" spans="1:8" x14ac:dyDescent="0.2">
      <c r="A217" s="3">
        <v>8488</v>
      </c>
      <c r="B217" s="3" t="s">
        <v>246</v>
      </c>
      <c r="C217" s="3" t="s">
        <v>246</v>
      </c>
      <c r="D217" s="3" t="s">
        <v>7</v>
      </c>
      <c r="E217" s="3" t="str">
        <v>Meienried</v>
      </c>
      <c r="G217" s="18">
        <v>1304</v>
      </c>
      <c r="H217" s="18" t="s">
        <v>4530</v>
      </c>
    </row>
    <row r="218" spans="1:8" x14ac:dyDescent="0.2">
      <c r="A218" s="3">
        <v>8495</v>
      </c>
      <c r="B218" s="3" t="s">
        <v>247</v>
      </c>
      <c r="C218" s="3" t="s">
        <v>246</v>
      </c>
      <c r="D218" s="3" t="s">
        <v>7</v>
      </c>
      <c r="E218" s="3" t="str">
        <v>Meinisberg</v>
      </c>
      <c r="G218" s="18">
        <v>1305</v>
      </c>
      <c r="H218" s="18" t="s">
        <v>4530</v>
      </c>
    </row>
    <row r="219" spans="1:8" x14ac:dyDescent="0.2">
      <c r="A219" s="3">
        <v>8352</v>
      </c>
      <c r="B219" s="3" t="s">
        <v>248</v>
      </c>
      <c r="C219" s="3" t="s">
        <v>249</v>
      </c>
      <c r="D219" s="3" t="s">
        <v>7</v>
      </c>
      <c r="E219" s="3" t="str">
        <v>Oberwil bei Büren</v>
      </c>
      <c r="G219" s="18">
        <v>1306</v>
      </c>
      <c r="H219" s="18" t="s">
        <v>4530</v>
      </c>
    </row>
    <row r="220" spans="1:8" x14ac:dyDescent="0.2">
      <c r="A220" s="3">
        <v>8400</v>
      </c>
      <c r="B220" s="3" t="s">
        <v>249</v>
      </c>
      <c r="C220" s="3" t="s">
        <v>249</v>
      </c>
      <c r="D220" s="3" t="s">
        <v>7</v>
      </c>
      <c r="E220" s="3" t="str">
        <v>Pieterlen</v>
      </c>
      <c r="G220" s="18">
        <v>1307</v>
      </c>
      <c r="H220" s="18" t="s">
        <v>4530</v>
      </c>
    </row>
    <row r="221" spans="1:8" x14ac:dyDescent="0.2">
      <c r="A221" s="3">
        <v>8404</v>
      </c>
      <c r="B221" s="3" t="s">
        <v>249</v>
      </c>
      <c r="C221" s="3" t="s">
        <v>249</v>
      </c>
      <c r="D221" s="3" t="s">
        <v>7</v>
      </c>
      <c r="E221" s="3" t="str">
        <v>Rüti bei Büren</v>
      </c>
      <c r="G221" s="18">
        <v>1308</v>
      </c>
      <c r="H221" s="18" t="s">
        <v>4530</v>
      </c>
    </row>
    <row r="222" spans="1:8" x14ac:dyDescent="0.2">
      <c r="A222" s="3">
        <v>8404</v>
      </c>
      <c r="B222" s="3" t="s">
        <v>250</v>
      </c>
      <c r="C222" s="3" t="s">
        <v>249</v>
      </c>
      <c r="D222" s="3" t="s">
        <v>7</v>
      </c>
      <c r="E222" s="3" t="str">
        <v>Wengi</v>
      </c>
      <c r="G222" s="18">
        <v>1312</v>
      </c>
      <c r="H222" s="18" t="s">
        <v>4530</v>
      </c>
    </row>
    <row r="223" spans="1:8" x14ac:dyDescent="0.2">
      <c r="A223" s="3">
        <v>8404</v>
      </c>
      <c r="B223" s="3" t="s">
        <v>251</v>
      </c>
      <c r="C223" s="3" t="s">
        <v>249</v>
      </c>
      <c r="D223" s="3" t="s">
        <v>7</v>
      </c>
      <c r="E223" s="3" t="str">
        <v>Aefligen</v>
      </c>
      <c r="G223" s="18">
        <v>1313</v>
      </c>
      <c r="H223" s="18" t="s">
        <v>4530</v>
      </c>
    </row>
    <row r="224" spans="1:8" x14ac:dyDescent="0.2">
      <c r="A224" s="3">
        <v>8405</v>
      </c>
      <c r="B224" s="3" t="s">
        <v>249</v>
      </c>
      <c r="C224" s="3" t="s">
        <v>249</v>
      </c>
      <c r="D224" s="3" t="s">
        <v>7</v>
      </c>
      <c r="E224" s="3" t="str">
        <v>Alchenstorf</v>
      </c>
      <c r="G224" s="18">
        <v>1315</v>
      </c>
      <c r="H224" s="18" t="s">
        <v>4530</v>
      </c>
    </row>
    <row r="225" spans="1:8" x14ac:dyDescent="0.2">
      <c r="A225" s="3">
        <v>8406</v>
      </c>
      <c r="B225" s="3" t="s">
        <v>249</v>
      </c>
      <c r="C225" s="3" t="s">
        <v>249</v>
      </c>
      <c r="D225" s="3" t="s">
        <v>7</v>
      </c>
      <c r="E225" s="3" t="str">
        <v>Bäriswil</v>
      </c>
      <c r="G225" s="18">
        <v>1316</v>
      </c>
      <c r="H225" s="18" t="s">
        <v>4530</v>
      </c>
    </row>
    <row r="226" spans="1:8" x14ac:dyDescent="0.2">
      <c r="A226" s="3">
        <v>8408</v>
      </c>
      <c r="B226" s="3" t="s">
        <v>249</v>
      </c>
      <c r="C226" s="3" t="s">
        <v>249</v>
      </c>
      <c r="D226" s="3" t="s">
        <v>7</v>
      </c>
      <c r="E226" s="3" t="str">
        <v>Burgdorf</v>
      </c>
      <c r="G226" s="18">
        <v>1317</v>
      </c>
      <c r="H226" s="18" t="s">
        <v>4530</v>
      </c>
    </row>
    <row r="227" spans="1:8" x14ac:dyDescent="0.2">
      <c r="A227" s="3">
        <v>8409</v>
      </c>
      <c r="B227" s="3" t="s">
        <v>249</v>
      </c>
      <c r="C227" s="3" t="s">
        <v>249</v>
      </c>
      <c r="D227" s="3" t="s">
        <v>7</v>
      </c>
      <c r="E227" s="3" t="str">
        <v>Ersigen</v>
      </c>
      <c r="G227" s="18">
        <v>1318</v>
      </c>
      <c r="H227" s="18" t="s">
        <v>4530</v>
      </c>
    </row>
    <row r="228" spans="1:8" x14ac:dyDescent="0.2">
      <c r="A228" s="3">
        <v>8482</v>
      </c>
      <c r="B228" s="3" t="s">
        <v>252</v>
      </c>
      <c r="C228" s="3" t="s">
        <v>249</v>
      </c>
      <c r="D228" s="3" t="s">
        <v>7</v>
      </c>
      <c r="E228" s="3" t="str">
        <v>Hasle bei Burgdorf</v>
      </c>
      <c r="G228" s="18">
        <v>1321</v>
      </c>
      <c r="H228" s="18" t="s">
        <v>4530</v>
      </c>
    </row>
    <row r="229" spans="1:8" x14ac:dyDescent="0.2">
      <c r="A229" s="3">
        <v>8483</v>
      </c>
      <c r="B229" s="3" t="s">
        <v>253</v>
      </c>
      <c r="C229" s="3" t="s">
        <v>254</v>
      </c>
      <c r="D229" s="3" t="s">
        <v>7</v>
      </c>
      <c r="E229" s="3" t="str">
        <v>Heimiswil</v>
      </c>
      <c r="G229" s="18">
        <v>1322</v>
      </c>
      <c r="H229" s="18" t="s">
        <v>4530</v>
      </c>
    </row>
    <row r="230" spans="1:8" x14ac:dyDescent="0.2">
      <c r="A230" s="3">
        <v>8486</v>
      </c>
      <c r="B230" s="3" t="s">
        <v>255</v>
      </c>
      <c r="C230" s="3" t="s">
        <v>254</v>
      </c>
      <c r="D230" s="3" t="s">
        <v>7</v>
      </c>
      <c r="E230" s="3" t="str">
        <v>Hellsau</v>
      </c>
      <c r="G230" s="18">
        <v>1323</v>
      </c>
      <c r="H230" s="18" t="s">
        <v>4530</v>
      </c>
    </row>
    <row r="231" spans="1:8" x14ac:dyDescent="0.2">
      <c r="A231" s="3">
        <v>8487</v>
      </c>
      <c r="B231" s="3" t="s">
        <v>256</v>
      </c>
      <c r="C231" s="3" t="s">
        <v>254</v>
      </c>
      <c r="D231" s="3" t="s">
        <v>7</v>
      </c>
      <c r="E231" s="3" t="str">
        <v>Hindelbank</v>
      </c>
      <c r="G231" s="18">
        <v>1324</v>
      </c>
      <c r="H231" s="18" t="s">
        <v>4533</v>
      </c>
    </row>
    <row r="232" spans="1:8" x14ac:dyDescent="0.2">
      <c r="A232" s="3">
        <v>8487</v>
      </c>
      <c r="B232" s="3" t="s">
        <v>257</v>
      </c>
      <c r="C232" s="3" t="s">
        <v>254</v>
      </c>
      <c r="D232" s="3" t="s">
        <v>7</v>
      </c>
      <c r="E232" s="3" t="str">
        <v>Höchstetten</v>
      </c>
      <c r="G232" s="18">
        <v>1325</v>
      </c>
      <c r="H232" s="18" t="s">
        <v>4533</v>
      </c>
    </row>
    <row r="233" spans="1:8" x14ac:dyDescent="0.2">
      <c r="A233" s="3">
        <v>8904</v>
      </c>
      <c r="B233" s="3" t="s">
        <v>258</v>
      </c>
      <c r="C233" s="3" t="s">
        <v>259</v>
      </c>
      <c r="D233" s="3" t="s">
        <v>7</v>
      </c>
      <c r="E233" s="3" t="str">
        <v>Kernenried</v>
      </c>
      <c r="G233" s="18">
        <v>1326</v>
      </c>
      <c r="H233" s="18" t="s">
        <v>4533</v>
      </c>
    </row>
    <row r="234" spans="1:8" x14ac:dyDescent="0.2">
      <c r="A234" s="3">
        <v>8903</v>
      </c>
      <c r="B234" s="3" t="s">
        <v>260</v>
      </c>
      <c r="C234" s="3" t="s">
        <v>261</v>
      </c>
      <c r="D234" s="3" t="s">
        <v>7</v>
      </c>
      <c r="E234" s="3" t="str">
        <v>Kirchberg (BE)</v>
      </c>
      <c r="G234" s="18">
        <v>1329</v>
      </c>
      <c r="H234" s="18" t="s">
        <v>4533</v>
      </c>
    </row>
    <row r="235" spans="1:8" x14ac:dyDescent="0.2">
      <c r="A235" s="3">
        <v>8953</v>
      </c>
      <c r="B235" s="3" t="s">
        <v>262</v>
      </c>
      <c r="C235" s="3" t="s">
        <v>262</v>
      </c>
      <c r="D235" s="3" t="s">
        <v>7</v>
      </c>
      <c r="E235" s="3" t="str">
        <v>Koppigen</v>
      </c>
      <c r="G235" s="18">
        <v>1337</v>
      </c>
      <c r="H235" s="18" t="s">
        <v>4533</v>
      </c>
    </row>
    <row r="236" spans="1:8" x14ac:dyDescent="0.2">
      <c r="A236" s="3">
        <v>8951</v>
      </c>
      <c r="B236" s="3" t="s">
        <v>263</v>
      </c>
      <c r="C236" s="3" t="s">
        <v>264</v>
      </c>
      <c r="D236" s="3" t="s">
        <v>7</v>
      </c>
      <c r="E236" s="3" t="str">
        <v>Krauchthal</v>
      </c>
      <c r="G236" s="18">
        <v>1338</v>
      </c>
      <c r="H236" s="18" t="s">
        <v>4533</v>
      </c>
    </row>
    <row r="237" spans="1:8" x14ac:dyDescent="0.2">
      <c r="A237" s="3">
        <v>8954</v>
      </c>
      <c r="B237" s="3" t="s">
        <v>264</v>
      </c>
      <c r="C237" s="3" t="s">
        <v>264</v>
      </c>
      <c r="D237" s="3" t="s">
        <v>7</v>
      </c>
      <c r="E237" s="3" t="str">
        <v>Lyssach</v>
      </c>
      <c r="G237" s="18">
        <v>1341</v>
      </c>
      <c r="H237" s="18" t="s">
        <v>4533</v>
      </c>
    </row>
    <row r="238" spans="1:8" x14ac:dyDescent="0.2">
      <c r="A238" s="3">
        <v>8102</v>
      </c>
      <c r="B238" s="3" t="s">
        <v>265</v>
      </c>
      <c r="C238" s="3" t="s">
        <v>265</v>
      </c>
      <c r="D238" s="3" t="s">
        <v>7</v>
      </c>
      <c r="E238" s="3" t="str">
        <v>Oberburg</v>
      </c>
      <c r="G238" s="18">
        <v>1342</v>
      </c>
      <c r="H238" s="18" t="s">
        <v>4533</v>
      </c>
    </row>
    <row r="239" spans="1:8" x14ac:dyDescent="0.2">
      <c r="A239" s="3">
        <v>8955</v>
      </c>
      <c r="B239" s="3" t="s">
        <v>266</v>
      </c>
      <c r="C239" s="3" t="s">
        <v>266</v>
      </c>
      <c r="D239" s="3" t="s">
        <v>7</v>
      </c>
      <c r="E239" s="3" t="str">
        <v>Rüdtligen-Alchenflüh</v>
      </c>
      <c r="G239" s="18">
        <v>1343</v>
      </c>
      <c r="H239" s="18" t="s">
        <v>4533</v>
      </c>
    </row>
    <row r="240" spans="1:8" x14ac:dyDescent="0.2">
      <c r="A240" s="3">
        <v>8952</v>
      </c>
      <c r="B240" s="3" t="s">
        <v>267</v>
      </c>
      <c r="C240" s="3" t="s">
        <v>267</v>
      </c>
      <c r="D240" s="3" t="s">
        <v>7</v>
      </c>
      <c r="E240" s="3" t="str">
        <v>Rumendingen</v>
      </c>
      <c r="G240" s="18">
        <v>1344</v>
      </c>
      <c r="H240" s="18" t="s">
        <v>4533</v>
      </c>
    </row>
    <row r="241" spans="1:8" x14ac:dyDescent="0.2">
      <c r="A241" s="3">
        <v>8142</v>
      </c>
      <c r="B241" s="3" t="s">
        <v>268</v>
      </c>
      <c r="C241" s="3" t="s">
        <v>269</v>
      </c>
      <c r="D241" s="3" t="s">
        <v>7</v>
      </c>
      <c r="E241" s="3" t="str">
        <v>Rüti bei Lyssach</v>
      </c>
      <c r="G241" s="18">
        <v>1345</v>
      </c>
      <c r="H241" s="18" t="s">
        <v>4533</v>
      </c>
    </row>
    <row r="242" spans="1:8" x14ac:dyDescent="0.2">
      <c r="A242" s="3">
        <v>8103</v>
      </c>
      <c r="B242" s="3" t="s">
        <v>270</v>
      </c>
      <c r="C242" s="3" t="s">
        <v>270</v>
      </c>
      <c r="D242" s="3" t="s">
        <v>7</v>
      </c>
      <c r="E242" s="3" t="str">
        <v>Willadingen</v>
      </c>
      <c r="G242" s="18">
        <v>1346</v>
      </c>
      <c r="H242" s="18" t="s">
        <v>4533</v>
      </c>
    </row>
    <row r="243" spans="1:8" x14ac:dyDescent="0.2">
      <c r="A243" s="3">
        <v>8902</v>
      </c>
      <c r="B243" s="3" t="s">
        <v>271</v>
      </c>
      <c r="C243" s="3" t="s">
        <v>271</v>
      </c>
      <c r="D243" s="3" t="s">
        <v>7</v>
      </c>
      <c r="E243" s="3" t="str">
        <v>Wynigen</v>
      </c>
      <c r="G243" s="18">
        <v>1347</v>
      </c>
      <c r="H243" s="18" t="s">
        <v>4533</v>
      </c>
    </row>
    <row r="244" spans="1:8" x14ac:dyDescent="0.2">
      <c r="A244" s="3">
        <v>8104</v>
      </c>
      <c r="B244" s="3" t="s">
        <v>272</v>
      </c>
      <c r="C244" s="3" t="s">
        <v>273</v>
      </c>
      <c r="D244" s="3" t="s">
        <v>7</v>
      </c>
      <c r="E244" s="3" t="str">
        <v>Corgémont</v>
      </c>
      <c r="G244" s="18">
        <v>1348</v>
      </c>
      <c r="H244" s="18" t="s">
        <v>4533</v>
      </c>
    </row>
    <row r="245" spans="1:8" x14ac:dyDescent="0.2">
      <c r="A245" s="3">
        <v>8001</v>
      </c>
      <c r="B245" s="3" t="s">
        <v>274</v>
      </c>
      <c r="C245" s="3" t="s">
        <v>274</v>
      </c>
      <c r="D245" s="3" t="s">
        <v>7</v>
      </c>
      <c r="E245" s="3" t="str">
        <v>Cormoret</v>
      </c>
      <c r="G245" s="18">
        <v>1350</v>
      </c>
      <c r="H245" s="18" t="s">
        <v>4530</v>
      </c>
    </row>
    <row r="246" spans="1:8" x14ac:dyDescent="0.2">
      <c r="A246" s="3">
        <v>8002</v>
      </c>
      <c r="B246" s="3" t="s">
        <v>274</v>
      </c>
      <c r="C246" s="3" t="s">
        <v>274</v>
      </c>
      <c r="D246" s="3" t="s">
        <v>7</v>
      </c>
      <c r="E246" s="3" t="str">
        <v>Cortébert</v>
      </c>
      <c r="G246" s="18">
        <v>1352</v>
      </c>
      <c r="H246" s="18" t="s">
        <v>4530</v>
      </c>
    </row>
    <row r="247" spans="1:8" x14ac:dyDescent="0.2">
      <c r="A247" s="3">
        <v>8003</v>
      </c>
      <c r="B247" s="3" t="s">
        <v>274</v>
      </c>
      <c r="C247" s="3" t="s">
        <v>274</v>
      </c>
      <c r="D247" s="3" t="s">
        <v>7</v>
      </c>
      <c r="E247" s="3" t="str">
        <v>Courtelary</v>
      </c>
      <c r="G247" s="18">
        <v>1353</v>
      </c>
      <c r="H247" s="18" t="s">
        <v>4530</v>
      </c>
    </row>
    <row r="248" spans="1:8" x14ac:dyDescent="0.2">
      <c r="A248" s="3">
        <v>8004</v>
      </c>
      <c r="B248" s="3" t="s">
        <v>274</v>
      </c>
      <c r="C248" s="3" t="s">
        <v>274</v>
      </c>
      <c r="D248" s="3" t="s">
        <v>7</v>
      </c>
      <c r="E248" s="3" t="str">
        <v>La Ferrière</v>
      </c>
      <c r="G248" s="18">
        <v>1354</v>
      </c>
      <c r="H248" s="18" t="s">
        <v>4530</v>
      </c>
    </row>
    <row r="249" spans="1:8" x14ac:dyDescent="0.2">
      <c r="A249" s="3">
        <v>8005</v>
      </c>
      <c r="B249" s="3" t="s">
        <v>274</v>
      </c>
      <c r="C249" s="3" t="s">
        <v>274</v>
      </c>
      <c r="D249" s="3" t="s">
        <v>7</v>
      </c>
      <c r="E249" s="3" t="str">
        <v>Mont-Tramelan</v>
      </c>
      <c r="G249" s="18">
        <v>1355</v>
      </c>
      <c r="H249" s="18" t="s">
        <v>4533</v>
      </c>
    </row>
    <row r="250" spans="1:8" x14ac:dyDescent="0.2">
      <c r="A250" s="3">
        <v>8006</v>
      </c>
      <c r="B250" s="3" t="s">
        <v>274</v>
      </c>
      <c r="C250" s="3" t="s">
        <v>274</v>
      </c>
      <c r="D250" s="3" t="s">
        <v>7</v>
      </c>
      <c r="E250" s="3" t="str">
        <v>Orvin</v>
      </c>
      <c r="G250" s="18">
        <v>1356</v>
      </c>
      <c r="H250" s="18" t="s">
        <v>4533</v>
      </c>
    </row>
    <row r="251" spans="1:8" x14ac:dyDescent="0.2">
      <c r="A251" s="3">
        <v>8008</v>
      </c>
      <c r="B251" s="3" t="s">
        <v>274</v>
      </c>
      <c r="C251" s="3" t="s">
        <v>274</v>
      </c>
      <c r="D251" s="3" t="s">
        <v>7</v>
      </c>
      <c r="E251" s="3" t="str">
        <v>Renan (BE)</v>
      </c>
      <c r="G251" s="18">
        <v>1357</v>
      </c>
      <c r="H251" s="18" t="s">
        <v>4533</v>
      </c>
    </row>
    <row r="252" spans="1:8" x14ac:dyDescent="0.2">
      <c r="A252" s="3">
        <v>8032</v>
      </c>
      <c r="B252" s="3" t="s">
        <v>274</v>
      </c>
      <c r="C252" s="3" t="s">
        <v>274</v>
      </c>
      <c r="D252" s="3" t="s">
        <v>7</v>
      </c>
      <c r="E252" s="3" t="str">
        <v>Romont (BE)</v>
      </c>
      <c r="G252" s="18">
        <v>1358</v>
      </c>
      <c r="H252" s="18" t="s">
        <v>4533</v>
      </c>
    </row>
    <row r="253" spans="1:8" x14ac:dyDescent="0.2">
      <c r="A253" s="3">
        <v>8037</v>
      </c>
      <c r="B253" s="3" t="s">
        <v>274</v>
      </c>
      <c r="C253" s="3" t="s">
        <v>274</v>
      </c>
      <c r="D253" s="3" t="s">
        <v>7</v>
      </c>
      <c r="E253" s="3" t="str">
        <v>Saint-Imier</v>
      </c>
      <c r="G253" s="18">
        <v>1372</v>
      </c>
      <c r="H253" s="18" t="s">
        <v>4530</v>
      </c>
    </row>
    <row r="254" spans="1:8" x14ac:dyDescent="0.2">
      <c r="A254" s="3">
        <v>8038</v>
      </c>
      <c r="B254" s="3" t="s">
        <v>274</v>
      </c>
      <c r="C254" s="3" t="s">
        <v>274</v>
      </c>
      <c r="D254" s="3" t="s">
        <v>7</v>
      </c>
      <c r="E254" s="3" t="str">
        <v>Sonceboz-Sombeval</v>
      </c>
      <c r="G254" s="18">
        <v>1373</v>
      </c>
      <c r="H254" s="18" t="s">
        <v>4530</v>
      </c>
    </row>
    <row r="255" spans="1:8" x14ac:dyDescent="0.2">
      <c r="A255" s="3">
        <v>8041</v>
      </c>
      <c r="B255" s="3" t="s">
        <v>274</v>
      </c>
      <c r="C255" s="3" t="s">
        <v>274</v>
      </c>
      <c r="D255" s="3" t="s">
        <v>7</v>
      </c>
      <c r="E255" s="3" t="str">
        <v>Sonvilier</v>
      </c>
      <c r="G255" s="18">
        <v>1374</v>
      </c>
      <c r="H255" s="18" t="s">
        <v>4530</v>
      </c>
    </row>
    <row r="256" spans="1:8" x14ac:dyDescent="0.2">
      <c r="A256" s="3">
        <v>8044</v>
      </c>
      <c r="B256" s="3" t="s">
        <v>274</v>
      </c>
      <c r="C256" s="3" t="s">
        <v>274</v>
      </c>
      <c r="D256" s="3" t="s">
        <v>7</v>
      </c>
      <c r="E256" s="3" t="str">
        <v>Tramelan</v>
      </c>
      <c r="G256" s="18">
        <v>1375</v>
      </c>
      <c r="H256" s="18" t="s">
        <v>4530</v>
      </c>
    </row>
    <row r="257" spans="1:8" x14ac:dyDescent="0.2">
      <c r="A257" s="3">
        <v>8045</v>
      </c>
      <c r="B257" s="3" t="s">
        <v>274</v>
      </c>
      <c r="C257" s="3" t="s">
        <v>274</v>
      </c>
      <c r="D257" s="3" t="s">
        <v>7</v>
      </c>
      <c r="E257" s="3" t="str">
        <v>Villeret</v>
      </c>
      <c r="G257" s="18">
        <v>1376</v>
      </c>
      <c r="H257" s="18" t="s">
        <v>4530</v>
      </c>
    </row>
    <row r="258" spans="1:8" x14ac:dyDescent="0.2">
      <c r="A258" s="3">
        <v>8046</v>
      </c>
      <c r="B258" s="3" t="s">
        <v>274</v>
      </c>
      <c r="C258" s="3" t="s">
        <v>274</v>
      </c>
      <c r="D258" s="3" t="s">
        <v>7</v>
      </c>
      <c r="E258" s="3" t="str">
        <v>Sauge</v>
      </c>
      <c r="G258" s="18">
        <v>1377</v>
      </c>
      <c r="H258" s="18" t="s">
        <v>4530</v>
      </c>
    </row>
    <row r="259" spans="1:8" x14ac:dyDescent="0.2">
      <c r="A259" s="3">
        <v>8047</v>
      </c>
      <c r="B259" s="3" t="s">
        <v>274</v>
      </c>
      <c r="C259" s="3" t="s">
        <v>274</v>
      </c>
      <c r="D259" s="3" t="s">
        <v>7</v>
      </c>
      <c r="E259" s="3" t="str">
        <v>Péry-La Heutte</v>
      </c>
      <c r="G259" s="18">
        <v>1400</v>
      </c>
      <c r="H259" s="18" t="s">
        <v>4530</v>
      </c>
    </row>
    <row r="260" spans="1:8" x14ac:dyDescent="0.2">
      <c r="A260" s="3">
        <v>8048</v>
      </c>
      <c r="B260" s="3" t="s">
        <v>274</v>
      </c>
      <c r="C260" s="3" t="s">
        <v>274</v>
      </c>
      <c r="D260" s="3" t="s">
        <v>7</v>
      </c>
      <c r="E260" s="3" t="str">
        <v>Brüttelen</v>
      </c>
      <c r="G260" s="18">
        <v>1404</v>
      </c>
      <c r="H260" s="18" t="s">
        <v>4531</v>
      </c>
    </row>
    <row r="261" spans="1:8" x14ac:dyDescent="0.2">
      <c r="A261" s="3">
        <v>8049</v>
      </c>
      <c r="B261" s="3" t="s">
        <v>274</v>
      </c>
      <c r="C261" s="3" t="s">
        <v>274</v>
      </c>
      <c r="D261" s="3" t="s">
        <v>7</v>
      </c>
      <c r="E261" s="3" t="str">
        <v>Erlach</v>
      </c>
      <c r="G261" s="18">
        <v>1405</v>
      </c>
      <c r="H261" s="18" t="s">
        <v>4531</v>
      </c>
    </row>
    <row r="262" spans="1:8" x14ac:dyDescent="0.2">
      <c r="A262" s="3">
        <v>8050</v>
      </c>
      <c r="B262" s="3" t="s">
        <v>274</v>
      </c>
      <c r="C262" s="3" t="s">
        <v>274</v>
      </c>
      <c r="D262" s="3" t="s">
        <v>7</v>
      </c>
      <c r="E262" s="3" t="str">
        <v>Finsterhennen</v>
      </c>
      <c r="G262" s="18">
        <v>1406</v>
      </c>
      <c r="H262" s="18" t="s">
        <v>4531</v>
      </c>
    </row>
    <row r="263" spans="1:8" x14ac:dyDescent="0.2">
      <c r="A263" s="3">
        <v>8051</v>
      </c>
      <c r="B263" s="3" t="s">
        <v>274</v>
      </c>
      <c r="C263" s="3" t="s">
        <v>274</v>
      </c>
      <c r="D263" s="3" t="s">
        <v>7</v>
      </c>
      <c r="E263" s="3" t="str">
        <v>Gals</v>
      </c>
      <c r="G263" s="18">
        <v>1407</v>
      </c>
      <c r="H263" s="18" t="s">
        <v>4531</v>
      </c>
    </row>
    <row r="264" spans="1:8" x14ac:dyDescent="0.2">
      <c r="A264" s="3">
        <v>8052</v>
      </c>
      <c r="B264" s="3" t="s">
        <v>274</v>
      </c>
      <c r="C264" s="3" t="s">
        <v>274</v>
      </c>
      <c r="D264" s="3" t="s">
        <v>7</v>
      </c>
      <c r="E264" s="3" t="str">
        <v>Gampelen</v>
      </c>
      <c r="G264" s="18">
        <v>1408</v>
      </c>
      <c r="H264" s="18" t="s">
        <v>4531</v>
      </c>
    </row>
    <row r="265" spans="1:8" x14ac:dyDescent="0.2">
      <c r="A265" s="3">
        <v>8053</v>
      </c>
      <c r="B265" s="3" t="s">
        <v>274</v>
      </c>
      <c r="C265" s="3" t="s">
        <v>274</v>
      </c>
      <c r="D265" s="3" t="s">
        <v>7</v>
      </c>
      <c r="E265" s="3" t="str">
        <v>Ins</v>
      </c>
      <c r="G265" s="18">
        <v>1409</v>
      </c>
      <c r="H265" s="18" t="s">
        <v>4531</v>
      </c>
    </row>
    <row r="266" spans="1:8" x14ac:dyDescent="0.2">
      <c r="A266" s="3">
        <v>8055</v>
      </c>
      <c r="B266" s="3" t="s">
        <v>274</v>
      </c>
      <c r="C266" s="3" t="s">
        <v>274</v>
      </c>
      <c r="D266" s="3" t="s">
        <v>7</v>
      </c>
      <c r="E266" s="3" t="str">
        <v>Lüscherz</v>
      </c>
      <c r="G266" s="18">
        <v>1410</v>
      </c>
      <c r="H266" s="18" t="s">
        <v>4531</v>
      </c>
    </row>
    <row r="267" spans="1:8" x14ac:dyDescent="0.2">
      <c r="A267" s="3">
        <v>8057</v>
      </c>
      <c r="B267" s="3" t="s">
        <v>274</v>
      </c>
      <c r="C267" s="3" t="s">
        <v>274</v>
      </c>
      <c r="D267" s="3" t="s">
        <v>7</v>
      </c>
      <c r="E267" s="3" t="str">
        <v>Müntschemier</v>
      </c>
      <c r="G267" s="18">
        <v>1412</v>
      </c>
      <c r="H267" s="18" t="s">
        <v>4531</v>
      </c>
    </row>
    <row r="268" spans="1:8" x14ac:dyDescent="0.2">
      <c r="A268" s="3">
        <v>8064</v>
      </c>
      <c r="B268" s="3" t="s">
        <v>274</v>
      </c>
      <c r="C268" s="3" t="s">
        <v>274</v>
      </c>
      <c r="D268" s="3" t="s">
        <v>7</v>
      </c>
      <c r="E268" s="3" t="str">
        <v>Siselen</v>
      </c>
      <c r="G268" s="18">
        <v>1413</v>
      </c>
      <c r="H268" s="18" t="s">
        <v>4531</v>
      </c>
    </row>
    <row r="269" spans="1:8" x14ac:dyDescent="0.2">
      <c r="A269" s="3">
        <v>8468</v>
      </c>
      <c r="B269" s="3" t="s">
        <v>275</v>
      </c>
      <c r="C269" s="3" t="s">
        <v>276</v>
      </c>
      <c r="D269" s="3" t="s">
        <v>7</v>
      </c>
      <c r="E269" s="3" t="str">
        <v>Treiten</v>
      </c>
      <c r="G269" s="18">
        <v>1415</v>
      </c>
      <c r="H269" s="18" t="s">
        <v>4531</v>
      </c>
    </row>
    <row r="270" spans="1:8" x14ac:dyDescent="0.2">
      <c r="A270" s="3">
        <v>8468</v>
      </c>
      <c r="B270" s="3" t="s">
        <v>277</v>
      </c>
      <c r="C270" s="3" t="s">
        <v>276</v>
      </c>
      <c r="D270" s="3" t="s">
        <v>7</v>
      </c>
      <c r="E270" s="3" t="str">
        <v>Tschugg</v>
      </c>
      <c r="G270" s="18">
        <v>1416</v>
      </c>
      <c r="H270" s="18" t="s">
        <v>4530</v>
      </c>
    </row>
    <row r="271" spans="1:8" x14ac:dyDescent="0.2">
      <c r="A271" s="3">
        <v>8476</v>
      </c>
      <c r="B271" s="3" t="s">
        <v>278</v>
      </c>
      <c r="C271" s="3" t="s">
        <v>276</v>
      </c>
      <c r="D271" s="3" t="s">
        <v>7</v>
      </c>
      <c r="E271" s="3" t="str">
        <v>Vinelz</v>
      </c>
      <c r="G271" s="18">
        <v>1417</v>
      </c>
      <c r="H271" s="18" t="s">
        <v>4530</v>
      </c>
    </row>
    <row r="272" spans="1:8" x14ac:dyDescent="0.2">
      <c r="A272" s="3">
        <v>8477</v>
      </c>
      <c r="B272" s="3" t="s">
        <v>279</v>
      </c>
      <c r="C272" s="3" t="s">
        <v>276</v>
      </c>
      <c r="D272" s="3" t="s">
        <v>7</v>
      </c>
      <c r="E272" s="3" t="str">
        <v>Bätterkinden</v>
      </c>
      <c r="G272" s="18">
        <v>1418</v>
      </c>
      <c r="H272" s="18" t="s">
        <v>4530</v>
      </c>
    </row>
    <row r="273" spans="1:8" x14ac:dyDescent="0.2">
      <c r="A273" s="3">
        <v>8525</v>
      </c>
      <c r="B273" s="3" t="s">
        <v>280</v>
      </c>
      <c r="C273" s="3" t="s">
        <v>276</v>
      </c>
      <c r="D273" s="3" t="s">
        <v>7</v>
      </c>
      <c r="E273" s="3" t="str">
        <v>Deisswil bei Münchenbuchsee</v>
      </c>
      <c r="G273" s="18">
        <v>1420</v>
      </c>
      <c r="H273" s="18" t="s">
        <v>4531</v>
      </c>
    </row>
    <row r="274" spans="1:8" x14ac:dyDescent="0.2">
      <c r="A274" s="3">
        <v>8804</v>
      </c>
      <c r="B274" s="3" t="s">
        <v>281</v>
      </c>
      <c r="C274" s="3" t="s">
        <v>282</v>
      </c>
      <c r="D274" s="3" t="s">
        <v>7</v>
      </c>
      <c r="E274" s="3" t="str">
        <v>Diemerswil</v>
      </c>
      <c r="G274" s="18">
        <v>1421</v>
      </c>
      <c r="H274" s="18" t="s">
        <v>4533</v>
      </c>
    </row>
    <row r="275" spans="1:8" x14ac:dyDescent="0.2">
      <c r="A275" s="3">
        <v>8820</v>
      </c>
      <c r="B275" s="3" t="s">
        <v>282</v>
      </c>
      <c r="C275" s="3" t="s">
        <v>282</v>
      </c>
      <c r="D275" s="3" t="s">
        <v>7</v>
      </c>
      <c r="E275" s="3" t="str">
        <v>Fraubrunnen</v>
      </c>
      <c r="G275" s="18">
        <v>1422</v>
      </c>
      <c r="H275" s="18" t="s">
        <v>4531</v>
      </c>
    </row>
    <row r="276" spans="1:8" x14ac:dyDescent="0.2">
      <c r="A276" s="3">
        <v>8824</v>
      </c>
      <c r="B276" s="3" t="s">
        <v>283</v>
      </c>
      <c r="C276" s="3" t="s">
        <v>282</v>
      </c>
      <c r="D276" s="3" t="s">
        <v>7</v>
      </c>
      <c r="E276" s="3" t="str">
        <v>Jegenstorf</v>
      </c>
      <c r="G276" s="18">
        <v>1423</v>
      </c>
      <c r="H276" s="18" t="s">
        <v>4531</v>
      </c>
    </row>
    <row r="277" spans="1:8" x14ac:dyDescent="0.2">
      <c r="A277" s="3">
        <v>8825</v>
      </c>
      <c r="B277" s="3" t="s">
        <v>284</v>
      </c>
      <c r="C277" s="3" t="s">
        <v>282</v>
      </c>
      <c r="D277" s="3" t="s">
        <v>7</v>
      </c>
      <c r="E277" s="3" t="str">
        <v>Iffwil</v>
      </c>
      <c r="G277" s="18">
        <v>1424</v>
      </c>
      <c r="H277" s="18" t="s">
        <v>4531</v>
      </c>
    </row>
    <row r="278" spans="1:8" x14ac:dyDescent="0.2">
      <c r="A278" s="3">
        <v>8353</v>
      </c>
      <c r="B278" s="3" t="s">
        <v>285</v>
      </c>
      <c r="C278" s="3" t="s">
        <v>285</v>
      </c>
      <c r="D278" s="3" t="s">
        <v>7</v>
      </c>
      <c r="E278" s="3" t="str">
        <v>Mattstetten</v>
      </c>
      <c r="G278" s="18">
        <v>1425</v>
      </c>
      <c r="H278" s="18" t="s">
        <v>4531</v>
      </c>
    </row>
    <row r="279" spans="1:8" x14ac:dyDescent="0.2">
      <c r="A279" s="3">
        <v>8354</v>
      </c>
      <c r="B279" s="3" t="s">
        <v>286</v>
      </c>
      <c r="C279" s="3" t="s">
        <v>285</v>
      </c>
      <c r="D279" s="3" t="s">
        <v>7</v>
      </c>
      <c r="E279" s="3" t="str">
        <v>Moosseedorf</v>
      </c>
      <c r="G279" s="18">
        <v>1426</v>
      </c>
      <c r="H279" s="18" t="s">
        <v>4531</v>
      </c>
    </row>
    <row r="280" spans="1:8" x14ac:dyDescent="0.2">
      <c r="A280" s="3">
        <v>8354</v>
      </c>
      <c r="B280" s="3" t="s">
        <v>287</v>
      </c>
      <c r="C280" s="3" t="s">
        <v>285</v>
      </c>
      <c r="D280" s="3" t="s">
        <v>7</v>
      </c>
      <c r="E280" s="3" t="str">
        <v>Münchenbuchsee</v>
      </c>
      <c r="G280" s="18">
        <v>1427</v>
      </c>
      <c r="H280" s="18" t="s">
        <v>4531</v>
      </c>
    </row>
    <row r="281" spans="1:8" x14ac:dyDescent="0.2">
      <c r="A281" s="3">
        <v>8135</v>
      </c>
      <c r="B281" s="3" t="s">
        <v>288</v>
      </c>
      <c r="C281" s="3" t="s">
        <v>289</v>
      </c>
      <c r="D281" s="3" t="s">
        <v>7</v>
      </c>
      <c r="E281" s="3" t="str">
        <v>Urtenen-Schönbühl</v>
      </c>
      <c r="G281" s="18">
        <v>1428</v>
      </c>
      <c r="H281" s="18" t="s">
        <v>4531</v>
      </c>
    </row>
    <row r="282" spans="1:8" x14ac:dyDescent="0.2">
      <c r="A282" s="3">
        <v>8135</v>
      </c>
      <c r="B282" s="3" t="s">
        <v>290</v>
      </c>
      <c r="C282" s="3" t="s">
        <v>289</v>
      </c>
      <c r="D282" s="3" t="s">
        <v>7</v>
      </c>
      <c r="E282" s="3" t="str">
        <v>Utzenstorf</v>
      </c>
      <c r="G282" s="18">
        <v>1429</v>
      </c>
      <c r="H282" s="18" t="s">
        <v>4531</v>
      </c>
    </row>
    <row r="283" spans="1:8" x14ac:dyDescent="0.2">
      <c r="A283" s="3">
        <v>8810</v>
      </c>
      <c r="B283" s="3" t="s">
        <v>289</v>
      </c>
      <c r="C283" s="3" t="s">
        <v>289</v>
      </c>
      <c r="D283" s="3" t="s">
        <v>7</v>
      </c>
      <c r="E283" s="3" t="str">
        <v>Wiggiswil</v>
      </c>
      <c r="G283" s="18">
        <v>1430</v>
      </c>
      <c r="H283" s="18" t="s">
        <v>4531</v>
      </c>
    </row>
    <row r="284" spans="1:8" x14ac:dyDescent="0.2">
      <c r="A284" s="3">
        <v>8815</v>
      </c>
      <c r="B284" s="3" t="s">
        <v>291</v>
      </c>
      <c r="C284" s="3" t="s">
        <v>289</v>
      </c>
      <c r="D284" s="3" t="s">
        <v>7</v>
      </c>
      <c r="E284" s="3" t="str">
        <v>Wiler bei Utzenstorf</v>
      </c>
      <c r="G284" s="18">
        <v>1431</v>
      </c>
      <c r="H284" s="18" t="s">
        <v>4533</v>
      </c>
    </row>
    <row r="285" spans="1:8" x14ac:dyDescent="0.2">
      <c r="A285" s="3">
        <v>8816</v>
      </c>
      <c r="B285" s="3" t="s">
        <v>292</v>
      </c>
      <c r="C285" s="3" t="s">
        <v>289</v>
      </c>
      <c r="D285" s="3" t="s">
        <v>7</v>
      </c>
      <c r="E285" s="3" t="str">
        <v>Zielebach</v>
      </c>
      <c r="G285" s="18">
        <v>1432</v>
      </c>
      <c r="H285" s="18" t="s">
        <v>4530</v>
      </c>
    </row>
    <row r="286" spans="1:8" x14ac:dyDescent="0.2">
      <c r="A286" s="3">
        <v>8307</v>
      </c>
      <c r="B286" s="3" t="s">
        <v>293</v>
      </c>
      <c r="C286" s="3" t="s">
        <v>294</v>
      </c>
      <c r="D286" s="3" t="s">
        <v>7</v>
      </c>
      <c r="E286" s="3" t="str">
        <v>Zuzwil (BE)</v>
      </c>
      <c r="G286" s="18">
        <v>1433</v>
      </c>
      <c r="H286" s="18" t="s">
        <v>4530</v>
      </c>
    </row>
    <row r="287" spans="1:8" x14ac:dyDescent="0.2">
      <c r="A287" s="3">
        <v>8307</v>
      </c>
      <c r="B287" s="3" t="s">
        <v>295</v>
      </c>
      <c r="C287" s="3" t="s">
        <v>294</v>
      </c>
      <c r="D287" s="3" t="s">
        <v>7</v>
      </c>
      <c r="E287" s="3" t="str">
        <v>Adelboden</v>
      </c>
      <c r="G287" s="18">
        <v>1434</v>
      </c>
      <c r="H287" s="18" t="s">
        <v>4530</v>
      </c>
    </row>
    <row r="288" spans="1:8" x14ac:dyDescent="0.2">
      <c r="A288" s="3">
        <v>8308</v>
      </c>
      <c r="B288" s="3" t="s">
        <v>296</v>
      </c>
      <c r="C288" s="3" t="s">
        <v>294</v>
      </c>
      <c r="D288" s="3" t="s">
        <v>7</v>
      </c>
      <c r="E288" s="3" t="str">
        <v>Aeschi bei Spiez</v>
      </c>
      <c r="G288" s="18">
        <v>1435</v>
      </c>
      <c r="H288" s="18" t="s">
        <v>4530</v>
      </c>
    </row>
    <row r="289" spans="1:8" x14ac:dyDescent="0.2">
      <c r="A289" s="3">
        <v>8308</v>
      </c>
      <c r="B289" s="3" t="s">
        <v>297</v>
      </c>
      <c r="C289" s="3" t="s">
        <v>294</v>
      </c>
      <c r="D289" s="3" t="s">
        <v>7</v>
      </c>
      <c r="E289" s="3" t="str">
        <v>Frutigen</v>
      </c>
      <c r="G289" s="18">
        <v>1436</v>
      </c>
      <c r="H289" s="18" t="s">
        <v>4530</v>
      </c>
    </row>
    <row r="290" spans="1:8" x14ac:dyDescent="0.2">
      <c r="A290" s="3">
        <v>8314</v>
      </c>
      <c r="B290" s="3" t="s">
        <v>298</v>
      </c>
      <c r="C290" s="3" t="s">
        <v>294</v>
      </c>
      <c r="D290" s="3" t="s">
        <v>7</v>
      </c>
      <c r="E290" s="3" t="str">
        <v>Kandergrund</v>
      </c>
      <c r="G290" s="18">
        <v>1437</v>
      </c>
      <c r="H290" s="18" t="s">
        <v>4530</v>
      </c>
    </row>
    <row r="291" spans="1:8" x14ac:dyDescent="0.2">
      <c r="A291" s="3">
        <v>8493</v>
      </c>
      <c r="B291" s="3" t="s">
        <v>299</v>
      </c>
      <c r="C291" s="3" t="s">
        <v>300</v>
      </c>
      <c r="D291" s="3" t="s">
        <v>7</v>
      </c>
      <c r="E291" s="3" t="str">
        <v>Kandersteg</v>
      </c>
      <c r="G291" s="18">
        <v>1438</v>
      </c>
      <c r="H291" s="18" t="s">
        <v>4530</v>
      </c>
    </row>
    <row r="292" spans="1:8" x14ac:dyDescent="0.2">
      <c r="A292" s="3">
        <v>8494</v>
      </c>
      <c r="B292" s="3" t="s">
        <v>300</v>
      </c>
      <c r="C292" s="3" t="s">
        <v>300</v>
      </c>
      <c r="D292" s="3" t="s">
        <v>7</v>
      </c>
      <c r="E292" s="3" t="str">
        <v>Krattigen</v>
      </c>
      <c r="G292" s="18">
        <v>1439</v>
      </c>
      <c r="H292" s="18" t="s">
        <v>4533</v>
      </c>
    </row>
    <row r="293" spans="1:8" x14ac:dyDescent="0.2">
      <c r="A293" s="3">
        <v>8499</v>
      </c>
      <c r="B293" s="3" t="s">
        <v>301</v>
      </c>
      <c r="C293" s="3" t="s">
        <v>300</v>
      </c>
      <c r="D293" s="3" t="s">
        <v>7</v>
      </c>
      <c r="E293" s="3" t="str">
        <v>Reichenbach im Kandertal</v>
      </c>
      <c r="G293" s="18">
        <v>1441</v>
      </c>
      <c r="H293" s="18" t="s">
        <v>4531</v>
      </c>
    </row>
    <row r="294" spans="1:8" x14ac:dyDescent="0.2">
      <c r="A294" s="3">
        <v>8542</v>
      </c>
      <c r="B294" s="3" t="s">
        <v>302</v>
      </c>
      <c r="C294" s="3" t="s">
        <v>302</v>
      </c>
      <c r="D294" s="3" t="s">
        <v>7</v>
      </c>
      <c r="E294" s="3" t="str">
        <v>Beatenberg</v>
      </c>
      <c r="G294" s="18">
        <v>1442</v>
      </c>
      <c r="H294" s="18" t="s">
        <v>4530</v>
      </c>
    </row>
    <row r="295" spans="1:8" x14ac:dyDescent="0.2">
      <c r="A295" s="3">
        <v>8543</v>
      </c>
      <c r="B295" s="3" t="s">
        <v>303</v>
      </c>
      <c r="C295" s="3" t="s">
        <v>302</v>
      </c>
      <c r="D295" s="3" t="s">
        <v>7</v>
      </c>
      <c r="E295" s="3" t="str">
        <v>Bönigen</v>
      </c>
      <c r="G295" s="18">
        <v>1443</v>
      </c>
      <c r="H295" s="18" t="s">
        <v>4531</v>
      </c>
    </row>
    <row r="296" spans="1:8" x14ac:dyDescent="0.2">
      <c r="A296" s="3">
        <v>8543</v>
      </c>
      <c r="B296" s="3" t="s">
        <v>304</v>
      </c>
      <c r="C296" s="3" t="s">
        <v>302</v>
      </c>
      <c r="D296" s="3" t="s">
        <v>7</v>
      </c>
      <c r="E296" s="3" t="str">
        <v>Brienz (BE)</v>
      </c>
      <c r="G296" s="18">
        <v>1445</v>
      </c>
      <c r="H296" s="18" t="s">
        <v>4533</v>
      </c>
    </row>
    <row r="297" spans="1:8" x14ac:dyDescent="0.2">
      <c r="A297" s="3">
        <v>8543</v>
      </c>
      <c r="B297" s="3" t="s">
        <v>305</v>
      </c>
      <c r="C297" s="3" t="s">
        <v>302</v>
      </c>
      <c r="D297" s="3" t="s">
        <v>7</v>
      </c>
      <c r="E297" s="3" t="str">
        <v>Brienzwiler</v>
      </c>
      <c r="G297" s="18">
        <v>1446</v>
      </c>
      <c r="H297" s="18" t="s">
        <v>4533</v>
      </c>
    </row>
    <row r="298" spans="1:8" x14ac:dyDescent="0.2">
      <c r="A298" s="3">
        <v>8544</v>
      </c>
      <c r="B298" s="3" t="s">
        <v>306</v>
      </c>
      <c r="C298" s="3" t="s">
        <v>302</v>
      </c>
      <c r="D298" s="3" t="s">
        <v>7</v>
      </c>
      <c r="E298" s="3" t="str">
        <v>Därligen</v>
      </c>
      <c r="G298" s="18">
        <v>1450</v>
      </c>
      <c r="H298" s="18" t="s">
        <v>4533</v>
      </c>
    </row>
    <row r="299" spans="1:8" x14ac:dyDescent="0.2">
      <c r="A299" s="3">
        <v>8546</v>
      </c>
      <c r="B299" s="3" t="s">
        <v>307</v>
      </c>
      <c r="C299" s="3" t="s">
        <v>302</v>
      </c>
      <c r="D299" s="3" t="s">
        <v>7</v>
      </c>
      <c r="E299" s="3" t="str">
        <v>Grindelwald</v>
      </c>
      <c r="G299" s="18">
        <v>1452</v>
      </c>
      <c r="H299" s="18" t="s">
        <v>4533</v>
      </c>
    </row>
    <row r="300" spans="1:8" x14ac:dyDescent="0.2">
      <c r="A300" s="3">
        <v>3270</v>
      </c>
      <c r="B300" s="3" t="s">
        <v>308</v>
      </c>
      <c r="C300" s="3" t="s">
        <v>308</v>
      </c>
      <c r="D300" s="3" t="s">
        <v>309</v>
      </c>
      <c r="E300" s="3" t="str">
        <v>Gsteigwiler</v>
      </c>
      <c r="G300" s="18">
        <v>1453</v>
      </c>
      <c r="H300" s="18" t="s">
        <v>4533</v>
      </c>
    </row>
    <row r="301" spans="1:8" x14ac:dyDescent="0.2">
      <c r="A301" s="3">
        <v>3282</v>
      </c>
      <c r="B301" s="3" t="s">
        <v>310</v>
      </c>
      <c r="C301" s="3" t="s">
        <v>311</v>
      </c>
      <c r="D301" s="3" t="s">
        <v>309</v>
      </c>
      <c r="E301" s="3" t="str">
        <v>Gündlischwand</v>
      </c>
      <c r="G301" s="18">
        <v>1454</v>
      </c>
      <c r="H301" s="18" t="s">
        <v>4533</v>
      </c>
    </row>
    <row r="302" spans="1:8" x14ac:dyDescent="0.2">
      <c r="A302" s="3">
        <v>3257</v>
      </c>
      <c r="B302" s="3" t="s">
        <v>312</v>
      </c>
      <c r="C302" s="3" t="s">
        <v>312</v>
      </c>
      <c r="D302" s="3" t="s">
        <v>309</v>
      </c>
      <c r="E302" s="3" t="str">
        <v>Habkern</v>
      </c>
      <c r="G302" s="18">
        <v>1462</v>
      </c>
      <c r="H302" s="18" t="s">
        <v>4531</v>
      </c>
    </row>
    <row r="303" spans="1:8" x14ac:dyDescent="0.2">
      <c r="A303" s="3">
        <v>3257</v>
      </c>
      <c r="B303" s="3" t="s">
        <v>313</v>
      </c>
      <c r="C303" s="3" t="s">
        <v>312</v>
      </c>
      <c r="D303" s="3" t="s">
        <v>309</v>
      </c>
      <c r="E303" s="3" t="str">
        <v>Hofstetten bei Brienz</v>
      </c>
      <c r="G303" s="18">
        <v>1463</v>
      </c>
      <c r="H303" s="18" t="s">
        <v>4531</v>
      </c>
    </row>
    <row r="304" spans="1:8" x14ac:dyDescent="0.2">
      <c r="A304" s="3">
        <v>3262</v>
      </c>
      <c r="B304" s="3" t="s">
        <v>314</v>
      </c>
      <c r="C304" s="3" t="s">
        <v>312</v>
      </c>
      <c r="D304" s="3" t="s">
        <v>309</v>
      </c>
      <c r="E304" s="3" t="str">
        <v>Interlaken</v>
      </c>
      <c r="G304" s="18">
        <v>1464</v>
      </c>
      <c r="H304" s="18" t="s">
        <v>4531</v>
      </c>
    </row>
    <row r="305" spans="1:8" x14ac:dyDescent="0.2">
      <c r="A305" s="3">
        <v>3207</v>
      </c>
      <c r="B305" s="3" t="s">
        <v>315</v>
      </c>
      <c r="C305" s="3" t="s">
        <v>316</v>
      </c>
      <c r="D305" s="3" t="s">
        <v>309</v>
      </c>
      <c r="E305" s="3" t="str">
        <v>Iseltwald</v>
      </c>
      <c r="G305" s="18">
        <v>1468</v>
      </c>
      <c r="H305" s="18" t="s">
        <v>4531</v>
      </c>
    </row>
    <row r="306" spans="1:8" x14ac:dyDescent="0.2">
      <c r="A306" s="3">
        <v>3283</v>
      </c>
      <c r="B306" s="3" t="s">
        <v>316</v>
      </c>
      <c r="C306" s="3" t="s">
        <v>316</v>
      </c>
      <c r="D306" s="3" t="s">
        <v>309</v>
      </c>
      <c r="E306" s="3" t="str">
        <v>Lauterbrunnen</v>
      </c>
      <c r="G306" s="18">
        <v>1470</v>
      </c>
      <c r="H306" s="18" t="s">
        <v>4531</v>
      </c>
    </row>
    <row r="307" spans="1:8" x14ac:dyDescent="0.2">
      <c r="A307" s="3">
        <v>3283</v>
      </c>
      <c r="B307" s="3" t="s">
        <v>317</v>
      </c>
      <c r="C307" s="3" t="s">
        <v>316</v>
      </c>
      <c r="D307" s="3" t="s">
        <v>309</v>
      </c>
      <c r="E307" s="3" t="str">
        <v>Leissigen</v>
      </c>
      <c r="G307" s="18">
        <v>1473</v>
      </c>
      <c r="H307" s="18" t="s">
        <v>4531</v>
      </c>
    </row>
    <row r="308" spans="1:8" x14ac:dyDescent="0.2">
      <c r="A308" s="3">
        <v>3273</v>
      </c>
      <c r="B308" s="3" t="s">
        <v>318</v>
      </c>
      <c r="C308" s="3" t="s">
        <v>318</v>
      </c>
      <c r="D308" s="3" t="s">
        <v>309</v>
      </c>
      <c r="E308" s="3" t="str">
        <v>Lütschental</v>
      </c>
      <c r="G308" s="18">
        <v>1474</v>
      </c>
      <c r="H308" s="18" t="s">
        <v>4531</v>
      </c>
    </row>
    <row r="309" spans="1:8" x14ac:dyDescent="0.2">
      <c r="A309" s="3">
        <v>3250</v>
      </c>
      <c r="B309" s="3" t="s">
        <v>319</v>
      </c>
      <c r="C309" s="3" t="s">
        <v>319</v>
      </c>
      <c r="D309" s="3" t="s">
        <v>309</v>
      </c>
      <c r="E309" s="3" t="str">
        <v>Matten bei Interlaken</v>
      </c>
      <c r="G309" s="18">
        <v>1475</v>
      </c>
      <c r="H309" s="18" t="s">
        <v>4531</v>
      </c>
    </row>
    <row r="310" spans="1:8" x14ac:dyDescent="0.2">
      <c r="A310" s="3">
        <v>3292</v>
      </c>
      <c r="B310" s="3" t="s">
        <v>320</v>
      </c>
      <c r="C310" s="3" t="s">
        <v>319</v>
      </c>
      <c r="D310" s="3" t="s">
        <v>309</v>
      </c>
      <c r="E310" s="3" t="str">
        <v>Niederried bei Interlaken</v>
      </c>
      <c r="G310" s="18">
        <v>1482</v>
      </c>
      <c r="H310" s="18" t="s">
        <v>4531</v>
      </c>
    </row>
    <row r="311" spans="1:8" x14ac:dyDescent="0.2">
      <c r="A311" s="3">
        <v>3042</v>
      </c>
      <c r="B311" s="3" t="s">
        <v>321</v>
      </c>
      <c r="C311" s="3" t="s">
        <v>322</v>
      </c>
      <c r="D311" s="3" t="s">
        <v>309</v>
      </c>
      <c r="E311" s="3" t="str">
        <v>Oberried am Brienzersee</v>
      </c>
      <c r="G311" s="18">
        <v>1483</v>
      </c>
      <c r="H311" s="18" t="s">
        <v>4531</v>
      </c>
    </row>
    <row r="312" spans="1:8" x14ac:dyDescent="0.2">
      <c r="A312" s="3">
        <v>3045</v>
      </c>
      <c r="B312" s="3" t="s">
        <v>322</v>
      </c>
      <c r="C312" s="3" t="s">
        <v>322</v>
      </c>
      <c r="D312" s="3" t="s">
        <v>309</v>
      </c>
      <c r="E312" s="3" t="str">
        <v>Ringgenberg (BE)</v>
      </c>
      <c r="G312" s="18">
        <v>1484</v>
      </c>
      <c r="H312" s="18" t="s">
        <v>4531</v>
      </c>
    </row>
    <row r="313" spans="1:8" x14ac:dyDescent="0.2">
      <c r="A313" s="3">
        <v>3046</v>
      </c>
      <c r="B313" s="3" t="s">
        <v>323</v>
      </c>
      <c r="C313" s="3" t="s">
        <v>322</v>
      </c>
      <c r="D313" s="3" t="s">
        <v>309</v>
      </c>
      <c r="E313" s="3" t="str">
        <v>Saxeten</v>
      </c>
      <c r="G313" s="18">
        <v>1485</v>
      </c>
      <c r="H313" s="18" t="s">
        <v>4531</v>
      </c>
    </row>
    <row r="314" spans="1:8" x14ac:dyDescent="0.2">
      <c r="A314" s="3">
        <v>3036</v>
      </c>
      <c r="B314" s="3" t="s">
        <v>324</v>
      </c>
      <c r="C314" s="3" t="s">
        <v>325</v>
      </c>
      <c r="D314" s="3" t="s">
        <v>309</v>
      </c>
      <c r="E314" s="3" t="str">
        <v>Schwanden bei Brienz</v>
      </c>
      <c r="G314" s="18">
        <v>1486</v>
      </c>
      <c r="H314" s="18" t="s">
        <v>4531</v>
      </c>
    </row>
    <row r="315" spans="1:8" x14ac:dyDescent="0.2">
      <c r="A315" s="3">
        <v>3271</v>
      </c>
      <c r="B315" s="3" t="s">
        <v>326</v>
      </c>
      <c r="C315" s="3" t="s">
        <v>325</v>
      </c>
      <c r="D315" s="3" t="s">
        <v>309</v>
      </c>
      <c r="E315" s="3" t="str">
        <v>Unterseen</v>
      </c>
      <c r="G315" s="18">
        <v>1489</v>
      </c>
      <c r="H315" s="18" t="s">
        <v>4531</v>
      </c>
    </row>
    <row r="316" spans="1:8" x14ac:dyDescent="0.2">
      <c r="A316" s="3">
        <v>3053</v>
      </c>
      <c r="B316" s="3" t="s">
        <v>327</v>
      </c>
      <c r="C316" s="3" t="s">
        <v>328</v>
      </c>
      <c r="D316" s="3" t="s">
        <v>309</v>
      </c>
      <c r="E316" s="3" t="str">
        <v>Wilderswil</v>
      </c>
      <c r="G316" s="18">
        <v>1509</v>
      </c>
      <c r="H316" s="18" t="s">
        <v>4530</v>
      </c>
    </row>
    <row r="317" spans="1:8" x14ac:dyDescent="0.2">
      <c r="A317" s="3">
        <v>3251</v>
      </c>
      <c r="B317" s="3" t="s">
        <v>329</v>
      </c>
      <c r="C317" s="3" t="s">
        <v>328</v>
      </c>
      <c r="D317" s="3" t="s">
        <v>309</v>
      </c>
      <c r="E317" s="3" t="str">
        <v>Arni (BE)</v>
      </c>
      <c r="G317" s="18">
        <v>1510</v>
      </c>
      <c r="H317" s="18" t="s">
        <v>4530</v>
      </c>
    </row>
    <row r="318" spans="1:8" x14ac:dyDescent="0.2">
      <c r="A318" s="3">
        <v>3255</v>
      </c>
      <c r="B318" s="3" t="s">
        <v>330</v>
      </c>
      <c r="C318" s="3" t="s">
        <v>328</v>
      </c>
      <c r="D318" s="3" t="s">
        <v>309</v>
      </c>
      <c r="E318" s="3" t="str">
        <v>Biglen</v>
      </c>
      <c r="G318" s="18">
        <v>1512</v>
      </c>
      <c r="H318" s="18" t="s">
        <v>4531</v>
      </c>
    </row>
    <row r="319" spans="1:8" x14ac:dyDescent="0.2">
      <c r="A319" s="3">
        <v>3256</v>
      </c>
      <c r="B319" s="3" t="s">
        <v>331</v>
      </c>
      <c r="C319" s="3" t="s">
        <v>328</v>
      </c>
      <c r="D319" s="3" t="s">
        <v>309</v>
      </c>
      <c r="E319" s="3" t="str">
        <v>Bowil</v>
      </c>
      <c r="G319" s="18">
        <v>1513</v>
      </c>
      <c r="H319" s="18" t="s">
        <v>4530</v>
      </c>
    </row>
    <row r="320" spans="1:8" x14ac:dyDescent="0.2">
      <c r="A320" s="3">
        <v>3256</v>
      </c>
      <c r="B320" s="3" t="s">
        <v>332</v>
      </c>
      <c r="C320" s="3" t="s">
        <v>328</v>
      </c>
      <c r="D320" s="3" t="s">
        <v>309</v>
      </c>
      <c r="E320" s="3" t="str">
        <v>Brenzikofen</v>
      </c>
      <c r="G320" s="18">
        <v>1514</v>
      </c>
      <c r="H320" s="18" t="s">
        <v>4531</v>
      </c>
    </row>
    <row r="321" spans="1:8" x14ac:dyDescent="0.2">
      <c r="A321" s="3">
        <v>3256</v>
      </c>
      <c r="B321" s="3" t="s">
        <v>333</v>
      </c>
      <c r="C321" s="3" t="s">
        <v>328</v>
      </c>
      <c r="D321" s="3" t="s">
        <v>309</v>
      </c>
      <c r="E321" s="3" t="str">
        <v>Freimettigen</v>
      </c>
      <c r="G321" s="18">
        <v>1515</v>
      </c>
      <c r="H321" s="18" t="s">
        <v>4531</v>
      </c>
    </row>
    <row r="322" spans="1:8" x14ac:dyDescent="0.2">
      <c r="A322" s="3">
        <v>3054</v>
      </c>
      <c r="B322" s="3" t="s">
        <v>334</v>
      </c>
      <c r="C322" s="3" t="s">
        <v>334</v>
      </c>
      <c r="D322" s="3" t="s">
        <v>309</v>
      </c>
      <c r="E322" s="3" t="str">
        <v>Grosshöchstetten</v>
      </c>
      <c r="G322" s="18">
        <v>1521</v>
      </c>
      <c r="H322" s="18" t="s">
        <v>4531</v>
      </c>
    </row>
    <row r="323" spans="1:8" x14ac:dyDescent="0.2">
      <c r="A323" s="3">
        <v>3035</v>
      </c>
      <c r="B323" s="3" t="s">
        <v>335</v>
      </c>
      <c r="C323" s="3" t="s">
        <v>336</v>
      </c>
      <c r="D323" s="3" t="s">
        <v>309</v>
      </c>
      <c r="E323" s="3" t="str">
        <v>Häutligen</v>
      </c>
      <c r="G323" s="18">
        <v>1522</v>
      </c>
      <c r="H323" s="18" t="s">
        <v>4531</v>
      </c>
    </row>
    <row r="324" spans="1:8" x14ac:dyDescent="0.2">
      <c r="A324" s="3">
        <v>3266</v>
      </c>
      <c r="B324" s="3" t="s">
        <v>337</v>
      </c>
      <c r="C324" s="3" t="s">
        <v>336</v>
      </c>
      <c r="D324" s="3" t="s">
        <v>309</v>
      </c>
      <c r="E324" s="3" t="str">
        <v>Herbligen</v>
      </c>
      <c r="G324" s="18">
        <v>1523</v>
      </c>
      <c r="H324" s="18" t="s">
        <v>4531</v>
      </c>
    </row>
    <row r="325" spans="1:8" x14ac:dyDescent="0.2">
      <c r="A325" s="3">
        <v>3267</v>
      </c>
      <c r="B325" s="3" t="s">
        <v>338</v>
      </c>
      <c r="C325" s="3" t="s">
        <v>336</v>
      </c>
      <c r="D325" s="3" t="s">
        <v>309</v>
      </c>
      <c r="E325" s="3" t="str">
        <v>Kiesen</v>
      </c>
      <c r="G325" s="18">
        <v>1524</v>
      </c>
      <c r="H325" s="18" t="s">
        <v>4531</v>
      </c>
    </row>
    <row r="326" spans="1:8" x14ac:dyDescent="0.2">
      <c r="A326" s="3">
        <v>3268</v>
      </c>
      <c r="B326" s="3" t="s">
        <v>339</v>
      </c>
      <c r="C326" s="3" t="s">
        <v>336</v>
      </c>
      <c r="D326" s="3" t="s">
        <v>309</v>
      </c>
      <c r="E326" s="3" t="str">
        <v>Konolfingen</v>
      </c>
      <c r="G326" s="18">
        <v>1525</v>
      </c>
      <c r="H326" s="18" t="s">
        <v>4531</v>
      </c>
    </row>
    <row r="327" spans="1:8" x14ac:dyDescent="0.2">
      <c r="A327" s="3">
        <v>4912</v>
      </c>
      <c r="B327" s="3" t="s">
        <v>340</v>
      </c>
      <c r="C327" s="3" t="s">
        <v>340</v>
      </c>
      <c r="D327" s="3" t="s">
        <v>309</v>
      </c>
      <c r="E327" s="3" t="str">
        <v>Landiswil</v>
      </c>
      <c r="G327" s="18">
        <v>1526</v>
      </c>
      <c r="H327" s="18" t="s">
        <v>4531</v>
      </c>
    </row>
    <row r="328" spans="1:8" x14ac:dyDescent="0.2">
      <c r="A328" s="3">
        <v>4944</v>
      </c>
      <c r="B328" s="3" t="s">
        <v>341</v>
      </c>
      <c r="C328" s="3" t="s">
        <v>341</v>
      </c>
      <c r="D328" s="3" t="s">
        <v>309</v>
      </c>
      <c r="E328" s="3" t="str">
        <v>Linden</v>
      </c>
      <c r="G328" s="18">
        <v>1527</v>
      </c>
      <c r="H328" s="18" t="s">
        <v>4531</v>
      </c>
    </row>
    <row r="329" spans="1:8" x14ac:dyDescent="0.2">
      <c r="A329" s="3">
        <v>4913</v>
      </c>
      <c r="B329" s="3" t="s">
        <v>342</v>
      </c>
      <c r="C329" s="3" t="s">
        <v>342</v>
      </c>
      <c r="D329" s="3" t="s">
        <v>309</v>
      </c>
      <c r="E329" s="3" t="str">
        <v>Mirchel</v>
      </c>
      <c r="G329" s="18">
        <v>1528</v>
      </c>
      <c r="H329" s="18" t="s">
        <v>4531</v>
      </c>
    </row>
    <row r="330" spans="1:8" x14ac:dyDescent="0.2">
      <c r="A330" s="3">
        <v>3368</v>
      </c>
      <c r="B330" s="3" t="s">
        <v>343</v>
      </c>
      <c r="C330" s="3" t="s">
        <v>343</v>
      </c>
      <c r="D330" s="3" t="s">
        <v>309</v>
      </c>
      <c r="E330" s="3" t="str">
        <v>Münsingen</v>
      </c>
      <c r="G330" s="18">
        <v>1529</v>
      </c>
      <c r="H330" s="18" t="s">
        <v>4531</v>
      </c>
    </row>
    <row r="331" spans="1:8" x14ac:dyDescent="0.2">
      <c r="A331" s="3">
        <v>4917</v>
      </c>
      <c r="B331" s="3" t="s">
        <v>344</v>
      </c>
      <c r="C331" s="3" t="s">
        <v>345</v>
      </c>
      <c r="D331" s="3" t="s">
        <v>309</v>
      </c>
      <c r="E331" s="3" t="str">
        <v>Niederhünigen</v>
      </c>
      <c r="G331" s="18">
        <v>1530</v>
      </c>
      <c r="H331" s="18" t="s">
        <v>4531</v>
      </c>
    </row>
    <row r="332" spans="1:8" x14ac:dyDescent="0.2">
      <c r="A332" s="3">
        <v>4955</v>
      </c>
      <c r="B332" s="3" t="s">
        <v>346</v>
      </c>
      <c r="C332" s="3" t="s">
        <v>346</v>
      </c>
      <c r="D332" s="3" t="s">
        <v>309</v>
      </c>
      <c r="E332" s="3" t="str">
        <v>Oberdiessbach</v>
      </c>
      <c r="G332" s="18">
        <v>1532</v>
      </c>
      <c r="H332" s="18" t="s">
        <v>4531</v>
      </c>
    </row>
    <row r="333" spans="1:8" x14ac:dyDescent="0.2">
      <c r="A333" s="3">
        <v>4900</v>
      </c>
      <c r="B333" s="3" t="s">
        <v>347</v>
      </c>
      <c r="C333" s="3" t="s">
        <v>347</v>
      </c>
      <c r="D333" s="3" t="s">
        <v>309</v>
      </c>
      <c r="E333" s="3" t="str">
        <v>Oberthal</v>
      </c>
      <c r="G333" s="18">
        <v>1533</v>
      </c>
      <c r="H333" s="18" t="s">
        <v>4531</v>
      </c>
    </row>
    <row r="334" spans="1:8" x14ac:dyDescent="0.2">
      <c r="A334" s="3">
        <v>4916</v>
      </c>
      <c r="B334" s="3" t="s">
        <v>348</v>
      </c>
      <c r="C334" s="3" t="s">
        <v>347</v>
      </c>
      <c r="D334" s="3" t="s">
        <v>309</v>
      </c>
      <c r="E334" s="3" t="str">
        <v>Oppligen</v>
      </c>
      <c r="G334" s="18">
        <v>1534</v>
      </c>
      <c r="H334" s="18" t="s">
        <v>4531</v>
      </c>
    </row>
    <row r="335" spans="1:8" x14ac:dyDescent="0.2">
      <c r="A335" s="3">
        <v>4924</v>
      </c>
      <c r="B335" s="3" t="s">
        <v>349</v>
      </c>
      <c r="C335" s="3" t="s">
        <v>347</v>
      </c>
      <c r="D335" s="3" t="s">
        <v>309</v>
      </c>
      <c r="E335" s="3" t="str">
        <v>Rubigen</v>
      </c>
      <c r="G335" s="18">
        <v>1535</v>
      </c>
      <c r="H335" s="18" t="s">
        <v>4531</v>
      </c>
    </row>
    <row r="336" spans="1:8" x14ac:dyDescent="0.2">
      <c r="A336" s="3">
        <v>4932</v>
      </c>
      <c r="B336" s="3" t="s">
        <v>350</v>
      </c>
      <c r="C336" s="3" t="s">
        <v>350</v>
      </c>
      <c r="D336" s="3" t="s">
        <v>309</v>
      </c>
      <c r="E336" s="3" t="str">
        <v>Walkringen</v>
      </c>
      <c r="G336" s="18">
        <v>1536</v>
      </c>
      <c r="H336" s="18" t="s">
        <v>4531</v>
      </c>
    </row>
    <row r="337" spans="1:8" x14ac:dyDescent="0.2">
      <c r="A337" s="3">
        <v>4932</v>
      </c>
      <c r="B337" s="3" t="s">
        <v>351</v>
      </c>
      <c r="C337" s="3" t="s">
        <v>352</v>
      </c>
      <c r="D337" s="3" t="s">
        <v>309</v>
      </c>
      <c r="E337" s="3" t="str">
        <v>Worb</v>
      </c>
      <c r="G337" s="18">
        <v>1537</v>
      </c>
      <c r="H337" s="18" t="s">
        <v>4531</v>
      </c>
    </row>
    <row r="338" spans="1:8" x14ac:dyDescent="0.2">
      <c r="A338" s="3">
        <v>4934</v>
      </c>
      <c r="B338" s="3" t="s">
        <v>352</v>
      </c>
      <c r="C338" s="3" t="s">
        <v>352</v>
      </c>
      <c r="D338" s="3" t="s">
        <v>309</v>
      </c>
      <c r="E338" s="3" t="str">
        <v>Zäziwil</v>
      </c>
      <c r="G338" s="18">
        <v>1538</v>
      </c>
      <c r="H338" s="18" t="s">
        <v>4531</v>
      </c>
    </row>
    <row r="339" spans="1:8" x14ac:dyDescent="0.2">
      <c r="A339" s="3">
        <v>4935</v>
      </c>
      <c r="B339" s="3" t="s">
        <v>353</v>
      </c>
      <c r="C339" s="3" t="s">
        <v>352</v>
      </c>
      <c r="D339" s="3" t="s">
        <v>309</v>
      </c>
      <c r="E339" s="3" t="str">
        <v>Oberhünigen</v>
      </c>
      <c r="G339" s="18">
        <v>1541</v>
      </c>
      <c r="H339" s="18" t="s">
        <v>4531</v>
      </c>
    </row>
    <row r="340" spans="1:8" x14ac:dyDescent="0.2">
      <c r="A340" s="3">
        <v>4936</v>
      </c>
      <c r="B340" s="3" t="s">
        <v>354</v>
      </c>
      <c r="C340" s="3" t="s">
        <v>352</v>
      </c>
      <c r="D340" s="3" t="s">
        <v>309</v>
      </c>
      <c r="E340" s="3" t="str">
        <v>Allmendingen</v>
      </c>
      <c r="G340" s="18">
        <v>1542</v>
      </c>
      <c r="H340" s="18" t="s">
        <v>4531</v>
      </c>
    </row>
    <row r="341" spans="1:8" x14ac:dyDescent="0.2">
      <c r="A341" s="3">
        <v>4917</v>
      </c>
      <c r="B341" s="3" t="s">
        <v>355</v>
      </c>
      <c r="C341" s="3" t="s">
        <v>355</v>
      </c>
      <c r="D341" s="3" t="s">
        <v>309</v>
      </c>
      <c r="E341" s="3" t="str">
        <v>Wichtrach</v>
      </c>
      <c r="G341" s="18">
        <v>1543</v>
      </c>
      <c r="H341" s="18" t="s">
        <v>4531</v>
      </c>
    </row>
    <row r="342" spans="1:8" x14ac:dyDescent="0.2">
      <c r="A342" s="3">
        <v>4943</v>
      </c>
      <c r="B342" s="3" t="s">
        <v>356</v>
      </c>
      <c r="C342" s="3" t="s">
        <v>356</v>
      </c>
      <c r="D342" s="3" t="s">
        <v>309</v>
      </c>
      <c r="E342" s="3" t="str">
        <v>Ferenbalm</v>
      </c>
      <c r="G342" s="18">
        <v>1544</v>
      </c>
      <c r="H342" s="18" t="s">
        <v>4534</v>
      </c>
    </row>
    <row r="343" spans="1:8" x14ac:dyDescent="0.2">
      <c r="A343" s="3">
        <v>4919</v>
      </c>
      <c r="B343" s="3" t="s">
        <v>357</v>
      </c>
      <c r="C343" s="3" t="s">
        <v>357</v>
      </c>
      <c r="D343" s="3" t="s">
        <v>309</v>
      </c>
      <c r="E343" s="3" t="str">
        <v>Frauenkappelen</v>
      </c>
      <c r="G343" s="18">
        <v>1545</v>
      </c>
      <c r="H343" s="18" t="s">
        <v>4534</v>
      </c>
    </row>
    <row r="344" spans="1:8" x14ac:dyDescent="0.2">
      <c r="A344" s="3">
        <v>4914</v>
      </c>
      <c r="B344" s="3" t="s">
        <v>358</v>
      </c>
      <c r="C344" s="3" t="s">
        <v>359</v>
      </c>
      <c r="D344" s="3" t="s">
        <v>309</v>
      </c>
      <c r="E344" s="3" t="str">
        <v>Gurbrü</v>
      </c>
      <c r="G344" s="18">
        <v>1551</v>
      </c>
      <c r="H344" s="18" t="s">
        <v>4531</v>
      </c>
    </row>
    <row r="345" spans="1:8" x14ac:dyDescent="0.2">
      <c r="A345" s="3">
        <v>4938</v>
      </c>
      <c r="B345" s="3" t="s">
        <v>360</v>
      </c>
      <c r="C345" s="3" t="s">
        <v>360</v>
      </c>
      <c r="D345" s="3" t="s">
        <v>309</v>
      </c>
      <c r="E345" s="3" t="str">
        <v>Kriechenwil</v>
      </c>
      <c r="G345" s="18">
        <v>1552</v>
      </c>
      <c r="H345" s="18" t="s">
        <v>4531</v>
      </c>
    </row>
    <row r="346" spans="1:8" x14ac:dyDescent="0.2">
      <c r="A346" s="3">
        <v>4938</v>
      </c>
      <c r="B346" s="3" t="s">
        <v>361</v>
      </c>
      <c r="C346" s="3" t="s">
        <v>361</v>
      </c>
      <c r="D346" s="3" t="s">
        <v>309</v>
      </c>
      <c r="E346" s="3" t="str">
        <v>Laupen</v>
      </c>
      <c r="G346" s="18">
        <v>1553</v>
      </c>
      <c r="H346" s="18" t="s">
        <v>4531</v>
      </c>
    </row>
    <row r="347" spans="1:8" x14ac:dyDescent="0.2">
      <c r="A347" s="3">
        <v>4933</v>
      </c>
      <c r="B347" s="3" t="s">
        <v>362</v>
      </c>
      <c r="C347" s="3" t="s">
        <v>362</v>
      </c>
      <c r="D347" s="3" t="s">
        <v>309</v>
      </c>
      <c r="E347" s="3" t="str">
        <v>Mühleberg</v>
      </c>
      <c r="G347" s="18">
        <v>1554</v>
      </c>
      <c r="H347" s="18" t="s">
        <v>4531</v>
      </c>
    </row>
    <row r="348" spans="1:8" x14ac:dyDescent="0.2">
      <c r="A348" s="3">
        <v>4911</v>
      </c>
      <c r="B348" s="3" t="s">
        <v>363</v>
      </c>
      <c r="C348" s="3" t="s">
        <v>363</v>
      </c>
      <c r="D348" s="3" t="s">
        <v>309</v>
      </c>
      <c r="E348" s="3" t="str">
        <v>Münchenwiler</v>
      </c>
      <c r="G348" s="18">
        <v>1555</v>
      </c>
      <c r="H348" s="18" t="s">
        <v>4531</v>
      </c>
    </row>
    <row r="349" spans="1:8" x14ac:dyDescent="0.2">
      <c r="A349" s="3">
        <v>4922</v>
      </c>
      <c r="B349" s="3" t="s">
        <v>364</v>
      </c>
      <c r="C349" s="3" t="s">
        <v>365</v>
      </c>
      <c r="D349" s="3" t="s">
        <v>309</v>
      </c>
      <c r="E349" s="3" t="str">
        <v>Neuenegg</v>
      </c>
      <c r="G349" s="18">
        <v>1562</v>
      </c>
      <c r="H349" s="18" t="s">
        <v>4531</v>
      </c>
    </row>
    <row r="350" spans="1:8" x14ac:dyDescent="0.2">
      <c r="A350" s="3">
        <v>4922</v>
      </c>
      <c r="B350" s="3" t="s">
        <v>365</v>
      </c>
      <c r="C350" s="3" t="s">
        <v>365</v>
      </c>
      <c r="D350" s="3" t="s">
        <v>309</v>
      </c>
      <c r="E350" s="3" t="str">
        <v>Wileroltigen</v>
      </c>
      <c r="G350" s="18">
        <v>1563</v>
      </c>
      <c r="H350" s="18" t="s">
        <v>4531</v>
      </c>
    </row>
    <row r="351" spans="1:8" x14ac:dyDescent="0.2">
      <c r="A351" s="3">
        <v>4937</v>
      </c>
      <c r="B351" s="3" t="s">
        <v>366</v>
      </c>
      <c r="C351" s="3" t="s">
        <v>366</v>
      </c>
      <c r="D351" s="3" t="s">
        <v>309</v>
      </c>
      <c r="E351" s="3" t="str">
        <v>Belprahon</v>
      </c>
      <c r="G351" s="18">
        <v>1564</v>
      </c>
      <c r="H351" s="18" t="s">
        <v>4531</v>
      </c>
    </row>
    <row r="352" spans="1:8" x14ac:dyDescent="0.2">
      <c r="A352" s="3">
        <v>4923</v>
      </c>
      <c r="B352" s="3" t="s">
        <v>367</v>
      </c>
      <c r="C352" s="3" t="s">
        <v>367</v>
      </c>
      <c r="D352" s="3" t="s">
        <v>309</v>
      </c>
      <c r="E352" s="3" t="str">
        <v>Champoz</v>
      </c>
      <c r="G352" s="18">
        <v>1565</v>
      </c>
      <c r="H352" s="18" t="s">
        <v>4531</v>
      </c>
    </row>
    <row r="353" spans="1:8" x14ac:dyDescent="0.2">
      <c r="A353" s="3">
        <v>3004</v>
      </c>
      <c r="B353" s="3" t="s">
        <v>1</v>
      </c>
      <c r="C353" s="3" t="s">
        <v>1</v>
      </c>
      <c r="D353" s="3" t="s">
        <v>309</v>
      </c>
      <c r="E353" s="3" t="str">
        <v>Corcelles (BE)</v>
      </c>
      <c r="G353" s="18">
        <v>1566</v>
      </c>
      <c r="H353" s="18" t="s">
        <v>4534</v>
      </c>
    </row>
    <row r="354" spans="1:8" x14ac:dyDescent="0.2">
      <c r="A354" s="3">
        <v>3005</v>
      </c>
      <c r="B354" s="3" t="s">
        <v>1</v>
      </c>
      <c r="C354" s="3" t="s">
        <v>1</v>
      </c>
      <c r="D354" s="3" t="s">
        <v>309</v>
      </c>
      <c r="E354" s="3" t="str">
        <v>Court</v>
      </c>
      <c r="G354" s="18">
        <v>1567</v>
      </c>
      <c r="H354" s="18" t="s">
        <v>4534</v>
      </c>
    </row>
    <row r="355" spans="1:8" x14ac:dyDescent="0.2">
      <c r="A355" s="3">
        <v>3006</v>
      </c>
      <c r="B355" s="3" t="s">
        <v>1</v>
      </c>
      <c r="C355" s="3" t="s">
        <v>1</v>
      </c>
      <c r="D355" s="3" t="s">
        <v>309</v>
      </c>
      <c r="E355" s="3" t="str">
        <v>Crémines</v>
      </c>
      <c r="G355" s="18">
        <v>1568</v>
      </c>
      <c r="H355" s="18" t="s">
        <v>4534</v>
      </c>
    </row>
    <row r="356" spans="1:8" x14ac:dyDescent="0.2">
      <c r="A356" s="3">
        <v>3007</v>
      </c>
      <c r="B356" s="3" t="s">
        <v>1</v>
      </c>
      <c r="C356" s="3" t="s">
        <v>1</v>
      </c>
      <c r="D356" s="3" t="s">
        <v>309</v>
      </c>
      <c r="E356" s="3" t="str">
        <v>Eschert</v>
      </c>
      <c r="G356" s="18">
        <v>1580</v>
      </c>
      <c r="H356" s="18" t="s">
        <v>4534</v>
      </c>
    </row>
    <row r="357" spans="1:8" x14ac:dyDescent="0.2">
      <c r="A357" s="3">
        <v>3008</v>
      </c>
      <c r="B357" s="3" t="s">
        <v>1</v>
      </c>
      <c r="C357" s="3" t="s">
        <v>1</v>
      </c>
      <c r="D357" s="3" t="s">
        <v>309</v>
      </c>
      <c r="E357" s="3" t="str">
        <v>Grandval</v>
      </c>
      <c r="G357" s="18">
        <v>1583</v>
      </c>
      <c r="H357" s="18" t="s">
        <v>4534</v>
      </c>
    </row>
    <row r="358" spans="1:8" x14ac:dyDescent="0.2">
      <c r="A358" s="3">
        <v>3010</v>
      </c>
      <c r="B358" s="3" t="s">
        <v>1</v>
      </c>
      <c r="C358" s="3" t="s">
        <v>1</v>
      </c>
      <c r="D358" s="3" t="s">
        <v>309</v>
      </c>
      <c r="E358" s="3" t="str">
        <v>Loveresse</v>
      </c>
      <c r="G358" s="18">
        <v>1584</v>
      </c>
      <c r="H358" s="18" t="s">
        <v>4534</v>
      </c>
    </row>
    <row r="359" spans="1:8" x14ac:dyDescent="0.2">
      <c r="A359" s="3">
        <v>3011</v>
      </c>
      <c r="B359" s="3" t="s">
        <v>1</v>
      </c>
      <c r="C359" s="3" t="s">
        <v>1</v>
      </c>
      <c r="D359" s="3" t="s">
        <v>309</v>
      </c>
      <c r="E359" s="3" t="str">
        <v>Moutier</v>
      </c>
      <c r="G359" s="18">
        <v>1585</v>
      </c>
      <c r="H359" s="18" t="s">
        <v>4534</v>
      </c>
    </row>
    <row r="360" spans="1:8" x14ac:dyDescent="0.2">
      <c r="A360" s="3">
        <v>3012</v>
      </c>
      <c r="B360" s="3" t="s">
        <v>1</v>
      </c>
      <c r="C360" s="3" t="s">
        <v>1</v>
      </c>
      <c r="D360" s="3" t="s">
        <v>309</v>
      </c>
      <c r="E360" s="3" t="str">
        <v>Perrefitte</v>
      </c>
      <c r="G360" s="18">
        <v>1586</v>
      </c>
      <c r="H360" s="18" t="s">
        <v>4534</v>
      </c>
    </row>
    <row r="361" spans="1:8" x14ac:dyDescent="0.2">
      <c r="A361" s="3">
        <v>3013</v>
      </c>
      <c r="B361" s="3" t="s">
        <v>1</v>
      </c>
      <c r="C361" s="3" t="s">
        <v>1</v>
      </c>
      <c r="D361" s="3" t="s">
        <v>309</v>
      </c>
      <c r="E361" s="3" t="str">
        <v>Reconvilier</v>
      </c>
      <c r="G361" s="18">
        <v>1587</v>
      </c>
      <c r="H361" s="18" t="s">
        <v>4534</v>
      </c>
    </row>
    <row r="362" spans="1:8" x14ac:dyDescent="0.2">
      <c r="A362" s="3">
        <v>3014</v>
      </c>
      <c r="B362" s="3" t="s">
        <v>1</v>
      </c>
      <c r="C362" s="3" t="s">
        <v>1</v>
      </c>
      <c r="D362" s="3" t="s">
        <v>309</v>
      </c>
      <c r="E362" s="3" t="str">
        <v>Roches (BE)</v>
      </c>
      <c r="G362" s="18">
        <v>1588</v>
      </c>
      <c r="H362" s="18" t="s">
        <v>4534</v>
      </c>
    </row>
    <row r="363" spans="1:8" x14ac:dyDescent="0.2">
      <c r="A363" s="3">
        <v>3015</v>
      </c>
      <c r="B363" s="3" t="s">
        <v>1</v>
      </c>
      <c r="C363" s="3" t="s">
        <v>1</v>
      </c>
      <c r="D363" s="3" t="s">
        <v>309</v>
      </c>
      <c r="E363" s="3" t="str">
        <v>Saicourt</v>
      </c>
      <c r="G363" s="18">
        <v>1589</v>
      </c>
      <c r="H363" s="18" t="s">
        <v>4534</v>
      </c>
    </row>
    <row r="364" spans="1:8" x14ac:dyDescent="0.2">
      <c r="A364" s="3">
        <v>3018</v>
      </c>
      <c r="B364" s="3" t="s">
        <v>1</v>
      </c>
      <c r="C364" s="3" t="s">
        <v>1</v>
      </c>
      <c r="D364" s="3" t="s">
        <v>309</v>
      </c>
      <c r="E364" s="3" t="str">
        <v>Saules (BE)</v>
      </c>
      <c r="G364" s="18">
        <v>1595</v>
      </c>
      <c r="H364" s="18" t="s">
        <v>4534</v>
      </c>
    </row>
    <row r="365" spans="1:8" x14ac:dyDescent="0.2">
      <c r="A365" s="3">
        <v>3019</v>
      </c>
      <c r="B365" s="3" t="s">
        <v>1</v>
      </c>
      <c r="C365" s="3" t="s">
        <v>1</v>
      </c>
      <c r="D365" s="3" t="s">
        <v>309</v>
      </c>
      <c r="E365" s="3" t="str">
        <v>Schelten</v>
      </c>
      <c r="G365" s="18">
        <v>1607</v>
      </c>
      <c r="H365" s="18" t="s">
        <v>4530</v>
      </c>
    </row>
    <row r="366" spans="1:8" x14ac:dyDescent="0.2">
      <c r="A366" s="3">
        <v>3020</v>
      </c>
      <c r="B366" s="3" t="s">
        <v>1</v>
      </c>
      <c r="C366" s="3" t="s">
        <v>1</v>
      </c>
      <c r="D366" s="3" t="s">
        <v>309</v>
      </c>
      <c r="E366" s="3" t="str">
        <v>Seehof</v>
      </c>
      <c r="G366" s="18">
        <v>1608</v>
      </c>
      <c r="H366" s="18" t="s">
        <v>4530</v>
      </c>
    </row>
    <row r="367" spans="1:8" x14ac:dyDescent="0.2">
      <c r="A367" s="3">
        <v>3027</v>
      </c>
      <c r="B367" s="3" t="s">
        <v>1</v>
      </c>
      <c r="C367" s="3" t="s">
        <v>1</v>
      </c>
      <c r="D367" s="3" t="s">
        <v>309</v>
      </c>
      <c r="E367" s="3" t="str">
        <v>Sorvilier</v>
      </c>
      <c r="G367" s="18">
        <v>1609</v>
      </c>
      <c r="H367" s="18" t="s">
        <v>4530</v>
      </c>
    </row>
    <row r="368" spans="1:8" x14ac:dyDescent="0.2">
      <c r="A368" s="3">
        <v>3065</v>
      </c>
      <c r="B368" s="3" t="s">
        <v>368</v>
      </c>
      <c r="C368" s="3" t="s">
        <v>368</v>
      </c>
      <c r="D368" s="3" t="s">
        <v>309</v>
      </c>
      <c r="E368" s="3" t="str">
        <v>Tavannes</v>
      </c>
      <c r="G368" s="18">
        <v>1610</v>
      </c>
      <c r="H368" s="18" t="s">
        <v>4530</v>
      </c>
    </row>
    <row r="369" spans="1:8" x14ac:dyDescent="0.2">
      <c r="A369" s="3">
        <v>3047</v>
      </c>
      <c r="B369" s="3" t="s">
        <v>369</v>
      </c>
      <c r="C369" s="3" t="s">
        <v>370</v>
      </c>
      <c r="D369" s="3" t="s">
        <v>309</v>
      </c>
      <c r="E369" s="3" t="str">
        <v>Rebévelier</v>
      </c>
      <c r="G369" s="18">
        <v>1611</v>
      </c>
      <c r="H369" s="18" t="s">
        <v>4531</v>
      </c>
    </row>
    <row r="370" spans="1:8" x14ac:dyDescent="0.2">
      <c r="A370" s="3">
        <v>3037</v>
      </c>
      <c r="B370" s="3" t="s">
        <v>371</v>
      </c>
      <c r="C370" s="3" t="s">
        <v>372</v>
      </c>
      <c r="D370" s="3" t="s">
        <v>309</v>
      </c>
      <c r="E370" s="3" t="str">
        <v>Petit-Val</v>
      </c>
      <c r="G370" s="18">
        <v>1612</v>
      </c>
      <c r="H370" s="18" t="s">
        <v>4530</v>
      </c>
    </row>
    <row r="371" spans="1:8" x14ac:dyDescent="0.2">
      <c r="A371" s="3">
        <v>3038</v>
      </c>
      <c r="B371" s="3" t="s">
        <v>372</v>
      </c>
      <c r="C371" s="3" t="s">
        <v>372</v>
      </c>
      <c r="D371" s="3" t="s">
        <v>309</v>
      </c>
      <c r="E371" s="3" t="str">
        <v>Valbirse</v>
      </c>
      <c r="G371" s="18">
        <v>1613</v>
      </c>
      <c r="H371" s="18" t="s">
        <v>4530</v>
      </c>
    </row>
    <row r="372" spans="1:8" x14ac:dyDescent="0.2">
      <c r="A372" s="3">
        <v>3084</v>
      </c>
      <c r="B372" s="3" t="s">
        <v>373</v>
      </c>
      <c r="C372" s="3" t="s">
        <v>374</v>
      </c>
      <c r="D372" s="3" t="s">
        <v>309</v>
      </c>
      <c r="E372" s="3" t="str">
        <v>La Neuveville</v>
      </c>
      <c r="G372" s="18">
        <v>1614</v>
      </c>
      <c r="H372" s="18" t="s">
        <v>4530</v>
      </c>
    </row>
    <row r="373" spans="1:8" x14ac:dyDescent="0.2">
      <c r="A373" s="3">
        <v>3095</v>
      </c>
      <c r="B373" s="3" t="s">
        <v>375</v>
      </c>
      <c r="C373" s="3" t="s">
        <v>374</v>
      </c>
      <c r="D373" s="3" t="s">
        <v>309</v>
      </c>
      <c r="E373" s="3" t="str">
        <v>Nods</v>
      </c>
      <c r="G373" s="18">
        <v>1615</v>
      </c>
      <c r="H373" s="18" t="s">
        <v>4530</v>
      </c>
    </row>
    <row r="374" spans="1:8" x14ac:dyDescent="0.2">
      <c r="A374" s="3">
        <v>3097</v>
      </c>
      <c r="B374" s="3" t="s">
        <v>376</v>
      </c>
      <c r="C374" s="3" t="s">
        <v>374</v>
      </c>
      <c r="D374" s="3" t="s">
        <v>309</v>
      </c>
      <c r="E374" s="3" t="str">
        <v>Plateau de Diesse</v>
      </c>
      <c r="G374" s="18">
        <v>1616</v>
      </c>
      <c r="H374" s="18" t="s">
        <v>4530</v>
      </c>
    </row>
    <row r="375" spans="1:8" x14ac:dyDescent="0.2">
      <c r="A375" s="3">
        <v>3098</v>
      </c>
      <c r="B375" s="3" t="s">
        <v>374</v>
      </c>
      <c r="C375" s="3" t="s">
        <v>374</v>
      </c>
      <c r="D375" s="3" t="s">
        <v>309</v>
      </c>
      <c r="E375" s="3" t="str">
        <v>Aegerten</v>
      </c>
      <c r="G375" s="18">
        <v>1617</v>
      </c>
      <c r="H375" s="18" t="s">
        <v>4530</v>
      </c>
    </row>
    <row r="376" spans="1:8" x14ac:dyDescent="0.2">
      <c r="A376" s="3">
        <v>3098</v>
      </c>
      <c r="B376" s="3" t="s">
        <v>374</v>
      </c>
      <c r="C376" s="3" t="s">
        <v>374</v>
      </c>
      <c r="D376" s="3" t="s">
        <v>309</v>
      </c>
      <c r="E376" s="3" t="str">
        <v>Bellmund</v>
      </c>
      <c r="G376" s="18">
        <v>1618</v>
      </c>
      <c r="H376" s="18" t="s">
        <v>4530</v>
      </c>
    </row>
    <row r="377" spans="1:8" x14ac:dyDescent="0.2">
      <c r="A377" s="3">
        <v>3098</v>
      </c>
      <c r="B377" s="3" t="s">
        <v>377</v>
      </c>
      <c r="C377" s="3" t="s">
        <v>374</v>
      </c>
      <c r="D377" s="3" t="s">
        <v>309</v>
      </c>
      <c r="E377" s="3" t="str">
        <v>Brügg</v>
      </c>
      <c r="G377" s="18">
        <v>1619</v>
      </c>
      <c r="H377" s="18" t="s">
        <v>4530</v>
      </c>
    </row>
    <row r="378" spans="1:8" x14ac:dyDescent="0.2">
      <c r="A378" s="3">
        <v>3144</v>
      </c>
      <c r="B378" s="3" t="s">
        <v>378</v>
      </c>
      <c r="C378" s="3" t="s">
        <v>374</v>
      </c>
      <c r="D378" s="3" t="s">
        <v>309</v>
      </c>
      <c r="E378" s="3" t="str">
        <v>Bühl</v>
      </c>
      <c r="G378" s="18">
        <v>1623</v>
      </c>
      <c r="H378" s="18" t="s">
        <v>4531</v>
      </c>
    </row>
    <row r="379" spans="1:8" x14ac:dyDescent="0.2">
      <c r="A379" s="3">
        <v>3145</v>
      </c>
      <c r="B379" s="3" t="s">
        <v>379</v>
      </c>
      <c r="C379" s="3" t="s">
        <v>374</v>
      </c>
      <c r="D379" s="3" t="s">
        <v>309</v>
      </c>
      <c r="E379" s="3" t="str">
        <v>Epsach</v>
      </c>
      <c r="G379" s="18">
        <v>1624</v>
      </c>
      <c r="H379" s="18" t="s">
        <v>4531</v>
      </c>
    </row>
    <row r="380" spans="1:8" x14ac:dyDescent="0.2">
      <c r="A380" s="3">
        <v>3147</v>
      </c>
      <c r="B380" s="3" t="s">
        <v>380</v>
      </c>
      <c r="C380" s="3" t="s">
        <v>374</v>
      </c>
      <c r="D380" s="3" t="s">
        <v>309</v>
      </c>
      <c r="E380" s="3" t="str">
        <v>Hagneck</v>
      </c>
      <c r="G380" s="18">
        <v>1625</v>
      </c>
      <c r="H380" s="18" t="s">
        <v>4531</v>
      </c>
    </row>
    <row r="381" spans="1:8" x14ac:dyDescent="0.2">
      <c r="A381" s="3">
        <v>3172</v>
      </c>
      <c r="B381" s="3" t="s">
        <v>381</v>
      </c>
      <c r="C381" s="3" t="s">
        <v>374</v>
      </c>
      <c r="D381" s="3" t="s">
        <v>309</v>
      </c>
      <c r="E381" s="3" t="str">
        <v>Hermrigen</v>
      </c>
      <c r="G381" s="18">
        <v>1626</v>
      </c>
      <c r="H381" s="18" t="s">
        <v>4531</v>
      </c>
    </row>
    <row r="382" spans="1:8" x14ac:dyDescent="0.2">
      <c r="A382" s="3">
        <v>3173</v>
      </c>
      <c r="B382" s="3" t="s">
        <v>382</v>
      </c>
      <c r="C382" s="3" t="s">
        <v>374</v>
      </c>
      <c r="D382" s="3" t="s">
        <v>309</v>
      </c>
      <c r="E382" s="3" t="str">
        <v>Jens</v>
      </c>
      <c r="G382" s="18">
        <v>1627</v>
      </c>
      <c r="H382" s="18" t="s">
        <v>4531</v>
      </c>
    </row>
    <row r="383" spans="1:8" x14ac:dyDescent="0.2">
      <c r="A383" s="3">
        <v>3174</v>
      </c>
      <c r="B383" s="3" t="s">
        <v>383</v>
      </c>
      <c r="C383" s="3" t="s">
        <v>374</v>
      </c>
      <c r="D383" s="3" t="s">
        <v>309</v>
      </c>
      <c r="E383" s="3" t="str">
        <v>Ipsach</v>
      </c>
      <c r="G383" s="18">
        <v>1628</v>
      </c>
      <c r="H383" s="18" t="s">
        <v>4531</v>
      </c>
    </row>
    <row r="384" spans="1:8" x14ac:dyDescent="0.2">
      <c r="A384" s="3">
        <v>3073</v>
      </c>
      <c r="B384" s="3" t="s">
        <v>384</v>
      </c>
      <c r="C384" s="3" t="s">
        <v>385</v>
      </c>
      <c r="D384" s="3" t="s">
        <v>309</v>
      </c>
      <c r="E384" s="3" t="str">
        <v>Ligerz</v>
      </c>
      <c r="G384" s="18">
        <v>1630</v>
      </c>
      <c r="H384" s="18" t="s">
        <v>4531</v>
      </c>
    </row>
    <row r="385" spans="1:8" x14ac:dyDescent="0.2">
      <c r="A385" s="3">
        <v>3074</v>
      </c>
      <c r="B385" s="3" t="s">
        <v>386</v>
      </c>
      <c r="C385" s="3" t="s">
        <v>385</v>
      </c>
      <c r="D385" s="3" t="s">
        <v>309</v>
      </c>
      <c r="E385" s="3" t="str">
        <v>Merzligen</v>
      </c>
      <c r="G385" s="18">
        <v>1632</v>
      </c>
      <c r="H385" s="18" t="s">
        <v>4531</v>
      </c>
    </row>
    <row r="386" spans="1:8" x14ac:dyDescent="0.2">
      <c r="A386" s="3">
        <v>3096</v>
      </c>
      <c r="B386" s="3" t="s">
        <v>387</v>
      </c>
      <c r="C386" s="3" t="s">
        <v>387</v>
      </c>
      <c r="D386" s="3" t="s">
        <v>309</v>
      </c>
      <c r="E386" s="3" t="str">
        <v>Mörigen</v>
      </c>
      <c r="G386" s="18">
        <v>1633</v>
      </c>
      <c r="H386" s="18" t="s">
        <v>4531</v>
      </c>
    </row>
    <row r="387" spans="1:8" x14ac:dyDescent="0.2">
      <c r="A387" s="3">
        <v>3066</v>
      </c>
      <c r="B387" s="3" t="s">
        <v>388</v>
      </c>
      <c r="C387" s="3" t="s">
        <v>388</v>
      </c>
      <c r="D387" s="3" t="s">
        <v>309</v>
      </c>
      <c r="E387" s="3" t="str">
        <v>Nidau</v>
      </c>
      <c r="G387" s="18">
        <v>1634</v>
      </c>
      <c r="H387" s="18" t="s">
        <v>4531</v>
      </c>
    </row>
    <row r="388" spans="1:8" x14ac:dyDescent="0.2">
      <c r="A388" s="3">
        <v>3067</v>
      </c>
      <c r="B388" s="3" t="s">
        <v>389</v>
      </c>
      <c r="C388" s="3" t="s">
        <v>390</v>
      </c>
      <c r="D388" s="3" t="s">
        <v>309</v>
      </c>
      <c r="E388" s="3" t="str">
        <v>Orpund</v>
      </c>
      <c r="G388" s="18">
        <v>1635</v>
      </c>
      <c r="H388" s="18" t="s">
        <v>4531</v>
      </c>
    </row>
    <row r="389" spans="1:8" x14ac:dyDescent="0.2">
      <c r="A389" s="3">
        <v>3068</v>
      </c>
      <c r="B389" s="3" t="s">
        <v>391</v>
      </c>
      <c r="C389" s="3" t="s">
        <v>390</v>
      </c>
      <c r="D389" s="3" t="s">
        <v>309</v>
      </c>
      <c r="E389" s="3" t="str">
        <v>Port</v>
      </c>
      <c r="G389" s="18">
        <v>1636</v>
      </c>
      <c r="H389" s="18" t="s">
        <v>4531</v>
      </c>
    </row>
    <row r="390" spans="1:8" x14ac:dyDescent="0.2">
      <c r="A390" s="3">
        <v>3032</v>
      </c>
      <c r="B390" s="3" t="s">
        <v>392</v>
      </c>
      <c r="C390" s="3" t="s">
        <v>393</v>
      </c>
      <c r="D390" s="3" t="s">
        <v>309</v>
      </c>
      <c r="E390" s="3" t="str">
        <v>Safnern</v>
      </c>
      <c r="G390" s="18">
        <v>1637</v>
      </c>
      <c r="H390" s="18" t="s">
        <v>4531</v>
      </c>
    </row>
    <row r="391" spans="1:8" x14ac:dyDescent="0.2">
      <c r="A391" s="3">
        <v>3033</v>
      </c>
      <c r="B391" s="3" t="s">
        <v>394</v>
      </c>
      <c r="C391" s="3" t="s">
        <v>393</v>
      </c>
      <c r="D391" s="3" t="s">
        <v>309</v>
      </c>
      <c r="E391" s="3" t="str">
        <v>Scheuren</v>
      </c>
      <c r="G391" s="18">
        <v>1638</v>
      </c>
      <c r="H391" s="18" t="s">
        <v>4531</v>
      </c>
    </row>
    <row r="392" spans="1:8" x14ac:dyDescent="0.2">
      <c r="A392" s="3">
        <v>3034</v>
      </c>
      <c r="B392" s="3" t="s">
        <v>395</v>
      </c>
      <c r="C392" s="3" t="s">
        <v>393</v>
      </c>
      <c r="D392" s="3" t="s">
        <v>309</v>
      </c>
      <c r="E392" s="3" t="str">
        <v>Schwadernau</v>
      </c>
      <c r="G392" s="18">
        <v>1642</v>
      </c>
      <c r="H392" s="18" t="s">
        <v>4531</v>
      </c>
    </row>
    <row r="393" spans="1:8" x14ac:dyDescent="0.2">
      <c r="A393" s="3">
        <v>3043</v>
      </c>
      <c r="B393" s="3" t="s">
        <v>396</v>
      </c>
      <c r="C393" s="3" t="s">
        <v>393</v>
      </c>
      <c r="D393" s="3" t="s">
        <v>309</v>
      </c>
      <c r="E393" s="3" t="str">
        <v>Studen (BE)</v>
      </c>
      <c r="G393" s="18">
        <v>1643</v>
      </c>
      <c r="H393" s="18" t="s">
        <v>4531</v>
      </c>
    </row>
    <row r="394" spans="1:8" x14ac:dyDescent="0.2">
      <c r="A394" s="3">
        <v>3044</v>
      </c>
      <c r="B394" s="3" t="s">
        <v>397</v>
      </c>
      <c r="C394" s="3" t="s">
        <v>393</v>
      </c>
      <c r="D394" s="3" t="s">
        <v>309</v>
      </c>
      <c r="E394" s="3" t="str">
        <v>Sutz-Lattrigen</v>
      </c>
      <c r="G394" s="18">
        <v>1644</v>
      </c>
      <c r="H394" s="18" t="s">
        <v>4531</v>
      </c>
    </row>
    <row r="395" spans="1:8" x14ac:dyDescent="0.2">
      <c r="A395" s="3">
        <v>3049</v>
      </c>
      <c r="B395" s="3" t="s">
        <v>398</v>
      </c>
      <c r="C395" s="3" t="s">
        <v>393</v>
      </c>
      <c r="D395" s="3" t="s">
        <v>309</v>
      </c>
      <c r="E395" s="3" t="str">
        <v>Täuffelen</v>
      </c>
      <c r="G395" s="18">
        <v>1645</v>
      </c>
      <c r="H395" s="18" t="s">
        <v>4531</v>
      </c>
    </row>
    <row r="396" spans="1:8" x14ac:dyDescent="0.2">
      <c r="A396" s="3">
        <v>3052</v>
      </c>
      <c r="B396" s="3" t="s">
        <v>399</v>
      </c>
      <c r="C396" s="3" t="s">
        <v>399</v>
      </c>
      <c r="D396" s="3" t="s">
        <v>309</v>
      </c>
      <c r="E396" s="3" t="str">
        <v>Walperswil</v>
      </c>
      <c r="G396" s="18">
        <v>1646</v>
      </c>
      <c r="H396" s="18" t="s">
        <v>4531</v>
      </c>
    </row>
    <row r="397" spans="1:8" x14ac:dyDescent="0.2">
      <c r="A397" s="3">
        <v>3048</v>
      </c>
      <c r="B397" s="3" t="s">
        <v>400</v>
      </c>
      <c r="C397" s="3" t="s">
        <v>401</v>
      </c>
      <c r="D397" s="3" t="s">
        <v>309</v>
      </c>
      <c r="E397" s="3" t="str">
        <v>Worben</v>
      </c>
      <c r="G397" s="18">
        <v>1647</v>
      </c>
      <c r="H397" s="18" t="s">
        <v>4531</v>
      </c>
    </row>
    <row r="398" spans="1:8" x14ac:dyDescent="0.2">
      <c r="A398" s="3">
        <v>3063</v>
      </c>
      <c r="B398" s="3" t="s">
        <v>401</v>
      </c>
      <c r="C398" s="3" t="s">
        <v>401</v>
      </c>
      <c r="D398" s="3" t="s">
        <v>309</v>
      </c>
      <c r="E398" s="3" t="str">
        <v>Twann-Tüscherz</v>
      </c>
      <c r="G398" s="18">
        <v>1648</v>
      </c>
      <c r="H398" s="18" t="s">
        <v>4531</v>
      </c>
    </row>
    <row r="399" spans="1:8" x14ac:dyDescent="0.2">
      <c r="A399" s="3">
        <v>3072</v>
      </c>
      <c r="B399" s="3" t="s">
        <v>402</v>
      </c>
      <c r="C399" s="3" t="s">
        <v>402</v>
      </c>
      <c r="D399" s="3" t="s">
        <v>309</v>
      </c>
      <c r="E399" s="3" t="str">
        <v>Därstetten</v>
      </c>
      <c r="G399" s="18">
        <v>1649</v>
      </c>
      <c r="H399" s="18" t="s">
        <v>4531</v>
      </c>
    </row>
    <row r="400" spans="1:8" x14ac:dyDescent="0.2">
      <c r="A400" s="3">
        <v>2502</v>
      </c>
      <c r="B400" s="3" t="s">
        <v>403</v>
      </c>
      <c r="C400" s="3" t="s">
        <v>403</v>
      </c>
      <c r="D400" s="3" t="s">
        <v>309</v>
      </c>
      <c r="E400" s="3" t="str">
        <v>Diemtigen</v>
      </c>
      <c r="G400" s="18">
        <v>1651</v>
      </c>
      <c r="H400" s="18" t="s">
        <v>4531</v>
      </c>
    </row>
    <row r="401" spans="1:8" x14ac:dyDescent="0.2">
      <c r="A401" s="3">
        <v>2503</v>
      </c>
      <c r="B401" s="3" t="s">
        <v>403</v>
      </c>
      <c r="C401" s="3" t="s">
        <v>403</v>
      </c>
      <c r="D401" s="3" t="s">
        <v>309</v>
      </c>
      <c r="E401" s="3" t="str">
        <v>Erlenbach im Simmental</v>
      </c>
      <c r="G401" s="18">
        <v>1652</v>
      </c>
      <c r="H401" s="18" t="s">
        <v>4531</v>
      </c>
    </row>
    <row r="402" spans="1:8" x14ac:dyDescent="0.2">
      <c r="A402" s="3">
        <v>2504</v>
      </c>
      <c r="B402" s="3" t="s">
        <v>403</v>
      </c>
      <c r="C402" s="3" t="s">
        <v>403</v>
      </c>
      <c r="D402" s="3" t="s">
        <v>309</v>
      </c>
      <c r="E402" s="3" t="str">
        <v>Oberwil im Simmental</v>
      </c>
      <c r="G402" s="18">
        <v>1653</v>
      </c>
      <c r="H402" s="18" t="s">
        <v>4531</v>
      </c>
    </row>
    <row r="403" spans="1:8" x14ac:dyDescent="0.2">
      <c r="A403" s="3">
        <v>2505</v>
      </c>
      <c r="B403" s="3" t="s">
        <v>403</v>
      </c>
      <c r="C403" s="3" t="s">
        <v>403</v>
      </c>
      <c r="D403" s="3" t="s">
        <v>309</v>
      </c>
      <c r="E403" s="3" t="str">
        <v>Reutigen</v>
      </c>
      <c r="G403" s="18">
        <v>1654</v>
      </c>
      <c r="H403" s="18" t="s">
        <v>4531</v>
      </c>
    </row>
    <row r="404" spans="1:8" x14ac:dyDescent="0.2">
      <c r="A404" s="3">
        <v>2532</v>
      </c>
      <c r="B404" s="3" t="s">
        <v>404</v>
      </c>
      <c r="C404" s="3" t="s">
        <v>405</v>
      </c>
      <c r="D404" s="3" t="s">
        <v>309</v>
      </c>
      <c r="E404" s="3" t="str">
        <v>Spiez</v>
      </c>
      <c r="G404" s="18">
        <v>1656</v>
      </c>
      <c r="H404" s="18" t="s">
        <v>4535</v>
      </c>
    </row>
    <row r="405" spans="1:8" x14ac:dyDescent="0.2">
      <c r="A405" s="3">
        <v>2533</v>
      </c>
      <c r="B405" s="3" t="s">
        <v>405</v>
      </c>
      <c r="C405" s="3" t="s">
        <v>405</v>
      </c>
      <c r="D405" s="3" t="s">
        <v>309</v>
      </c>
      <c r="E405" s="3" t="str">
        <v>Wimmis</v>
      </c>
      <c r="G405" s="18">
        <v>1657</v>
      </c>
      <c r="H405" s="18" t="s">
        <v>4535</v>
      </c>
    </row>
    <row r="406" spans="1:8" x14ac:dyDescent="0.2">
      <c r="A406" s="3">
        <v>3296</v>
      </c>
      <c r="B406" s="3" t="s">
        <v>406</v>
      </c>
      <c r="C406" s="3" t="s">
        <v>406</v>
      </c>
      <c r="D406" s="3" t="s">
        <v>309</v>
      </c>
      <c r="E406" s="3" t="str">
        <v>Stocken-Höfen</v>
      </c>
      <c r="G406" s="18">
        <v>1658</v>
      </c>
      <c r="H406" s="18" t="s">
        <v>4536</v>
      </c>
    </row>
    <row r="407" spans="1:8" x14ac:dyDescent="0.2">
      <c r="A407" s="3">
        <v>3263</v>
      </c>
      <c r="B407" s="3" t="s">
        <v>407</v>
      </c>
      <c r="C407" s="3" t="s">
        <v>407</v>
      </c>
      <c r="D407" s="3" t="s">
        <v>309</v>
      </c>
      <c r="E407" s="3" t="str">
        <v>Guttannen</v>
      </c>
      <c r="G407" s="18">
        <v>1659</v>
      </c>
      <c r="H407" s="18" t="s">
        <v>4535</v>
      </c>
    </row>
    <row r="408" spans="1:8" x14ac:dyDescent="0.2">
      <c r="A408" s="3">
        <v>3294</v>
      </c>
      <c r="B408" s="3" t="s">
        <v>408</v>
      </c>
      <c r="C408" s="3" t="s">
        <v>408</v>
      </c>
      <c r="D408" s="3" t="s">
        <v>309</v>
      </c>
      <c r="E408" s="3" t="str">
        <v>Hasliberg</v>
      </c>
      <c r="G408" s="18">
        <v>1660</v>
      </c>
      <c r="H408" s="18" t="s">
        <v>4536</v>
      </c>
    </row>
    <row r="409" spans="1:8" x14ac:dyDescent="0.2">
      <c r="A409" s="3">
        <v>3264</v>
      </c>
      <c r="B409" s="3" t="s">
        <v>409</v>
      </c>
      <c r="C409" s="3" t="s">
        <v>410</v>
      </c>
      <c r="D409" s="3" t="s">
        <v>309</v>
      </c>
      <c r="E409" s="3" t="str">
        <v>Innertkirchen</v>
      </c>
      <c r="G409" s="18">
        <v>1661</v>
      </c>
      <c r="H409" s="18" t="s">
        <v>4531</v>
      </c>
    </row>
    <row r="410" spans="1:8" x14ac:dyDescent="0.2">
      <c r="A410" s="3">
        <v>3293</v>
      </c>
      <c r="B410" s="3" t="s">
        <v>411</v>
      </c>
      <c r="C410" s="3" t="s">
        <v>411</v>
      </c>
      <c r="D410" s="3" t="s">
        <v>309</v>
      </c>
      <c r="E410" s="3" t="str">
        <v>Meiringen</v>
      </c>
      <c r="G410" s="18">
        <v>1663</v>
      </c>
      <c r="H410" s="18" t="s">
        <v>4531</v>
      </c>
    </row>
    <row r="411" spans="1:8" x14ac:dyDescent="0.2">
      <c r="A411" s="3">
        <v>2543</v>
      </c>
      <c r="B411" s="3" t="s">
        <v>412</v>
      </c>
      <c r="C411" s="3" t="s">
        <v>413</v>
      </c>
      <c r="D411" s="3" t="s">
        <v>309</v>
      </c>
      <c r="E411" s="3" t="str">
        <v>Schattenhalb</v>
      </c>
      <c r="G411" s="18">
        <v>1665</v>
      </c>
      <c r="H411" s="18" t="s">
        <v>4531</v>
      </c>
    </row>
    <row r="412" spans="1:8" x14ac:dyDescent="0.2">
      <c r="A412" s="3">
        <v>3297</v>
      </c>
      <c r="B412" s="3" t="s">
        <v>414</v>
      </c>
      <c r="C412" s="3" t="s">
        <v>414</v>
      </c>
      <c r="D412" s="3" t="s">
        <v>309</v>
      </c>
      <c r="E412" s="3" t="str">
        <v>Boltigen</v>
      </c>
      <c r="G412" s="18">
        <v>1666</v>
      </c>
      <c r="H412" s="18" t="s">
        <v>4536</v>
      </c>
    </row>
    <row r="413" spans="1:8" x14ac:dyDescent="0.2">
      <c r="A413" s="3">
        <v>3294</v>
      </c>
      <c r="B413" s="3" t="s">
        <v>415</v>
      </c>
      <c r="C413" s="3" t="s">
        <v>415</v>
      </c>
      <c r="D413" s="3" t="s">
        <v>309</v>
      </c>
      <c r="E413" s="3" t="str">
        <v>Lenk</v>
      </c>
      <c r="G413" s="18">
        <v>1667</v>
      </c>
      <c r="H413" s="18" t="s">
        <v>4531</v>
      </c>
    </row>
    <row r="414" spans="1:8" x14ac:dyDescent="0.2">
      <c r="A414" s="3">
        <v>2554</v>
      </c>
      <c r="B414" s="3" t="s">
        <v>416</v>
      </c>
      <c r="C414" s="3" t="s">
        <v>416</v>
      </c>
      <c r="D414" s="3" t="s">
        <v>309</v>
      </c>
      <c r="E414" s="3" t="str">
        <v>St. Stephan</v>
      </c>
      <c r="G414" s="18">
        <v>1669</v>
      </c>
      <c r="H414" s="18" t="s">
        <v>4536</v>
      </c>
    </row>
    <row r="415" spans="1:8" x14ac:dyDescent="0.2">
      <c r="A415" s="3">
        <v>3298</v>
      </c>
      <c r="B415" s="3" t="s">
        <v>417</v>
      </c>
      <c r="C415" s="3" t="s">
        <v>418</v>
      </c>
      <c r="D415" s="3" t="s">
        <v>309</v>
      </c>
      <c r="E415" s="3" t="str">
        <v>Zweisimmen</v>
      </c>
      <c r="G415" s="18">
        <v>1670</v>
      </c>
      <c r="H415" s="18" t="s">
        <v>4531</v>
      </c>
    </row>
    <row r="416" spans="1:8" x14ac:dyDescent="0.2">
      <c r="A416" s="3">
        <v>2542</v>
      </c>
      <c r="B416" s="3" t="s">
        <v>419</v>
      </c>
      <c r="C416" s="3" t="s">
        <v>419</v>
      </c>
      <c r="D416" s="3" t="s">
        <v>309</v>
      </c>
      <c r="E416" s="3" t="str">
        <v>Gsteig</v>
      </c>
      <c r="G416" s="18">
        <v>1673</v>
      </c>
      <c r="H416" s="18" t="s">
        <v>4530</v>
      </c>
    </row>
    <row r="417" spans="1:8" x14ac:dyDescent="0.2">
      <c r="A417" s="3">
        <v>3295</v>
      </c>
      <c r="B417" s="3" t="s">
        <v>420</v>
      </c>
      <c r="C417" s="3" t="s">
        <v>421</v>
      </c>
      <c r="D417" s="3" t="s">
        <v>309</v>
      </c>
      <c r="E417" s="3" t="str">
        <v>Lauenen</v>
      </c>
      <c r="G417" s="18">
        <v>1674</v>
      </c>
      <c r="H417" s="18" t="s">
        <v>4531</v>
      </c>
    </row>
    <row r="418" spans="1:8" x14ac:dyDescent="0.2">
      <c r="A418" s="3">
        <v>3251</v>
      </c>
      <c r="B418" s="3" t="s">
        <v>422</v>
      </c>
      <c r="C418" s="3" t="s">
        <v>423</v>
      </c>
      <c r="D418" s="3" t="s">
        <v>309</v>
      </c>
      <c r="E418" s="3" t="str">
        <v>Saanen</v>
      </c>
      <c r="G418" s="18">
        <v>1675</v>
      </c>
      <c r="H418" s="18" t="s">
        <v>4531</v>
      </c>
    </row>
    <row r="419" spans="1:8" x14ac:dyDescent="0.2">
      <c r="A419" s="3">
        <v>3426</v>
      </c>
      <c r="B419" s="3" t="s">
        <v>424</v>
      </c>
      <c r="C419" s="3" t="s">
        <v>424</v>
      </c>
      <c r="D419" s="3" t="s">
        <v>309</v>
      </c>
      <c r="E419" s="3" t="str">
        <v>Guggisberg</v>
      </c>
      <c r="G419" s="18">
        <v>1676</v>
      </c>
      <c r="H419" s="18" t="s">
        <v>4531</v>
      </c>
    </row>
    <row r="420" spans="1:8" x14ac:dyDescent="0.2">
      <c r="A420" s="3">
        <v>3473</v>
      </c>
      <c r="B420" s="3" t="s">
        <v>425</v>
      </c>
      <c r="C420" s="3" t="s">
        <v>425</v>
      </c>
      <c r="D420" s="3" t="s">
        <v>309</v>
      </c>
      <c r="E420" s="3" t="str">
        <v>Rüschegg</v>
      </c>
      <c r="G420" s="18">
        <v>1677</v>
      </c>
      <c r="H420" s="18" t="s">
        <v>4531</v>
      </c>
    </row>
    <row r="421" spans="1:8" x14ac:dyDescent="0.2">
      <c r="A421" s="3">
        <v>3323</v>
      </c>
      <c r="B421" s="3" t="s">
        <v>426</v>
      </c>
      <c r="C421" s="3" t="s">
        <v>427</v>
      </c>
      <c r="D421" s="3" t="s">
        <v>309</v>
      </c>
      <c r="E421" s="3" t="str">
        <v>Schwarzenburg</v>
      </c>
      <c r="G421" s="18">
        <v>1678</v>
      </c>
      <c r="H421" s="18" t="s">
        <v>4531</v>
      </c>
    </row>
    <row r="422" spans="1:8" x14ac:dyDescent="0.2">
      <c r="A422" s="3">
        <v>3400</v>
      </c>
      <c r="B422" s="3" t="s">
        <v>428</v>
      </c>
      <c r="C422" s="3" t="s">
        <v>428</v>
      </c>
      <c r="D422" s="3" t="s">
        <v>309</v>
      </c>
      <c r="E422" s="3" t="str">
        <v>Belp</v>
      </c>
      <c r="G422" s="18">
        <v>1679</v>
      </c>
      <c r="H422" s="18" t="s">
        <v>4531</v>
      </c>
    </row>
    <row r="423" spans="1:8" x14ac:dyDescent="0.2">
      <c r="A423" s="3">
        <v>3423</v>
      </c>
      <c r="B423" s="3" t="s">
        <v>429</v>
      </c>
      <c r="C423" s="3" t="s">
        <v>429</v>
      </c>
      <c r="D423" s="3" t="s">
        <v>309</v>
      </c>
      <c r="E423" s="3" t="str">
        <v>Burgistein</v>
      </c>
      <c r="G423" s="18">
        <v>1680</v>
      </c>
      <c r="H423" s="18" t="s">
        <v>4531</v>
      </c>
    </row>
    <row r="424" spans="1:8" x14ac:dyDescent="0.2">
      <c r="A424" s="3">
        <v>3424</v>
      </c>
      <c r="B424" s="3" t="s">
        <v>430</v>
      </c>
      <c r="C424" s="3" t="s">
        <v>429</v>
      </c>
      <c r="D424" s="3" t="s">
        <v>309</v>
      </c>
      <c r="E424" s="3" t="str">
        <v>Gerzensee</v>
      </c>
      <c r="G424" s="18">
        <v>1681</v>
      </c>
      <c r="H424" s="18" t="s">
        <v>4531</v>
      </c>
    </row>
    <row r="425" spans="1:8" x14ac:dyDescent="0.2">
      <c r="A425" s="3">
        <v>3424</v>
      </c>
      <c r="B425" s="3" t="s">
        <v>431</v>
      </c>
      <c r="C425" s="3" t="s">
        <v>429</v>
      </c>
      <c r="D425" s="3" t="s">
        <v>309</v>
      </c>
      <c r="E425" s="3" t="str">
        <v>Gurzelen</v>
      </c>
      <c r="G425" s="18">
        <v>1682</v>
      </c>
      <c r="H425" s="18" t="s">
        <v>4531</v>
      </c>
    </row>
    <row r="426" spans="1:8" x14ac:dyDescent="0.2">
      <c r="A426" s="3">
        <v>3415</v>
      </c>
      <c r="B426" s="3" t="s">
        <v>432</v>
      </c>
      <c r="C426" s="3" t="s">
        <v>433</v>
      </c>
      <c r="D426" s="3" t="s">
        <v>309</v>
      </c>
      <c r="E426" s="3" t="str">
        <v>Jaberg</v>
      </c>
      <c r="G426" s="18">
        <v>1683</v>
      </c>
      <c r="H426" s="18" t="s">
        <v>4531</v>
      </c>
    </row>
    <row r="427" spans="1:8" x14ac:dyDescent="0.2">
      <c r="A427" s="3">
        <v>3415</v>
      </c>
      <c r="B427" s="3" t="s">
        <v>434</v>
      </c>
      <c r="C427" s="3" t="s">
        <v>433</v>
      </c>
      <c r="D427" s="3" t="s">
        <v>309</v>
      </c>
      <c r="E427" s="3" t="str">
        <v>Kaufdorf</v>
      </c>
      <c r="G427" s="18">
        <v>1684</v>
      </c>
      <c r="H427" s="18" t="s">
        <v>4531</v>
      </c>
    </row>
    <row r="428" spans="1:8" x14ac:dyDescent="0.2">
      <c r="A428" s="3">
        <v>3419</v>
      </c>
      <c r="B428" s="3" t="s">
        <v>435</v>
      </c>
      <c r="C428" s="3" t="s">
        <v>433</v>
      </c>
      <c r="D428" s="3" t="s">
        <v>309</v>
      </c>
      <c r="E428" s="3" t="str">
        <v>Kehrsatz</v>
      </c>
      <c r="G428" s="18">
        <v>1685</v>
      </c>
      <c r="H428" s="18" t="s">
        <v>4531</v>
      </c>
    </row>
    <row r="429" spans="1:8" x14ac:dyDescent="0.2">
      <c r="A429" s="3">
        <v>3412</v>
      </c>
      <c r="B429" s="3" t="s">
        <v>436</v>
      </c>
      <c r="C429" s="3" t="s">
        <v>436</v>
      </c>
      <c r="D429" s="3" t="s">
        <v>309</v>
      </c>
      <c r="E429" s="3" t="str">
        <v>Kirchdorf (BE)</v>
      </c>
      <c r="G429" s="18">
        <v>1686</v>
      </c>
      <c r="H429" s="18" t="s">
        <v>4531</v>
      </c>
    </row>
    <row r="430" spans="1:8" x14ac:dyDescent="0.2">
      <c r="A430" s="3">
        <v>3413</v>
      </c>
      <c r="B430" s="3" t="s">
        <v>437</v>
      </c>
      <c r="C430" s="3" t="s">
        <v>436</v>
      </c>
      <c r="D430" s="3" t="s">
        <v>309</v>
      </c>
      <c r="E430" s="3" t="str">
        <v>Niedermuhlern</v>
      </c>
      <c r="G430" s="18">
        <v>1687</v>
      </c>
      <c r="H430" s="18" t="s">
        <v>4531</v>
      </c>
    </row>
    <row r="431" spans="1:8" x14ac:dyDescent="0.2">
      <c r="A431" s="3">
        <v>3429</v>
      </c>
      <c r="B431" s="3" t="s">
        <v>438</v>
      </c>
      <c r="C431" s="3" t="s">
        <v>438</v>
      </c>
      <c r="D431" s="3" t="s">
        <v>309</v>
      </c>
      <c r="E431" s="3" t="str">
        <v>Riggisberg</v>
      </c>
      <c r="G431" s="18">
        <v>1688</v>
      </c>
      <c r="H431" s="18" t="s">
        <v>4531</v>
      </c>
    </row>
    <row r="432" spans="1:8" x14ac:dyDescent="0.2">
      <c r="A432" s="3">
        <v>3324</v>
      </c>
      <c r="B432" s="3" t="s">
        <v>439</v>
      </c>
      <c r="C432" s="3" t="s">
        <v>439</v>
      </c>
      <c r="D432" s="3" t="s">
        <v>309</v>
      </c>
      <c r="E432" s="3" t="str">
        <v>Rüeggisberg</v>
      </c>
      <c r="G432" s="18">
        <v>1689</v>
      </c>
      <c r="H432" s="18" t="s">
        <v>4531</v>
      </c>
    </row>
    <row r="433" spans="1:8" x14ac:dyDescent="0.2">
      <c r="A433" s="3">
        <v>3324</v>
      </c>
      <c r="B433" s="3" t="s">
        <v>440</v>
      </c>
      <c r="C433" s="3" t="s">
        <v>439</v>
      </c>
      <c r="D433" s="3" t="s">
        <v>309</v>
      </c>
      <c r="E433" s="3" t="str">
        <v>Seftigen</v>
      </c>
      <c r="G433" s="18">
        <v>1690</v>
      </c>
      <c r="H433" s="18" t="s">
        <v>4531</v>
      </c>
    </row>
    <row r="434" spans="1:8" x14ac:dyDescent="0.2">
      <c r="A434" s="3">
        <v>3429</v>
      </c>
      <c r="B434" s="3" t="s">
        <v>441</v>
      </c>
      <c r="C434" s="3" t="s">
        <v>441</v>
      </c>
      <c r="D434" s="3" t="s">
        <v>309</v>
      </c>
      <c r="E434" s="3" t="str">
        <v>Toffen</v>
      </c>
      <c r="G434" s="18">
        <v>1691</v>
      </c>
      <c r="H434" s="18" t="s">
        <v>4531</v>
      </c>
    </row>
    <row r="435" spans="1:8" x14ac:dyDescent="0.2">
      <c r="A435" s="3">
        <v>3309</v>
      </c>
      <c r="B435" s="3" t="s">
        <v>442</v>
      </c>
      <c r="C435" s="3" t="s">
        <v>442</v>
      </c>
      <c r="D435" s="3" t="s">
        <v>309</v>
      </c>
      <c r="E435" s="3" t="str">
        <v>Uttigen</v>
      </c>
      <c r="G435" s="18">
        <v>1692</v>
      </c>
      <c r="H435" s="18" t="s">
        <v>4531</v>
      </c>
    </row>
    <row r="436" spans="1:8" x14ac:dyDescent="0.2">
      <c r="A436" s="3">
        <v>3422</v>
      </c>
      <c r="B436" s="3" t="s">
        <v>443</v>
      </c>
      <c r="C436" s="3" t="s">
        <v>444</v>
      </c>
      <c r="D436" s="3" t="s">
        <v>309</v>
      </c>
      <c r="E436" s="3" t="str">
        <v>Wattenwil</v>
      </c>
      <c r="G436" s="18">
        <v>1694</v>
      </c>
      <c r="H436" s="18" t="s">
        <v>4531</v>
      </c>
    </row>
    <row r="437" spans="1:8" x14ac:dyDescent="0.2">
      <c r="A437" s="3">
        <v>3425</v>
      </c>
      <c r="B437" s="3" t="s">
        <v>445</v>
      </c>
      <c r="C437" s="3" t="s">
        <v>445</v>
      </c>
      <c r="D437" s="3" t="s">
        <v>309</v>
      </c>
      <c r="E437" s="3" t="str">
        <v>Wald (BE)</v>
      </c>
      <c r="G437" s="18">
        <v>1695</v>
      </c>
      <c r="H437" s="18" t="s">
        <v>4531</v>
      </c>
    </row>
    <row r="438" spans="1:8" x14ac:dyDescent="0.2">
      <c r="A438" s="3">
        <v>3325</v>
      </c>
      <c r="B438" s="3" t="s">
        <v>446</v>
      </c>
      <c r="C438" s="3" t="s">
        <v>447</v>
      </c>
      <c r="D438" s="3" t="s">
        <v>309</v>
      </c>
      <c r="E438" s="3" t="str">
        <v>Thurnen</v>
      </c>
      <c r="G438" s="18">
        <v>1696</v>
      </c>
      <c r="H438" s="18" t="s">
        <v>4531</v>
      </c>
    </row>
    <row r="439" spans="1:8" x14ac:dyDescent="0.2">
      <c r="A439" s="3">
        <v>3326</v>
      </c>
      <c r="B439" s="3" t="s">
        <v>447</v>
      </c>
      <c r="C439" s="3" t="s">
        <v>447</v>
      </c>
      <c r="D439" s="3" t="s">
        <v>309</v>
      </c>
      <c r="E439" s="3" t="str">
        <v>Eggiwil</v>
      </c>
      <c r="G439" s="18">
        <v>1697</v>
      </c>
      <c r="H439" s="18" t="s">
        <v>4531</v>
      </c>
    </row>
    <row r="440" spans="1:8" x14ac:dyDescent="0.2">
      <c r="A440" s="3">
        <v>3421</v>
      </c>
      <c r="B440" s="3" t="s">
        <v>448</v>
      </c>
      <c r="C440" s="3" t="s">
        <v>448</v>
      </c>
      <c r="D440" s="3" t="s">
        <v>309</v>
      </c>
      <c r="E440" s="3" t="str">
        <v>Langnau im Emmental</v>
      </c>
      <c r="G440" s="18">
        <v>1699</v>
      </c>
      <c r="H440" s="18" t="s">
        <v>4531</v>
      </c>
    </row>
    <row r="441" spans="1:8" x14ac:dyDescent="0.2">
      <c r="A441" s="3">
        <v>3414</v>
      </c>
      <c r="B441" s="3" t="s">
        <v>449</v>
      </c>
      <c r="C441" s="3" t="s">
        <v>449</v>
      </c>
      <c r="D441" s="3" t="s">
        <v>309</v>
      </c>
      <c r="E441" s="3" t="str">
        <v>Lauperswil</v>
      </c>
      <c r="G441" s="18">
        <v>1700</v>
      </c>
      <c r="H441" s="18" t="s">
        <v>4531</v>
      </c>
    </row>
    <row r="442" spans="1:8" x14ac:dyDescent="0.2">
      <c r="A442" s="3">
        <v>3421</v>
      </c>
      <c r="B442" s="3" t="s">
        <v>448</v>
      </c>
      <c r="C442" s="3" t="s">
        <v>449</v>
      </c>
      <c r="D442" s="3" t="s">
        <v>309</v>
      </c>
      <c r="E442" s="3" t="str">
        <v>Röthenbach im Emmental</v>
      </c>
      <c r="G442" s="18">
        <v>1712</v>
      </c>
      <c r="H442" s="18" t="s">
        <v>4531</v>
      </c>
    </row>
    <row r="443" spans="1:8" x14ac:dyDescent="0.2">
      <c r="A443" s="3">
        <v>3422</v>
      </c>
      <c r="B443" s="3" t="s">
        <v>450</v>
      </c>
      <c r="C443" s="3" t="s">
        <v>451</v>
      </c>
      <c r="D443" s="3" t="s">
        <v>309</v>
      </c>
      <c r="E443" s="3" t="str">
        <v>Rüderswil</v>
      </c>
      <c r="G443" s="18">
        <v>1713</v>
      </c>
      <c r="H443" s="18" t="s">
        <v>4531</v>
      </c>
    </row>
    <row r="444" spans="1:8" x14ac:dyDescent="0.2">
      <c r="A444" s="3">
        <v>3422</v>
      </c>
      <c r="B444" s="3" t="s">
        <v>452</v>
      </c>
      <c r="C444" s="3" t="s">
        <v>451</v>
      </c>
      <c r="D444" s="3" t="s">
        <v>309</v>
      </c>
      <c r="E444" s="3" t="str">
        <v>Schangnau</v>
      </c>
      <c r="G444" s="18">
        <v>1714</v>
      </c>
      <c r="H444" s="18" t="s">
        <v>4537</v>
      </c>
    </row>
    <row r="445" spans="1:8" x14ac:dyDescent="0.2">
      <c r="A445" s="3">
        <v>3472</v>
      </c>
      <c r="B445" s="3" t="s">
        <v>453</v>
      </c>
      <c r="C445" s="3" t="s">
        <v>453</v>
      </c>
      <c r="D445" s="3" t="s">
        <v>309</v>
      </c>
      <c r="E445" s="3" t="str">
        <v>Signau</v>
      </c>
      <c r="G445" s="18">
        <v>1715</v>
      </c>
      <c r="H445" s="18" t="s">
        <v>4531</v>
      </c>
    </row>
    <row r="446" spans="1:8" x14ac:dyDescent="0.2">
      <c r="A446" s="3">
        <v>3421</v>
      </c>
      <c r="B446" s="3" t="s">
        <v>454</v>
      </c>
      <c r="C446" s="3" t="s">
        <v>455</v>
      </c>
      <c r="D446" s="3" t="s">
        <v>309</v>
      </c>
      <c r="E446" s="3" t="str">
        <v>Trub</v>
      </c>
      <c r="G446" s="18">
        <v>1716</v>
      </c>
      <c r="H446" s="18" t="s">
        <v>4531</v>
      </c>
    </row>
    <row r="447" spans="1:8" x14ac:dyDescent="0.2">
      <c r="A447" s="3">
        <v>3425</v>
      </c>
      <c r="B447" s="3" t="s">
        <v>456</v>
      </c>
      <c r="C447" s="3" t="s">
        <v>456</v>
      </c>
      <c r="D447" s="3" t="s">
        <v>309</v>
      </c>
      <c r="E447" s="3" t="str">
        <v>Trubschachen</v>
      </c>
      <c r="G447" s="18">
        <v>1717</v>
      </c>
      <c r="H447" s="18" t="s">
        <v>4531</v>
      </c>
    </row>
    <row r="448" spans="1:8" x14ac:dyDescent="0.2">
      <c r="A448" s="3">
        <v>3472</v>
      </c>
      <c r="B448" s="3" t="s">
        <v>457</v>
      </c>
      <c r="C448" s="3" t="s">
        <v>457</v>
      </c>
      <c r="D448" s="3" t="s">
        <v>309</v>
      </c>
      <c r="E448" s="3" t="str">
        <v>Amsoldingen</v>
      </c>
      <c r="G448" s="18">
        <v>1718</v>
      </c>
      <c r="H448" s="18" t="s">
        <v>4531</v>
      </c>
    </row>
    <row r="449" spans="1:8" x14ac:dyDescent="0.2">
      <c r="A449" s="3">
        <v>3474</v>
      </c>
      <c r="B449" s="3" t="s">
        <v>458</v>
      </c>
      <c r="C449" s="3" t="s">
        <v>457</v>
      </c>
      <c r="D449" s="3" t="s">
        <v>309</v>
      </c>
      <c r="E449" s="3" t="str">
        <v>Blumenstein</v>
      </c>
      <c r="G449" s="18">
        <v>1719</v>
      </c>
      <c r="H449" s="18" t="s">
        <v>4531</v>
      </c>
    </row>
    <row r="450" spans="1:8" x14ac:dyDescent="0.2">
      <c r="A450" s="3">
        <v>2606</v>
      </c>
      <c r="B450" s="3" t="s">
        <v>459</v>
      </c>
      <c r="C450" s="3" t="s">
        <v>459</v>
      </c>
      <c r="D450" s="3" t="s">
        <v>309</v>
      </c>
      <c r="E450" s="3" t="str">
        <v>Buchholterberg</v>
      </c>
      <c r="G450" s="18">
        <v>1720</v>
      </c>
      <c r="H450" s="18" t="s">
        <v>4531</v>
      </c>
    </row>
    <row r="451" spans="1:8" x14ac:dyDescent="0.2">
      <c r="A451" s="3">
        <v>2610</v>
      </c>
      <c r="B451" s="3" t="s">
        <v>460</v>
      </c>
      <c r="C451" s="3" t="s">
        <v>461</v>
      </c>
      <c r="D451" s="3" t="s">
        <v>309</v>
      </c>
      <c r="E451" s="3" t="str">
        <v>Eriz</v>
      </c>
      <c r="G451" s="18">
        <v>1721</v>
      </c>
      <c r="H451" s="18" t="s">
        <v>4531</v>
      </c>
    </row>
    <row r="452" spans="1:8" x14ac:dyDescent="0.2">
      <c r="A452" s="3">
        <v>2612</v>
      </c>
      <c r="B452" s="3" t="s">
        <v>461</v>
      </c>
      <c r="C452" s="3" t="s">
        <v>461</v>
      </c>
      <c r="D452" s="3" t="s">
        <v>309</v>
      </c>
      <c r="E452" s="3" t="str">
        <v>Fahrni</v>
      </c>
      <c r="G452" s="18">
        <v>1722</v>
      </c>
      <c r="H452" s="18" t="s">
        <v>4531</v>
      </c>
    </row>
    <row r="453" spans="1:8" x14ac:dyDescent="0.2">
      <c r="A453" s="3">
        <v>2607</v>
      </c>
      <c r="B453" s="3" t="s">
        <v>462</v>
      </c>
      <c r="C453" s="3" t="s">
        <v>462</v>
      </c>
      <c r="D453" s="3" t="s">
        <v>309</v>
      </c>
      <c r="E453" s="3" t="str">
        <v>Heiligenschwendi</v>
      </c>
      <c r="G453" s="18">
        <v>1723</v>
      </c>
      <c r="H453" s="18" t="s">
        <v>4531</v>
      </c>
    </row>
    <row r="454" spans="1:8" x14ac:dyDescent="0.2">
      <c r="A454" s="3">
        <v>2608</v>
      </c>
      <c r="B454" s="3" t="s">
        <v>463</v>
      </c>
      <c r="C454" s="3" t="s">
        <v>462</v>
      </c>
      <c r="D454" s="3" t="s">
        <v>309</v>
      </c>
      <c r="E454" s="3" t="str">
        <v>Heimberg</v>
      </c>
      <c r="G454" s="18">
        <v>1724</v>
      </c>
      <c r="H454" s="18" t="s">
        <v>4531</v>
      </c>
    </row>
    <row r="455" spans="1:8" x14ac:dyDescent="0.2">
      <c r="A455" s="3">
        <v>2608</v>
      </c>
      <c r="B455" s="3" t="s">
        <v>464</v>
      </c>
      <c r="C455" s="3" t="s">
        <v>464</v>
      </c>
      <c r="D455" s="3" t="s">
        <v>309</v>
      </c>
      <c r="E455" s="3" t="str">
        <v>Hilterfingen</v>
      </c>
      <c r="G455" s="18">
        <v>1725</v>
      </c>
      <c r="H455" s="18" t="s">
        <v>4531</v>
      </c>
    </row>
    <row r="456" spans="1:8" x14ac:dyDescent="0.2">
      <c r="A456" s="3">
        <v>2333</v>
      </c>
      <c r="B456" s="3" t="s">
        <v>465</v>
      </c>
      <c r="C456" s="3" t="s">
        <v>465</v>
      </c>
      <c r="D456" s="3" t="s">
        <v>309</v>
      </c>
      <c r="E456" s="3" t="str">
        <v>Homberg</v>
      </c>
      <c r="G456" s="18">
        <v>1726</v>
      </c>
      <c r="H456" s="18" t="s">
        <v>4531</v>
      </c>
    </row>
    <row r="457" spans="1:8" x14ac:dyDescent="0.2">
      <c r="A457" s="3">
        <v>2723</v>
      </c>
      <c r="B457" s="3" t="s">
        <v>466</v>
      </c>
      <c r="C457" s="3" t="s">
        <v>466</v>
      </c>
      <c r="D457" s="3" t="s">
        <v>309</v>
      </c>
      <c r="E457" s="3" t="str">
        <v>Horrenbach-Buchen</v>
      </c>
      <c r="G457" s="18">
        <v>1727</v>
      </c>
      <c r="H457" s="18" t="s">
        <v>4531</v>
      </c>
    </row>
    <row r="458" spans="1:8" x14ac:dyDescent="0.2">
      <c r="A458" s="3">
        <v>2534</v>
      </c>
      <c r="B458" s="3" t="s">
        <v>467</v>
      </c>
      <c r="C458" s="3" t="s">
        <v>467</v>
      </c>
      <c r="D458" s="3" t="s">
        <v>309</v>
      </c>
      <c r="E458" s="3" t="str">
        <v>Oberhofen am Thunersee</v>
      </c>
      <c r="G458" s="18">
        <v>1728</v>
      </c>
      <c r="H458" s="18" t="s">
        <v>4531</v>
      </c>
    </row>
    <row r="459" spans="1:8" x14ac:dyDescent="0.2">
      <c r="A459" s="3">
        <v>2534</v>
      </c>
      <c r="B459" s="3" t="s">
        <v>468</v>
      </c>
      <c r="C459" s="3" t="s">
        <v>467</v>
      </c>
      <c r="D459" s="3" t="s">
        <v>309</v>
      </c>
      <c r="E459" s="3" t="str">
        <v>Pohlern</v>
      </c>
      <c r="G459" s="18">
        <v>1730</v>
      </c>
      <c r="H459" s="18" t="s">
        <v>4531</v>
      </c>
    </row>
    <row r="460" spans="1:8" x14ac:dyDescent="0.2">
      <c r="A460" s="3">
        <v>2616</v>
      </c>
      <c r="B460" s="3" t="s">
        <v>469</v>
      </c>
      <c r="C460" s="3" t="s">
        <v>470</v>
      </c>
      <c r="D460" s="3" t="s">
        <v>309</v>
      </c>
      <c r="E460" s="3" t="str">
        <v>Sigriswil</v>
      </c>
      <c r="G460" s="18">
        <v>1731</v>
      </c>
      <c r="H460" s="18" t="s">
        <v>4531</v>
      </c>
    </row>
    <row r="461" spans="1:8" x14ac:dyDescent="0.2">
      <c r="A461" s="3">
        <v>2538</v>
      </c>
      <c r="B461" s="3" t="s">
        <v>471</v>
      </c>
      <c r="C461" s="3" t="s">
        <v>472</v>
      </c>
      <c r="D461" s="3" t="s">
        <v>309</v>
      </c>
      <c r="E461" s="3" t="str">
        <v>Steffisburg</v>
      </c>
      <c r="G461" s="18">
        <v>1732</v>
      </c>
      <c r="H461" s="18" t="s">
        <v>4531</v>
      </c>
    </row>
    <row r="462" spans="1:8" x14ac:dyDescent="0.2">
      <c r="A462" s="3">
        <v>2610</v>
      </c>
      <c r="B462" s="3" t="s">
        <v>473</v>
      </c>
      <c r="C462" s="3" t="s">
        <v>474</v>
      </c>
      <c r="D462" s="3" t="s">
        <v>309</v>
      </c>
      <c r="E462" s="3" t="str">
        <v>Teuffenthal (BE)</v>
      </c>
      <c r="G462" s="18">
        <v>1733</v>
      </c>
      <c r="H462" s="18" t="s">
        <v>4531</v>
      </c>
    </row>
    <row r="463" spans="1:8" x14ac:dyDescent="0.2">
      <c r="A463" s="3">
        <v>2610</v>
      </c>
      <c r="B463" s="3" t="s">
        <v>475</v>
      </c>
      <c r="C463" s="3" t="s">
        <v>474</v>
      </c>
      <c r="D463" s="3" t="s">
        <v>309</v>
      </c>
      <c r="E463" s="3" t="str">
        <v>Thierachern</v>
      </c>
      <c r="G463" s="18">
        <v>1734</v>
      </c>
      <c r="H463" s="18" t="s">
        <v>4531</v>
      </c>
    </row>
    <row r="464" spans="1:8" x14ac:dyDescent="0.2">
      <c r="A464" s="3">
        <v>2610</v>
      </c>
      <c r="B464" s="3" t="s">
        <v>476</v>
      </c>
      <c r="C464" s="3" t="s">
        <v>474</v>
      </c>
      <c r="D464" s="3" t="s">
        <v>309</v>
      </c>
      <c r="E464" s="3" t="str">
        <v>Thun</v>
      </c>
      <c r="G464" s="18">
        <v>1735</v>
      </c>
      <c r="H464" s="18" t="s">
        <v>4531</v>
      </c>
    </row>
    <row r="465" spans="1:8" x14ac:dyDescent="0.2">
      <c r="A465" s="3">
        <v>2605</v>
      </c>
      <c r="B465" s="3" t="s">
        <v>477</v>
      </c>
      <c r="C465" s="3" t="s">
        <v>477</v>
      </c>
      <c r="D465" s="3" t="s">
        <v>309</v>
      </c>
      <c r="E465" s="3" t="str">
        <v>Uebeschi</v>
      </c>
      <c r="G465" s="18">
        <v>1736</v>
      </c>
      <c r="H465" s="18" t="s">
        <v>4531</v>
      </c>
    </row>
    <row r="466" spans="1:8" x14ac:dyDescent="0.2">
      <c r="A466" s="3">
        <v>2615</v>
      </c>
      <c r="B466" s="3" t="s">
        <v>478</v>
      </c>
      <c r="C466" s="3" t="s">
        <v>478</v>
      </c>
      <c r="D466" s="3" t="s">
        <v>309</v>
      </c>
      <c r="E466" s="3" t="str">
        <v>Uetendorf</v>
      </c>
      <c r="G466" s="18">
        <v>1737</v>
      </c>
      <c r="H466" s="18" t="s">
        <v>4531</v>
      </c>
    </row>
    <row r="467" spans="1:8" x14ac:dyDescent="0.2">
      <c r="A467" s="3">
        <v>2615</v>
      </c>
      <c r="B467" s="3" t="s">
        <v>479</v>
      </c>
      <c r="C467" s="3" t="s">
        <v>478</v>
      </c>
      <c r="D467" s="3" t="s">
        <v>309</v>
      </c>
      <c r="E467" s="3" t="str">
        <v>Unterlangenegg</v>
      </c>
      <c r="G467" s="18">
        <v>1738</v>
      </c>
      <c r="H467" s="18" t="s">
        <v>4531</v>
      </c>
    </row>
    <row r="468" spans="1:8" x14ac:dyDescent="0.2">
      <c r="A468" s="3">
        <v>2720</v>
      </c>
      <c r="B468" s="3" t="s">
        <v>480</v>
      </c>
      <c r="C468" s="3" t="s">
        <v>480</v>
      </c>
      <c r="D468" s="3" t="s">
        <v>309</v>
      </c>
      <c r="E468" s="3" t="str">
        <v>Wachseldorn</v>
      </c>
      <c r="G468" s="18">
        <v>1740</v>
      </c>
      <c r="H468" s="18" t="s">
        <v>4531</v>
      </c>
    </row>
    <row r="469" spans="1:8" x14ac:dyDescent="0.2">
      <c r="A469" s="3">
        <v>2722</v>
      </c>
      <c r="B469" s="3" t="s">
        <v>481</v>
      </c>
      <c r="C469" s="3" t="s">
        <v>480</v>
      </c>
      <c r="D469" s="3" t="s">
        <v>309</v>
      </c>
      <c r="E469" s="3" t="str">
        <v>Zwieselberg</v>
      </c>
      <c r="G469" s="18">
        <v>1741</v>
      </c>
      <c r="H469" s="18" t="s">
        <v>4531</v>
      </c>
    </row>
    <row r="470" spans="1:8" x14ac:dyDescent="0.2">
      <c r="A470" s="3">
        <v>2613</v>
      </c>
      <c r="B470" s="3" t="s">
        <v>482</v>
      </c>
      <c r="C470" s="3" t="s">
        <v>482</v>
      </c>
      <c r="D470" s="3" t="s">
        <v>309</v>
      </c>
      <c r="E470" s="3" t="str">
        <v>Forst-Längenbühl</v>
      </c>
      <c r="G470" s="18">
        <v>1742</v>
      </c>
      <c r="H470" s="18" t="s">
        <v>4531</v>
      </c>
    </row>
    <row r="471" spans="1:8" x14ac:dyDescent="0.2">
      <c r="A471" s="3">
        <v>2535</v>
      </c>
      <c r="B471" s="3" t="s">
        <v>483</v>
      </c>
      <c r="C471" s="3" t="s">
        <v>484</v>
      </c>
      <c r="D471" s="3" t="s">
        <v>309</v>
      </c>
      <c r="E471" s="3" t="str">
        <v>Affoltern im Emmental</v>
      </c>
      <c r="G471" s="18">
        <v>1744</v>
      </c>
      <c r="H471" s="18" t="s">
        <v>4531</v>
      </c>
    </row>
    <row r="472" spans="1:8" x14ac:dyDescent="0.2">
      <c r="A472" s="3">
        <v>2536</v>
      </c>
      <c r="B472" s="3" t="s">
        <v>485</v>
      </c>
      <c r="C472" s="3" t="s">
        <v>484</v>
      </c>
      <c r="D472" s="3" t="s">
        <v>309</v>
      </c>
      <c r="E472" s="3" t="str">
        <v>Dürrenroth</v>
      </c>
      <c r="G472" s="18">
        <v>1745</v>
      </c>
      <c r="H472" s="18" t="s">
        <v>4531</v>
      </c>
    </row>
    <row r="473" spans="1:8" x14ac:dyDescent="0.2">
      <c r="A473" s="3">
        <v>2537</v>
      </c>
      <c r="B473" s="3" t="s">
        <v>486</v>
      </c>
      <c r="C473" s="3" t="s">
        <v>484</v>
      </c>
      <c r="D473" s="3" t="s">
        <v>309</v>
      </c>
      <c r="E473" s="3" t="str">
        <v>Eriswil</v>
      </c>
      <c r="G473" s="18">
        <v>1746</v>
      </c>
      <c r="H473" s="18" t="s">
        <v>4531</v>
      </c>
    </row>
    <row r="474" spans="1:8" x14ac:dyDescent="0.2">
      <c r="A474" s="3">
        <v>2603</v>
      </c>
      <c r="B474" s="3" t="s">
        <v>487</v>
      </c>
      <c r="C474" s="3" t="s">
        <v>488</v>
      </c>
      <c r="D474" s="3" t="s">
        <v>309</v>
      </c>
      <c r="E474" s="3" t="str">
        <v>Huttwil</v>
      </c>
      <c r="G474" s="18">
        <v>1747</v>
      </c>
      <c r="H474" s="18" t="s">
        <v>4531</v>
      </c>
    </row>
    <row r="475" spans="1:8" x14ac:dyDescent="0.2">
      <c r="A475" s="3">
        <v>2604</v>
      </c>
      <c r="B475" s="3" t="s">
        <v>489</v>
      </c>
      <c r="C475" s="3" t="s">
        <v>488</v>
      </c>
      <c r="D475" s="3" t="s">
        <v>309</v>
      </c>
      <c r="E475" s="3" t="str">
        <v>Lützelflüh</v>
      </c>
      <c r="G475" s="18">
        <v>1748</v>
      </c>
      <c r="H475" s="18" t="s">
        <v>4531</v>
      </c>
    </row>
    <row r="476" spans="1:8" x14ac:dyDescent="0.2">
      <c r="A476" s="3">
        <v>3237</v>
      </c>
      <c r="B476" s="3" t="s">
        <v>490</v>
      </c>
      <c r="C476" s="3" t="s">
        <v>490</v>
      </c>
      <c r="D476" s="3" t="s">
        <v>309</v>
      </c>
      <c r="E476" s="3" t="str">
        <v>Rüegsau</v>
      </c>
      <c r="G476" s="18">
        <v>1749</v>
      </c>
      <c r="H476" s="18" t="s">
        <v>4531</v>
      </c>
    </row>
    <row r="477" spans="1:8" x14ac:dyDescent="0.2">
      <c r="A477" s="3">
        <v>3235</v>
      </c>
      <c r="B477" s="3" t="s">
        <v>491</v>
      </c>
      <c r="C477" s="3" t="s">
        <v>491</v>
      </c>
      <c r="D477" s="3" t="s">
        <v>309</v>
      </c>
      <c r="E477" s="3" t="str">
        <v>Sumiswald</v>
      </c>
      <c r="G477" s="18">
        <v>1752</v>
      </c>
      <c r="H477" s="18" t="s">
        <v>4531</v>
      </c>
    </row>
    <row r="478" spans="1:8" x14ac:dyDescent="0.2">
      <c r="A478" s="3">
        <v>2577</v>
      </c>
      <c r="B478" s="3" t="s">
        <v>492</v>
      </c>
      <c r="C478" s="3" t="s">
        <v>492</v>
      </c>
      <c r="D478" s="3" t="s">
        <v>309</v>
      </c>
      <c r="E478" s="3" t="str">
        <v>Trachselwald</v>
      </c>
      <c r="G478" s="18">
        <v>1753</v>
      </c>
      <c r="H478" s="18" t="s">
        <v>4531</v>
      </c>
    </row>
    <row r="479" spans="1:8" x14ac:dyDescent="0.2">
      <c r="A479" s="3">
        <v>3238</v>
      </c>
      <c r="B479" s="3" t="s">
        <v>493</v>
      </c>
      <c r="C479" s="3" t="s">
        <v>493</v>
      </c>
      <c r="D479" s="3" t="s">
        <v>309</v>
      </c>
      <c r="E479" s="3" t="str">
        <v>Walterswil (BE)</v>
      </c>
      <c r="G479" s="18">
        <v>1754</v>
      </c>
      <c r="H479" s="18" t="s">
        <v>4531</v>
      </c>
    </row>
    <row r="480" spans="1:8" x14ac:dyDescent="0.2">
      <c r="A480" s="3">
        <v>3236</v>
      </c>
      <c r="B480" s="3" t="s">
        <v>494</v>
      </c>
      <c r="C480" s="3" t="s">
        <v>494</v>
      </c>
      <c r="D480" s="3" t="s">
        <v>309</v>
      </c>
      <c r="E480" s="3" t="str">
        <v>Wyssachen</v>
      </c>
      <c r="G480" s="18">
        <v>1756</v>
      </c>
      <c r="H480" s="18" t="s">
        <v>4531</v>
      </c>
    </row>
    <row r="481" spans="1:8" x14ac:dyDescent="0.2">
      <c r="A481" s="3">
        <v>3232</v>
      </c>
      <c r="B481" s="3" t="s">
        <v>495</v>
      </c>
      <c r="C481" s="3" t="s">
        <v>495</v>
      </c>
      <c r="D481" s="3" t="s">
        <v>309</v>
      </c>
      <c r="E481" s="3" t="str">
        <v>Attiswil</v>
      </c>
      <c r="G481" s="18">
        <v>1757</v>
      </c>
      <c r="H481" s="18" t="s">
        <v>4531</v>
      </c>
    </row>
    <row r="482" spans="1:8" x14ac:dyDescent="0.2">
      <c r="A482" s="3">
        <v>2576</v>
      </c>
      <c r="B482" s="3" t="s">
        <v>496</v>
      </c>
      <c r="C482" s="3" t="s">
        <v>496</v>
      </c>
      <c r="D482" s="3" t="s">
        <v>309</v>
      </c>
      <c r="E482" s="3" t="str">
        <v>Berken</v>
      </c>
      <c r="G482" s="18">
        <v>1762</v>
      </c>
      <c r="H482" s="18" t="s">
        <v>4531</v>
      </c>
    </row>
    <row r="483" spans="1:8" x14ac:dyDescent="0.2">
      <c r="A483" s="3">
        <v>3225</v>
      </c>
      <c r="B483" s="3" t="s">
        <v>497</v>
      </c>
      <c r="C483" s="3" t="s">
        <v>497</v>
      </c>
      <c r="D483" s="3" t="s">
        <v>309</v>
      </c>
      <c r="E483" s="3" t="str">
        <v>Bettenhausen</v>
      </c>
      <c r="G483" s="18">
        <v>1763</v>
      </c>
      <c r="H483" s="18" t="s">
        <v>4531</v>
      </c>
    </row>
    <row r="484" spans="1:8" x14ac:dyDescent="0.2">
      <c r="A484" s="3">
        <v>2577</v>
      </c>
      <c r="B484" s="3" t="s">
        <v>498</v>
      </c>
      <c r="C484" s="3" t="s">
        <v>499</v>
      </c>
      <c r="D484" s="3" t="s">
        <v>309</v>
      </c>
      <c r="E484" s="3" t="str">
        <v>Farnern</v>
      </c>
      <c r="G484" s="18">
        <v>1772</v>
      </c>
      <c r="H484" s="18" t="s">
        <v>4531</v>
      </c>
    </row>
    <row r="485" spans="1:8" x14ac:dyDescent="0.2">
      <c r="A485" s="3">
        <v>3226</v>
      </c>
      <c r="B485" s="3" t="s">
        <v>500</v>
      </c>
      <c r="C485" s="3" t="s">
        <v>500</v>
      </c>
      <c r="D485" s="3" t="s">
        <v>309</v>
      </c>
      <c r="E485" s="3" t="str">
        <v>Graben</v>
      </c>
      <c r="G485" s="18">
        <v>1773</v>
      </c>
      <c r="H485" s="18" t="s">
        <v>4531</v>
      </c>
    </row>
    <row r="486" spans="1:8" x14ac:dyDescent="0.2">
      <c r="A486" s="3">
        <v>3233</v>
      </c>
      <c r="B486" s="3" t="s">
        <v>501</v>
      </c>
      <c r="C486" s="3" t="s">
        <v>501</v>
      </c>
      <c r="D486" s="3" t="s">
        <v>309</v>
      </c>
      <c r="E486" s="3" t="str">
        <v>Heimenhausen</v>
      </c>
      <c r="G486" s="18">
        <v>1774</v>
      </c>
      <c r="H486" s="18" t="s">
        <v>4531</v>
      </c>
    </row>
    <row r="487" spans="1:8" x14ac:dyDescent="0.2">
      <c r="A487" s="3">
        <v>3234</v>
      </c>
      <c r="B487" s="3" t="s">
        <v>502</v>
      </c>
      <c r="C487" s="3" t="s">
        <v>502</v>
      </c>
      <c r="D487" s="3" t="s">
        <v>309</v>
      </c>
      <c r="E487" s="3" t="str">
        <v>Herzogenbuchsee</v>
      </c>
      <c r="G487" s="18">
        <v>1775</v>
      </c>
      <c r="H487" s="18" t="s">
        <v>4531</v>
      </c>
    </row>
    <row r="488" spans="1:8" x14ac:dyDescent="0.2">
      <c r="A488" s="3">
        <v>3315</v>
      </c>
      <c r="B488" s="3" t="s">
        <v>503</v>
      </c>
      <c r="C488" s="3" t="s">
        <v>503</v>
      </c>
      <c r="D488" s="3" t="s">
        <v>309</v>
      </c>
      <c r="E488" s="3" t="str">
        <v>Inkwil</v>
      </c>
      <c r="G488" s="18">
        <v>1776</v>
      </c>
      <c r="H488" s="18" t="s">
        <v>4531</v>
      </c>
    </row>
    <row r="489" spans="1:8" x14ac:dyDescent="0.2">
      <c r="A489" s="3">
        <v>3315</v>
      </c>
      <c r="B489" s="3" t="s">
        <v>504</v>
      </c>
      <c r="C489" s="3" t="s">
        <v>503</v>
      </c>
      <c r="D489" s="3" t="s">
        <v>309</v>
      </c>
      <c r="E489" s="3" t="str">
        <v>Niederbipp</v>
      </c>
      <c r="G489" s="18">
        <v>1782</v>
      </c>
      <c r="H489" s="18" t="s">
        <v>4531</v>
      </c>
    </row>
    <row r="490" spans="1:8" x14ac:dyDescent="0.2">
      <c r="A490" s="3">
        <v>3053</v>
      </c>
      <c r="B490" s="3" t="s">
        <v>505</v>
      </c>
      <c r="C490" s="3" t="s">
        <v>506</v>
      </c>
      <c r="D490" s="3" t="s">
        <v>309</v>
      </c>
      <c r="E490" s="3" t="str">
        <v>Niederönz</v>
      </c>
      <c r="G490" s="18">
        <v>1783</v>
      </c>
      <c r="H490" s="18" t="s">
        <v>4531</v>
      </c>
    </row>
    <row r="491" spans="1:8" x14ac:dyDescent="0.2">
      <c r="A491" s="3">
        <v>3053</v>
      </c>
      <c r="B491" s="3" t="s">
        <v>507</v>
      </c>
      <c r="C491" s="3" t="s">
        <v>507</v>
      </c>
      <c r="D491" s="3" t="s">
        <v>309</v>
      </c>
      <c r="E491" s="3" t="str">
        <v>Oberbipp</v>
      </c>
      <c r="G491" s="18">
        <v>1784</v>
      </c>
      <c r="H491" s="18" t="s">
        <v>4531</v>
      </c>
    </row>
    <row r="492" spans="1:8" x14ac:dyDescent="0.2">
      <c r="A492" s="3">
        <v>3306</v>
      </c>
      <c r="B492" s="3" t="s">
        <v>508</v>
      </c>
      <c r="C492" s="3" t="s">
        <v>509</v>
      </c>
      <c r="D492" s="3" t="s">
        <v>309</v>
      </c>
      <c r="E492" s="3" t="str">
        <v>Ochlenberg</v>
      </c>
      <c r="G492" s="18">
        <v>1785</v>
      </c>
      <c r="H492" s="18" t="s">
        <v>4534</v>
      </c>
    </row>
    <row r="493" spans="1:8" x14ac:dyDescent="0.2">
      <c r="A493" s="3">
        <v>3308</v>
      </c>
      <c r="B493" s="3" t="s">
        <v>510</v>
      </c>
      <c r="C493" s="3" t="s">
        <v>509</v>
      </c>
      <c r="D493" s="3" t="s">
        <v>309</v>
      </c>
      <c r="E493" s="3" t="str">
        <v>Rumisberg</v>
      </c>
      <c r="G493" s="18">
        <v>1786</v>
      </c>
      <c r="H493" s="18" t="s">
        <v>4534</v>
      </c>
    </row>
    <row r="494" spans="1:8" x14ac:dyDescent="0.2">
      <c r="A494" s="3">
        <v>3309</v>
      </c>
      <c r="B494" s="3" t="s">
        <v>511</v>
      </c>
      <c r="C494" s="3" t="s">
        <v>509</v>
      </c>
      <c r="D494" s="3" t="s">
        <v>309</v>
      </c>
      <c r="E494" s="3" t="str">
        <v>Seeberg</v>
      </c>
      <c r="G494" s="18">
        <v>1787</v>
      </c>
      <c r="H494" s="18" t="s">
        <v>4534</v>
      </c>
    </row>
    <row r="495" spans="1:8" x14ac:dyDescent="0.2">
      <c r="A495" s="3">
        <v>3312</v>
      </c>
      <c r="B495" s="3" t="s">
        <v>509</v>
      </c>
      <c r="C495" s="3" t="s">
        <v>509</v>
      </c>
      <c r="D495" s="3" t="s">
        <v>309</v>
      </c>
      <c r="E495" s="3" t="str">
        <v>Thörigen</v>
      </c>
      <c r="G495" s="18">
        <v>1788</v>
      </c>
      <c r="H495" s="18" t="s">
        <v>4534</v>
      </c>
    </row>
    <row r="496" spans="1:8" x14ac:dyDescent="0.2">
      <c r="A496" s="3">
        <v>3313</v>
      </c>
      <c r="B496" s="3" t="s">
        <v>512</v>
      </c>
      <c r="C496" s="3" t="s">
        <v>509</v>
      </c>
      <c r="D496" s="3" t="s">
        <v>309</v>
      </c>
      <c r="E496" s="3" t="str">
        <v>Walliswil bei Niederbipp</v>
      </c>
      <c r="G496" s="18">
        <v>1789</v>
      </c>
      <c r="H496" s="18" t="s">
        <v>4534</v>
      </c>
    </row>
    <row r="497" spans="1:8" x14ac:dyDescent="0.2">
      <c r="A497" s="3">
        <v>3314</v>
      </c>
      <c r="B497" s="3" t="s">
        <v>513</v>
      </c>
      <c r="C497" s="3" t="s">
        <v>509</v>
      </c>
      <c r="D497" s="3" t="s">
        <v>309</v>
      </c>
      <c r="E497" s="3" t="str">
        <v>Walliswil bei Wangen</v>
      </c>
      <c r="G497" s="18">
        <v>1791</v>
      </c>
      <c r="H497" s="18" t="s">
        <v>4531</v>
      </c>
    </row>
    <row r="498" spans="1:8" x14ac:dyDescent="0.2">
      <c r="A498" s="3">
        <v>3317</v>
      </c>
      <c r="B498" s="3" t="s">
        <v>514</v>
      </c>
      <c r="C498" s="3" t="s">
        <v>509</v>
      </c>
      <c r="D498" s="3" t="s">
        <v>309</v>
      </c>
      <c r="E498" s="3" t="str">
        <v>Wangen an der Aare</v>
      </c>
      <c r="G498" s="18">
        <v>1792</v>
      </c>
      <c r="H498" s="18" t="s">
        <v>4531</v>
      </c>
    </row>
    <row r="499" spans="1:8" x14ac:dyDescent="0.2">
      <c r="A499" s="3">
        <v>3317</v>
      </c>
      <c r="B499" s="3" t="s">
        <v>515</v>
      </c>
      <c r="C499" s="3" t="s">
        <v>509</v>
      </c>
      <c r="D499" s="3" t="s">
        <v>309</v>
      </c>
      <c r="E499" s="3" t="str">
        <v>Wangenried</v>
      </c>
      <c r="G499" s="18">
        <v>1793</v>
      </c>
      <c r="H499" s="18" t="s">
        <v>4534</v>
      </c>
    </row>
    <row r="500" spans="1:8" x14ac:dyDescent="0.2">
      <c r="A500" s="3">
        <v>3303</v>
      </c>
      <c r="B500" s="3" t="s">
        <v>516</v>
      </c>
      <c r="C500" s="3" t="s">
        <v>516</v>
      </c>
      <c r="D500" s="3" t="s">
        <v>309</v>
      </c>
      <c r="E500" s="3" t="str">
        <v>Wiedlisbach</v>
      </c>
      <c r="G500" s="18">
        <v>1794</v>
      </c>
      <c r="H500" s="18" t="s">
        <v>4534</v>
      </c>
    </row>
    <row r="501" spans="1:8" x14ac:dyDescent="0.2">
      <c r="A501" s="3">
        <v>3303</v>
      </c>
      <c r="B501" s="3" t="s">
        <v>517</v>
      </c>
      <c r="C501" s="3" t="s">
        <v>516</v>
      </c>
      <c r="D501" s="3" t="s">
        <v>309</v>
      </c>
      <c r="E501" s="3" t="str">
        <v>Doppleschwand</v>
      </c>
      <c r="G501" s="18">
        <v>1795</v>
      </c>
      <c r="H501" s="18" t="s">
        <v>4534</v>
      </c>
    </row>
    <row r="502" spans="1:8" x14ac:dyDescent="0.2">
      <c r="A502" s="3">
        <v>3303</v>
      </c>
      <c r="B502" s="3" t="s">
        <v>518</v>
      </c>
      <c r="C502" s="3" t="s">
        <v>516</v>
      </c>
      <c r="D502" s="3" t="s">
        <v>309</v>
      </c>
      <c r="E502" s="3" t="str">
        <v>Entlebuch</v>
      </c>
      <c r="G502" s="18">
        <v>1796</v>
      </c>
      <c r="H502" s="18" t="s">
        <v>4534</v>
      </c>
    </row>
    <row r="503" spans="1:8" x14ac:dyDescent="0.2">
      <c r="A503" s="3">
        <v>3305</v>
      </c>
      <c r="B503" s="3" t="s">
        <v>519</v>
      </c>
      <c r="C503" s="3" t="s">
        <v>516</v>
      </c>
      <c r="D503" s="3" t="s">
        <v>309</v>
      </c>
      <c r="E503" s="3" t="str">
        <v>Flühli</v>
      </c>
      <c r="G503" s="18">
        <v>1797</v>
      </c>
      <c r="H503" s="18" t="s">
        <v>4534</v>
      </c>
    </row>
    <row r="504" spans="1:8" x14ac:dyDescent="0.2">
      <c r="A504" s="3">
        <v>3305</v>
      </c>
      <c r="B504" s="3" t="s">
        <v>520</v>
      </c>
      <c r="C504" s="3" t="s">
        <v>520</v>
      </c>
      <c r="D504" s="3" t="s">
        <v>309</v>
      </c>
      <c r="E504" s="3" t="str">
        <v>Hasle (LU)</v>
      </c>
      <c r="G504" s="18">
        <v>1800</v>
      </c>
      <c r="H504" s="18" t="s">
        <v>4530</v>
      </c>
    </row>
    <row r="505" spans="1:8" x14ac:dyDescent="0.2">
      <c r="A505" s="3">
        <v>3322</v>
      </c>
      <c r="B505" s="3" t="s">
        <v>521</v>
      </c>
      <c r="C505" s="3" t="s">
        <v>521</v>
      </c>
      <c r="D505" s="3" t="s">
        <v>309</v>
      </c>
      <c r="E505" s="3" t="str">
        <v>Romoos</v>
      </c>
      <c r="G505" s="18">
        <v>1801</v>
      </c>
      <c r="H505" s="18" t="s">
        <v>4530</v>
      </c>
    </row>
    <row r="506" spans="1:8" x14ac:dyDescent="0.2">
      <c r="A506" s="3">
        <v>3302</v>
      </c>
      <c r="B506" s="3" t="s">
        <v>522</v>
      </c>
      <c r="C506" s="3" t="s">
        <v>522</v>
      </c>
      <c r="D506" s="3" t="s">
        <v>309</v>
      </c>
      <c r="E506" s="3" t="str">
        <v>Schüpfheim</v>
      </c>
      <c r="G506" s="18">
        <v>1802</v>
      </c>
      <c r="H506" s="18" t="s">
        <v>4530</v>
      </c>
    </row>
    <row r="507" spans="1:8" x14ac:dyDescent="0.2">
      <c r="A507" s="3">
        <v>3053</v>
      </c>
      <c r="B507" s="3" t="s">
        <v>523</v>
      </c>
      <c r="C507" s="3" t="s">
        <v>523</v>
      </c>
      <c r="D507" s="3" t="s">
        <v>309</v>
      </c>
      <c r="E507" s="3" t="str">
        <v>Werthenstein</v>
      </c>
      <c r="G507" s="18">
        <v>1803</v>
      </c>
      <c r="H507" s="18" t="s">
        <v>4530</v>
      </c>
    </row>
    <row r="508" spans="1:8" x14ac:dyDescent="0.2">
      <c r="A508" s="3">
        <v>3322</v>
      </c>
      <c r="B508" s="3" t="s">
        <v>524</v>
      </c>
      <c r="C508" s="3" t="s">
        <v>524</v>
      </c>
      <c r="D508" s="3" t="s">
        <v>309</v>
      </c>
      <c r="E508" s="3" t="str">
        <v>Escholzmatt-Marbach</v>
      </c>
      <c r="G508" s="18">
        <v>1804</v>
      </c>
      <c r="H508" s="18" t="s">
        <v>4530</v>
      </c>
    </row>
    <row r="509" spans="1:8" x14ac:dyDescent="0.2">
      <c r="A509" s="3">
        <v>3427</v>
      </c>
      <c r="B509" s="3" t="s">
        <v>525</v>
      </c>
      <c r="C509" s="3" t="s">
        <v>525</v>
      </c>
      <c r="D509" s="3" t="s">
        <v>309</v>
      </c>
      <c r="E509" s="3" t="str">
        <v>Aesch (LU)</v>
      </c>
      <c r="G509" s="18">
        <v>1805</v>
      </c>
      <c r="H509" s="18" t="s">
        <v>4530</v>
      </c>
    </row>
    <row r="510" spans="1:8" x14ac:dyDescent="0.2">
      <c r="A510" s="3">
        <v>3053</v>
      </c>
      <c r="B510" s="3" t="s">
        <v>526</v>
      </c>
      <c r="C510" s="3" t="s">
        <v>526</v>
      </c>
      <c r="D510" s="3" t="s">
        <v>309</v>
      </c>
      <c r="E510" s="3" t="str">
        <v>Ballwil</v>
      </c>
      <c r="G510" s="18">
        <v>1806</v>
      </c>
      <c r="H510" s="18" t="s">
        <v>4530</v>
      </c>
    </row>
    <row r="511" spans="1:8" x14ac:dyDescent="0.2">
      <c r="A511" s="3">
        <v>3428</v>
      </c>
      <c r="B511" s="3" t="s">
        <v>527</v>
      </c>
      <c r="C511" s="3" t="s">
        <v>528</v>
      </c>
      <c r="D511" s="3" t="s">
        <v>309</v>
      </c>
      <c r="E511" s="3" t="str">
        <v>Emmen</v>
      </c>
      <c r="G511" s="18">
        <v>1807</v>
      </c>
      <c r="H511" s="18" t="s">
        <v>4530</v>
      </c>
    </row>
    <row r="512" spans="1:8" x14ac:dyDescent="0.2">
      <c r="A512" s="3">
        <v>4564</v>
      </c>
      <c r="B512" s="3" t="s">
        <v>529</v>
      </c>
      <c r="C512" s="3" t="s">
        <v>529</v>
      </c>
      <c r="D512" s="3" t="s">
        <v>309</v>
      </c>
      <c r="E512" s="3" t="str">
        <v>Ermensee</v>
      </c>
      <c r="G512" s="18">
        <v>1808</v>
      </c>
      <c r="H512" s="18" t="s">
        <v>4530</v>
      </c>
    </row>
    <row r="513" spans="1:8" x14ac:dyDescent="0.2">
      <c r="A513" s="3">
        <v>3303</v>
      </c>
      <c r="B513" s="3" t="s">
        <v>530</v>
      </c>
      <c r="C513" s="3" t="s">
        <v>531</v>
      </c>
      <c r="D513" s="3" t="s">
        <v>309</v>
      </c>
      <c r="E513" s="3" t="str">
        <v>Eschenbach (LU)</v>
      </c>
      <c r="G513" s="18">
        <v>1809</v>
      </c>
      <c r="H513" s="18" t="s">
        <v>4530</v>
      </c>
    </row>
    <row r="514" spans="1:8" x14ac:dyDescent="0.2">
      <c r="A514" s="3">
        <v>3715</v>
      </c>
      <c r="B514" s="3" t="s">
        <v>532</v>
      </c>
      <c r="C514" s="3" t="s">
        <v>532</v>
      </c>
      <c r="D514" s="3" t="s">
        <v>309</v>
      </c>
      <c r="E514" s="3" t="str">
        <v>Hitzkirch</v>
      </c>
      <c r="G514" s="18">
        <v>1814</v>
      </c>
      <c r="H514" s="18" t="s">
        <v>4530</v>
      </c>
    </row>
    <row r="515" spans="1:8" x14ac:dyDescent="0.2">
      <c r="A515" s="3">
        <v>3703</v>
      </c>
      <c r="B515" s="3" t="s">
        <v>533</v>
      </c>
      <c r="C515" s="3" t="s">
        <v>534</v>
      </c>
      <c r="D515" s="3" t="s">
        <v>309</v>
      </c>
      <c r="E515" s="3" t="str">
        <v>Hochdorf</v>
      </c>
      <c r="G515" s="18">
        <v>1815</v>
      </c>
      <c r="H515" s="18" t="s">
        <v>4530</v>
      </c>
    </row>
    <row r="516" spans="1:8" x14ac:dyDescent="0.2">
      <c r="A516" s="3">
        <v>3703</v>
      </c>
      <c r="B516" s="3" t="s">
        <v>535</v>
      </c>
      <c r="C516" s="3" t="s">
        <v>534</v>
      </c>
      <c r="D516" s="3" t="s">
        <v>309</v>
      </c>
      <c r="E516" s="3" t="str">
        <v>Hohenrain</v>
      </c>
      <c r="G516" s="18">
        <v>1816</v>
      </c>
      <c r="H516" s="18" t="s">
        <v>4530</v>
      </c>
    </row>
    <row r="517" spans="1:8" x14ac:dyDescent="0.2">
      <c r="A517" s="3">
        <v>3711</v>
      </c>
      <c r="B517" s="3" t="s">
        <v>536</v>
      </c>
      <c r="C517" s="3" t="s">
        <v>534</v>
      </c>
      <c r="D517" s="3" t="s">
        <v>309</v>
      </c>
      <c r="E517" s="3" t="str">
        <v>Inwil</v>
      </c>
      <c r="G517" s="18">
        <v>1817</v>
      </c>
      <c r="H517" s="18" t="s">
        <v>4530</v>
      </c>
    </row>
    <row r="518" spans="1:8" x14ac:dyDescent="0.2">
      <c r="A518" s="3">
        <v>3714</v>
      </c>
      <c r="B518" s="3" t="s">
        <v>537</v>
      </c>
      <c r="C518" s="3" t="s">
        <v>537</v>
      </c>
      <c r="D518" s="3" t="s">
        <v>309</v>
      </c>
      <c r="E518" s="3" t="str">
        <v>Rain</v>
      </c>
      <c r="G518" s="18">
        <v>1820</v>
      </c>
      <c r="H518" s="18" t="s">
        <v>4530</v>
      </c>
    </row>
    <row r="519" spans="1:8" x14ac:dyDescent="0.2">
      <c r="A519" s="3">
        <v>3724</v>
      </c>
      <c r="B519" s="3" t="s">
        <v>538</v>
      </c>
      <c r="C519" s="3" t="s">
        <v>537</v>
      </c>
      <c r="D519" s="3" t="s">
        <v>309</v>
      </c>
      <c r="E519" s="3" t="str">
        <v>Römerswil</v>
      </c>
      <c r="G519" s="18">
        <v>1822</v>
      </c>
      <c r="H519" s="18" t="s">
        <v>4530</v>
      </c>
    </row>
    <row r="520" spans="1:8" x14ac:dyDescent="0.2">
      <c r="A520" s="3">
        <v>3725</v>
      </c>
      <c r="B520" s="3" t="s">
        <v>539</v>
      </c>
      <c r="C520" s="3" t="s">
        <v>537</v>
      </c>
      <c r="D520" s="3" t="s">
        <v>309</v>
      </c>
      <c r="E520" s="3" t="str">
        <v>Rothenburg</v>
      </c>
      <c r="G520" s="18">
        <v>1823</v>
      </c>
      <c r="H520" s="18" t="s">
        <v>4530</v>
      </c>
    </row>
    <row r="521" spans="1:8" x14ac:dyDescent="0.2">
      <c r="A521" s="3">
        <v>3716</v>
      </c>
      <c r="B521" s="3" t="s">
        <v>540</v>
      </c>
      <c r="C521" s="3" t="s">
        <v>540</v>
      </c>
      <c r="D521" s="3" t="s">
        <v>309</v>
      </c>
      <c r="E521" s="3" t="str">
        <v>Schongau</v>
      </c>
      <c r="G521" s="18">
        <v>1824</v>
      </c>
      <c r="H521" s="18" t="s">
        <v>4530</v>
      </c>
    </row>
    <row r="522" spans="1:8" x14ac:dyDescent="0.2">
      <c r="A522" s="3">
        <v>3717</v>
      </c>
      <c r="B522" s="3" t="s">
        <v>541</v>
      </c>
      <c r="C522" s="3" t="s">
        <v>540</v>
      </c>
      <c r="D522" s="3" t="s">
        <v>309</v>
      </c>
      <c r="E522" s="3" t="str">
        <v>Adligenswil</v>
      </c>
      <c r="G522" s="18">
        <v>1832</v>
      </c>
      <c r="H522" s="18" t="s">
        <v>4530</v>
      </c>
    </row>
    <row r="523" spans="1:8" x14ac:dyDescent="0.2">
      <c r="A523" s="3">
        <v>3718</v>
      </c>
      <c r="B523" s="3" t="s">
        <v>542</v>
      </c>
      <c r="C523" s="3" t="s">
        <v>542</v>
      </c>
      <c r="D523" s="3" t="s">
        <v>309</v>
      </c>
      <c r="E523" s="3" t="str">
        <v>Buchrain</v>
      </c>
      <c r="G523" s="18">
        <v>1833</v>
      </c>
      <c r="H523" s="18" t="s">
        <v>4530</v>
      </c>
    </row>
    <row r="524" spans="1:8" x14ac:dyDescent="0.2">
      <c r="A524" s="3">
        <v>3704</v>
      </c>
      <c r="B524" s="3" t="s">
        <v>543</v>
      </c>
      <c r="C524" s="3" t="s">
        <v>543</v>
      </c>
      <c r="D524" s="3" t="s">
        <v>309</v>
      </c>
      <c r="E524" s="3" t="str">
        <v>Dierikon</v>
      </c>
      <c r="G524" s="18">
        <v>1844</v>
      </c>
      <c r="H524" s="18" t="s">
        <v>4536</v>
      </c>
    </row>
    <row r="525" spans="1:8" x14ac:dyDescent="0.2">
      <c r="A525" s="3">
        <v>3711</v>
      </c>
      <c r="B525" s="3" t="s">
        <v>544</v>
      </c>
      <c r="C525" s="3" t="s">
        <v>545</v>
      </c>
      <c r="D525" s="3" t="s">
        <v>309</v>
      </c>
      <c r="E525" s="3" t="str">
        <v>Ebikon</v>
      </c>
      <c r="G525" s="18">
        <v>1845</v>
      </c>
      <c r="H525" s="18" t="s">
        <v>4536</v>
      </c>
    </row>
    <row r="526" spans="1:8" x14ac:dyDescent="0.2">
      <c r="A526" s="3">
        <v>3713</v>
      </c>
      <c r="B526" s="3" t="s">
        <v>545</v>
      </c>
      <c r="C526" s="3" t="s">
        <v>545</v>
      </c>
      <c r="D526" s="3" t="s">
        <v>309</v>
      </c>
      <c r="E526" s="3" t="str">
        <v>Gisikon</v>
      </c>
      <c r="G526" s="18">
        <v>1846</v>
      </c>
      <c r="H526" s="18" t="s">
        <v>4536</v>
      </c>
    </row>
    <row r="527" spans="1:8" x14ac:dyDescent="0.2">
      <c r="A527" s="3">
        <v>3714</v>
      </c>
      <c r="B527" s="3" t="s">
        <v>546</v>
      </c>
      <c r="C527" s="3" t="s">
        <v>545</v>
      </c>
      <c r="D527" s="3" t="s">
        <v>309</v>
      </c>
      <c r="E527" s="3" t="str">
        <v>Greppen</v>
      </c>
      <c r="G527" s="18">
        <v>1847</v>
      </c>
      <c r="H527" s="18" t="s">
        <v>4536</v>
      </c>
    </row>
    <row r="528" spans="1:8" x14ac:dyDescent="0.2">
      <c r="A528" s="3">
        <v>3722</v>
      </c>
      <c r="B528" s="3" t="s">
        <v>547</v>
      </c>
      <c r="C528" s="3" t="s">
        <v>545</v>
      </c>
      <c r="D528" s="3" t="s">
        <v>309</v>
      </c>
      <c r="E528" s="3" t="str">
        <v>Honau</v>
      </c>
      <c r="G528" s="18">
        <v>1852</v>
      </c>
      <c r="H528" s="18" t="s">
        <v>4536</v>
      </c>
    </row>
    <row r="529" spans="1:8" x14ac:dyDescent="0.2">
      <c r="A529" s="3">
        <v>3723</v>
      </c>
      <c r="B529" s="3" t="s">
        <v>548</v>
      </c>
      <c r="C529" s="3" t="s">
        <v>545</v>
      </c>
      <c r="D529" s="3" t="s">
        <v>309</v>
      </c>
      <c r="E529" s="3" t="str">
        <v>Horw</v>
      </c>
      <c r="G529" s="18">
        <v>1853</v>
      </c>
      <c r="H529" s="18" t="s">
        <v>4536</v>
      </c>
    </row>
    <row r="530" spans="1:8" x14ac:dyDescent="0.2">
      <c r="A530" s="3">
        <v>3800</v>
      </c>
      <c r="B530" s="3" t="s">
        <v>549</v>
      </c>
      <c r="C530" s="3" t="s">
        <v>550</v>
      </c>
      <c r="D530" s="3" t="s">
        <v>309</v>
      </c>
      <c r="E530" s="3" t="str">
        <v>Kriens</v>
      </c>
      <c r="G530" s="18">
        <v>1854</v>
      </c>
      <c r="H530" s="18" t="s">
        <v>4536</v>
      </c>
    </row>
    <row r="531" spans="1:8" x14ac:dyDescent="0.2">
      <c r="A531" s="3">
        <v>3803</v>
      </c>
      <c r="B531" s="3" t="s">
        <v>550</v>
      </c>
      <c r="C531" s="3" t="s">
        <v>550</v>
      </c>
      <c r="D531" s="3" t="s">
        <v>309</v>
      </c>
      <c r="E531" s="3" t="str">
        <v>Luzern</v>
      </c>
      <c r="G531" s="18">
        <v>1856</v>
      </c>
      <c r="H531" s="18" t="s">
        <v>4536</v>
      </c>
    </row>
    <row r="532" spans="1:8" x14ac:dyDescent="0.2">
      <c r="A532" s="3">
        <v>3806</v>
      </c>
      <c r="B532" s="3" t="s">
        <v>551</v>
      </c>
      <c r="C532" s="3" t="s">
        <v>552</v>
      </c>
      <c r="D532" s="3" t="s">
        <v>309</v>
      </c>
      <c r="E532" s="3" t="str">
        <v>Malters</v>
      </c>
      <c r="G532" s="18">
        <v>1860</v>
      </c>
      <c r="H532" s="18" t="s">
        <v>4536</v>
      </c>
    </row>
    <row r="533" spans="1:8" x14ac:dyDescent="0.2">
      <c r="A533" s="3">
        <v>3855</v>
      </c>
      <c r="B533" s="3" t="s">
        <v>553</v>
      </c>
      <c r="C533" s="3" t="s">
        <v>554</v>
      </c>
      <c r="D533" s="3" t="s">
        <v>309</v>
      </c>
      <c r="E533" s="3" t="str">
        <v>Meggen</v>
      </c>
      <c r="G533" s="18">
        <v>1862</v>
      </c>
      <c r="H533" s="18" t="s">
        <v>4535</v>
      </c>
    </row>
    <row r="534" spans="1:8" x14ac:dyDescent="0.2">
      <c r="A534" s="3">
        <v>3855</v>
      </c>
      <c r="B534" s="3" t="s">
        <v>555</v>
      </c>
      <c r="C534" s="3" t="s">
        <v>554</v>
      </c>
      <c r="D534" s="3" t="s">
        <v>309</v>
      </c>
      <c r="E534" s="3" t="str">
        <v>Meierskappel</v>
      </c>
      <c r="G534" s="18">
        <v>1863</v>
      </c>
      <c r="H534" s="18" t="s">
        <v>4536</v>
      </c>
    </row>
    <row r="535" spans="1:8" x14ac:dyDescent="0.2">
      <c r="A535" s="3">
        <v>3856</v>
      </c>
      <c r="B535" s="3" t="s">
        <v>556</v>
      </c>
      <c r="C535" s="3" t="s">
        <v>556</v>
      </c>
      <c r="D535" s="3" t="s">
        <v>309</v>
      </c>
      <c r="E535" s="3" t="str">
        <v>Root</v>
      </c>
      <c r="G535" s="18">
        <v>1864</v>
      </c>
      <c r="H535" s="18" t="s">
        <v>4536</v>
      </c>
    </row>
    <row r="536" spans="1:8" x14ac:dyDescent="0.2">
      <c r="A536" s="3">
        <v>3707</v>
      </c>
      <c r="B536" s="3" t="s">
        <v>557</v>
      </c>
      <c r="C536" s="3" t="s">
        <v>557</v>
      </c>
      <c r="D536" s="3" t="s">
        <v>309</v>
      </c>
      <c r="E536" s="3" t="str">
        <v>Schwarzenberg</v>
      </c>
      <c r="G536" s="18">
        <v>1865</v>
      </c>
      <c r="H536" s="18" t="s">
        <v>4536</v>
      </c>
    </row>
    <row r="537" spans="1:8" x14ac:dyDescent="0.2">
      <c r="A537" s="3">
        <v>3816</v>
      </c>
      <c r="B537" s="3" t="s">
        <v>558</v>
      </c>
      <c r="C537" s="3" t="s">
        <v>559</v>
      </c>
      <c r="D537" s="3" t="s">
        <v>309</v>
      </c>
      <c r="E537" s="3" t="str">
        <v>Udligenswil</v>
      </c>
      <c r="G537" s="18">
        <v>1866</v>
      </c>
      <c r="H537" s="18" t="s">
        <v>4536</v>
      </c>
    </row>
    <row r="538" spans="1:8" x14ac:dyDescent="0.2">
      <c r="A538" s="3">
        <v>3818</v>
      </c>
      <c r="B538" s="3" t="s">
        <v>559</v>
      </c>
      <c r="C538" s="3" t="s">
        <v>559</v>
      </c>
      <c r="D538" s="3" t="s">
        <v>309</v>
      </c>
      <c r="E538" s="3" t="str">
        <v>Vitznau</v>
      </c>
      <c r="G538" s="18">
        <v>1867</v>
      </c>
      <c r="H538" s="18" t="s">
        <v>4536</v>
      </c>
    </row>
    <row r="539" spans="1:8" x14ac:dyDescent="0.2">
      <c r="A539" s="3">
        <v>3814</v>
      </c>
      <c r="B539" s="3" t="s">
        <v>560</v>
      </c>
      <c r="C539" s="3" t="s">
        <v>560</v>
      </c>
      <c r="D539" s="3" t="s">
        <v>309</v>
      </c>
      <c r="E539" s="3" t="str">
        <v>Weggis</v>
      </c>
      <c r="G539" s="18">
        <v>1868</v>
      </c>
      <c r="H539" s="18" t="s">
        <v>4536</v>
      </c>
    </row>
    <row r="540" spans="1:8" x14ac:dyDescent="0.2">
      <c r="A540" s="3">
        <v>3812</v>
      </c>
      <c r="B540" s="3" t="s">
        <v>561</v>
      </c>
      <c r="C540" s="3" t="s">
        <v>562</v>
      </c>
      <c r="D540" s="3" t="s">
        <v>309</v>
      </c>
      <c r="E540" s="3" t="str">
        <v>Beromünster</v>
      </c>
      <c r="G540" s="18">
        <v>1869</v>
      </c>
      <c r="H540" s="18" t="s">
        <v>4536</v>
      </c>
    </row>
    <row r="541" spans="1:8" x14ac:dyDescent="0.2">
      <c r="A541" s="3">
        <v>3815</v>
      </c>
      <c r="B541" s="3" t="s">
        <v>563</v>
      </c>
      <c r="C541" s="3" t="s">
        <v>562</v>
      </c>
      <c r="D541" s="3" t="s">
        <v>309</v>
      </c>
      <c r="E541" s="3" t="str">
        <v>Büron</v>
      </c>
      <c r="G541" s="18">
        <v>1870</v>
      </c>
      <c r="H541" s="18" t="s">
        <v>4536</v>
      </c>
    </row>
    <row r="542" spans="1:8" x14ac:dyDescent="0.2">
      <c r="A542" s="3">
        <v>3815</v>
      </c>
      <c r="B542" s="3" t="s">
        <v>562</v>
      </c>
      <c r="C542" s="3" t="s">
        <v>562</v>
      </c>
      <c r="D542" s="3" t="s">
        <v>309</v>
      </c>
      <c r="E542" s="3" t="str">
        <v>Buttisholz</v>
      </c>
      <c r="G542" s="18">
        <v>1871</v>
      </c>
      <c r="H542" s="18" t="s">
        <v>4536</v>
      </c>
    </row>
    <row r="543" spans="1:8" x14ac:dyDescent="0.2">
      <c r="A543" s="3">
        <v>3804</v>
      </c>
      <c r="B543" s="3" t="s">
        <v>564</v>
      </c>
      <c r="C543" s="3" t="s">
        <v>564</v>
      </c>
      <c r="D543" s="3" t="s">
        <v>309</v>
      </c>
      <c r="E543" s="3" t="str">
        <v>Eich</v>
      </c>
      <c r="G543" s="18">
        <v>1872</v>
      </c>
      <c r="H543" s="18" t="s">
        <v>4536</v>
      </c>
    </row>
    <row r="544" spans="1:8" x14ac:dyDescent="0.2">
      <c r="A544" s="3">
        <v>3858</v>
      </c>
      <c r="B544" s="3" t="s">
        <v>565</v>
      </c>
      <c r="C544" s="3" t="s">
        <v>566</v>
      </c>
      <c r="D544" s="3" t="s">
        <v>309</v>
      </c>
      <c r="E544" s="3" t="str">
        <v>Geuensee</v>
      </c>
      <c r="G544" s="18">
        <v>1873</v>
      </c>
      <c r="H544" s="18" t="s">
        <v>4536</v>
      </c>
    </row>
    <row r="545" spans="1:8" x14ac:dyDescent="0.2">
      <c r="A545" s="3">
        <v>3800</v>
      </c>
      <c r="B545" s="3" t="s">
        <v>567</v>
      </c>
      <c r="C545" s="3" t="s">
        <v>567</v>
      </c>
      <c r="D545" s="3" t="s">
        <v>309</v>
      </c>
      <c r="E545" s="3" t="str">
        <v>Grosswangen</v>
      </c>
      <c r="G545" s="18">
        <v>1874</v>
      </c>
      <c r="H545" s="18" t="s">
        <v>4536</v>
      </c>
    </row>
    <row r="546" spans="1:8" x14ac:dyDescent="0.2">
      <c r="A546" s="3">
        <v>3807</v>
      </c>
      <c r="B546" s="3" t="s">
        <v>568</v>
      </c>
      <c r="C546" s="3" t="s">
        <v>568</v>
      </c>
      <c r="D546" s="3" t="s">
        <v>309</v>
      </c>
      <c r="E546" s="3" t="str">
        <v>Hildisrieden</v>
      </c>
      <c r="G546" s="18">
        <v>1875</v>
      </c>
      <c r="H546" s="18" t="s">
        <v>4536</v>
      </c>
    </row>
    <row r="547" spans="1:8" x14ac:dyDescent="0.2">
      <c r="A547" s="3">
        <v>3822</v>
      </c>
      <c r="B547" s="3" t="s">
        <v>569</v>
      </c>
      <c r="C547" s="3" t="s">
        <v>569</v>
      </c>
      <c r="D547" s="3" t="s">
        <v>309</v>
      </c>
      <c r="E547" s="3" t="str">
        <v>Knutwil</v>
      </c>
      <c r="G547" s="18">
        <v>1880</v>
      </c>
      <c r="H547" s="18" t="s">
        <v>4536</v>
      </c>
    </row>
    <row r="548" spans="1:8" x14ac:dyDescent="0.2">
      <c r="A548" s="3">
        <v>3822</v>
      </c>
      <c r="B548" s="3" t="s">
        <v>570</v>
      </c>
      <c r="C548" s="3" t="s">
        <v>569</v>
      </c>
      <c r="D548" s="3" t="s">
        <v>309</v>
      </c>
      <c r="E548" s="3" t="str">
        <v>Mauensee</v>
      </c>
      <c r="G548" s="18">
        <v>1882</v>
      </c>
      <c r="H548" s="18" t="s">
        <v>4536</v>
      </c>
    </row>
    <row r="549" spans="1:8" x14ac:dyDescent="0.2">
      <c r="A549" s="3">
        <v>3823</v>
      </c>
      <c r="B549" s="3" t="s">
        <v>571</v>
      </c>
      <c r="C549" s="3" t="s">
        <v>569</v>
      </c>
      <c r="D549" s="3" t="s">
        <v>309</v>
      </c>
      <c r="E549" s="3" t="str">
        <v>Neuenkirch</v>
      </c>
      <c r="G549" s="18">
        <v>1884</v>
      </c>
      <c r="H549" s="18" t="s">
        <v>4536</v>
      </c>
    </row>
    <row r="550" spans="1:8" x14ac:dyDescent="0.2">
      <c r="A550" s="3">
        <v>3823</v>
      </c>
      <c r="B550" s="3" t="s">
        <v>572</v>
      </c>
      <c r="C550" s="3" t="s">
        <v>569</v>
      </c>
      <c r="D550" s="3" t="s">
        <v>309</v>
      </c>
      <c r="E550" s="3" t="str">
        <v>Nottwil</v>
      </c>
      <c r="G550" s="18">
        <v>1885</v>
      </c>
      <c r="H550" s="18" t="s">
        <v>4536</v>
      </c>
    </row>
    <row r="551" spans="1:8" x14ac:dyDescent="0.2">
      <c r="A551" s="3">
        <v>3823</v>
      </c>
      <c r="B551" s="3" t="s">
        <v>573</v>
      </c>
      <c r="C551" s="3" t="s">
        <v>569</v>
      </c>
      <c r="D551" s="3" t="s">
        <v>309</v>
      </c>
      <c r="E551" s="3" t="str">
        <v>Oberkirch</v>
      </c>
      <c r="G551" s="18">
        <v>1890</v>
      </c>
      <c r="H551" s="18" t="s">
        <v>4536</v>
      </c>
    </row>
    <row r="552" spans="1:8" x14ac:dyDescent="0.2">
      <c r="A552" s="3">
        <v>3824</v>
      </c>
      <c r="B552" s="3" t="s">
        <v>574</v>
      </c>
      <c r="C552" s="3" t="s">
        <v>569</v>
      </c>
      <c r="D552" s="3" t="s">
        <v>309</v>
      </c>
      <c r="E552" s="3" t="str">
        <v>Rickenbach (LU)</v>
      </c>
      <c r="G552" s="18">
        <v>1891</v>
      </c>
      <c r="H552" s="18" t="s">
        <v>4536</v>
      </c>
    </row>
    <row r="553" spans="1:8" x14ac:dyDescent="0.2">
      <c r="A553" s="3">
        <v>3825</v>
      </c>
      <c r="B553" s="3" t="s">
        <v>575</v>
      </c>
      <c r="C553" s="3" t="s">
        <v>569</v>
      </c>
      <c r="D553" s="3" t="s">
        <v>309</v>
      </c>
      <c r="E553" s="3" t="str">
        <v>Ruswil</v>
      </c>
      <c r="G553" s="18">
        <v>1892</v>
      </c>
      <c r="H553" s="18" t="s">
        <v>4536</v>
      </c>
    </row>
    <row r="554" spans="1:8" x14ac:dyDescent="0.2">
      <c r="A554" s="3">
        <v>3826</v>
      </c>
      <c r="B554" s="3" t="s">
        <v>576</v>
      </c>
      <c r="C554" s="3" t="s">
        <v>569</v>
      </c>
      <c r="D554" s="3" t="s">
        <v>309</v>
      </c>
      <c r="E554" s="3" t="str">
        <v>Schenkon</v>
      </c>
      <c r="G554" s="18">
        <v>1893</v>
      </c>
      <c r="H554" s="18" t="s">
        <v>4536</v>
      </c>
    </row>
    <row r="555" spans="1:8" x14ac:dyDescent="0.2">
      <c r="A555" s="3">
        <v>3706</v>
      </c>
      <c r="B555" s="3" t="s">
        <v>577</v>
      </c>
      <c r="C555" s="3" t="s">
        <v>577</v>
      </c>
      <c r="D555" s="3" t="s">
        <v>309</v>
      </c>
      <c r="E555" s="3" t="str">
        <v>Schlierbach</v>
      </c>
      <c r="G555" s="18">
        <v>1895</v>
      </c>
      <c r="H555" s="18" t="s">
        <v>4536</v>
      </c>
    </row>
    <row r="556" spans="1:8" x14ac:dyDescent="0.2">
      <c r="A556" s="3">
        <v>3816</v>
      </c>
      <c r="B556" s="3" t="s">
        <v>578</v>
      </c>
      <c r="C556" s="3" t="s">
        <v>578</v>
      </c>
      <c r="D556" s="3" t="s">
        <v>309</v>
      </c>
      <c r="E556" s="3" t="str">
        <v>Sempach</v>
      </c>
      <c r="G556" s="18">
        <v>1896</v>
      </c>
      <c r="H556" s="18" t="s">
        <v>4536</v>
      </c>
    </row>
    <row r="557" spans="1:8" x14ac:dyDescent="0.2">
      <c r="A557" s="3">
        <v>3800</v>
      </c>
      <c r="B557" s="3" t="s">
        <v>579</v>
      </c>
      <c r="C557" s="3" t="s">
        <v>580</v>
      </c>
      <c r="D557" s="3" t="s">
        <v>309</v>
      </c>
      <c r="E557" s="3" t="str">
        <v>Sursee</v>
      </c>
      <c r="G557" s="18">
        <v>1897</v>
      </c>
      <c r="H557" s="18" t="s">
        <v>4536</v>
      </c>
    </row>
    <row r="558" spans="1:8" x14ac:dyDescent="0.2">
      <c r="A558" s="3">
        <v>3853</v>
      </c>
      <c r="B558" s="3" t="s">
        <v>581</v>
      </c>
      <c r="C558" s="3" t="s">
        <v>582</v>
      </c>
      <c r="D558" s="3" t="s">
        <v>309</v>
      </c>
      <c r="E558" s="3" t="str">
        <v>Triengen</v>
      </c>
      <c r="G558" s="18">
        <v>1898</v>
      </c>
      <c r="H558" s="18" t="s">
        <v>4536</v>
      </c>
    </row>
    <row r="559" spans="1:8" x14ac:dyDescent="0.2">
      <c r="A559" s="3">
        <v>3854</v>
      </c>
      <c r="B559" s="3" t="s">
        <v>583</v>
      </c>
      <c r="C559" s="3" t="s">
        <v>583</v>
      </c>
      <c r="D559" s="3" t="s">
        <v>309</v>
      </c>
      <c r="E559" s="3" t="str">
        <v>Wolhusen</v>
      </c>
      <c r="G559" s="18">
        <v>1899</v>
      </c>
      <c r="H559" s="18" t="s">
        <v>4536</v>
      </c>
    </row>
    <row r="560" spans="1:8" x14ac:dyDescent="0.2">
      <c r="A560" s="3">
        <v>3805</v>
      </c>
      <c r="B560" s="3" t="s">
        <v>584</v>
      </c>
      <c r="C560" s="3" t="s">
        <v>585</v>
      </c>
      <c r="D560" s="3" t="s">
        <v>309</v>
      </c>
      <c r="E560" s="3" t="str">
        <v>Alberswil</v>
      </c>
      <c r="G560" s="18">
        <v>1902</v>
      </c>
      <c r="H560" s="18" t="s">
        <v>4538</v>
      </c>
    </row>
    <row r="561" spans="1:8" x14ac:dyDescent="0.2">
      <c r="A561" s="3">
        <v>3852</v>
      </c>
      <c r="B561" s="3" t="s">
        <v>586</v>
      </c>
      <c r="C561" s="3" t="s">
        <v>585</v>
      </c>
      <c r="D561" s="3" t="s">
        <v>309</v>
      </c>
      <c r="E561" s="3" t="str">
        <v>Altbüron</v>
      </c>
      <c r="G561" s="18">
        <v>1903</v>
      </c>
      <c r="H561" s="18" t="s">
        <v>4538</v>
      </c>
    </row>
    <row r="562" spans="1:8" x14ac:dyDescent="0.2">
      <c r="A562" s="3">
        <v>3813</v>
      </c>
      <c r="B562" s="3" t="s">
        <v>587</v>
      </c>
      <c r="C562" s="3" t="s">
        <v>587</v>
      </c>
      <c r="D562" s="3" t="s">
        <v>309</v>
      </c>
      <c r="E562" s="3" t="str">
        <v>Altishofen</v>
      </c>
      <c r="G562" s="18">
        <v>1904</v>
      </c>
      <c r="H562" s="18" t="s">
        <v>4538</v>
      </c>
    </row>
    <row r="563" spans="1:8" x14ac:dyDescent="0.2">
      <c r="A563" s="3">
        <v>3855</v>
      </c>
      <c r="B563" s="3" t="s">
        <v>588</v>
      </c>
      <c r="C563" s="3" t="s">
        <v>589</v>
      </c>
      <c r="D563" s="3" t="s">
        <v>309</v>
      </c>
      <c r="E563" s="3" t="str">
        <v>Dagmersellen</v>
      </c>
      <c r="G563" s="18">
        <v>1905</v>
      </c>
      <c r="H563" s="18" t="s">
        <v>4538</v>
      </c>
    </row>
    <row r="564" spans="1:8" x14ac:dyDescent="0.2">
      <c r="A564" s="3">
        <v>3800</v>
      </c>
      <c r="B564" s="3" t="s">
        <v>590</v>
      </c>
      <c r="C564" s="3" t="s">
        <v>590</v>
      </c>
      <c r="D564" s="3" t="s">
        <v>309</v>
      </c>
      <c r="E564" s="3" t="str">
        <v>Egolzwil</v>
      </c>
      <c r="G564" s="18">
        <v>1906</v>
      </c>
      <c r="H564" s="18" t="s">
        <v>4538</v>
      </c>
    </row>
    <row r="565" spans="1:8" x14ac:dyDescent="0.2">
      <c r="A565" s="3">
        <v>3812</v>
      </c>
      <c r="B565" s="3" t="s">
        <v>561</v>
      </c>
      <c r="C565" s="3" t="s">
        <v>561</v>
      </c>
      <c r="D565" s="3" t="s">
        <v>309</v>
      </c>
      <c r="E565" s="3" t="str">
        <v>Ettiswil</v>
      </c>
      <c r="G565" s="18">
        <v>1907</v>
      </c>
      <c r="H565" s="18" t="s">
        <v>4538</v>
      </c>
    </row>
    <row r="566" spans="1:8" x14ac:dyDescent="0.2">
      <c r="A566" s="3">
        <v>3508</v>
      </c>
      <c r="B566" s="3" t="s">
        <v>591</v>
      </c>
      <c r="C566" s="3" t="s">
        <v>592</v>
      </c>
      <c r="D566" s="3" t="s">
        <v>309</v>
      </c>
      <c r="E566" s="3" t="str">
        <v>Fischbach</v>
      </c>
      <c r="G566" s="18">
        <v>1908</v>
      </c>
      <c r="H566" s="18" t="s">
        <v>4538</v>
      </c>
    </row>
    <row r="567" spans="1:8" x14ac:dyDescent="0.2">
      <c r="A567" s="3">
        <v>3507</v>
      </c>
      <c r="B567" s="3" t="s">
        <v>593</v>
      </c>
      <c r="C567" s="3" t="s">
        <v>593</v>
      </c>
      <c r="D567" s="3" t="s">
        <v>309</v>
      </c>
      <c r="E567" s="3" t="str">
        <v>Grossdietwil</v>
      </c>
      <c r="G567" s="18">
        <v>1911</v>
      </c>
      <c r="H567" s="18" t="s">
        <v>4538</v>
      </c>
    </row>
    <row r="568" spans="1:8" x14ac:dyDescent="0.2">
      <c r="A568" s="3">
        <v>3533</v>
      </c>
      <c r="B568" s="3" t="s">
        <v>594</v>
      </c>
      <c r="C568" s="3" t="s">
        <v>594</v>
      </c>
      <c r="D568" s="3" t="s">
        <v>309</v>
      </c>
      <c r="E568" s="3" t="str">
        <v>Hergiswil bei Willisau</v>
      </c>
      <c r="G568" s="18">
        <v>1912</v>
      </c>
      <c r="H568" s="18" t="s">
        <v>4538</v>
      </c>
    </row>
    <row r="569" spans="1:8" x14ac:dyDescent="0.2">
      <c r="A569" s="3">
        <v>3671</v>
      </c>
      <c r="B569" s="3" t="s">
        <v>595</v>
      </c>
      <c r="C569" s="3" t="s">
        <v>595</v>
      </c>
      <c r="D569" s="3" t="s">
        <v>309</v>
      </c>
      <c r="E569" s="3" t="str">
        <v>Luthern</v>
      </c>
      <c r="G569" s="18">
        <v>1913</v>
      </c>
      <c r="H569" s="18" t="s">
        <v>4538</v>
      </c>
    </row>
    <row r="570" spans="1:8" x14ac:dyDescent="0.2">
      <c r="A570" s="3">
        <v>3510</v>
      </c>
      <c r="B570" s="3" t="s">
        <v>596</v>
      </c>
      <c r="C570" s="3" t="s">
        <v>596</v>
      </c>
      <c r="D570" s="3" t="s">
        <v>309</v>
      </c>
      <c r="E570" s="3" t="str">
        <v>Menznau</v>
      </c>
      <c r="G570" s="18">
        <v>1914</v>
      </c>
      <c r="H570" s="18" t="s">
        <v>4538</v>
      </c>
    </row>
    <row r="571" spans="1:8" x14ac:dyDescent="0.2">
      <c r="A571" s="3">
        <v>3082</v>
      </c>
      <c r="B571" s="3" t="s">
        <v>597</v>
      </c>
      <c r="C571" s="3" t="s">
        <v>598</v>
      </c>
      <c r="D571" s="3" t="s">
        <v>309</v>
      </c>
      <c r="E571" s="3" t="str">
        <v>Nebikon</v>
      </c>
      <c r="G571" s="18">
        <v>1918</v>
      </c>
      <c r="H571" s="18" t="s">
        <v>4539</v>
      </c>
    </row>
    <row r="572" spans="1:8" x14ac:dyDescent="0.2">
      <c r="A572" s="3">
        <v>3506</v>
      </c>
      <c r="B572" s="3" t="s">
        <v>598</v>
      </c>
      <c r="C572" s="3" t="s">
        <v>598</v>
      </c>
      <c r="D572" s="3" t="s">
        <v>309</v>
      </c>
      <c r="E572" s="3" t="str">
        <v>Pfaffnau</v>
      </c>
      <c r="G572" s="18">
        <v>1920</v>
      </c>
      <c r="H572" s="18" t="s">
        <v>4538</v>
      </c>
    </row>
    <row r="573" spans="1:8" x14ac:dyDescent="0.2">
      <c r="A573" s="3">
        <v>3510</v>
      </c>
      <c r="B573" s="3" t="s">
        <v>599</v>
      </c>
      <c r="C573" s="3" t="s">
        <v>599</v>
      </c>
      <c r="D573" s="3" t="s">
        <v>309</v>
      </c>
      <c r="E573" s="3" t="str">
        <v>Reiden</v>
      </c>
      <c r="G573" s="18">
        <v>1921</v>
      </c>
      <c r="H573" s="18" t="s">
        <v>4538</v>
      </c>
    </row>
    <row r="574" spans="1:8" x14ac:dyDescent="0.2">
      <c r="A574" s="3">
        <v>3671</v>
      </c>
      <c r="B574" s="3" t="s">
        <v>600</v>
      </c>
      <c r="C574" s="3" t="s">
        <v>600</v>
      </c>
      <c r="D574" s="3" t="s">
        <v>309</v>
      </c>
      <c r="E574" s="3" t="str">
        <v>Roggliswil</v>
      </c>
      <c r="G574" s="18">
        <v>1922</v>
      </c>
      <c r="H574" s="18" t="s">
        <v>4538</v>
      </c>
    </row>
    <row r="575" spans="1:8" x14ac:dyDescent="0.2">
      <c r="A575" s="3">
        <v>3629</v>
      </c>
      <c r="B575" s="3" t="s">
        <v>601</v>
      </c>
      <c r="C575" s="3" t="s">
        <v>601</v>
      </c>
      <c r="D575" s="3" t="s">
        <v>309</v>
      </c>
      <c r="E575" s="3" t="str">
        <v>Schötz</v>
      </c>
      <c r="G575" s="18">
        <v>1923</v>
      </c>
      <c r="H575" s="18" t="s">
        <v>4538</v>
      </c>
    </row>
    <row r="576" spans="1:8" x14ac:dyDescent="0.2">
      <c r="A576" s="3">
        <v>3503</v>
      </c>
      <c r="B576" s="3" t="s">
        <v>602</v>
      </c>
      <c r="C576" s="3" t="s">
        <v>603</v>
      </c>
      <c r="D576" s="3" t="s">
        <v>309</v>
      </c>
      <c r="E576" s="3" t="str">
        <v>Ufhusen</v>
      </c>
      <c r="G576" s="18">
        <v>1925</v>
      </c>
      <c r="H576" s="18" t="s">
        <v>4538</v>
      </c>
    </row>
    <row r="577" spans="1:8" x14ac:dyDescent="0.2">
      <c r="A577" s="3">
        <v>3510</v>
      </c>
      <c r="B577" s="3" t="s">
        <v>603</v>
      </c>
      <c r="C577" s="3" t="s">
        <v>603</v>
      </c>
      <c r="D577" s="3" t="s">
        <v>309</v>
      </c>
      <c r="E577" s="3" t="str">
        <v>Wauwil</v>
      </c>
      <c r="G577" s="18">
        <v>1926</v>
      </c>
      <c r="H577" s="18" t="s">
        <v>4538</v>
      </c>
    </row>
    <row r="578" spans="1:8" x14ac:dyDescent="0.2">
      <c r="A578" s="3">
        <v>3434</v>
      </c>
      <c r="B578" s="3" t="s">
        <v>604</v>
      </c>
      <c r="C578" s="3" t="s">
        <v>605</v>
      </c>
      <c r="D578" s="3" t="s">
        <v>309</v>
      </c>
      <c r="E578" s="3" t="str">
        <v>Wikon</v>
      </c>
      <c r="G578" s="18">
        <v>1927</v>
      </c>
      <c r="H578" s="18" t="s">
        <v>4538</v>
      </c>
    </row>
    <row r="579" spans="1:8" x14ac:dyDescent="0.2">
      <c r="A579" s="3">
        <v>3434</v>
      </c>
      <c r="B579" s="3" t="s">
        <v>605</v>
      </c>
      <c r="C579" s="3" t="s">
        <v>605</v>
      </c>
      <c r="D579" s="3" t="s">
        <v>309</v>
      </c>
      <c r="E579" s="3" t="str">
        <v>Zell (LU)</v>
      </c>
      <c r="G579" s="18">
        <v>1928</v>
      </c>
      <c r="H579" s="18" t="s">
        <v>4538</v>
      </c>
    </row>
    <row r="580" spans="1:8" x14ac:dyDescent="0.2">
      <c r="A580" s="3">
        <v>3673</v>
      </c>
      <c r="B580" s="3" t="s">
        <v>606</v>
      </c>
      <c r="C580" s="3" t="s">
        <v>606</v>
      </c>
      <c r="D580" s="3" t="s">
        <v>309</v>
      </c>
      <c r="E580" s="3" t="str">
        <v>Willisau</v>
      </c>
      <c r="G580" s="18">
        <v>1929</v>
      </c>
      <c r="H580" s="18" t="s">
        <v>4538</v>
      </c>
    </row>
    <row r="581" spans="1:8" x14ac:dyDescent="0.2">
      <c r="A581" s="3">
        <v>3532</v>
      </c>
      <c r="B581" s="3" t="s">
        <v>607</v>
      </c>
      <c r="C581" s="3" t="s">
        <v>607</v>
      </c>
      <c r="D581" s="3" t="s">
        <v>309</v>
      </c>
      <c r="E581" s="3" t="str">
        <v>Altdorf (UR)</v>
      </c>
      <c r="G581" s="18">
        <v>1932</v>
      </c>
      <c r="H581" s="18" t="s">
        <v>4538</v>
      </c>
    </row>
    <row r="582" spans="1:8" x14ac:dyDescent="0.2">
      <c r="A582" s="3">
        <v>3083</v>
      </c>
      <c r="B582" s="3" t="s">
        <v>608</v>
      </c>
      <c r="C582" s="3" t="s">
        <v>609</v>
      </c>
      <c r="D582" s="3" t="s">
        <v>309</v>
      </c>
      <c r="E582" s="3" t="str">
        <v>Andermatt</v>
      </c>
      <c r="G582" s="18">
        <v>1933</v>
      </c>
      <c r="H582" s="18" t="s">
        <v>4538</v>
      </c>
    </row>
    <row r="583" spans="1:8" x14ac:dyDescent="0.2">
      <c r="A583" s="3">
        <v>3110</v>
      </c>
      <c r="B583" s="3" t="s">
        <v>609</v>
      </c>
      <c r="C583" s="3" t="s">
        <v>609</v>
      </c>
      <c r="D583" s="3" t="s">
        <v>309</v>
      </c>
      <c r="E583" s="3" t="str">
        <v>Attinghausen</v>
      </c>
      <c r="G583" s="18">
        <v>1934</v>
      </c>
      <c r="H583" s="18" t="s">
        <v>4538</v>
      </c>
    </row>
    <row r="584" spans="1:8" x14ac:dyDescent="0.2">
      <c r="A584" s="3">
        <v>3111</v>
      </c>
      <c r="B584" s="3" t="s">
        <v>610</v>
      </c>
      <c r="C584" s="3" t="s">
        <v>609</v>
      </c>
      <c r="D584" s="3" t="s">
        <v>309</v>
      </c>
      <c r="E584" s="3" t="str">
        <v>Bürglen (UR)</v>
      </c>
      <c r="G584" s="18">
        <v>1936</v>
      </c>
      <c r="H584" s="18" t="s">
        <v>4539</v>
      </c>
    </row>
    <row r="585" spans="1:8" x14ac:dyDescent="0.2">
      <c r="A585" s="3">
        <v>3504</v>
      </c>
      <c r="B585" s="3" t="s">
        <v>611</v>
      </c>
      <c r="C585" s="3" t="s">
        <v>611</v>
      </c>
      <c r="D585" s="3" t="s">
        <v>309</v>
      </c>
      <c r="E585" s="3" t="str">
        <v>Erstfeld</v>
      </c>
      <c r="G585" s="18">
        <v>1937</v>
      </c>
      <c r="H585" s="18" t="s">
        <v>4538</v>
      </c>
    </row>
    <row r="586" spans="1:8" x14ac:dyDescent="0.2">
      <c r="A586" s="3">
        <v>3672</v>
      </c>
      <c r="B586" s="3" t="s">
        <v>612</v>
      </c>
      <c r="C586" s="3" t="s">
        <v>612</v>
      </c>
      <c r="D586" s="3" t="s">
        <v>309</v>
      </c>
      <c r="E586" s="3" t="str">
        <v>Flüelen</v>
      </c>
      <c r="G586" s="18">
        <v>1938</v>
      </c>
      <c r="H586" s="18" t="s">
        <v>4539</v>
      </c>
    </row>
    <row r="587" spans="1:8" x14ac:dyDescent="0.2">
      <c r="A587" s="3">
        <v>3672</v>
      </c>
      <c r="B587" s="3" t="s">
        <v>613</v>
      </c>
      <c r="C587" s="3" t="s">
        <v>612</v>
      </c>
      <c r="D587" s="3" t="s">
        <v>309</v>
      </c>
      <c r="E587" s="3" t="str">
        <v>Göschenen</v>
      </c>
      <c r="G587" s="18">
        <v>1941</v>
      </c>
      <c r="H587" s="18" t="s">
        <v>4538</v>
      </c>
    </row>
    <row r="588" spans="1:8" x14ac:dyDescent="0.2">
      <c r="A588" s="3">
        <v>3674</v>
      </c>
      <c r="B588" s="3" t="s">
        <v>614</v>
      </c>
      <c r="C588" s="3" t="s">
        <v>612</v>
      </c>
      <c r="D588" s="3" t="s">
        <v>309</v>
      </c>
      <c r="E588" s="3" t="str">
        <v>Gurtnellen</v>
      </c>
      <c r="G588" s="18">
        <v>1942</v>
      </c>
      <c r="H588" s="18" t="s">
        <v>4538</v>
      </c>
    </row>
    <row r="589" spans="1:8" x14ac:dyDescent="0.2">
      <c r="A589" s="3">
        <v>3531</v>
      </c>
      <c r="B589" s="3" t="s">
        <v>615</v>
      </c>
      <c r="C589" s="3" t="s">
        <v>615</v>
      </c>
      <c r="D589" s="3" t="s">
        <v>309</v>
      </c>
      <c r="E589" s="3" t="str">
        <v>Hospental</v>
      </c>
      <c r="G589" s="18">
        <v>1943</v>
      </c>
      <c r="H589" s="18" t="s">
        <v>4538</v>
      </c>
    </row>
    <row r="590" spans="1:8" x14ac:dyDescent="0.2">
      <c r="A590" s="3">
        <v>3629</v>
      </c>
      <c r="B590" s="3" t="s">
        <v>616</v>
      </c>
      <c r="C590" s="3" t="s">
        <v>616</v>
      </c>
      <c r="D590" s="3" t="s">
        <v>309</v>
      </c>
      <c r="E590" s="3" t="str">
        <v>Isenthal</v>
      </c>
      <c r="G590" s="18">
        <v>1944</v>
      </c>
      <c r="H590" s="18" t="s">
        <v>4539</v>
      </c>
    </row>
    <row r="591" spans="1:8" x14ac:dyDescent="0.2">
      <c r="A591" s="3">
        <v>3113</v>
      </c>
      <c r="B591" s="3" t="s">
        <v>617</v>
      </c>
      <c r="C591" s="3" t="s">
        <v>617</v>
      </c>
      <c r="D591" s="3" t="s">
        <v>309</v>
      </c>
      <c r="E591" s="3" t="str">
        <v>Realp</v>
      </c>
      <c r="G591" s="18">
        <v>1945</v>
      </c>
      <c r="H591" s="18" t="s">
        <v>4538</v>
      </c>
    </row>
    <row r="592" spans="1:8" x14ac:dyDescent="0.2">
      <c r="A592" s="3">
        <v>3512</v>
      </c>
      <c r="B592" s="3" t="s">
        <v>618</v>
      </c>
      <c r="C592" s="3" t="s">
        <v>618</v>
      </c>
      <c r="D592" s="3" t="s">
        <v>309</v>
      </c>
      <c r="E592" s="3" t="str">
        <v>Schattdorf</v>
      </c>
      <c r="G592" s="18">
        <v>1946</v>
      </c>
      <c r="H592" s="18" t="s">
        <v>4539</v>
      </c>
    </row>
    <row r="593" spans="1:8" x14ac:dyDescent="0.2">
      <c r="A593" s="3">
        <v>3513</v>
      </c>
      <c r="B593" s="3" t="s">
        <v>619</v>
      </c>
      <c r="C593" s="3" t="s">
        <v>618</v>
      </c>
      <c r="D593" s="3" t="s">
        <v>309</v>
      </c>
      <c r="E593" s="3" t="str">
        <v>Seedorf (UR)</v>
      </c>
      <c r="G593" s="18">
        <v>1947</v>
      </c>
      <c r="H593" s="18" t="s">
        <v>4538</v>
      </c>
    </row>
    <row r="594" spans="1:8" x14ac:dyDescent="0.2">
      <c r="A594" s="3">
        <v>3075</v>
      </c>
      <c r="B594" s="3" t="s">
        <v>620</v>
      </c>
      <c r="C594" s="3" t="s">
        <v>621</v>
      </c>
      <c r="D594" s="3" t="s">
        <v>309</v>
      </c>
      <c r="E594" s="3" t="str">
        <v>Seelisberg</v>
      </c>
      <c r="G594" s="18">
        <v>1948</v>
      </c>
      <c r="H594" s="18" t="s">
        <v>4538</v>
      </c>
    </row>
    <row r="595" spans="1:8" x14ac:dyDescent="0.2">
      <c r="A595" s="3">
        <v>3075</v>
      </c>
      <c r="B595" s="3" t="s">
        <v>622</v>
      </c>
      <c r="C595" s="3" t="s">
        <v>621</v>
      </c>
      <c r="D595" s="3" t="s">
        <v>309</v>
      </c>
      <c r="E595" s="3" t="str">
        <v>Silenen</v>
      </c>
      <c r="G595" s="18">
        <v>1950</v>
      </c>
      <c r="H595" s="18" t="s">
        <v>4538</v>
      </c>
    </row>
    <row r="596" spans="1:8" x14ac:dyDescent="0.2">
      <c r="A596" s="3">
        <v>3076</v>
      </c>
      <c r="B596" s="3" t="s">
        <v>621</v>
      </c>
      <c r="C596" s="3" t="s">
        <v>621</v>
      </c>
      <c r="D596" s="3" t="s">
        <v>309</v>
      </c>
      <c r="E596" s="3" t="str">
        <v>Sisikon</v>
      </c>
      <c r="G596" s="18">
        <v>1955</v>
      </c>
      <c r="H596" s="18" t="s">
        <v>4538</v>
      </c>
    </row>
    <row r="597" spans="1:8" x14ac:dyDescent="0.2">
      <c r="A597" s="3">
        <v>3077</v>
      </c>
      <c r="B597" s="3" t="s">
        <v>623</v>
      </c>
      <c r="C597" s="3" t="s">
        <v>621</v>
      </c>
      <c r="D597" s="3" t="s">
        <v>309</v>
      </c>
      <c r="E597" s="3" t="str">
        <v>Spiringen</v>
      </c>
      <c r="G597" s="18">
        <v>1957</v>
      </c>
      <c r="H597" s="18" t="s">
        <v>4538</v>
      </c>
    </row>
    <row r="598" spans="1:8" x14ac:dyDescent="0.2">
      <c r="A598" s="3">
        <v>3078</v>
      </c>
      <c r="B598" s="3" t="s">
        <v>624</v>
      </c>
      <c r="C598" s="3" t="s">
        <v>621</v>
      </c>
      <c r="D598" s="3" t="s">
        <v>309</v>
      </c>
      <c r="E598" s="3" t="str">
        <v>Unterschächen</v>
      </c>
      <c r="G598" s="18">
        <v>1958</v>
      </c>
      <c r="H598" s="18" t="s">
        <v>4538</v>
      </c>
    </row>
    <row r="599" spans="1:8" x14ac:dyDescent="0.2">
      <c r="A599" s="3">
        <v>3532</v>
      </c>
      <c r="B599" s="3" t="s">
        <v>625</v>
      </c>
      <c r="C599" s="3" t="s">
        <v>625</v>
      </c>
      <c r="D599" s="3" t="s">
        <v>309</v>
      </c>
      <c r="E599" s="3" t="str">
        <v>Wassen</v>
      </c>
      <c r="G599" s="18">
        <v>1961</v>
      </c>
      <c r="H599" s="18" t="s">
        <v>4539</v>
      </c>
    </row>
    <row r="600" spans="1:8" x14ac:dyDescent="0.2">
      <c r="A600" s="3">
        <v>3504</v>
      </c>
      <c r="B600" s="3" t="s">
        <v>626</v>
      </c>
      <c r="C600" s="3" t="s">
        <v>626</v>
      </c>
      <c r="D600" s="3" t="s">
        <v>309</v>
      </c>
      <c r="E600" s="3" t="str">
        <v>Einsiedeln</v>
      </c>
      <c r="G600" s="18">
        <v>1962</v>
      </c>
      <c r="H600" s="18" t="s">
        <v>4538</v>
      </c>
    </row>
    <row r="601" spans="1:8" x14ac:dyDescent="0.2">
      <c r="A601" s="3">
        <v>3112</v>
      </c>
      <c r="B601" s="3" t="s">
        <v>627</v>
      </c>
      <c r="C601" s="3" t="s">
        <v>628</v>
      </c>
      <c r="D601" s="3" t="s">
        <v>309</v>
      </c>
      <c r="E601" s="3" t="str">
        <v>Gersau</v>
      </c>
      <c r="G601" s="18">
        <v>1963</v>
      </c>
      <c r="H601" s="18" t="s">
        <v>4538</v>
      </c>
    </row>
    <row r="602" spans="1:8" x14ac:dyDescent="0.2">
      <c r="A602" s="3">
        <v>3114</v>
      </c>
      <c r="B602" s="3" t="s">
        <v>629</v>
      </c>
      <c r="C602" s="3" t="s">
        <v>629</v>
      </c>
      <c r="D602" s="3" t="s">
        <v>309</v>
      </c>
      <c r="E602" s="3" t="str">
        <v>Feusisberg</v>
      </c>
      <c r="G602" s="18">
        <v>1964</v>
      </c>
      <c r="H602" s="18" t="s">
        <v>4538</v>
      </c>
    </row>
    <row r="603" spans="1:8" x14ac:dyDescent="0.2">
      <c r="A603" s="3">
        <v>3206</v>
      </c>
      <c r="B603" s="3" t="s">
        <v>630</v>
      </c>
      <c r="C603" s="3" t="s">
        <v>631</v>
      </c>
      <c r="D603" s="3" t="s">
        <v>309</v>
      </c>
      <c r="E603" s="3" t="str">
        <v>Freienbach</v>
      </c>
      <c r="G603" s="18">
        <v>1965</v>
      </c>
      <c r="H603" s="18" t="s">
        <v>4538</v>
      </c>
    </row>
    <row r="604" spans="1:8" x14ac:dyDescent="0.2">
      <c r="A604" s="3">
        <v>3206</v>
      </c>
      <c r="B604" s="3" t="s">
        <v>631</v>
      </c>
      <c r="C604" s="3" t="s">
        <v>631</v>
      </c>
      <c r="D604" s="3" t="s">
        <v>309</v>
      </c>
      <c r="E604" s="3" t="str">
        <v>Wollerau</v>
      </c>
      <c r="G604" s="18">
        <v>1966</v>
      </c>
      <c r="H604" s="18" t="s">
        <v>4538</v>
      </c>
    </row>
    <row r="605" spans="1:8" x14ac:dyDescent="0.2">
      <c r="A605" s="3">
        <v>3206</v>
      </c>
      <c r="B605" s="3" t="s">
        <v>632</v>
      </c>
      <c r="C605" s="3" t="s">
        <v>631</v>
      </c>
      <c r="D605" s="3" t="s">
        <v>309</v>
      </c>
      <c r="E605" s="3" t="str">
        <v>Küssnacht (SZ)</v>
      </c>
      <c r="G605" s="18">
        <v>1967</v>
      </c>
      <c r="H605" s="18" t="s">
        <v>4538</v>
      </c>
    </row>
    <row r="606" spans="1:8" x14ac:dyDescent="0.2">
      <c r="A606" s="3">
        <v>3206</v>
      </c>
      <c r="B606" s="3" t="s">
        <v>633</v>
      </c>
      <c r="C606" s="3" t="s">
        <v>631</v>
      </c>
      <c r="D606" s="3" t="s">
        <v>309</v>
      </c>
      <c r="E606" s="3" t="str">
        <v>Altendorf</v>
      </c>
      <c r="G606" s="18">
        <v>1968</v>
      </c>
      <c r="H606" s="18" t="s">
        <v>4539</v>
      </c>
    </row>
    <row r="607" spans="1:8" x14ac:dyDescent="0.2">
      <c r="A607" s="3">
        <v>3202</v>
      </c>
      <c r="B607" s="3" t="s">
        <v>634</v>
      </c>
      <c r="C607" s="3" t="s">
        <v>634</v>
      </c>
      <c r="D607" s="3" t="s">
        <v>309</v>
      </c>
      <c r="E607" s="3" t="str">
        <v>Galgenen</v>
      </c>
      <c r="G607" s="18">
        <v>1969</v>
      </c>
      <c r="H607" s="18" t="s">
        <v>4539</v>
      </c>
    </row>
    <row r="608" spans="1:8" x14ac:dyDescent="0.2">
      <c r="A608" s="3">
        <v>3208</v>
      </c>
      <c r="B608" s="3" t="s">
        <v>635</v>
      </c>
      <c r="C608" s="3" t="s">
        <v>635</v>
      </c>
      <c r="D608" s="3" t="s">
        <v>309</v>
      </c>
      <c r="E608" s="3" t="str">
        <v>Innerthal</v>
      </c>
      <c r="G608" s="18">
        <v>1971</v>
      </c>
      <c r="H608" s="18" t="s">
        <v>4538</v>
      </c>
    </row>
    <row r="609" spans="1:8" x14ac:dyDescent="0.2">
      <c r="A609" s="3">
        <v>3179</v>
      </c>
      <c r="B609" s="3" t="s">
        <v>636</v>
      </c>
      <c r="C609" s="3" t="s">
        <v>636</v>
      </c>
      <c r="D609" s="3" t="s">
        <v>309</v>
      </c>
      <c r="E609" s="3" t="str">
        <v>Lachen</v>
      </c>
      <c r="G609" s="18">
        <v>1972</v>
      </c>
      <c r="H609" s="18" t="s">
        <v>4539</v>
      </c>
    </row>
    <row r="610" spans="1:8" x14ac:dyDescent="0.2">
      <c r="A610" s="3">
        <v>3177</v>
      </c>
      <c r="B610" s="3" t="s">
        <v>637</v>
      </c>
      <c r="C610" s="3" t="s">
        <v>638</v>
      </c>
      <c r="D610" s="3" t="s">
        <v>309</v>
      </c>
      <c r="E610" s="3" t="str">
        <v>Reichenburg</v>
      </c>
      <c r="G610" s="18">
        <v>1973</v>
      </c>
      <c r="H610" s="18" t="s">
        <v>4539</v>
      </c>
    </row>
    <row r="611" spans="1:8" x14ac:dyDescent="0.2">
      <c r="A611" s="3">
        <v>3203</v>
      </c>
      <c r="B611" s="3" t="s">
        <v>639</v>
      </c>
      <c r="C611" s="3" t="s">
        <v>639</v>
      </c>
      <c r="D611" s="3" t="s">
        <v>309</v>
      </c>
      <c r="E611" s="3" t="str">
        <v>Schübelbach</v>
      </c>
      <c r="G611" s="18">
        <v>1974</v>
      </c>
      <c r="H611" s="18" t="s">
        <v>4538</v>
      </c>
    </row>
    <row r="612" spans="1:8" x14ac:dyDescent="0.2">
      <c r="A612" s="3">
        <v>3204</v>
      </c>
      <c r="B612" s="3" t="s">
        <v>640</v>
      </c>
      <c r="C612" s="3" t="s">
        <v>639</v>
      </c>
      <c r="D612" s="3" t="s">
        <v>309</v>
      </c>
      <c r="E612" s="3" t="str">
        <v>Tuggen</v>
      </c>
      <c r="G612" s="18">
        <v>1975</v>
      </c>
      <c r="H612" s="18" t="s">
        <v>4538</v>
      </c>
    </row>
    <row r="613" spans="1:8" x14ac:dyDescent="0.2">
      <c r="A613" s="3">
        <v>3205</v>
      </c>
      <c r="B613" s="3" t="s">
        <v>641</v>
      </c>
      <c r="C613" s="3" t="s">
        <v>639</v>
      </c>
      <c r="D613" s="3" t="s">
        <v>309</v>
      </c>
      <c r="E613" s="3" t="str">
        <v>Vorderthal</v>
      </c>
      <c r="G613" s="18">
        <v>1976</v>
      </c>
      <c r="H613" s="18" t="s">
        <v>4538</v>
      </c>
    </row>
    <row r="614" spans="1:8" x14ac:dyDescent="0.2">
      <c r="A614" s="3">
        <v>1797</v>
      </c>
      <c r="B614" s="3" t="s">
        <v>642</v>
      </c>
      <c r="C614" s="3" t="s">
        <v>642</v>
      </c>
      <c r="D614" s="3" t="s">
        <v>309</v>
      </c>
      <c r="E614" s="3" t="str">
        <v>Wangen (SZ)</v>
      </c>
      <c r="G614" s="18">
        <v>1977</v>
      </c>
      <c r="H614" s="18" t="s">
        <v>4539</v>
      </c>
    </row>
    <row r="615" spans="1:8" x14ac:dyDescent="0.2">
      <c r="A615" s="3">
        <v>3176</v>
      </c>
      <c r="B615" s="3" t="s">
        <v>643</v>
      </c>
      <c r="C615" s="3" t="s">
        <v>643</v>
      </c>
      <c r="D615" s="3" t="s">
        <v>309</v>
      </c>
      <c r="E615" s="3" t="str">
        <v>Alpthal</v>
      </c>
      <c r="G615" s="18">
        <v>1978</v>
      </c>
      <c r="H615" s="18" t="s">
        <v>4539</v>
      </c>
    </row>
    <row r="616" spans="1:8" x14ac:dyDescent="0.2">
      <c r="A616" s="3">
        <v>3207</v>
      </c>
      <c r="B616" s="3" t="s">
        <v>644</v>
      </c>
      <c r="C616" s="3" t="s">
        <v>644</v>
      </c>
      <c r="D616" s="3" t="s">
        <v>309</v>
      </c>
      <c r="E616" s="3" t="str">
        <v>Arth</v>
      </c>
      <c r="G616" s="18">
        <v>1981</v>
      </c>
      <c r="H616" s="18" t="s">
        <v>4538</v>
      </c>
    </row>
    <row r="617" spans="1:8" x14ac:dyDescent="0.2">
      <c r="A617" s="3">
        <v>2744</v>
      </c>
      <c r="B617" s="3" t="s">
        <v>645</v>
      </c>
      <c r="C617" s="3" t="s">
        <v>645</v>
      </c>
      <c r="D617" s="3" t="s">
        <v>309</v>
      </c>
      <c r="E617" s="3" t="str">
        <v>Illgau</v>
      </c>
      <c r="G617" s="18">
        <v>1982</v>
      </c>
      <c r="H617" s="18" t="s">
        <v>4538</v>
      </c>
    </row>
    <row r="618" spans="1:8" x14ac:dyDescent="0.2">
      <c r="A618" s="3">
        <v>2735</v>
      </c>
      <c r="B618" s="3" t="s">
        <v>646</v>
      </c>
      <c r="C618" s="3" t="s">
        <v>646</v>
      </c>
      <c r="D618" s="3" t="s">
        <v>309</v>
      </c>
      <c r="E618" s="3" t="str">
        <v>Ingenbohl</v>
      </c>
      <c r="G618" s="18">
        <v>1983</v>
      </c>
      <c r="H618" s="18" t="s">
        <v>4538</v>
      </c>
    </row>
    <row r="619" spans="1:8" x14ac:dyDescent="0.2">
      <c r="A619" s="3">
        <v>2747</v>
      </c>
      <c r="B619" s="3" t="s">
        <v>647</v>
      </c>
      <c r="C619" s="3" t="s">
        <v>648</v>
      </c>
      <c r="D619" s="3" t="s">
        <v>309</v>
      </c>
      <c r="E619" s="3" t="str">
        <v>Lauerz</v>
      </c>
      <c r="G619" s="18">
        <v>1984</v>
      </c>
      <c r="H619" s="18" t="s">
        <v>4539</v>
      </c>
    </row>
    <row r="620" spans="1:8" x14ac:dyDescent="0.2">
      <c r="A620" s="3">
        <v>2738</v>
      </c>
      <c r="B620" s="3" t="s">
        <v>649</v>
      </c>
      <c r="C620" s="3" t="s">
        <v>649</v>
      </c>
      <c r="D620" s="3" t="s">
        <v>309</v>
      </c>
      <c r="E620" s="3" t="str">
        <v>Morschach</v>
      </c>
      <c r="G620" s="18">
        <v>1985</v>
      </c>
      <c r="H620" s="18" t="s">
        <v>4539</v>
      </c>
    </row>
    <row r="621" spans="1:8" x14ac:dyDescent="0.2">
      <c r="A621" s="3">
        <v>2746</v>
      </c>
      <c r="B621" s="3" t="s">
        <v>650</v>
      </c>
      <c r="C621" s="3" t="s">
        <v>650</v>
      </c>
      <c r="D621" s="3" t="s">
        <v>309</v>
      </c>
      <c r="E621" s="3" t="str">
        <v>Muotathal</v>
      </c>
      <c r="G621" s="18">
        <v>1986</v>
      </c>
      <c r="H621" s="18" t="s">
        <v>4540</v>
      </c>
    </row>
    <row r="622" spans="1:8" x14ac:dyDescent="0.2">
      <c r="A622" s="3">
        <v>2743</v>
      </c>
      <c r="B622" s="3" t="s">
        <v>651</v>
      </c>
      <c r="C622" s="3" t="s">
        <v>651</v>
      </c>
      <c r="D622" s="3" t="s">
        <v>309</v>
      </c>
      <c r="E622" s="3" t="str">
        <v>Oberiberg</v>
      </c>
      <c r="G622" s="18">
        <v>1987</v>
      </c>
      <c r="H622" s="18" t="s">
        <v>4538</v>
      </c>
    </row>
    <row r="623" spans="1:8" x14ac:dyDescent="0.2">
      <c r="A623" s="3">
        <v>2745</v>
      </c>
      <c r="B623" s="3" t="s">
        <v>652</v>
      </c>
      <c r="C623" s="3" t="s">
        <v>652</v>
      </c>
      <c r="D623" s="3" t="s">
        <v>309</v>
      </c>
      <c r="E623" s="3" t="str">
        <v>Riemenstalden</v>
      </c>
      <c r="G623" s="18">
        <v>1988</v>
      </c>
      <c r="H623" s="18" t="s">
        <v>4539</v>
      </c>
    </row>
    <row r="624" spans="1:8" x14ac:dyDescent="0.2">
      <c r="A624" s="3">
        <v>2732</v>
      </c>
      <c r="B624" s="3" t="s">
        <v>653</v>
      </c>
      <c r="C624" s="3" t="s">
        <v>653</v>
      </c>
      <c r="D624" s="3" t="s">
        <v>309</v>
      </c>
      <c r="E624" s="3" t="str">
        <v>Rothenthurm</v>
      </c>
      <c r="G624" s="18">
        <v>1991</v>
      </c>
      <c r="H624" s="18" t="s">
        <v>4538</v>
      </c>
    </row>
    <row r="625" spans="1:8" x14ac:dyDescent="0.2">
      <c r="A625" s="3">
        <v>2740</v>
      </c>
      <c r="B625" s="3" t="s">
        <v>654</v>
      </c>
      <c r="C625" s="3" t="s">
        <v>654</v>
      </c>
      <c r="D625" s="3" t="s">
        <v>309</v>
      </c>
      <c r="E625" s="3" t="str">
        <v>Sattel</v>
      </c>
      <c r="G625" s="18">
        <v>1992</v>
      </c>
      <c r="H625" s="18" t="s">
        <v>4538</v>
      </c>
    </row>
    <row r="626" spans="1:8" x14ac:dyDescent="0.2">
      <c r="A626" s="3">
        <v>2742</v>
      </c>
      <c r="B626" s="3" t="s">
        <v>655</v>
      </c>
      <c r="C626" s="3" t="s">
        <v>655</v>
      </c>
      <c r="D626" s="3" t="s">
        <v>309</v>
      </c>
      <c r="E626" s="3" t="str">
        <v>Schwyz</v>
      </c>
      <c r="G626" s="18">
        <v>1993</v>
      </c>
      <c r="H626" s="18" t="s">
        <v>4538</v>
      </c>
    </row>
    <row r="627" spans="1:8" x14ac:dyDescent="0.2">
      <c r="A627" s="3">
        <v>2732</v>
      </c>
      <c r="B627" s="3" t="s">
        <v>656</v>
      </c>
      <c r="C627" s="3" t="s">
        <v>656</v>
      </c>
      <c r="D627" s="3" t="s">
        <v>309</v>
      </c>
      <c r="E627" s="3" t="str">
        <v>Steinen</v>
      </c>
      <c r="G627" s="18">
        <v>1994</v>
      </c>
      <c r="H627" s="18" t="s">
        <v>4538</v>
      </c>
    </row>
    <row r="628" spans="1:8" x14ac:dyDescent="0.2">
      <c r="A628" s="3">
        <v>2762</v>
      </c>
      <c r="B628" s="3" t="s">
        <v>657</v>
      </c>
      <c r="C628" s="3" t="s">
        <v>658</v>
      </c>
      <c r="D628" s="3" t="s">
        <v>309</v>
      </c>
      <c r="E628" s="3" t="str">
        <v>Steinerberg</v>
      </c>
      <c r="G628" s="18">
        <v>1996</v>
      </c>
      <c r="H628" s="18" t="s">
        <v>4538</v>
      </c>
    </row>
    <row r="629" spans="1:8" x14ac:dyDescent="0.2">
      <c r="A629" s="3">
        <v>2712</v>
      </c>
      <c r="B629" s="3" t="s">
        <v>659</v>
      </c>
      <c r="C629" s="3" t="s">
        <v>660</v>
      </c>
      <c r="D629" s="3" t="s">
        <v>309</v>
      </c>
      <c r="E629" s="3" t="str">
        <v>Unteriberg</v>
      </c>
      <c r="G629" s="18">
        <v>1997</v>
      </c>
      <c r="H629" s="18" t="s">
        <v>4538</v>
      </c>
    </row>
    <row r="630" spans="1:8" x14ac:dyDescent="0.2">
      <c r="A630" s="3">
        <v>2713</v>
      </c>
      <c r="B630" s="3" t="s">
        <v>661</v>
      </c>
      <c r="C630" s="3" t="s">
        <v>660</v>
      </c>
      <c r="D630" s="3" t="s">
        <v>309</v>
      </c>
      <c r="E630" s="3" t="str">
        <v>Alpnach</v>
      </c>
      <c r="G630" s="18">
        <v>2000</v>
      </c>
      <c r="H630" s="18" t="s">
        <v>4534</v>
      </c>
    </row>
    <row r="631" spans="1:8" x14ac:dyDescent="0.2">
      <c r="A631" s="3">
        <v>2732</v>
      </c>
      <c r="B631" s="3" t="s">
        <v>660</v>
      </c>
      <c r="C631" s="3" t="s">
        <v>660</v>
      </c>
      <c r="D631" s="3" t="s">
        <v>309</v>
      </c>
      <c r="E631" s="3" t="str">
        <v>Engelberg</v>
      </c>
      <c r="G631" s="18">
        <v>2012</v>
      </c>
      <c r="H631" s="18" t="s">
        <v>4534</v>
      </c>
    </row>
    <row r="632" spans="1:8" x14ac:dyDescent="0.2">
      <c r="A632" s="3">
        <v>2732</v>
      </c>
      <c r="B632" s="3" t="s">
        <v>662</v>
      </c>
      <c r="C632" s="3" t="s">
        <v>663</v>
      </c>
      <c r="D632" s="3" t="s">
        <v>309</v>
      </c>
      <c r="E632" s="3" t="str">
        <v>Giswil</v>
      </c>
      <c r="G632" s="18">
        <v>2013</v>
      </c>
      <c r="H632" s="18" t="s">
        <v>4534</v>
      </c>
    </row>
    <row r="633" spans="1:8" x14ac:dyDescent="0.2">
      <c r="A633" s="3">
        <v>2827</v>
      </c>
      <c r="B633" s="3" t="s">
        <v>664</v>
      </c>
      <c r="C633" s="3" t="s">
        <v>664</v>
      </c>
      <c r="D633" s="3" t="s">
        <v>309</v>
      </c>
      <c r="E633" s="3" t="str">
        <v>Kerns</v>
      </c>
      <c r="G633" s="18">
        <v>2014</v>
      </c>
      <c r="H633" s="18" t="s">
        <v>4534</v>
      </c>
    </row>
    <row r="634" spans="1:8" x14ac:dyDescent="0.2">
      <c r="A634" s="3">
        <v>2747</v>
      </c>
      <c r="B634" s="3" t="s">
        <v>665</v>
      </c>
      <c r="C634" s="3" t="s">
        <v>665</v>
      </c>
      <c r="D634" s="3" t="s">
        <v>309</v>
      </c>
      <c r="E634" s="3" t="str">
        <v>Lungern</v>
      </c>
      <c r="G634" s="18">
        <v>2015</v>
      </c>
      <c r="H634" s="18" t="s">
        <v>4534</v>
      </c>
    </row>
    <row r="635" spans="1:8" x14ac:dyDescent="0.2">
      <c r="A635" s="3">
        <v>2736</v>
      </c>
      <c r="B635" s="3" t="s">
        <v>666</v>
      </c>
      <c r="C635" s="3" t="s">
        <v>666</v>
      </c>
      <c r="D635" s="3" t="s">
        <v>309</v>
      </c>
      <c r="E635" s="3" t="str">
        <v>Sachseln</v>
      </c>
      <c r="G635" s="18">
        <v>2016</v>
      </c>
      <c r="H635" s="18" t="s">
        <v>4534</v>
      </c>
    </row>
    <row r="636" spans="1:8" x14ac:dyDescent="0.2">
      <c r="A636" s="3">
        <v>2710</v>
      </c>
      <c r="B636" s="3" t="s">
        <v>667</v>
      </c>
      <c r="C636" s="3" t="s">
        <v>667</v>
      </c>
      <c r="D636" s="3" t="s">
        <v>309</v>
      </c>
      <c r="E636" s="3" t="str">
        <v>Sarnen</v>
      </c>
      <c r="G636" s="18">
        <v>2017</v>
      </c>
      <c r="H636" s="18" t="s">
        <v>4534</v>
      </c>
    </row>
    <row r="637" spans="1:8" x14ac:dyDescent="0.2">
      <c r="A637" s="3">
        <v>2720</v>
      </c>
      <c r="B637" s="3" t="s">
        <v>668</v>
      </c>
      <c r="C637" s="3" t="s">
        <v>667</v>
      </c>
      <c r="D637" s="3" t="s">
        <v>309</v>
      </c>
      <c r="E637" s="3" t="str">
        <v>Beckenried</v>
      </c>
      <c r="G637" s="18">
        <v>2019</v>
      </c>
      <c r="H637" s="18" t="s">
        <v>4541</v>
      </c>
    </row>
    <row r="638" spans="1:8" x14ac:dyDescent="0.2">
      <c r="A638" s="3">
        <v>2717</v>
      </c>
      <c r="B638" s="3" t="s">
        <v>669</v>
      </c>
      <c r="C638" s="3" t="s">
        <v>669</v>
      </c>
      <c r="D638" s="3" t="s">
        <v>309</v>
      </c>
      <c r="E638" s="3" t="str">
        <v>Buochs</v>
      </c>
      <c r="G638" s="18">
        <v>2022</v>
      </c>
      <c r="H638" s="18" t="s">
        <v>4534</v>
      </c>
    </row>
    <row r="639" spans="1:8" x14ac:dyDescent="0.2">
      <c r="A639" s="3">
        <v>2715</v>
      </c>
      <c r="B639" s="3" t="s">
        <v>670</v>
      </c>
      <c r="C639" s="3" t="s">
        <v>671</v>
      </c>
      <c r="D639" s="3" t="s">
        <v>309</v>
      </c>
      <c r="E639" s="3" t="str">
        <v>Dallenwil</v>
      </c>
      <c r="G639" s="18">
        <v>2023</v>
      </c>
      <c r="H639" s="18" t="s">
        <v>4534</v>
      </c>
    </row>
    <row r="640" spans="1:8" x14ac:dyDescent="0.2">
      <c r="A640" s="3">
        <v>2715</v>
      </c>
      <c r="B640" s="3" t="s">
        <v>672</v>
      </c>
      <c r="C640" s="3" t="s">
        <v>671</v>
      </c>
      <c r="D640" s="3" t="s">
        <v>309</v>
      </c>
      <c r="E640" s="3" t="str">
        <v>Emmetten</v>
      </c>
      <c r="G640" s="18">
        <v>2024</v>
      </c>
      <c r="H640" s="18" t="s">
        <v>4534</v>
      </c>
    </row>
    <row r="641" spans="1:8" x14ac:dyDescent="0.2">
      <c r="A641" s="3">
        <v>2716</v>
      </c>
      <c r="B641" s="3" t="s">
        <v>673</v>
      </c>
      <c r="C641" s="3" t="s">
        <v>671</v>
      </c>
      <c r="D641" s="3" t="s">
        <v>309</v>
      </c>
      <c r="E641" s="3" t="str">
        <v>Ennetbürgen</v>
      </c>
      <c r="G641" s="18">
        <v>2025</v>
      </c>
      <c r="H641" s="18" t="s">
        <v>4534</v>
      </c>
    </row>
    <row r="642" spans="1:8" x14ac:dyDescent="0.2">
      <c r="A642" s="3">
        <v>2717</v>
      </c>
      <c r="B642" s="3" t="s">
        <v>674</v>
      </c>
      <c r="C642" s="3" t="s">
        <v>671</v>
      </c>
      <c r="D642" s="3" t="s">
        <v>309</v>
      </c>
      <c r="E642" s="3" t="str">
        <v>Ennetmoos</v>
      </c>
      <c r="G642" s="18">
        <v>2027</v>
      </c>
      <c r="H642" s="18" t="s">
        <v>4531</v>
      </c>
    </row>
    <row r="643" spans="1:8" x14ac:dyDescent="0.2">
      <c r="A643" s="3">
        <v>2748</v>
      </c>
      <c r="B643" s="3" t="s">
        <v>675</v>
      </c>
      <c r="C643" s="3" t="s">
        <v>671</v>
      </c>
      <c r="D643" s="3" t="s">
        <v>309</v>
      </c>
      <c r="E643" s="3" t="str">
        <v>Hergiswil (NW)</v>
      </c>
      <c r="G643" s="18">
        <v>2028</v>
      </c>
      <c r="H643" s="18" t="s">
        <v>4534</v>
      </c>
    </row>
    <row r="644" spans="1:8" x14ac:dyDescent="0.2">
      <c r="A644" s="3">
        <v>2748</v>
      </c>
      <c r="B644" s="3" t="s">
        <v>676</v>
      </c>
      <c r="C644" s="3" t="s">
        <v>671</v>
      </c>
      <c r="D644" s="3" t="s">
        <v>309</v>
      </c>
      <c r="E644" s="3" t="str">
        <v>Oberdorf (NW)</v>
      </c>
      <c r="G644" s="18">
        <v>2034</v>
      </c>
      <c r="H644" s="18" t="s">
        <v>4534</v>
      </c>
    </row>
    <row r="645" spans="1:8" x14ac:dyDescent="0.2">
      <c r="A645" s="3">
        <v>2733</v>
      </c>
      <c r="B645" s="3" t="s">
        <v>677</v>
      </c>
      <c r="C645" s="3" t="s">
        <v>678</v>
      </c>
      <c r="D645" s="3" t="s">
        <v>309</v>
      </c>
      <c r="E645" s="3" t="str">
        <v>Stans</v>
      </c>
      <c r="G645" s="18">
        <v>2035</v>
      </c>
      <c r="H645" s="18" t="s">
        <v>4534</v>
      </c>
    </row>
    <row r="646" spans="1:8" x14ac:dyDescent="0.2">
      <c r="A646" s="3">
        <v>2735</v>
      </c>
      <c r="B646" s="3" t="s">
        <v>679</v>
      </c>
      <c r="C646" s="3" t="s">
        <v>678</v>
      </c>
      <c r="D646" s="3" t="s">
        <v>309</v>
      </c>
      <c r="E646" s="3" t="str">
        <v>Stansstad</v>
      </c>
      <c r="G646" s="18">
        <v>2036</v>
      </c>
      <c r="H646" s="18" t="s">
        <v>4534</v>
      </c>
    </row>
    <row r="647" spans="1:8" x14ac:dyDescent="0.2">
      <c r="A647" s="3">
        <v>2735</v>
      </c>
      <c r="B647" s="3" t="s">
        <v>680</v>
      </c>
      <c r="C647" s="3" t="s">
        <v>678</v>
      </c>
      <c r="D647" s="3" t="s">
        <v>309</v>
      </c>
      <c r="E647" s="3" t="str">
        <v>Wolfenschiessen</v>
      </c>
      <c r="G647" s="18">
        <v>2037</v>
      </c>
      <c r="H647" s="18" t="s">
        <v>4541</v>
      </c>
    </row>
    <row r="648" spans="1:8" x14ac:dyDescent="0.2">
      <c r="A648" s="3">
        <v>2520</v>
      </c>
      <c r="B648" s="3" t="s">
        <v>681</v>
      </c>
      <c r="C648" s="3" t="s">
        <v>681</v>
      </c>
      <c r="D648" s="3" t="s">
        <v>309</v>
      </c>
      <c r="E648" s="3" t="str">
        <v>Glarus Nord</v>
      </c>
      <c r="G648" s="18">
        <v>2042</v>
      </c>
      <c r="H648" s="18" t="s">
        <v>4534</v>
      </c>
    </row>
    <row r="649" spans="1:8" x14ac:dyDescent="0.2">
      <c r="A649" s="3">
        <v>2518</v>
      </c>
      <c r="B649" s="3" t="s">
        <v>682</v>
      </c>
      <c r="C649" s="3" t="s">
        <v>682</v>
      </c>
      <c r="D649" s="3" t="s">
        <v>309</v>
      </c>
      <c r="E649" s="3" t="str">
        <v>Glarus Süd</v>
      </c>
      <c r="G649" s="18">
        <v>2043</v>
      </c>
      <c r="H649" s="18" t="s">
        <v>4541</v>
      </c>
    </row>
    <row r="650" spans="1:8" x14ac:dyDescent="0.2">
      <c r="A650" s="3">
        <v>2515</v>
      </c>
      <c r="B650" s="3" t="s">
        <v>683</v>
      </c>
      <c r="C650" s="3" t="s">
        <v>684</v>
      </c>
      <c r="D650" s="3" t="s">
        <v>309</v>
      </c>
      <c r="E650" s="3" t="str">
        <v>Glarus</v>
      </c>
      <c r="G650" s="18">
        <v>2046</v>
      </c>
      <c r="H650" s="18" t="s">
        <v>4541</v>
      </c>
    </row>
    <row r="651" spans="1:8" x14ac:dyDescent="0.2">
      <c r="A651" s="3">
        <v>2516</v>
      </c>
      <c r="B651" s="3" t="s">
        <v>685</v>
      </c>
      <c r="C651" s="3" t="s">
        <v>684</v>
      </c>
      <c r="D651" s="3" t="s">
        <v>309</v>
      </c>
      <c r="E651" s="3" t="str">
        <v>Baar</v>
      </c>
      <c r="G651" s="18">
        <v>2052</v>
      </c>
      <c r="H651" s="18" t="s">
        <v>4541</v>
      </c>
    </row>
    <row r="652" spans="1:8" x14ac:dyDescent="0.2">
      <c r="A652" s="3">
        <v>2517</v>
      </c>
      <c r="B652" s="3" t="s">
        <v>686</v>
      </c>
      <c r="C652" s="3" t="s">
        <v>684</v>
      </c>
      <c r="D652" s="3" t="s">
        <v>309</v>
      </c>
      <c r="E652" s="3" t="str">
        <v>Cham</v>
      </c>
      <c r="G652" s="18">
        <v>2053</v>
      </c>
      <c r="H652" s="18" t="s">
        <v>4541</v>
      </c>
    </row>
    <row r="653" spans="1:8" x14ac:dyDescent="0.2">
      <c r="A653" s="3">
        <v>2558</v>
      </c>
      <c r="B653" s="3" t="s">
        <v>687</v>
      </c>
      <c r="C653" s="3" t="s">
        <v>687</v>
      </c>
      <c r="D653" s="3" t="s">
        <v>309</v>
      </c>
      <c r="E653" s="3" t="str">
        <v>Hünenberg</v>
      </c>
      <c r="G653" s="18">
        <v>2054</v>
      </c>
      <c r="H653" s="18" t="s">
        <v>4541</v>
      </c>
    </row>
    <row r="654" spans="1:8" x14ac:dyDescent="0.2">
      <c r="A654" s="3">
        <v>2564</v>
      </c>
      <c r="B654" s="3" t="s">
        <v>688</v>
      </c>
      <c r="C654" s="3" t="s">
        <v>688</v>
      </c>
      <c r="D654" s="3" t="s">
        <v>309</v>
      </c>
      <c r="E654" s="3" t="str">
        <v>Menzingen</v>
      </c>
      <c r="G654" s="18">
        <v>2056</v>
      </c>
      <c r="H654" s="18" t="s">
        <v>4541</v>
      </c>
    </row>
    <row r="655" spans="1:8" x14ac:dyDescent="0.2">
      <c r="A655" s="3">
        <v>2555</v>
      </c>
      <c r="B655" s="3" t="s">
        <v>689</v>
      </c>
      <c r="C655" s="3" t="s">
        <v>690</v>
      </c>
      <c r="D655" s="3" t="s">
        <v>309</v>
      </c>
      <c r="E655" s="3" t="str">
        <v>Neuheim</v>
      </c>
      <c r="G655" s="18">
        <v>2057</v>
      </c>
      <c r="H655" s="18" t="s">
        <v>4541</v>
      </c>
    </row>
    <row r="656" spans="1:8" x14ac:dyDescent="0.2">
      <c r="A656" s="3">
        <v>3274</v>
      </c>
      <c r="B656" s="3" t="s">
        <v>691</v>
      </c>
      <c r="C656" s="3" t="s">
        <v>692</v>
      </c>
      <c r="D656" s="3" t="s">
        <v>309</v>
      </c>
      <c r="E656" s="3" t="str">
        <v>Oberägeri</v>
      </c>
      <c r="G656" s="18">
        <v>2058</v>
      </c>
      <c r="H656" s="18" t="s">
        <v>4541</v>
      </c>
    </row>
    <row r="657" spans="1:8" x14ac:dyDescent="0.2">
      <c r="A657" s="3">
        <v>3272</v>
      </c>
      <c r="B657" s="3" t="s">
        <v>693</v>
      </c>
      <c r="C657" s="3" t="s">
        <v>693</v>
      </c>
      <c r="D657" s="3" t="s">
        <v>309</v>
      </c>
      <c r="E657" s="3" t="str">
        <v>Risch</v>
      </c>
      <c r="G657" s="18">
        <v>2063</v>
      </c>
      <c r="H657" s="18" t="s">
        <v>4534</v>
      </c>
    </row>
    <row r="658" spans="1:8" x14ac:dyDescent="0.2">
      <c r="A658" s="3">
        <v>2575</v>
      </c>
      <c r="B658" s="3" t="s">
        <v>694</v>
      </c>
      <c r="C658" s="3" t="s">
        <v>694</v>
      </c>
      <c r="D658" s="3" t="s">
        <v>309</v>
      </c>
      <c r="E658" s="3" t="str">
        <v>Steinhausen</v>
      </c>
      <c r="G658" s="18">
        <v>2065</v>
      </c>
      <c r="H658" s="18" t="s">
        <v>4541</v>
      </c>
    </row>
    <row r="659" spans="1:8" x14ac:dyDescent="0.2">
      <c r="A659" s="3">
        <v>3274</v>
      </c>
      <c r="B659" s="3" t="s">
        <v>695</v>
      </c>
      <c r="C659" s="3" t="s">
        <v>695</v>
      </c>
      <c r="D659" s="3" t="s">
        <v>309</v>
      </c>
      <c r="E659" s="3" t="str">
        <v>Unterägeri</v>
      </c>
      <c r="G659" s="18">
        <v>2067</v>
      </c>
      <c r="H659" s="18" t="s">
        <v>4534</v>
      </c>
    </row>
    <row r="660" spans="1:8" x14ac:dyDescent="0.2">
      <c r="A660" s="3">
        <v>2565</v>
      </c>
      <c r="B660" s="3" t="s">
        <v>696</v>
      </c>
      <c r="C660" s="3" t="s">
        <v>696</v>
      </c>
      <c r="D660" s="3" t="s">
        <v>309</v>
      </c>
      <c r="E660" s="3" t="str">
        <v>Walchwil</v>
      </c>
      <c r="G660" s="18">
        <v>2068</v>
      </c>
      <c r="H660" s="18" t="s">
        <v>4534</v>
      </c>
    </row>
    <row r="661" spans="1:8" x14ac:dyDescent="0.2">
      <c r="A661" s="3">
        <v>2563</v>
      </c>
      <c r="B661" s="3" t="s">
        <v>697</v>
      </c>
      <c r="C661" s="3" t="s">
        <v>697</v>
      </c>
      <c r="D661" s="3" t="s">
        <v>309</v>
      </c>
      <c r="E661" s="3" t="str">
        <v>Zug</v>
      </c>
      <c r="G661" s="18">
        <v>2072</v>
      </c>
      <c r="H661" s="18" t="s">
        <v>4534</v>
      </c>
    </row>
    <row r="662" spans="1:8" x14ac:dyDescent="0.2">
      <c r="A662" s="3">
        <v>2514</v>
      </c>
      <c r="B662" s="3" t="s">
        <v>698</v>
      </c>
      <c r="C662" s="3" t="s">
        <v>698</v>
      </c>
      <c r="D662" s="3" t="s">
        <v>309</v>
      </c>
      <c r="E662" s="3" t="str">
        <v>Châtillon (FR)</v>
      </c>
      <c r="G662" s="18">
        <v>2073</v>
      </c>
      <c r="H662" s="18" t="s">
        <v>4534</v>
      </c>
    </row>
    <row r="663" spans="1:8" x14ac:dyDescent="0.2">
      <c r="A663" s="3">
        <v>3274</v>
      </c>
      <c r="B663" s="3" t="s">
        <v>699</v>
      </c>
      <c r="C663" s="3" t="s">
        <v>699</v>
      </c>
      <c r="D663" s="3" t="s">
        <v>309</v>
      </c>
      <c r="E663" s="3" t="str">
        <v>Cugy (FR)</v>
      </c>
      <c r="G663" s="18">
        <v>2074</v>
      </c>
      <c r="H663" s="18" t="s">
        <v>4534</v>
      </c>
    </row>
    <row r="664" spans="1:8" x14ac:dyDescent="0.2">
      <c r="A664" s="3">
        <v>2572</v>
      </c>
      <c r="B664" s="3" t="s">
        <v>700</v>
      </c>
      <c r="C664" s="3" t="s">
        <v>700</v>
      </c>
      <c r="D664" s="3" t="s">
        <v>309</v>
      </c>
      <c r="E664" s="3" t="str">
        <v>Fétigny</v>
      </c>
      <c r="G664" s="18">
        <v>2075</v>
      </c>
      <c r="H664" s="18" t="s">
        <v>4534</v>
      </c>
    </row>
    <row r="665" spans="1:8" x14ac:dyDescent="0.2">
      <c r="A665" s="3">
        <v>2560</v>
      </c>
      <c r="B665" s="3" t="s">
        <v>701</v>
      </c>
      <c r="C665" s="3" t="s">
        <v>701</v>
      </c>
      <c r="D665" s="3" t="s">
        <v>309</v>
      </c>
      <c r="E665" s="3" t="str">
        <v>Gletterens</v>
      </c>
      <c r="G665" s="18">
        <v>2087</v>
      </c>
      <c r="H665" s="18" t="s">
        <v>4534</v>
      </c>
    </row>
    <row r="666" spans="1:8" x14ac:dyDescent="0.2">
      <c r="A666" s="3">
        <v>2552</v>
      </c>
      <c r="B666" s="3" t="s">
        <v>702</v>
      </c>
      <c r="C666" s="3" t="s">
        <v>702</v>
      </c>
      <c r="D666" s="3" t="s">
        <v>309</v>
      </c>
      <c r="E666" s="3" t="str">
        <v>Lully (FR)</v>
      </c>
      <c r="G666" s="18">
        <v>2088</v>
      </c>
      <c r="H666" s="18" t="s">
        <v>4534</v>
      </c>
    </row>
    <row r="667" spans="1:8" x14ac:dyDescent="0.2">
      <c r="A667" s="3">
        <v>2562</v>
      </c>
      <c r="B667" s="3" t="s">
        <v>703</v>
      </c>
      <c r="C667" s="3" t="s">
        <v>703</v>
      </c>
      <c r="D667" s="3" t="s">
        <v>309</v>
      </c>
      <c r="E667" s="3" t="str">
        <v>Ménières</v>
      </c>
      <c r="G667" s="18">
        <v>2103</v>
      </c>
      <c r="H667" s="18" t="s">
        <v>4541</v>
      </c>
    </row>
    <row r="668" spans="1:8" x14ac:dyDescent="0.2">
      <c r="A668" s="3">
        <v>2553</v>
      </c>
      <c r="B668" s="3" t="s">
        <v>704</v>
      </c>
      <c r="C668" s="3" t="s">
        <v>704</v>
      </c>
      <c r="D668" s="3" t="s">
        <v>309</v>
      </c>
      <c r="E668" s="3" t="str">
        <v>Montagny (FR)</v>
      </c>
      <c r="G668" s="18">
        <v>2105</v>
      </c>
      <c r="H668" s="18" t="s">
        <v>4533</v>
      </c>
    </row>
    <row r="669" spans="1:8" x14ac:dyDescent="0.2">
      <c r="A669" s="3">
        <v>2556</v>
      </c>
      <c r="B669" s="3" t="s">
        <v>705</v>
      </c>
      <c r="C669" s="3" t="s">
        <v>705</v>
      </c>
      <c r="D669" s="3" t="s">
        <v>309</v>
      </c>
      <c r="E669" s="3" t="str">
        <v>Nuvilly</v>
      </c>
      <c r="G669" s="18">
        <v>2108</v>
      </c>
      <c r="H669" s="18" t="s">
        <v>4533</v>
      </c>
    </row>
    <row r="670" spans="1:8" x14ac:dyDescent="0.2">
      <c r="A670" s="3">
        <v>2556</v>
      </c>
      <c r="B670" s="3" t="s">
        <v>706</v>
      </c>
      <c r="C670" s="3" t="s">
        <v>706</v>
      </c>
      <c r="D670" s="3" t="s">
        <v>309</v>
      </c>
      <c r="E670" s="3" t="str">
        <v>Prévondavaux</v>
      </c>
      <c r="G670" s="18">
        <v>2112</v>
      </c>
      <c r="H670" s="18" t="s">
        <v>4533</v>
      </c>
    </row>
    <row r="671" spans="1:8" x14ac:dyDescent="0.2">
      <c r="A671" s="3">
        <v>2557</v>
      </c>
      <c r="B671" s="3" t="s">
        <v>707</v>
      </c>
      <c r="C671" s="3" t="s">
        <v>708</v>
      </c>
      <c r="D671" s="3" t="s">
        <v>309</v>
      </c>
      <c r="E671" s="3" t="str">
        <v>Saint-Aubin (FR)</v>
      </c>
      <c r="G671" s="18">
        <v>2113</v>
      </c>
      <c r="H671" s="18" t="s">
        <v>4533</v>
      </c>
    </row>
    <row r="672" spans="1:8" x14ac:dyDescent="0.2">
      <c r="A672" s="3">
        <v>2572</v>
      </c>
      <c r="B672" s="3" t="s">
        <v>709</v>
      </c>
      <c r="C672" s="3" t="s">
        <v>710</v>
      </c>
      <c r="D672" s="3" t="s">
        <v>309</v>
      </c>
      <c r="E672" s="3" t="str">
        <v>Sévaz</v>
      </c>
      <c r="G672" s="18">
        <v>2114</v>
      </c>
      <c r="H672" s="18" t="s">
        <v>4533</v>
      </c>
    </row>
    <row r="673" spans="1:8" x14ac:dyDescent="0.2">
      <c r="A673" s="3">
        <v>2575</v>
      </c>
      <c r="B673" s="3" t="s">
        <v>711</v>
      </c>
      <c r="C673" s="3" t="s">
        <v>711</v>
      </c>
      <c r="D673" s="3" t="s">
        <v>309</v>
      </c>
      <c r="E673" s="3" t="str">
        <v>Surpierre</v>
      </c>
      <c r="G673" s="18">
        <v>2115</v>
      </c>
      <c r="H673" s="18" t="s">
        <v>4533</v>
      </c>
    </row>
    <row r="674" spans="1:8" x14ac:dyDescent="0.2">
      <c r="A674" s="3">
        <v>2575</v>
      </c>
      <c r="B674" s="3" t="s">
        <v>712</v>
      </c>
      <c r="C674" s="3" t="s">
        <v>711</v>
      </c>
      <c r="D674" s="3" t="s">
        <v>309</v>
      </c>
      <c r="E674" s="3" t="str">
        <v>Vallon</v>
      </c>
      <c r="G674" s="18">
        <v>2116</v>
      </c>
      <c r="H674" s="18" t="s">
        <v>4533</v>
      </c>
    </row>
    <row r="675" spans="1:8" x14ac:dyDescent="0.2">
      <c r="A675" s="3">
        <v>3272</v>
      </c>
      <c r="B675" s="3" t="s">
        <v>713</v>
      </c>
      <c r="C675" s="3" t="s">
        <v>713</v>
      </c>
      <c r="D675" s="3" t="s">
        <v>309</v>
      </c>
      <c r="E675" s="3" t="str">
        <v>Les Montets</v>
      </c>
      <c r="G675" s="18">
        <v>2117</v>
      </c>
      <c r="H675" s="18" t="s">
        <v>4533</v>
      </c>
    </row>
    <row r="676" spans="1:8" x14ac:dyDescent="0.2">
      <c r="A676" s="3">
        <v>3252</v>
      </c>
      <c r="B676" s="3" t="s">
        <v>714</v>
      </c>
      <c r="C676" s="3" t="s">
        <v>714</v>
      </c>
      <c r="D676" s="3" t="s">
        <v>309</v>
      </c>
      <c r="E676" s="3" t="str">
        <v>Delley-Portalban</v>
      </c>
      <c r="G676" s="18">
        <v>2123</v>
      </c>
      <c r="H676" s="18" t="s">
        <v>4533</v>
      </c>
    </row>
    <row r="677" spans="1:8" x14ac:dyDescent="0.2">
      <c r="A677" s="3">
        <v>2512</v>
      </c>
      <c r="B677" s="3" t="s">
        <v>715</v>
      </c>
      <c r="C677" s="3" t="s">
        <v>716</v>
      </c>
      <c r="D677" s="3" t="s">
        <v>309</v>
      </c>
      <c r="E677" s="3" t="str">
        <v>Belmont-Broye</v>
      </c>
      <c r="G677" s="18">
        <v>2124</v>
      </c>
      <c r="H677" s="18" t="s">
        <v>4533</v>
      </c>
    </row>
    <row r="678" spans="1:8" x14ac:dyDescent="0.2">
      <c r="A678" s="3">
        <v>2513</v>
      </c>
      <c r="B678" s="3" t="s">
        <v>717</v>
      </c>
      <c r="C678" s="3" t="s">
        <v>716</v>
      </c>
      <c r="D678" s="3" t="s">
        <v>309</v>
      </c>
      <c r="E678" s="3" t="str">
        <v>Estavayer</v>
      </c>
      <c r="G678" s="18">
        <v>2126</v>
      </c>
      <c r="H678" s="18" t="s">
        <v>4533</v>
      </c>
    </row>
    <row r="679" spans="1:8" x14ac:dyDescent="0.2">
      <c r="A679" s="3">
        <v>3763</v>
      </c>
      <c r="B679" s="3" t="s">
        <v>718</v>
      </c>
      <c r="C679" s="3" t="s">
        <v>718</v>
      </c>
      <c r="D679" s="3" t="s">
        <v>309</v>
      </c>
      <c r="E679" s="3" t="str">
        <v>Cheyres-Châbles</v>
      </c>
      <c r="G679" s="18">
        <v>2127</v>
      </c>
      <c r="H679" s="18" t="s">
        <v>4533</v>
      </c>
    </row>
    <row r="680" spans="1:8" x14ac:dyDescent="0.2">
      <c r="A680" s="3">
        <v>3764</v>
      </c>
      <c r="B680" s="3" t="s">
        <v>719</v>
      </c>
      <c r="C680" s="3" t="s">
        <v>718</v>
      </c>
      <c r="D680" s="3" t="s">
        <v>309</v>
      </c>
      <c r="E680" s="3" t="str">
        <v>Auboranges</v>
      </c>
      <c r="G680" s="18">
        <v>2149</v>
      </c>
      <c r="H680" s="18" t="s">
        <v>4541</v>
      </c>
    </row>
    <row r="681" spans="1:8" x14ac:dyDescent="0.2">
      <c r="A681" s="3">
        <v>3753</v>
      </c>
      <c r="B681" s="3" t="s">
        <v>720</v>
      </c>
      <c r="C681" s="3" t="s">
        <v>721</v>
      </c>
      <c r="D681" s="3" t="s">
        <v>309</v>
      </c>
      <c r="E681" s="3" t="str">
        <v>Billens-Hennens</v>
      </c>
      <c r="G681" s="18">
        <v>2206</v>
      </c>
      <c r="H681" s="18" t="s">
        <v>4541</v>
      </c>
    </row>
    <row r="682" spans="1:8" x14ac:dyDescent="0.2">
      <c r="A682" s="3">
        <v>3754</v>
      </c>
      <c r="B682" s="3" t="s">
        <v>721</v>
      </c>
      <c r="C682" s="3" t="s">
        <v>721</v>
      </c>
      <c r="D682" s="3" t="s">
        <v>309</v>
      </c>
      <c r="E682" s="3" t="str">
        <v>Chapelle (Glâne)</v>
      </c>
      <c r="G682" s="18">
        <v>2207</v>
      </c>
      <c r="H682" s="18" t="s">
        <v>4541</v>
      </c>
    </row>
    <row r="683" spans="1:8" x14ac:dyDescent="0.2">
      <c r="A683" s="3">
        <v>3755</v>
      </c>
      <c r="B683" s="3" t="s">
        <v>722</v>
      </c>
      <c r="C683" s="3" t="s">
        <v>721</v>
      </c>
      <c r="D683" s="3" t="s">
        <v>309</v>
      </c>
      <c r="E683" s="3" t="str">
        <v>Le Châtelard</v>
      </c>
      <c r="G683" s="18">
        <v>2208</v>
      </c>
      <c r="H683" s="18" t="s">
        <v>4541</v>
      </c>
    </row>
    <row r="684" spans="1:8" x14ac:dyDescent="0.2">
      <c r="A684" s="3">
        <v>3756</v>
      </c>
      <c r="B684" s="3" t="s">
        <v>723</v>
      </c>
      <c r="C684" s="3" t="s">
        <v>721</v>
      </c>
      <c r="D684" s="3" t="s">
        <v>309</v>
      </c>
      <c r="E684" s="3" t="str">
        <v>Châtonnaye</v>
      </c>
      <c r="G684" s="18">
        <v>2300</v>
      </c>
      <c r="H684" s="18" t="s">
        <v>4541</v>
      </c>
    </row>
    <row r="685" spans="1:8" x14ac:dyDescent="0.2">
      <c r="A685" s="3">
        <v>3757</v>
      </c>
      <c r="B685" s="3" t="s">
        <v>724</v>
      </c>
      <c r="C685" s="3" t="s">
        <v>721</v>
      </c>
      <c r="D685" s="3" t="s">
        <v>309</v>
      </c>
      <c r="E685" s="3" t="str">
        <v>Ecublens (FR)</v>
      </c>
      <c r="G685" s="18">
        <v>2314</v>
      </c>
      <c r="H685" s="18" t="s">
        <v>4541</v>
      </c>
    </row>
    <row r="686" spans="1:8" x14ac:dyDescent="0.2">
      <c r="A686" s="3">
        <v>3758</v>
      </c>
      <c r="B686" s="3" t="s">
        <v>725</v>
      </c>
      <c r="C686" s="3" t="s">
        <v>726</v>
      </c>
      <c r="D686" s="3" t="s">
        <v>309</v>
      </c>
      <c r="E686" s="3" t="str">
        <v>Grangettes</v>
      </c>
      <c r="G686" s="18">
        <v>2316</v>
      </c>
      <c r="H686" s="18" t="s">
        <v>4541</v>
      </c>
    </row>
    <row r="687" spans="1:8" x14ac:dyDescent="0.2">
      <c r="A687" s="3">
        <v>3762</v>
      </c>
      <c r="B687" s="3" t="s">
        <v>726</v>
      </c>
      <c r="C687" s="3" t="s">
        <v>726</v>
      </c>
      <c r="D687" s="3" t="s">
        <v>309</v>
      </c>
      <c r="E687" s="3" t="str">
        <v>Massonnens</v>
      </c>
      <c r="G687" s="18">
        <v>2318</v>
      </c>
      <c r="H687" s="18" t="s">
        <v>4541</v>
      </c>
    </row>
    <row r="688" spans="1:8" x14ac:dyDescent="0.2">
      <c r="A688" s="3">
        <v>3765</v>
      </c>
      <c r="B688" s="3" t="s">
        <v>727</v>
      </c>
      <c r="C688" s="3" t="s">
        <v>727</v>
      </c>
      <c r="D688" s="3" t="s">
        <v>309</v>
      </c>
      <c r="E688" s="3" t="str">
        <v>Mézières (FR)</v>
      </c>
      <c r="G688" s="18">
        <v>2322</v>
      </c>
      <c r="H688" s="18" t="s">
        <v>4541</v>
      </c>
    </row>
    <row r="689" spans="1:8" x14ac:dyDescent="0.2">
      <c r="A689" s="3">
        <v>3647</v>
      </c>
      <c r="B689" s="3" t="s">
        <v>728</v>
      </c>
      <c r="C689" s="3" t="s">
        <v>728</v>
      </c>
      <c r="D689" s="3" t="s">
        <v>309</v>
      </c>
      <c r="E689" s="3" t="str">
        <v>Montet (Glâne)</v>
      </c>
      <c r="G689" s="18">
        <v>2325</v>
      </c>
      <c r="H689" s="18" t="s">
        <v>4541</v>
      </c>
    </row>
    <row r="690" spans="1:8" x14ac:dyDescent="0.2">
      <c r="A690" s="3">
        <v>3646</v>
      </c>
      <c r="B690" s="3" t="s">
        <v>729</v>
      </c>
      <c r="C690" s="3" t="s">
        <v>730</v>
      </c>
      <c r="D690" s="3" t="s">
        <v>309</v>
      </c>
      <c r="E690" s="3" t="str">
        <v>Romont (FR)</v>
      </c>
      <c r="G690" s="18">
        <v>2333</v>
      </c>
      <c r="H690" s="18" t="s">
        <v>4541</v>
      </c>
    </row>
    <row r="691" spans="1:8" x14ac:dyDescent="0.2">
      <c r="A691" s="3">
        <v>3700</v>
      </c>
      <c r="B691" s="3" t="s">
        <v>730</v>
      </c>
      <c r="C691" s="3" t="s">
        <v>730</v>
      </c>
      <c r="D691" s="3" t="s">
        <v>309</v>
      </c>
      <c r="E691" s="3" t="str">
        <v>Rue</v>
      </c>
      <c r="G691" s="18">
        <v>2336</v>
      </c>
      <c r="H691" s="18" t="s">
        <v>4541</v>
      </c>
    </row>
    <row r="692" spans="1:8" x14ac:dyDescent="0.2">
      <c r="A692" s="3">
        <v>3702</v>
      </c>
      <c r="B692" s="3" t="s">
        <v>731</v>
      </c>
      <c r="C692" s="3" t="s">
        <v>730</v>
      </c>
      <c r="D692" s="3" t="s">
        <v>309</v>
      </c>
      <c r="E692" s="3" t="str">
        <v>Siviriez</v>
      </c>
      <c r="G692" s="18">
        <v>2338</v>
      </c>
      <c r="H692" s="18" t="s">
        <v>4541</v>
      </c>
    </row>
    <row r="693" spans="1:8" x14ac:dyDescent="0.2">
      <c r="A693" s="3">
        <v>3705</v>
      </c>
      <c r="B693" s="3" t="s">
        <v>732</v>
      </c>
      <c r="C693" s="3" t="s">
        <v>730</v>
      </c>
      <c r="D693" s="3" t="s">
        <v>309</v>
      </c>
      <c r="E693" s="3" t="str">
        <v>Ursy</v>
      </c>
      <c r="G693" s="18">
        <v>2340</v>
      </c>
      <c r="H693" s="18" t="s">
        <v>4541</v>
      </c>
    </row>
    <row r="694" spans="1:8" x14ac:dyDescent="0.2">
      <c r="A694" s="3">
        <v>3752</v>
      </c>
      <c r="B694" s="3" t="s">
        <v>733</v>
      </c>
      <c r="C694" s="3" t="s">
        <v>733</v>
      </c>
      <c r="D694" s="3" t="s">
        <v>309</v>
      </c>
      <c r="E694" s="3" t="str">
        <v>Vuisternens-devant-Romont</v>
      </c>
      <c r="G694" s="18">
        <v>2345</v>
      </c>
      <c r="H694" s="18" t="s">
        <v>4541</v>
      </c>
    </row>
    <row r="695" spans="1:8" x14ac:dyDescent="0.2">
      <c r="A695" s="3">
        <v>3631</v>
      </c>
      <c r="B695" s="3" t="s">
        <v>734</v>
      </c>
      <c r="C695" s="3" t="s">
        <v>735</v>
      </c>
      <c r="D695" s="3" t="s">
        <v>309</v>
      </c>
      <c r="E695" s="3" t="str">
        <v>Villorsonnens</v>
      </c>
      <c r="G695" s="18">
        <v>2350</v>
      </c>
      <c r="H695" s="18" t="s">
        <v>4541</v>
      </c>
    </row>
    <row r="696" spans="1:8" x14ac:dyDescent="0.2">
      <c r="A696" s="3">
        <v>3632</v>
      </c>
      <c r="B696" s="3" t="s">
        <v>736</v>
      </c>
      <c r="C696" s="3" t="s">
        <v>735</v>
      </c>
      <c r="D696" s="3" t="s">
        <v>309</v>
      </c>
      <c r="E696" s="3" t="str">
        <v>Torny</v>
      </c>
      <c r="G696" s="18">
        <v>2353</v>
      </c>
      <c r="H696" s="18" t="s">
        <v>4541</v>
      </c>
    </row>
    <row r="697" spans="1:8" x14ac:dyDescent="0.2">
      <c r="A697" s="3">
        <v>3632</v>
      </c>
      <c r="B697" s="3" t="s">
        <v>737</v>
      </c>
      <c r="C697" s="3" t="s">
        <v>735</v>
      </c>
      <c r="D697" s="3" t="s">
        <v>309</v>
      </c>
      <c r="E697" s="3" t="str">
        <v>Villaz</v>
      </c>
      <c r="G697" s="18">
        <v>2354</v>
      </c>
      <c r="H697" s="18" t="s">
        <v>4541</v>
      </c>
    </row>
    <row r="698" spans="1:8" x14ac:dyDescent="0.2">
      <c r="A698" s="3">
        <v>3864</v>
      </c>
      <c r="B698" s="3" t="s">
        <v>738</v>
      </c>
      <c r="C698" s="3" t="s">
        <v>738</v>
      </c>
      <c r="D698" s="3" t="s">
        <v>309</v>
      </c>
      <c r="E698" s="3" t="str">
        <v>Haut-Intyamon</v>
      </c>
      <c r="G698" s="18">
        <v>2360</v>
      </c>
      <c r="H698" s="18" t="s">
        <v>4541</v>
      </c>
    </row>
    <row r="699" spans="1:8" x14ac:dyDescent="0.2">
      <c r="A699" s="3">
        <v>6083</v>
      </c>
      <c r="B699" s="3" t="s">
        <v>739</v>
      </c>
      <c r="C699" s="3" t="s">
        <v>740</v>
      </c>
      <c r="D699" s="3" t="s">
        <v>309</v>
      </c>
      <c r="E699" s="3" t="str">
        <v>Pont-en-Ogoz</v>
      </c>
      <c r="G699" s="18">
        <v>2362</v>
      </c>
      <c r="H699" s="18" t="s">
        <v>4541</v>
      </c>
    </row>
    <row r="700" spans="1:8" x14ac:dyDescent="0.2">
      <c r="A700" s="3">
        <v>6084</v>
      </c>
      <c r="B700" s="3" t="s">
        <v>741</v>
      </c>
      <c r="C700" s="3" t="s">
        <v>740</v>
      </c>
      <c r="D700" s="3" t="s">
        <v>309</v>
      </c>
      <c r="E700" s="3" t="str">
        <v>Botterens</v>
      </c>
      <c r="G700" s="18">
        <v>2363</v>
      </c>
      <c r="H700" s="18" t="s">
        <v>4541</v>
      </c>
    </row>
    <row r="701" spans="1:8" x14ac:dyDescent="0.2">
      <c r="A701" s="3">
        <v>6085</v>
      </c>
      <c r="B701" s="3" t="s">
        <v>742</v>
      </c>
      <c r="C701" s="3" t="s">
        <v>740</v>
      </c>
      <c r="D701" s="3" t="s">
        <v>309</v>
      </c>
      <c r="E701" s="3" t="str">
        <v>Broc</v>
      </c>
      <c r="G701" s="18">
        <v>2364</v>
      </c>
      <c r="H701" s="18" t="s">
        <v>4541</v>
      </c>
    </row>
    <row r="702" spans="1:8" x14ac:dyDescent="0.2">
      <c r="A702" s="3">
        <v>6086</v>
      </c>
      <c r="B702" s="3" t="s">
        <v>743</v>
      </c>
      <c r="C702" s="3" t="s">
        <v>740</v>
      </c>
      <c r="D702" s="3" t="s">
        <v>309</v>
      </c>
      <c r="E702" s="3" t="str">
        <v>Bulle</v>
      </c>
      <c r="G702" s="18">
        <v>2400</v>
      </c>
      <c r="H702" s="18" t="s">
        <v>4541</v>
      </c>
    </row>
    <row r="703" spans="1:8" x14ac:dyDescent="0.2">
      <c r="A703" s="3">
        <v>3862</v>
      </c>
      <c r="B703" s="3" t="s">
        <v>744</v>
      </c>
      <c r="C703" s="3" t="s">
        <v>744</v>
      </c>
      <c r="D703" s="3" t="s">
        <v>309</v>
      </c>
      <c r="E703" s="3" t="str">
        <v>Châtel-sur-Montsalvens</v>
      </c>
      <c r="G703" s="18">
        <v>2405</v>
      </c>
      <c r="H703" s="18" t="s">
        <v>4541</v>
      </c>
    </row>
    <row r="704" spans="1:8" x14ac:dyDescent="0.2">
      <c r="A704" s="3">
        <v>3863</v>
      </c>
      <c r="B704" s="3" t="s">
        <v>745</v>
      </c>
      <c r="C704" s="3" t="s">
        <v>744</v>
      </c>
      <c r="D704" s="3" t="s">
        <v>309</v>
      </c>
      <c r="E704" s="3" t="str">
        <v>Corbières</v>
      </c>
      <c r="G704" s="18">
        <v>2406</v>
      </c>
      <c r="H704" s="18" t="s">
        <v>4533</v>
      </c>
    </row>
    <row r="705" spans="1:8" x14ac:dyDescent="0.2">
      <c r="A705" s="3">
        <v>3857</v>
      </c>
      <c r="B705" s="3" t="s">
        <v>746</v>
      </c>
      <c r="C705" s="3" t="s">
        <v>747</v>
      </c>
      <c r="D705" s="3" t="s">
        <v>309</v>
      </c>
      <c r="E705" s="3" t="str">
        <v>Crésuz</v>
      </c>
      <c r="G705" s="18">
        <v>2414</v>
      </c>
      <c r="H705" s="18" t="s">
        <v>4541</v>
      </c>
    </row>
    <row r="706" spans="1:8" x14ac:dyDescent="0.2">
      <c r="A706" s="3">
        <v>3860</v>
      </c>
      <c r="B706" s="3" t="s">
        <v>747</v>
      </c>
      <c r="C706" s="3" t="s">
        <v>747</v>
      </c>
      <c r="D706" s="3" t="s">
        <v>309</v>
      </c>
      <c r="E706" s="3" t="str">
        <v>Echarlens</v>
      </c>
      <c r="G706" s="18">
        <v>2416</v>
      </c>
      <c r="H706" s="18" t="s">
        <v>4541</v>
      </c>
    </row>
    <row r="707" spans="1:8" x14ac:dyDescent="0.2">
      <c r="A707" s="3">
        <v>3860</v>
      </c>
      <c r="B707" s="3" t="s">
        <v>748</v>
      </c>
      <c r="C707" s="3" t="s">
        <v>747</v>
      </c>
      <c r="D707" s="3" t="s">
        <v>309</v>
      </c>
      <c r="E707" s="3" t="str">
        <v>Grandvillard</v>
      </c>
      <c r="G707" s="18">
        <v>2502</v>
      </c>
      <c r="H707" s="18" t="s">
        <v>4537</v>
      </c>
    </row>
    <row r="708" spans="1:8" x14ac:dyDescent="0.2">
      <c r="A708" s="3">
        <v>3860</v>
      </c>
      <c r="B708" s="3" t="s">
        <v>749</v>
      </c>
      <c r="C708" s="3" t="s">
        <v>750</v>
      </c>
      <c r="D708" s="3" t="s">
        <v>309</v>
      </c>
      <c r="E708" s="3" t="str">
        <v>Gruyères</v>
      </c>
      <c r="G708" s="18">
        <v>2503</v>
      </c>
      <c r="H708" s="18" t="s">
        <v>4537</v>
      </c>
    </row>
    <row r="709" spans="1:8" x14ac:dyDescent="0.2">
      <c r="A709" s="3">
        <v>3860</v>
      </c>
      <c r="B709" s="3" t="s">
        <v>750</v>
      </c>
      <c r="C709" s="3" t="s">
        <v>750</v>
      </c>
      <c r="D709" s="3" t="s">
        <v>309</v>
      </c>
      <c r="E709" s="3" t="str">
        <v>Hauteville</v>
      </c>
      <c r="G709" s="18">
        <v>2504</v>
      </c>
      <c r="H709" s="18" t="s">
        <v>4537</v>
      </c>
    </row>
    <row r="710" spans="1:8" x14ac:dyDescent="0.2">
      <c r="A710" s="3">
        <v>3766</v>
      </c>
      <c r="B710" s="3" t="s">
        <v>751</v>
      </c>
      <c r="C710" s="3" t="s">
        <v>751</v>
      </c>
      <c r="D710" s="3" t="s">
        <v>309</v>
      </c>
      <c r="E710" s="3" t="str">
        <v>Jaun</v>
      </c>
      <c r="G710" s="18">
        <v>2505</v>
      </c>
      <c r="H710" s="18" t="s">
        <v>4537</v>
      </c>
    </row>
    <row r="711" spans="1:8" x14ac:dyDescent="0.2">
      <c r="A711" s="3">
        <v>3775</v>
      </c>
      <c r="B711" s="3" t="s">
        <v>752</v>
      </c>
      <c r="C711" s="3" t="s">
        <v>753</v>
      </c>
      <c r="D711" s="3" t="s">
        <v>309</v>
      </c>
      <c r="E711" s="3" t="str">
        <v>Marsens</v>
      </c>
      <c r="G711" s="18">
        <v>2512</v>
      </c>
      <c r="H711" s="18" t="s">
        <v>4537</v>
      </c>
    </row>
    <row r="712" spans="1:8" x14ac:dyDescent="0.2">
      <c r="A712" s="3">
        <v>3772</v>
      </c>
      <c r="B712" s="3" t="s">
        <v>754</v>
      </c>
      <c r="C712" s="3" t="s">
        <v>754</v>
      </c>
      <c r="D712" s="3" t="s">
        <v>309</v>
      </c>
      <c r="E712" s="3" t="str">
        <v>Morlon</v>
      </c>
      <c r="G712" s="18">
        <v>2513</v>
      </c>
      <c r="H712" s="18" t="s">
        <v>4537</v>
      </c>
    </row>
    <row r="713" spans="1:8" x14ac:dyDescent="0.2">
      <c r="A713" s="3">
        <v>3773</v>
      </c>
      <c r="B713" s="3" t="s">
        <v>755</v>
      </c>
      <c r="C713" s="3" t="s">
        <v>754</v>
      </c>
      <c r="D713" s="3" t="s">
        <v>309</v>
      </c>
      <c r="E713" s="3" t="str">
        <v>Le Pâquier (FR)</v>
      </c>
      <c r="G713" s="18">
        <v>2514</v>
      </c>
      <c r="H713" s="18" t="s">
        <v>4537</v>
      </c>
    </row>
    <row r="714" spans="1:8" x14ac:dyDescent="0.2">
      <c r="A714" s="3">
        <v>3770</v>
      </c>
      <c r="B714" s="3" t="s">
        <v>756</v>
      </c>
      <c r="C714" s="3" t="s">
        <v>756</v>
      </c>
      <c r="D714" s="3" t="s">
        <v>309</v>
      </c>
      <c r="E714" s="3" t="str">
        <v>Pont-la-Ville</v>
      </c>
      <c r="G714" s="18">
        <v>2515</v>
      </c>
      <c r="H714" s="18" t="s">
        <v>4537</v>
      </c>
    </row>
    <row r="715" spans="1:8" x14ac:dyDescent="0.2">
      <c r="A715" s="3">
        <v>3771</v>
      </c>
      <c r="B715" s="3" t="s">
        <v>757</v>
      </c>
      <c r="C715" s="3" t="s">
        <v>756</v>
      </c>
      <c r="D715" s="3" t="s">
        <v>309</v>
      </c>
      <c r="E715" s="3" t="str">
        <v>Riaz</v>
      </c>
      <c r="G715" s="18">
        <v>2516</v>
      </c>
      <c r="H715" s="18" t="s">
        <v>4541</v>
      </c>
    </row>
    <row r="716" spans="1:8" x14ac:dyDescent="0.2">
      <c r="A716" s="3">
        <v>3776</v>
      </c>
      <c r="B716" s="3" t="s">
        <v>758</v>
      </c>
      <c r="C716" s="3" t="s">
        <v>756</v>
      </c>
      <c r="D716" s="3" t="s">
        <v>309</v>
      </c>
      <c r="E716" s="3" t="str">
        <v>La Roche</v>
      </c>
      <c r="G716" s="18">
        <v>2517</v>
      </c>
      <c r="H716" s="18" t="s">
        <v>4541</v>
      </c>
    </row>
    <row r="717" spans="1:8" x14ac:dyDescent="0.2">
      <c r="A717" s="3">
        <v>3784</v>
      </c>
      <c r="B717" s="3" t="s">
        <v>759</v>
      </c>
      <c r="C717" s="3" t="s">
        <v>760</v>
      </c>
      <c r="D717" s="3" t="s">
        <v>309</v>
      </c>
      <c r="E717" s="3" t="str">
        <v>Sâles</v>
      </c>
      <c r="G717" s="18">
        <v>2518</v>
      </c>
      <c r="H717" s="18" t="s">
        <v>4541</v>
      </c>
    </row>
    <row r="718" spans="1:8" x14ac:dyDescent="0.2">
      <c r="A718" s="3">
        <v>3785</v>
      </c>
      <c r="B718" s="3" t="s">
        <v>761</v>
      </c>
      <c r="C718" s="3" t="s">
        <v>760</v>
      </c>
      <c r="D718" s="3" t="s">
        <v>309</v>
      </c>
      <c r="E718" s="3" t="str">
        <v>Sorens</v>
      </c>
      <c r="G718" s="18">
        <v>2520</v>
      </c>
      <c r="H718" s="18" t="s">
        <v>4537</v>
      </c>
    </row>
    <row r="719" spans="1:8" x14ac:dyDescent="0.2">
      <c r="A719" s="3">
        <v>3782</v>
      </c>
      <c r="B719" s="3" t="s">
        <v>762</v>
      </c>
      <c r="C719" s="3" t="s">
        <v>763</v>
      </c>
      <c r="D719" s="3" t="s">
        <v>309</v>
      </c>
      <c r="E719" s="3" t="str">
        <v>Vaulruz</v>
      </c>
      <c r="G719" s="18">
        <v>2523</v>
      </c>
      <c r="H719" s="18" t="s">
        <v>4537</v>
      </c>
    </row>
    <row r="720" spans="1:8" x14ac:dyDescent="0.2">
      <c r="A720" s="3">
        <v>1657</v>
      </c>
      <c r="B720" s="3" t="s">
        <v>764</v>
      </c>
      <c r="C720" s="3" t="s">
        <v>765</v>
      </c>
      <c r="D720" s="3" t="s">
        <v>309</v>
      </c>
      <c r="E720" s="3" t="str">
        <v>Vuadens</v>
      </c>
      <c r="G720" s="18">
        <v>2525</v>
      </c>
      <c r="H720" s="18" t="s">
        <v>4537</v>
      </c>
    </row>
    <row r="721" spans="1:8" x14ac:dyDescent="0.2">
      <c r="A721" s="3">
        <v>3777</v>
      </c>
      <c r="B721" s="3" t="s">
        <v>766</v>
      </c>
      <c r="C721" s="3" t="s">
        <v>765</v>
      </c>
      <c r="D721" s="3" t="s">
        <v>309</v>
      </c>
      <c r="E721" s="3" t="str">
        <v>Bas-Intyamon</v>
      </c>
      <c r="G721" s="18">
        <v>2532</v>
      </c>
      <c r="H721" s="18" t="s">
        <v>4537</v>
      </c>
    </row>
    <row r="722" spans="1:8" x14ac:dyDescent="0.2">
      <c r="A722" s="3">
        <v>3778</v>
      </c>
      <c r="B722" s="3" t="s">
        <v>767</v>
      </c>
      <c r="C722" s="3" t="s">
        <v>765</v>
      </c>
      <c r="D722" s="3" t="s">
        <v>309</v>
      </c>
      <c r="E722" s="3" t="str">
        <v>Val-de-Charmey</v>
      </c>
      <c r="G722" s="18">
        <v>2533</v>
      </c>
      <c r="H722" s="18" t="s">
        <v>4537</v>
      </c>
    </row>
    <row r="723" spans="1:8" x14ac:dyDescent="0.2">
      <c r="A723" s="3">
        <v>3780</v>
      </c>
      <c r="B723" s="3" t="s">
        <v>768</v>
      </c>
      <c r="C723" s="3" t="s">
        <v>765</v>
      </c>
      <c r="D723" s="3" t="s">
        <v>309</v>
      </c>
      <c r="E723" s="3" t="str">
        <v>Autigny</v>
      </c>
      <c r="G723" s="18">
        <v>2534</v>
      </c>
      <c r="H723" s="18" t="s">
        <v>4541</v>
      </c>
    </row>
    <row r="724" spans="1:8" x14ac:dyDescent="0.2">
      <c r="A724" s="3">
        <v>3781</v>
      </c>
      <c r="B724" s="3" t="s">
        <v>769</v>
      </c>
      <c r="C724" s="3" t="s">
        <v>765</v>
      </c>
      <c r="D724" s="3" t="s">
        <v>309</v>
      </c>
      <c r="E724" s="3" t="str">
        <v>Avry</v>
      </c>
      <c r="G724" s="18">
        <v>2535</v>
      </c>
      <c r="H724" s="18" t="s">
        <v>4541</v>
      </c>
    </row>
    <row r="725" spans="1:8" x14ac:dyDescent="0.2">
      <c r="A725" s="3">
        <v>3783</v>
      </c>
      <c r="B725" s="3" t="s">
        <v>770</v>
      </c>
      <c r="C725" s="3" t="s">
        <v>765</v>
      </c>
      <c r="D725" s="3" t="s">
        <v>309</v>
      </c>
      <c r="E725" s="3" t="str">
        <v>Belfaux</v>
      </c>
      <c r="G725" s="18">
        <v>2536</v>
      </c>
      <c r="H725" s="18" t="s">
        <v>4541</v>
      </c>
    </row>
    <row r="726" spans="1:8" x14ac:dyDescent="0.2">
      <c r="A726" s="3">
        <v>3792</v>
      </c>
      <c r="B726" s="3" t="s">
        <v>765</v>
      </c>
      <c r="C726" s="3" t="s">
        <v>765</v>
      </c>
      <c r="D726" s="3" t="s">
        <v>309</v>
      </c>
      <c r="E726" s="3" t="str">
        <v>Chénens</v>
      </c>
      <c r="G726" s="18">
        <v>2537</v>
      </c>
      <c r="H726" s="18" t="s">
        <v>4542</v>
      </c>
    </row>
    <row r="727" spans="1:8" x14ac:dyDescent="0.2">
      <c r="A727" s="3">
        <v>1738</v>
      </c>
      <c r="B727" s="3" t="s">
        <v>771</v>
      </c>
      <c r="C727" s="3" t="s">
        <v>772</v>
      </c>
      <c r="D727" s="3" t="s">
        <v>309</v>
      </c>
      <c r="E727" s="3" t="str">
        <v>Corminboeuf</v>
      </c>
      <c r="G727" s="18">
        <v>2538</v>
      </c>
      <c r="H727" s="18" t="s">
        <v>4537</v>
      </c>
    </row>
    <row r="728" spans="1:8" x14ac:dyDescent="0.2">
      <c r="A728" s="3">
        <v>3156</v>
      </c>
      <c r="B728" s="3" t="s">
        <v>773</v>
      </c>
      <c r="C728" s="3" t="s">
        <v>772</v>
      </c>
      <c r="D728" s="3" t="s">
        <v>309</v>
      </c>
      <c r="E728" s="3" t="str">
        <v>Cottens (FR)</v>
      </c>
      <c r="G728" s="18">
        <v>2540</v>
      </c>
      <c r="H728" s="18" t="s">
        <v>4537</v>
      </c>
    </row>
    <row r="729" spans="1:8" x14ac:dyDescent="0.2">
      <c r="A729" s="3">
        <v>3158</v>
      </c>
      <c r="B729" s="3" t="s">
        <v>772</v>
      </c>
      <c r="C729" s="3" t="s">
        <v>772</v>
      </c>
      <c r="D729" s="3" t="s">
        <v>309</v>
      </c>
      <c r="E729" s="3" t="str">
        <v>Ferpicloz</v>
      </c>
      <c r="G729" s="18">
        <v>2542</v>
      </c>
      <c r="H729" s="18" t="s">
        <v>4537</v>
      </c>
    </row>
    <row r="730" spans="1:8" x14ac:dyDescent="0.2">
      <c r="A730" s="3">
        <v>3159</v>
      </c>
      <c r="B730" s="3" t="s">
        <v>774</v>
      </c>
      <c r="C730" s="3" t="s">
        <v>772</v>
      </c>
      <c r="D730" s="3" t="s">
        <v>309</v>
      </c>
      <c r="E730" s="3" t="str">
        <v>Fribourg</v>
      </c>
      <c r="G730" s="18">
        <v>2543</v>
      </c>
      <c r="H730" s="18" t="s">
        <v>4537</v>
      </c>
    </row>
    <row r="731" spans="1:8" x14ac:dyDescent="0.2">
      <c r="A731" s="3">
        <v>3153</v>
      </c>
      <c r="B731" s="3" t="s">
        <v>775</v>
      </c>
      <c r="C731" s="3" t="s">
        <v>776</v>
      </c>
      <c r="D731" s="3" t="s">
        <v>309</v>
      </c>
      <c r="E731" s="3" t="str">
        <v>Givisiez</v>
      </c>
      <c r="G731" s="18">
        <v>2544</v>
      </c>
      <c r="H731" s="18" t="s">
        <v>4537</v>
      </c>
    </row>
    <row r="732" spans="1:8" x14ac:dyDescent="0.2">
      <c r="A732" s="3">
        <v>3154</v>
      </c>
      <c r="B732" s="3" t="s">
        <v>777</v>
      </c>
      <c r="C732" s="3" t="s">
        <v>776</v>
      </c>
      <c r="D732" s="3" t="s">
        <v>309</v>
      </c>
      <c r="E732" s="3" t="str">
        <v>Granges-Paccot</v>
      </c>
      <c r="G732" s="18">
        <v>2545</v>
      </c>
      <c r="H732" s="18" t="s">
        <v>4537</v>
      </c>
    </row>
    <row r="733" spans="1:8" x14ac:dyDescent="0.2">
      <c r="A733" s="3">
        <v>3148</v>
      </c>
      <c r="B733" s="3" t="s">
        <v>778</v>
      </c>
      <c r="C733" s="3" t="s">
        <v>779</v>
      </c>
      <c r="D733" s="3" t="s">
        <v>309</v>
      </c>
      <c r="E733" s="3" t="str">
        <v>Grolley</v>
      </c>
      <c r="G733" s="18">
        <v>2552</v>
      </c>
      <c r="H733" s="18" t="s">
        <v>4537</v>
      </c>
    </row>
    <row r="734" spans="1:8" x14ac:dyDescent="0.2">
      <c r="A734" s="3">
        <v>3150</v>
      </c>
      <c r="B734" s="3" t="s">
        <v>779</v>
      </c>
      <c r="C734" s="3" t="s">
        <v>779</v>
      </c>
      <c r="D734" s="3" t="s">
        <v>309</v>
      </c>
      <c r="E734" s="3" t="str">
        <v>Marly</v>
      </c>
      <c r="G734" s="18">
        <v>2553</v>
      </c>
      <c r="H734" s="18" t="s">
        <v>4537</v>
      </c>
    </row>
    <row r="735" spans="1:8" x14ac:dyDescent="0.2">
      <c r="A735" s="3">
        <v>3152</v>
      </c>
      <c r="B735" s="3" t="s">
        <v>780</v>
      </c>
      <c r="C735" s="3" t="s">
        <v>779</v>
      </c>
      <c r="D735" s="3" t="s">
        <v>309</v>
      </c>
      <c r="E735" s="3" t="str">
        <v>Matran</v>
      </c>
      <c r="G735" s="18">
        <v>2554</v>
      </c>
      <c r="H735" s="18" t="s">
        <v>4537</v>
      </c>
    </row>
    <row r="736" spans="1:8" x14ac:dyDescent="0.2">
      <c r="A736" s="3">
        <v>3157</v>
      </c>
      <c r="B736" s="3" t="s">
        <v>781</v>
      </c>
      <c r="C736" s="3" t="s">
        <v>779</v>
      </c>
      <c r="D736" s="3" t="s">
        <v>309</v>
      </c>
      <c r="E736" s="3" t="str">
        <v>Neyruz (FR)</v>
      </c>
      <c r="G736" s="18">
        <v>2555</v>
      </c>
      <c r="H736" s="18" t="s">
        <v>4537</v>
      </c>
    </row>
    <row r="737" spans="1:8" x14ac:dyDescent="0.2">
      <c r="A737" s="3">
        <v>3183</v>
      </c>
      <c r="B737" s="3" t="s">
        <v>782</v>
      </c>
      <c r="C737" s="3" t="s">
        <v>779</v>
      </c>
      <c r="D737" s="3" t="s">
        <v>309</v>
      </c>
      <c r="E737" s="3" t="str">
        <v>Pierrafortscha</v>
      </c>
      <c r="G737" s="18">
        <v>2556</v>
      </c>
      <c r="H737" s="18" t="s">
        <v>4537</v>
      </c>
    </row>
    <row r="738" spans="1:8" x14ac:dyDescent="0.2">
      <c r="A738" s="3">
        <v>3123</v>
      </c>
      <c r="B738" s="3" t="s">
        <v>783</v>
      </c>
      <c r="C738" s="3" t="s">
        <v>783</v>
      </c>
      <c r="D738" s="3" t="s">
        <v>309</v>
      </c>
      <c r="E738" s="3" t="str">
        <v>Ponthaux</v>
      </c>
      <c r="G738" s="18">
        <v>2557</v>
      </c>
      <c r="H738" s="18" t="s">
        <v>4537</v>
      </c>
    </row>
    <row r="739" spans="1:8" x14ac:dyDescent="0.2">
      <c r="A739" s="3">
        <v>3124</v>
      </c>
      <c r="B739" s="3" t="s">
        <v>784</v>
      </c>
      <c r="C739" s="3" t="s">
        <v>783</v>
      </c>
      <c r="D739" s="3" t="s">
        <v>309</v>
      </c>
      <c r="E739" s="3" t="str">
        <v>Le Mouret</v>
      </c>
      <c r="G739" s="18">
        <v>2558</v>
      </c>
      <c r="H739" s="18" t="s">
        <v>4537</v>
      </c>
    </row>
    <row r="740" spans="1:8" x14ac:dyDescent="0.2">
      <c r="A740" s="3">
        <v>3664</v>
      </c>
      <c r="B740" s="3" t="s">
        <v>785</v>
      </c>
      <c r="C740" s="3" t="s">
        <v>785</v>
      </c>
      <c r="D740" s="3" t="s">
        <v>309</v>
      </c>
      <c r="E740" s="3" t="str">
        <v>Treyvaux</v>
      </c>
      <c r="G740" s="18">
        <v>2560</v>
      </c>
      <c r="H740" s="18" t="s">
        <v>4537</v>
      </c>
    </row>
    <row r="741" spans="1:8" x14ac:dyDescent="0.2">
      <c r="A741" s="3">
        <v>3115</v>
      </c>
      <c r="B741" s="3" t="s">
        <v>786</v>
      </c>
      <c r="C741" s="3" t="s">
        <v>786</v>
      </c>
      <c r="D741" s="3" t="s">
        <v>309</v>
      </c>
      <c r="E741" s="3" t="str">
        <v>Villars-sur-Glâne</v>
      </c>
      <c r="G741" s="18">
        <v>2562</v>
      </c>
      <c r="H741" s="18" t="s">
        <v>4537</v>
      </c>
    </row>
    <row r="742" spans="1:8" x14ac:dyDescent="0.2">
      <c r="A742" s="3">
        <v>3663</v>
      </c>
      <c r="B742" s="3" t="s">
        <v>787</v>
      </c>
      <c r="C742" s="3" t="s">
        <v>787</v>
      </c>
      <c r="D742" s="3" t="s">
        <v>309</v>
      </c>
      <c r="E742" s="3" t="str">
        <v>Villarsel-sur-Marly</v>
      </c>
      <c r="G742" s="18">
        <v>2563</v>
      </c>
      <c r="H742" s="18" t="s">
        <v>4537</v>
      </c>
    </row>
    <row r="743" spans="1:8" x14ac:dyDescent="0.2">
      <c r="A743" s="3">
        <v>3629</v>
      </c>
      <c r="B743" s="3" t="s">
        <v>788</v>
      </c>
      <c r="C743" s="3" t="s">
        <v>788</v>
      </c>
      <c r="D743" s="3" t="s">
        <v>309</v>
      </c>
      <c r="E743" s="3" t="str">
        <v>Hauterive (FR)</v>
      </c>
      <c r="G743" s="18">
        <v>2564</v>
      </c>
      <c r="H743" s="18" t="s">
        <v>4537</v>
      </c>
    </row>
    <row r="744" spans="1:8" x14ac:dyDescent="0.2">
      <c r="A744" s="3">
        <v>3126</v>
      </c>
      <c r="B744" s="3" t="s">
        <v>789</v>
      </c>
      <c r="C744" s="3" t="s">
        <v>789</v>
      </c>
      <c r="D744" s="3" t="s">
        <v>309</v>
      </c>
      <c r="E744" s="3" t="str">
        <v>La Brillaz</v>
      </c>
      <c r="G744" s="18">
        <v>2565</v>
      </c>
      <c r="H744" s="18" t="s">
        <v>4537</v>
      </c>
    </row>
    <row r="745" spans="1:8" x14ac:dyDescent="0.2">
      <c r="A745" s="3">
        <v>3122</v>
      </c>
      <c r="B745" s="3" t="s">
        <v>790</v>
      </c>
      <c r="C745" s="3" t="s">
        <v>790</v>
      </c>
      <c r="D745" s="3" t="s">
        <v>309</v>
      </c>
      <c r="E745" s="3" t="str">
        <v>La Sonnaz</v>
      </c>
      <c r="G745" s="18">
        <v>2572</v>
      </c>
      <c r="H745" s="18" t="s">
        <v>4537</v>
      </c>
    </row>
    <row r="746" spans="1:8" x14ac:dyDescent="0.2">
      <c r="A746" s="3">
        <v>3116</v>
      </c>
      <c r="B746" s="3" t="s">
        <v>791</v>
      </c>
      <c r="C746" s="3" t="s">
        <v>792</v>
      </c>
      <c r="D746" s="3" t="s">
        <v>309</v>
      </c>
      <c r="E746" s="3" t="str">
        <v>Gibloux</v>
      </c>
      <c r="G746" s="18">
        <v>2575</v>
      </c>
      <c r="H746" s="18" t="s">
        <v>4537</v>
      </c>
    </row>
    <row r="747" spans="1:8" x14ac:dyDescent="0.2">
      <c r="A747" s="3">
        <v>3116</v>
      </c>
      <c r="B747" s="3" t="s">
        <v>793</v>
      </c>
      <c r="C747" s="3" t="s">
        <v>792</v>
      </c>
      <c r="D747" s="3" t="s">
        <v>309</v>
      </c>
      <c r="E747" s="3" t="str">
        <v>Prez</v>
      </c>
      <c r="G747" s="18">
        <v>2576</v>
      </c>
      <c r="H747" s="18" t="s">
        <v>4537</v>
      </c>
    </row>
    <row r="748" spans="1:8" x14ac:dyDescent="0.2">
      <c r="A748" s="3">
        <v>3116</v>
      </c>
      <c r="B748" s="3" t="s">
        <v>794</v>
      </c>
      <c r="C748" s="3" t="s">
        <v>792</v>
      </c>
      <c r="D748" s="3" t="s">
        <v>309</v>
      </c>
      <c r="E748" s="3" t="str">
        <v>Bois-d'Amont</v>
      </c>
      <c r="G748" s="18">
        <v>2577</v>
      </c>
      <c r="H748" s="18" t="s">
        <v>4537</v>
      </c>
    </row>
    <row r="749" spans="1:8" x14ac:dyDescent="0.2">
      <c r="A749" s="3">
        <v>3126</v>
      </c>
      <c r="B749" s="3" t="s">
        <v>795</v>
      </c>
      <c r="C749" s="3" t="s">
        <v>792</v>
      </c>
      <c r="D749" s="3" t="s">
        <v>309</v>
      </c>
      <c r="E749" s="3" t="str">
        <v>Courgevaux</v>
      </c>
      <c r="G749" s="18">
        <v>2603</v>
      </c>
      <c r="H749" s="18" t="s">
        <v>4541</v>
      </c>
    </row>
    <row r="750" spans="1:8" x14ac:dyDescent="0.2">
      <c r="A750" s="3">
        <v>3087</v>
      </c>
      <c r="B750" s="3" t="s">
        <v>796</v>
      </c>
      <c r="C750" s="3" t="s">
        <v>796</v>
      </c>
      <c r="D750" s="3" t="s">
        <v>309</v>
      </c>
      <c r="E750" s="3" t="str">
        <v>Courtepin</v>
      </c>
      <c r="G750" s="18">
        <v>2604</v>
      </c>
      <c r="H750" s="18" t="s">
        <v>4541</v>
      </c>
    </row>
    <row r="751" spans="1:8" x14ac:dyDescent="0.2">
      <c r="A751" s="3">
        <v>3099</v>
      </c>
      <c r="B751" s="3" t="s">
        <v>797</v>
      </c>
      <c r="C751" s="3" t="s">
        <v>798</v>
      </c>
      <c r="D751" s="3" t="s">
        <v>309</v>
      </c>
      <c r="E751" s="3" t="str">
        <v>Cressier (FR)</v>
      </c>
      <c r="G751" s="18">
        <v>2605</v>
      </c>
      <c r="H751" s="18" t="s">
        <v>4541</v>
      </c>
    </row>
    <row r="752" spans="1:8" x14ac:dyDescent="0.2">
      <c r="A752" s="3">
        <v>3128</v>
      </c>
      <c r="B752" s="3" t="s">
        <v>799</v>
      </c>
      <c r="C752" s="3" t="s">
        <v>798</v>
      </c>
      <c r="D752" s="3" t="s">
        <v>309</v>
      </c>
      <c r="E752" s="3" t="str">
        <v>Fräschels</v>
      </c>
      <c r="G752" s="18">
        <v>2606</v>
      </c>
      <c r="H752" s="18" t="s">
        <v>4541</v>
      </c>
    </row>
    <row r="753" spans="1:8" x14ac:dyDescent="0.2">
      <c r="A753" s="3">
        <v>3132</v>
      </c>
      <c r="B753" s="3" t="s">
        <v>798</v>
      </c>
      <c r="C753" s="3" t="s">
        <v>798</v>
      </c>
      <c r="D753" s="3" t="s">
        <v>309</v>
      </c>
      <c r="E753" s="3" t="str">
        <v>Greng</v>
      </c>
      <c r="G753" s="18">
        <v>2607</v>
      </c>
      <c r="H753" s="18" t="s">
        <v>4541</v>
      </c>
    </row>
    <row r="754" spans="1:8" x14ac:dyDescent="0.2">
      <c r="A754" s="3">
        <v>3088</v>
      </c>
      <c r="B754" s="3" t="s">
        <v>800</v>
      </c>
      <c r="C754" s="3" t="s">
        <v>800</v>
      </c>
      <c r="D754" s="3" t="s">
        <v>309</v>
      </c>
      <c r="E754" s="3" t="str">
        <v>Gurmels</v>
      </c>
      <c r="G754" s="18">
        <v>2608</v>
      </c>
      <c r="H754" s="18" t="s">
        <v>4541</v>
      </c>
    </row>
    <row r="755" spans="1:8" x14ac:dyDescent="0.2">
      <c r="A755" s="3">
        <v>3088</v>
      </c>
      <c r="B755" s="3" t="s">
        <v>801</v>
      </c>
      <c r="C755" s="3" t="s">
        <v>800</v>
      </c>
      <c r="D755" s="3" t="s">
        <v>309</v>
      </c>
      <c r="E755" s="3" t="str">
        <v>Kerzers</v>
      </c>
      <c r="G755" s="18">
        <v>2610</v>
      </c>
      <c r="H755" s="18" t="s">
        <v>4541</v>
      </c>
    </row>
    <row r="756" spans="1:8" x14ac:dyDescent="0.2">
      <c r="A756" s="3">
        <v>3089</v>
      </c>
      <c r="B756" s="3" t="s">
        <v>802</v>
      </c>
      <c r="C756" s="3" t="s">
        <v>800</v>
      </c>
      <c r="D756" s="3" t="s">
        <v>309</v>
      </c>
      <c r="E756" s="3" t="str">
        <v>Kleinbösingen</v>
      </c>
      <c r="G756" s="18">
        <v>2612</v>
      </c>
      <c r="H756" s="18" t="s">
        <v>4541</v>
      </c>
    </row>
    <row r="757" spans="1:8" x14ac:dyDescent="0.2">
      <c r="A757" s="3">
        <v>3155</v>
      </c>
      <c r="B757" s="3" t="s">
        <v>803</v>
      </c>
      <c r="C757" s="3" t="s">
        <v>800</v>
      </c>
      <c r="D757" s="3" t="s">
        <v>309</v>
      </c>
      <c r="E757" s="3" t="str">
        <v>Meyriez</v>
      </c>
      <c r="G757" s="18">
        <v>2613</v>
      </c>
      <c r="H757" s="18" t="s">
        <v>4541</v>
      </c>
    </row>
    <row r="758" spans="1:8" x14ac:dyDescent="0.2">
      <c r="A758" s="3">
        <v>3662</v>
      </c>
      <c r="B758" s="3" t="s">
        <v>804</v>
      </c>
      <c r="C758" s="3" t="s">
        <v>804</v>
      </c>
      <c r="D758" s="3" t="s">
        <v>309</v>
      </c>
      <c r="E758" s="3" t="str">
        <v>Misery-Courtion</v>
      </c>
      <c r="G758" s="18">
        <v>2615</v>
      </c>
      <c r="H758" s="18" t="s">
        <v>4541</v>
      </c>
    </row>
    <row r="759" spans="1:8" x14ac:dyDescent="0.2">
      <c r="A759" s="3">
        <v>3125</v>
      </c>
      <c r="B759" s="3" t="s">
        <v>805</v>
      </c>
      <c r="C759" s="3" t="s">
        <v>805</v>
      </c>
      <c r="D759" s="3" t="s">
        <v>309</v>
      </c>
      <c r="E759" s="3" t="str">
        <v>Muntelier</v>
      </c>
      <c r="G759" s="18">
        <v>2616</v>
      </c>
      <c r="H759" s="18" t="s">
        <v>4541</v>
      </c>
    </row>
    <row r="760" spans="1:8" x14ac:dyDescent="0.2">
      <c r="A760" s="3">
        <v>3628</v>
      </c>
      <c r="B760" s="3" t="s">
        <v>806</v>
      </c>
      <c r="C760" s="3" t="s">
        <v>806</v>
      </c>
      <c r="D760" s="3" t="s">
        <v>309</v>
      </c>
      <c r="E760" s="3" t="str">
        <v>Murten</v>
      </c>
      <c r="G760" s="18">
        <v>2710</v>
      </c>
      <c r="H760" s="18" t="s">
        <v>4541</v>
      </c>
    </row>
    <row r="761" spans="1:8" x14ac:dyDescent="0.2">
      <c r="A761" s="3">
        <v>3665</v>
      </c>
      <c r="B761" s="3" t="s">
        <v>807</v>
      </c>
      <c r="C761" s="3" t="s">
        <v>807</v>
      </c>
      <c r="D761" s="3" t="s">
        <v>309</v>
      </c>
      <c r="E761" s="3" t="str">
        <v>Ried bei Kerzers</v>
      </c>
      <c r="G761" s="18">
        <v>2712</v>
      </c>
      <c r="H761" s="18" t="s">
        <v>4541</v>
      </c>
    </row>
    <row r="762" spans="1:8" x14ac:dyDescent="0.2">
      <c r="A762" s="3">
        <v>3086</v>
      </c>
      <c r="B762" s="3" t="s">
        <v>808</v>
      </c>
      <c r="C762" s="3" t="s">
        <v>809</v>
      </c>
      <c r="D762" s="3" t="s">
        <v>309</v>
      </c>
      <c r="E762" s="3" t="str">
        <v>Ulmiz</v>
      </c>
      <c r="G762" s="18">
        <v>2713</v>
      </c>
      <c r="H762" s="18" t="s">
        <v>4541</v>
      </c>
    </row>
    <row r="763" spans="1:8" x14ac:dyDescent="0.2">
      <c r="A763" s="3">
        <v>3086</v>
      </c>
      <c r="B763" s="3" t="s">
        <v>810</v>
      </c>
      <c r="C763" s="3" t="s">
        <v>809</v>
      </c>
      <c r="D763" s="3" t="s">
        <v>309</v>
      </c>
      <c r="E763" s="3" t="str">
        <v>Mont-Vully</v>
      </c>
      <c r="G763" s="18">
        <v>2714</v>
      </c>
      <c r="H763" s="18" t="s">
        <v>4541</v>
      </c>
    </row>
    <row r="764" spans="1:8" x14ac:dyDescent="0.2">
      <c r="A764" s="3">
        <v>3127</v>
      </c>
      <c r="B764" s="3" t="s">
        <v>811</v>
      </c>
      <c r="C764" s="3" t="s">
        <v>812</v>
      </c>
      <c r="D764" s="3" t="s">
        <v>309</v>
      </c>
      <c r="E764" s="3" t="str">
        <v>Brünisried</v>
      </c>
      <c r="G764" s="18">
        <v>2715</v>
      </c>
      <c r="H764" s="18" t="s">
        <v>4541</v>
      </c>
    </row>
    <row r="765" spans="1:8" x14ac:dyDescent="0.2">
      <c r="A765" s="3">
        <v>3127</v>
      </c>
      <c r="B765" s="3" t="s">
        <v>813</v>
      </c>
      <c r="C765" s="3" t="s">
        <v>812</v>
      </c>
      <c r="D765" s="3" t="s">
        <v>309</v>
      </c>
      <c r="E765" s="3" t="str">
        <v>Düdingen</v>
      </c>
      <c r="G765" s="18">
        <v>2716</v>
      </c>
      <c r="H765" s="18" t="s">
        <v>4541</v>
      </c>
    </row>
    <row r="766" spans="1:8" x14ac:dyDescent="0.2">
      <c r="A766" s="3">
        <v>3128</v>
      </c>
      <c r="B766" s="3" t="s">
        <v>814</v>
      </c>
      <c r="C766" s="3" t="s">
        <v>812</v>
      </c>
      <c r="D766" s="3" t="s">
        <v>309</v>
      </c>
      <c r="E766" s="3" t="str">
        <v>Giffers</v>
      </c>
      <c r="G766" s="18">
        <v>2717</v>
      </c>
      <c r="H766" s="18" t="s">
        <v>4541</v>
      </c>
    </row>
    <row r="767" spans="1:8" x14ac:dyDescent="0.2">
      <c r="A767" s="3">
        <v>3536</v>
      </c>
      <c r="B767" s="3" t="s">
        <v>815</v>
      </c>
      <c r="C767" s="3" t="s">
        <v>816</v>
      </c>
      <c r="D767" s="3" t="s">
        <v>309</v>
      </c>
      <c r="E767" s="3" t="str">
        <v>Bösingen</v>
      </c>
      <c r="G767" s="18">
        <v>2718</v>
      </c>
      <c r="H767" s="18" t="s">
        <v>4541</v>
      </c>
    </row>
    <row r="768" spans="1:8" x14ac:dyDescent="0.2">
      <c r="A768" s="3">
        <v>3537</v>
      </c>
      <c r="B768" s="3" t="s">
        <v>816</v>
      </c>
      <c r="C768" s="3" t="s">
        <v>816</v>
      </c>
      <c r="D768" s="3" t="s">
        <v>309</v>
      </c>
      <c r="E768" s="3" t="str">
        <v>Heitenried</v>
      </c>
      <c r="G768" s="18">
        <v>2720</v>
      </c>
      <c r="H768" s="18" t="s">
        <v>4541</v>
      </c>
    </row>
    <row r="769" spans="1:8" x14ac:dyDescent="0.2">
      <c r="A769" s="3">
        <v>3550</v>
      </c>
      <c r="B769" s="3" t="s">
        <v>817</v>
      </c>
      <c r="C769" s="3" t="s">
        <v>817</v>
      </c>
      <c r="D769" s="3" t="s">
        <v>309</v>
      </c>
      <c r="E769" s="3" t="str">
        <v>Plaffeien</v>
      </c>
      <c r="G769" s="18">
        <v>2722</v>
      </c>
      <c r="H769" s="18" t="s">
        <v>4541</v>
      </c>
    </row>
    <row r="770" spans="1:8" x14ac:dyDescent="0.2">
      <c r="A770" s="3">
        <v>3551</v>
      </c>
      <c r="B770" s="3" t="s">
        <v>818</v>
      </c>
      <c r="C770" s="3" t="s">
        <v>817</v>
      </c>
      <c r="D770" s="3" t="s">
        <v>309</v>
      </c>
      <c r="E770" s="3" t="str">
        <v>Plasselb</v>
      </c>
      <c r="G770" s="18">
        <v>2723</v>
      </c>
      <c r="H770" s="18" t="s">
        <v>4541</v>
      </c>
    </row>
    <row r="771" spans="1:8" x14ac:dyDescent="0.2">
      <c r="A771" s="3">
        <v>3552</v>
      </c>
      <c r="B771" s="3" t="s">
        <v>819</v>
      </c>
      <c r="C771" s="3" t="s">
        <v>817</v>
      </c>
      <c r="D771" s="3" t="s">
        <v>309</v>
      </c>
      <c r="E771" s="3" t="str">
        <v>Rechthalten</v>
      </c>
      <c r="G771" s="18">
        <v>2732</v>
      </c>
      <c r="H771" s="18" t="s">
        <v>4541</v>
      </c>
    </row>
    <row r="772" spans="1:8" x14ac:dyDescent="0.2">
      <c r="A772" s="3">
        <v>3553</v>
      </c>
      <c r="B772" s="3" t="s">
        <v>820</v>
      </c>
      <c r="C772" s="3" t="s">
        <v>817</v>
      </c>
      <c r="D772" s="3" t="s">
        <v>309</v>
      </c>
      <c r="E772" s="3" t="str">
        <v>St. Silvester</v>
      </c>
      <c r="G772" s="18">
        <v>2733</v>
      </c>
      <c r="H772" s="18" t="s">
        <v>4542</v>
      </c>
    </row>
    <row r="773" spans="1:8" x14ac:dyDescent="0.2">
      <c r="A773" s="3">
        <v>3438</v>
      </c>
      <c r="B773" s="3" t="s">
        <v>821</v>
      </c>
      <c r="C773" s="3" t="s">
        <v>821</v>
      </c>
      <c r="D773" s="3" t="s">
        <v>309</v>
      </c>
      <c r="E773" s="3" t="str">
        <v>St. Ursen</v>
      </c>
      <c r="G773" s="18">
        <v>2735</v>
      </c>
      <c r="H773" s="18" t="s">
        <v>4542</v>
      </c>
    </row>
    <row r="774" spans="1:8" x14ac:dyDescent="0.2">
      <c r="A774" s="3">
        <v>3543</v>
      </c>
      <c r="B774" s="3" t="s">
        <v>822</v>
      </c>
      <c r="C774" s="3" t="s">
        <v>821</v>
      </c>
      <c r="D774" s="3" t="s">
        <v>309</v>
      </c>
      <c r="E774" s="3" t="str">
        <v>Schmitten (FR)</v>
      </c>
      <c r="G774" s="18">
        <v>2736</v>
      </c>
      <c r="H774" s="18" t="s">
        <v>4542</v>
      </c>
    </row>
    <row r="775" spans="1:8" x14ac:dyDescent="0.2">
      <c r="A775" s="3">
        <v>3538</v>
      </c>
      <c r="B775" s="3" t="s">
        <v>823</v>
      </c>
      <c r="C775" s="3" t="s">
        <v>823</v>
      </c>
      <c r="D775" s="3" t="s">
        <v>309</v>
      </c>
      <c r="E775" s="3" t="str">
        <v>Tafers</v>
      </c>
      <c r="G775" s="18">
        <v>2738</v>
      </c>
      <c r="H775" s="18" t="s">
        <v>4542</v>
      </c>
    </row>
    <row r="776" spans="1:8" x14ac:dyDescent="0.2">
      <c r="A776" s="3">
        <v>3433</v>
      </c>
      <c r="B776" s="3" t="s">
        <v>824</v>
      </c>
      <c r="C776" s="3" t="s">
        <v>825</v>
      </c>
      <c r="D776" s="3" t="s">
        <v>309</v>
      </c>
      <c r="E776" s="3" t="str">
        <v>Tentlingen</v>
      </c>
      <c r="G776" s="18">
        <v>2740</v>
      </c>
      <c r="H776" s="18" t="s">
        <v>4542</v>
      </c>
    </row>
    <row r="777" spans="1:8" x14ac:dyDescent="0.2">
      <c r="A777" s="3">
        <v>3436</v>
      </c>
      <c r="B777" s="3" t="s">
        <v>826</v>
      </c>
      <c r="C777" s="3" t="s">
        <v>825</v>
      </c>
      <c r="D777" s="3" t="s">
        <v>309</v>
      </c>
      <c r="E777" s="3" t="str">
        <v>Ueberstorf</v>
      </c>
      <c r="G777" s="18">
        <v>2742</v>
      </c>
      <c r="H777" s="18" t="s">
        <v>4542</v>
      </c>
    </row>
    <row r="778" spans="1:8" x14ac:dyDescent="0.2">
      <c r="A778" s="3">
        <v>3437</v>
      </c>
      <c r="B778" s="3" t="s">
        <v>825</v>
      </c>
      <c r="C778" s="3" t="s">
        <v>825</v>
      </c>
      <c r="D778" s="3" t="s">
        <v>309</v>
      </c>
      <c r="E778" s="3" t="str">
        <v>Wünnewil-Flamatt</v>
      </c>
      <c r="G778" s="18">
        <v>2743</v>
      </c>
      <c r="H778" s="18" t="s">
        <v>4542</v>
      </c>
    </row>
    <row r="779" spans="1:8" x14ac:dyDescent="0.2">
      <c r="A779" s="3">
        <v>6197</v>
      </c>
      <c r="B779" s="3" t="s">
        <v>827</v>
      </c>
      <c r="C779" s="3" t="s">
        <v>827</v>
      </c>
      <c r="D779" s="3" t="s">
        <v>309</v>
      </c>
      <c r="E779" s="3" t="str">
        <v>Attalens</v>
      </c>
      <c r="G779" s="18">
        <v>2744</v>
      </c>
      <c r="H779" s="18" t="s">
        <v>4542</v>
      </c>
    </row>
    <row r="780" spans="1:8" x14ac:dyDescent="0.2">
      <c r="A780" s="3">
        <v>3534</v>
      </c>
      <c r="B780" s="3" t="s">
        <v>828</v>
      </c>
      <c r="C780" s="3" t="s">
        <v>828</v>
      </c>
      <c r="D780" s="3" t="s">
        <v>309</v>
      </c>
      <c r="E780" s="3" t="str">
        <v>Bossonnens</v>
      </c>
      <c r="G780" s="18">
        <v>2745</v>
      </c>
      <c r="H780" s="18" t="s">
        <v>4542</v>
      </c>
    </row>
    <row r="781" spans="1:8" x14ac:dyDescent="0.2">
      <c r="A781" s="3">
        <v>3535</v>
      </c>
      <c r="B781" s="3" t="s">
        <v>829</v>
      </c>
      <c r="C781" s="3" t="s">
        <v>828</v>
      </c>
      <c r="D781" s="3" t="s">
        <v>309</v>
      </c>
      <c r="E781" s="3" t="str">
        <v>Châtel-Saint-Denis</v>
      </c>
      <c r="G781" s="18">
        <v>2746</v>
      </c>
      <c r="H781" s="18" t="s">
        <v>4542</v>
      </c>
    </row>
    <row r="782" spans="1:8" x14ac:dyDescent="0.2">
      <c r="A782" s="3">
        <v>3556</v>
      </c>
      <c r="B782" s="3" t="s">
        <v>830</v>
      </c>
      <c r="C782" s="3" t="s">
        <v>830</v>
      </c>
      <c r="D782" s="3" t="s">
        <v>309</v>
      </c>
      <c r="E782" s="3" t="str">
        <v>Granges (Veveyse)</v>
      </c>
      <c r="G782" s="18">
        <v>2747</v>
      </c>
      <c r="H782" s="18" t="s">
        <v>4542</v>
      </c>
    </row>
    <row r="783" spans="1:8" x14ac:dyDescent="0.2">
      <c r="A783" s="3">
        <v>3557</v>
      </c>
      <c r="B783" s="3" t="s">
        <v>831</v>
      </c>
      <c r="C783" s="3" t="s">
        <v>830</v>
      </c>
      <c r="D783" s="3" t="s">
        <v>309</v>
      </c>
      <c r="E783" s="3" t="str">
        <v>Remaufens</v>
      </c>
      <c r="G783" s="18">
        <v>2748</v>
      </c>
      <c r="H783" s="18" t="s">
        <v>4541</v>
      </c>
    </row>
    <row r="784" spans="1:8" x14ac:dyDescent="0.2">
      <c r="A784" s="3">
        <v>3555</v>
      </c>
      <c r="B784" s="3" t="s">
        <v>832</v>
      </c>
      <c r="C784" s="3" t="s">
        <v>832</v>
      </c>
      <c r="D784" s="3" t="s">
        <v>309</v>
      </c>
      <c r="E784" s="3" t="str">
        <v>Saint-Martin (FR)</v>
      </c>
      <c r="G784" s="18">
        <v>2762</v>
      </c>
      <c r="H784" s="18" t="s">
        <v>4542</v>
      </c>
    </row>
    <row r="785" spans="1:8" x14ac:dyDescent="0.2">
      <c r="A785" s="3">
        <v>3633</v>
      </c>
      <c r="B785" s="3" t="s">
        <v>833</v>
      </c>
      <c r="C785" s="3" t="s">
        <v>833</v>
      </c>
      <c r="D785" s="3" t="s">
        <v>309</v>
      </c>
      <c r="E785" s="3" t="str">
        <v>Semsales</v>
      </c>
      <c r="G785" s="18">
        <v>2800</v>
      </c>
      <c r="H785" s="18" t="s">
        <v>4542</v>
      </c>
    </row>
    <row r="786" spans="1:8" x14ac:dyDescent="0.2">
      <c r="A786" s="3">
        <v>3638</v>
      </c>
      <c r="B786" s="3" t="s">
        <v>834</v>
      </c>
      <c r="C786" s="3" t="s">
        <v>834</v>
      </c>
      <c r="D786" s="3" t="s">
        <v>309</v>
      </c>
      <c r="E786" s="3" t="str">
        <v>Le Flon</v>
      </c>
      <c r="G786" s="18">
        <v>2802</v>
      </c>
      <c r="H786" s="18" t="s">
        <v>4542</v>
      </c>
    </row>
    <row r="787" spans="1:8" x14ac:dyDescent="0.2">
      <c r="A787" s="3">
        <v>3615</v>
      </c>
      <c r="B787" s="3" t="s">
        <v>835</v>
      </c>
      <c r="C787" s="3" t="s">
        <v>836</v>
      </c>
      <c r="D787" s="3" t="s">
        <v>309</v>
      </c>
      <c r="E787" s="3" t="str">
        <v>La Verrerie</v>
      </c>
      <c r="G787" s="18">
        <v>2803</v>
      </c>
      <c r="H787" s="18" t="s">
        <v>4542</v>
      </c>
    </row>
    <row r="788" spans="1:8" x14ac:dyDescent="0.2">
      <c r="A788" s="3">
        <v>3619</v>
      </c>
      <c r="B788" s="3" t="s">
        <v>837</v>
      </c>
      <c r="C788" s="3" t="s">
        <v>837</v>
      </c>
      <c r="D788" s="3" t="s">
        <v>309</v>
      </c>
      <c r="E788" s="3" t="str">
        <v>Egerkingen</v>
      </c>
      <c r="G788" s="18">
        <v>2805</v>
      </c>
      <c r="H788" s="18" t="s">
        <v>4542</v>
      </c>
    </row>
    <row r="789" spans="1:8" x14ac:dyDescent="0.2">
      <c r="A789" s="3">
        <v>3617</v>
      </c>
      <c r="B789" s="3" t="s">
        <v>838</v>
      </c>
      <c r="C789" s="3" t="s">
        <v>839</v>
      </c>
      <c r="D789" s="3" t="s">
        <v>309</v>
      </c>
      <c r="E789" s="3" t="str">
        <v>Härkingen</v>
      </c>
      <c r="G789" s="18">
        <v>2806</v>
      </c>
      <c r="H789" s="18" t="s">
        <v>4542</v>
      </c>
    </row>
    <row r="790" spans="1:8" x14ac:dyDescent="0.2">
      <c r="A790" s="3">
        <v>3625</v>
      </c>
      <c r="B790" s="3" t="s">
        <v>840</v>
      </c>
      <c r="C790" s="3" t="s">
        <v>840</v>
      </c>
      <c r="D790" s="3" t="s">
        <v>309</v>
      </c>
      <c r="E790" s="3" t="str">
        <v>Kestenholz</v>
      </c>
      <c r="G790" s="18">
        <v>2807</v>
      </c>
      <c r="H790" s="18" t="s">
        <v>4543</v>
      </c>
    </row>
    <row r="791" spans="1:8" x14ac:dyDescent="0.2">
      <c r="A791" s="3">
        <v>3627</v>
      </c>
      <c r="B791" s="3" t="s">
        <v>841</v>
      </c>
      <c r="C791" s="3" t="s">
        <v>841</v>
      </c>
      <c r="D791" s="3" t="s">
        <v>309</v>
      </c>
      <c r="E791" s="3" t="str">
        <v>Neuendorf</v>
      </c>
      <c r="G791" s="18">
        <v>2812</v>
      </c>
      <c r="H791" s="18" t="s">
        <v>4543</v>
      </c>
    </row>
    <row r="792" spans="1:8" x14ac:dyDescent="0.2">
      <c r="A792" s="3">
        <v>3626</v>
      </c>
      <c r="B792" s="3" t="s">
        <v>842</v>
      </c>
      <c r="C792" s="3" t="s">
        <v>843</v>
      </c>
      <c r="D792" s="3" t="s">
        <v>309</v>
      </c>
      <c r="E792" s="3" t="str">
        <v>Niederbuchsiten</v>
      </c>
      <c r="G792" s="18">
        <v>2813</v>
      </c>
      <c r="H792" s="18" t="s">
        <v>4543</v>
      </c>
    </row>
    <row r="793" spans="1:8" x14ac:dyDescent="0.2">
      <c r="A793" s="3">
        <v>3652</v>
      </c>
      <c r="B793" s="3" t="s">
        <v>843</v>
      </c>
      <c r="C793" s="3" t="s">
        <v>843</v>
      </c>
      <c r="D793" s="3" t="s">
        <v>309</v>
      </c>
      <c r="E793" s="3" t="str">
        <v>Oberbuchsiten</v>
      </c>
      <c r="G793" s="18">
        <v>2814</v>
      </c>
      <c r="H793" s="18" t="s">
        <v>4543</v>
      </c>
    </row>
    <row r="794" spans="1:8" x14ac:dyDescent="0.2">
      <c r="A794" s="3">
        <v>3622</v>
      </c>
      <c r="B794" s="3" t="s">
        <v>844</v>
      </c>
      <c r="C794" s="3" t="s">
        <v>845</v>
      </c>
      <c r="D794" s="3" t="s">
        <v>309</v>
      </c>
      <c r="E794" s="3" t="str">
        <v>Oensingen</v>
      </c>
      <c r="G794" s="18">
        <v>2822</v>
      </c>
      <c r="H794" s="18" t="s">
        <v>4542</v>
      </c>
    </row>
    <row r="795" spans="1:8" x14ac:dyDescent="0.2">
      <c r="A795" s="3">
        <v>3623</v>
      </c>
      <c r="B795" s="3" t="s">
        <v>846</v>
      </c>
      <c r="C795" s="3" t="s">
        <v>847</v>
      </c>
      <c r="D795" s="3" t="s">
        <v>309</v>
      </c>
      <c r="E795" s="3" t="str">
        <v>Wolfwil</v>
      </c>
      <c r="G795" s="18">
        <v>2823</v>
      </c>
      <c r="H795" s="18" t="s">
        <v>4542</v>
      </c>
    </row>
    <row r="796" spans="1:8" x14ac:dyDescent="0.2">
      <c r="A796" s="3">
        <v>3623</v>
      </c>
      <c r="B796" s="3" t="s">
        <v>848</v>
      </c>
      <c r="C796" s="3" t="s">
        <v>847</v>
      </c>
      <c r="D796" s="3" t="s">
        <v>309</v>
      </c>
      <c r="E796" s="3" t="str">
        <v>Aedermannsdorf</v>
      </c>
      <c r="G796" s="18">
        <v>2824</v>
      </c>
      <c r="H796" s="18" t="s">
        <v>4542</v>
      </c>
    </row>
    <row r="797" spans="1:8" x14ac:dyDescent="0.2">
      <c r="A797" s="3">
        <v>3653</v>
      </c>
      <c r="B797" s="3" t="s">
        <v>849</v>
      </c>
      <c r="C797" s="3" t="s">
        <v>849</v>
      </c>
      <c r="D797" s="3" t="s">
        <v>309</v>
      </c>
      <c r="E797" s="3" t="str">
        <v>Balsthal</v>
      </c>
      <c r="G797" s="18">
        <v>2825</v>
      </c>
      <c r="H797" s="18" t="s">
        <v>4542</v>
      </c>
    </row>
    <row r="798" spans="1:8" x14ac:dyDescent="0.2">
      <c r="A798" s="3">
        <v>3638</v>
      </c>
      <c r="B798" s="3" t="s">
        <v>850</v>
      </c>
      <c r="C798" s="3" t="s">
        <v>850</v>
      </c>
      <c r="D798" s="3" t="s">
        <v>309</v>
      </c>
      <c r="E798" s="3" t="str">
        <v>Herbetswil</v>
      </c>
      <c r="G798" s="18">
        <v>2826</v>
      </c>
      <c r="H798" s="18" t="s">
        <v>4542</v>
      </c>
    </row>
    <row r="799" spans="1:8" x14ac:dyDescent="0.2">
      <c r="A799" s="3">
        <v>3654</v>
      </c>
      <c r="B799" s="3" t="s">
        <v>851</v>
      </c>
      <c r="C799" s="3" t="s">
        <v>852</v>
      </c>
      <c r="D799" s="3" t="s">
        <v>309</v>
      </c>
      <c r="E799" s="3" t="str">
        <v>Holderbank (SO)</v>
      </c>
      <c r="G799" s="18">
        <v>2827</v>
      </c>
      <c r="H799" s="18" t="s">
        <v>4542</v>
      </c>
    </row>
    <row r="800" spans="1:8" x14ac:dyDescent="0.2">
      <c r="A800" s="3">
        <v>3655</v>
      </c>
      <c r="B800" s="3" t="s">
        <v>852</v>
      </c>
      <c r="C800" s="3" t="s">
        <v>852</v>
      </c>
      <c r="D800" s="3" t="s">
        <v>309</v>
      </c>
      <c r="E800" s="3" t="str">
        <v>Laupersdorf</v>
      </c>
      <c r="G800" s="18">
        <v>2828</v>
      </c>
      <c r="H800" s="18" t="s">
        <v>4542</v>
      </c>
    </row>
    <row r="801" spans="1:8" x14ac:dyDescent="0.2">
      <c r="A801" s="3">
        <v>3656</v>
      </c>
      <c r="B801" s="3" t="s">
        <v>853</v>
      </c>
      <c r="C801" s="3" t="s">
        <v>852</v>
      </c>
      <c r="D801" s="3" t="s">
        <v>309</v>
      </c>
      <c r="E801" s="3" t="str">
        <v>Matzendorf</v>
      </c>
      <c r="G801" s="18">
        <v>2829</v>
      </c>
      <c r="H801" s="18" t="s">
        <v>4542</v>
      </c>
    </row>
    <row r="802" spans="1:8" x14ac:dyDescent="0.2">
      <c r="A802" s="3">
        <v>3656</v>
      </c>
      <c r="B802" s="3" t="s">
        <v>854</v>
      </c>
      <c r="C802" s="3" t="s">
        <v>852</v>
      </c>
      <c r="D802" s="3" t="s">
        <v>309</v>
      </c>
      <c r="E802" s="3" t="str">
        <v>Mümliswil-Ramiswil</v>
      </c>
      <c r="G802" s="18">
        <v>2830</v>
      </c>
      <c r="H802" s="18" t="s">
        <v>4542</v>
      </c>
    </row>
    <row r="803" spans="1:8" x14ac:dyDescent="0.2">
      <c r="A803" s="3">
        <v>3656</v>
      </c>
      <c r="B803" s="3" t="s">
        <v>855</v>
      </c>
      <c r="C803" s="3" t="s">
        <v>852</v>
      </c>
      <c r="D803" s="3" t="s">
        <v>309</v>
      </c>
      <c r="E803" s="3" t="str">
        <v>Welschenrohr-Gänsbrunnen</v>
      </c>
      <c r="G803" s="18">
        <v>2832</v>
      </c>
      <c r="H803" s="18" t="s">
        <v>4542</v>
      </c>
    </row>
    <row r="804" spans="1:8" x14ac:dyDescent="0.2">
      <c r="A804" s="3">
        <v>3657</v>
      </c>
      <c r="B804" s="3" t="s">
        <v>856</v>
      </c>
      <c r="C804" s="3" t="s">
        <v>852</v>
      </c>
      <c r="D804" s="3" t="s">
        <v>309</v>
      </c>
      <c r="E804" s="3" t="str">
        <v>Biezwil</v>
      </c>
      <c r="G804" s="18">
        <v>2842</v>
      </c>
      <c r="H804" s="18" t="s">
        <v>4542</v>
      </c>
    </row>
    <row r="805" spans="1:8" x14ac:dyDescent="0.2">
      <c r="A805" s="3">
        <v>3658</v>
      </c>
      <c r="B805" s="3" t="s">
        <v>857</v>
      </c>
      <c r="C805" s="3" t="s">
        <v>852</v>
      </c>
      <c r="D805" s="3" t="s">
        <v>309</v>
      </c>
      <c r="E805" s="3" t="str">
        <v>Lüterkofen-Ichertswil</v>
      </c>
      <c r="G805" s="18">
        <v>2843</v>
      </c>
      <c r="H805" s="18" t="s">
        <v>4542</v>
      </c>
    </row>
    <row r="806" spans="1:8" x14ac:dyDescent="0.2">
      <c r="A806" s="3">
        <v>3612</v>
      </c>
      <c r="B806" s="3" t="s">
        <v>858</v>
      </c>
      <c r="C806" s="3" t="s">
        <v>858</v>
      </c>
      <c r="D806" s="3" t="s">
        <v>309</v>
      </c>
      <c r="E806" s="3" t="str">
        <v>Lüterswil-Gächliwil</v>
      </c>
      <c r="G806" s="18">
        <v>2852</v>
      </c>
      <c r="H806" s="18" t="s">
        <v>4542</v>
      </c>
    </row>
    <row r="807" spans="1:8" x14ac:dyDescent="0.2">
      <c r="A807" s="3">
        <v>3613</v>
      </c>
      <c r="B807" s="3" t="s">
        <v>858</v>
      </c>
      <c r="C807" s="3" t="s">
        <v>858</v>
      </c>
      <c r="D807" s="3" t="s">
        <v>309</v>
      </c>
      <c r="E807" s="3" t="str">
        <v>Messen</v>
      </c>
      <c r="G807" s="18">
        <v>2853</v>
      </c>
      <c r="H807" s="18" t="s">
        <v>4542</v>
      </c>
    </row>
    <row r="808" spans="1:8" x14ac:dyDescent="0.2">
      <c r="A808" s="3">
        <v>3624</v>
      </c>
      <c r="B808" s="3" t="s">
        <v>859</v>
      </c>
      <c r="C808" s="3" t="s">
        <v>858</v>
      </c>
      <c r="D808" s="3" t="s">
        <v>309</v>
      </c>
      <c r="E808" s="3" t="str">
        <v>Schnottwil</v>
      </c>
      <c r="G808" s="18">
        <v>2854</v>
      </c>
      <c r="H808" s="18" t="s">
        <v>4542</v>
      </c>
    </row>
    <row r="809" spans="1:8" x14ac:dyDescent="0.2">
      <c r="A809" s="3">
        <v>3623</v>
      </c>
      <c r="B809" s="3" t="s">
        <v>860</v>
      </c>
      <c r="C809" s="3" t="s">
        <v>861</v>
      </c>
      <c r="D809" s="3" t="s">
        <v>309</v>
      </c>
      <c r="E809" s="3" t="str">
        <v>Unterramsern</v>
      </c>
      <c r="G809" s="18">
        <v>2855</v>
      </c>
      <c r="H809" s="18" t="s">
        <v>4542</v>
      </c>
    </row>
    <row r="810" spans="1:8" x14ac:dyDescent="0.2">
      <c r="A810" s="3">
        <v>3634</v>
      </c>
      <c r="B810" s="3" t="s">
        <v>862</v>
      </c>
      <c r="C810" s="3" t="s">
        <v>862</v>
      </c>
      <c r="D810" s="3" t="s">
        <v>309</v>
      </c>
      <c r="E810" s="3" t="str">
        <v>Lüsslingen-Nennigkofen</v>
      </c>
      <c r="G810" s="18">
        <v>2856</v>
      </c>
      <c r="H810" s="18" t="s">
        <v>4542</v>
      </c>
    </row>
    <row r="811" spans="1:8" x14ac:dyDescent="0.2">
      <c r="A811" s="3">
        <v>3600</v>
      </c>
      <c r="B811" s="3" t="s">
        <v>863</v>
      </c>
      <c r="C811" s="3" t="s">
        <v>863</v>
      </c>
      <c r="D811" s="3" t="s">
        <v>309</v>
      </c>
      <c r="E811" s="3" t="str">
        <v>Buchegg</v>
      </c>
      <c r="G811" s="18">
        <v>2857</v>
      </c>
      <c r="H811" s="18" t="s">
        <v>4542</v>
      </c>
    </row>
    <row r="812" spans="1:8" x14ac:dyDescent="0.2">
      <c r="A812" s="3">
        <v>3603</v>
      </c>
      <c r="B812" s="3" t="s">
        <v>863</v>
      </c>
      <c r="C812" s="3" t="s">
        <v>863</v>
      </c>
      <c r="D812" s="3" t="s">
        <v>309</v>
      </c>
      <c r="E812" s="3" t="str">
        <v>Bättwil</v>
      </c>
      <c r="G812" s="18">
        <v>2863</v>
      </c>
      <c r="H812" s="18" t="s">
        <v>4542</v>
      </c>
    </row>
    <row r="813" spans="1:8" x14ac:dyDescent="0.2">
      <c r="A813" s="3">
        <v>3604</v>
      </c>
      <c r="B813" s="3" t="s">
        <v>863</v>
      </c>
      <c r="C813" s="3" t="s">
        <v>863</v>
      </c>
      <c r="D813" s="3" t="s">
        <v>309</v>
      </c>
      <c r="E813" s="3" t="str">
        <v>Büren (SO)</v>
      </c>
      <c r="G813" s="18">
        <v>2864</v>
      </c>
      <c r="H813" s="18" t="s">
        <v>4542</v>
      </c>
    </row>
    <row r="814" spans="1:8" x14ac:dyDescent="0.2">
      <c r="A814" s="3">
        <v>3608</v>
      </c>
      <c r="B814" s="3" t="s">
        <v>863</v>
      </c>
      <c r="C814" s="3" t="s">
        <v>863</v>
      </c>
      <c r="D814" s="3" t="s">
        <v>309</v>
      </c>
      <c r="E814" s="3" t="str">
        <v>Dornach</v>
      </c>
      <c r="G814" s="18">
        <v>2873</v>
      </c>
      <c r="H814" s="18" t="s">
        <v>4541</v>
      </c>
    </row>
    <row r="815" spans="1:8" x14ac:dyDescent="0.2">
      <c r="A815" s="3">
        <v>3624</v>
      </c>
      <c r="B815" s="3" t="s">
        <v>864</v>
      </c>
      <c r="C815" s="3" t="s">
        <v>863</v>
      </c>
      <c r="D815" s="3" t="s">
        <v>309</v>
      </c>
      <c r="E815" s="3" t="str">
        <v>Gempen</v>
      </c>
      <c r="G815" s="18">
        <v>2882</v>
      </c>
      <c r="H815" s="18" t="s">
        <v>4542</v>
      </c>
    </row>
    <row r="816" spans="1:8" x14ac:dyDescent="0.2">
      <c r="A816" s="3">
        <v>3645</v>
      </c>
      <c r="B816" s="3" t="s">
        <v>865</v>
      </c>
      <c r="C816" s="3" t="s">
        <v>863</v>
      </c>
      <c r="D816" s="3" t="s">
        <v>309</v>
      </c>
      <c r="E816" s="3" t="str">
        <v>Hochwald</v>
      </c>
      <c r="G816" s="18">
        <v>2883</v>
      </c>
      <c r="H816" s="18" t="s">
        <v>4541</v>
      </c>
    </row>
    <row r="817" spans="1:8" x14ac:dyDescent="0.2">
      <c r="A817" s="3">
        <v>3635</v>
      </c>
      <c r="B817" s="3" t="s">
        <v>866</v>
      </c>
      <c r="C817" s="3" t="s">
        <v>866</v>
      </c>
      <c r="D817" s="3" t="s">
        <v>309</v>
      </c>
      <c r="E817" s="3" t="str">
        <v>Hofstetten-Flüh</v>
      </c>
      <c r="G817" s="18">
        <v>2884</v>
      </c>
      <c r="H817" s="18" t="s">
        <v>4541</v>
      </c>
    </row>
    <row r="818" spans="1:8" x14ac:dyDescent="0.2">
      <c r="A818" s="3">
        <v>3661</v>
      </c>
      <c r="B818" s="3" t="s">
        <v>867</v>
      </c>
      <c r="C818" s="3" t="s">
        <v>867</v>
      </c>
      <c r="D818" s="3" t="s">
        <v>309</v>
      </c>
      <c r="E818" s="3" t="str">
        <v>Metzerlen-Mariastein</v>
      </c>
      <c r="G818" s="18">
        <v>2885</v>
      </c>
      <c r="H818" s="18" t="s">
        <v>4541</v>
      </c>
    </row>
    <row r="819" spans="1:8" x14ac:dyDescent="0.2">
      <c r="A819" s="3">
        <v>3614</v>
      </c>
      <c r="B819" s="3" t="s">
        <v>868</v>
      </c>
      <c r="C819" s="3" t="s">
        <v>868</v>
      </c>
      <c r="D819" s="3" t="s">
        <v>309</v>
      </c>
      <c r="E819" s="3" t="str">
        <v>Nuglar-St. Pantaleon</v>
      </c>
      <c r="G819" s="18">
        <v>2886</v>
      </c>
      <c r="H819" s="18" t="s">
        <v>4541</v>
      </c>
    </row>
    <row r="820" spans="1:8" x14ac:dyDescent="0.2">
      <c r="A820" s="3">
        <v>3616</v>
      </c>
      <c r="B820" s="3" t="s">
        <v>869</v>
      </c>
      <c r="C820" s="3" t="s">
        <v>868</v>
      </c>
      <c r="D820" s="3" t="s">
        <v>309</v>
      </c>
      <c r="E820" s="3" t="str">
        <v>Rodersdorf</v>
      </c>
      <c r="G820" s="18">
        <v>2887</v>
      </c>
      <c r="H820" s="18" t="s">
        <v>4541</v>
      </c>
    </row>
    <row r="821" spans="1:8" x14ac:dyDescent="0.2">
      <c r="A821" s="3">
        <v>3618</v>
      </c>
      <c r="B821" s="3" t="s">
        <v>870</v>
      </c>
      <c r="C821" s="3" t="s">
        <v>871</v>
      </c>
      <c r="D821" s="3" t="s">
        <v>309</v>
      </c>
      <c r="E821" s="3" t="str">
        <v>Seewen</v>
      </c>
      <c r="G821" s="18">
        <v>2888</v>
      </c>
      <c r="H821" s="18" t="s">
        <v>4541</v>
      </c>
    </row>
    <row r="822" spans="1:8" x14ac:dyDescent="0.2">
      <c r="A822" s="3">
        <v>3645</v>
      </c>
      <c r="B822" s="3" t="s">
        <v>872</v>
      </c>
      <c r="C822" s="3" t="s">
        <v>872</v>
      </c>
      <c r="D822" s="3" t="s">
        <v>309</v>
      </c>
      <c r="E822" s="3" t="str">
        <v>Witterswil</v>
      </c>
      <c r="G822" s="18">
        <v>2889</v>
      </c>
      <c r="H822" s="18" t="s">
        <v>4541</v>
      </c>
    </row>
    <row r="823" spans="1:8" x14ac:dyDescent="0.2">
      <c r="A823" s="3">
        <v>3636</v>
      </c>
      <c r="B823" s="3" t="s">
        <v>873</v>
      </c>
      <c r="C823" s="3" t="s">
        <v>874</v>
      </c>
      <c r="D823" s="3" t="s">
        <v>309</v>
      </c>
      <c r="E823" s="3" t="str">
        <v>Hauenstein-Ifenthal</v>
      </c>
      <c r="G823" s="18">
        <v>2900</v>
      </c>
      <c r="H823" s="18" t="s">
        <v>4543</v>
      </c>
    </row>
    <row r="824" spans="1:8" x14ac:dyDescent="0.2">
      <c r="A824" s="3">
        <v>3636</v>
      </c>
      <c r="B824" s="3" t="s">
        <v>875</v>
      </c>
      <c r="C824" s="3" t="s">
        <v>874</v>
      </c>
      <c r="D824" s="3" t="s">
        <v>309</v>
      </c>
      <c r="E824" s="3" t="str">
        <v>Kienberg</v>
      </c>
      <c r="G824" s="18">
        <v>2902</v>
      </c>
      <c r="H824" s="18" t="s">
        <v>4543</v>
      </c>
    </row>
    <row r="825" spans="1:8" x14ac:dyDescent="0.2">
      <c r="A825" s="3">
        <v>3416</v>
      </c>
      <c r="B825" s="3" t="s">
        <v>876</v>
      </c>
      <c r="C825" s="3" t="s">
        <v>876</v>
      </c>
      <c r="D825" s="3" t="s">
        <v>309</v>
      </c>
      <c r="E825" s="3" t="str">
        <v>Lostorf</v>
      </c>
      <c r="G825" s="18">
        <v>2903</v>
      </c>
      <c r="H825" s="18" t="s">
        <v>4543</v>
      </c>
    </row>
    <row r="826" spans="1:8" x14ac:dyDescent="0.2">
      <c r="A826" s="3">
        <v>3462</v>
      </c>
      <c r="B826" s="3" t="s">
        <v>877</v>
      </c>
      <c r="C826" s="3" t="s">
        <v>876</v>
      </c>
      <c r="D826" s="3" t="s">
        <v>309</v>
      </c>
      <c r="E826" s="3" t="str">
        <v>Niedergösgen</v>
      </c>
      <c r="G826" s="18">
        <v>2904</v>
      </c>
      <c r="H826" s="18" t="s">
        <v>4543</v>
      </c>
    </row>
    <row r="827" spans="1:8" x14ac:dyDescent="0.2">
      <c r="A827" s="3">
        <v>3463</v>
      </c>
      <c r="B827" s="3" t="s">
        <v>878</v>
      </c>
      <c r="C827" s="3" t="s">
        <v>876</v>
      </c>
      <c r="D827" s="3" t="s">
        <v>309</v>
      </c>
      <c r="E827" s="3" t="str">
        <v>Obergösgen</v>
      </c>
      <c r="G827" s="18">
        <v>2905</v>
      </c>
      <c r="H827" s="18" t="s">
        <v>4543</v>
      </c>
    </row>
    <row r="828" spans="1:8" x14ac:dyDescent="0.2">
      <c r="A828" s="3">
        <v>3465</v>
      </c>
      <c r="B828" s="3" t="s">
        <v>879</v>
      </c>
      <c r="C828" s="3" t="s">
        <v>879</v>
      </c>
      <c r="D828" s="3" t="s">
        <v>309</v>
      </c>
      <c r="E828" s="3" t="str">
        <v>Stüsslingen</v>
      </c>
      <c r="G828" s="18">
        <v>2906</v>
      </c>
      <c r="H828" s="18" t="s">
        <v>4543</v>
      </c>
    </row>
    <row r="829" spans="1:8" x14ac:dyDescent="0.2">
      <c r="A829" s="3">
        <v>4952</v>
      </c>
      <c r="B829" s="3" t="s">
        <v>880</v>
      </c>
      <c r="C829" s="3" t="s">
        <v>880</v>
      </c>
      <c r="D829" s="3" t="s">
        <v>309</v>
      </c>
      <c r="E829" s="3" t="str">
        <v>Trimbach</v>
      </c>
      <c r="G829" s="18">
        <v>2907</v>
      </c>
      <c r="H829" s="18" t="s">
        <v>4543</v>
      </c>
    </row>
    <row r="830" spans="1:8" x14ac:dyDescent="0.2">
      <c r="A830" s="3">
        <v>4950</v>
      </c>
      <c r="B830" s="3" t="s">
        <v>881</v>
      </c>
      <c r="C830" s="3" t="s">
        <v>881</v>
      </c>
      <c r="D830" s="3" t="s">
        <v>309</v>
      </c>
      <c r="E830" s="3" t="str">
        <v>Winznau</v>
      </c>
      <c r="G830" s="18">
        <v>2908</v>
      </c>
      <c r="H830" s="18" t="s">
        <v>4543</v>
      </c>
    </row>
    <row r="831" spans="1:8" x14ac:dyDescent="0.2">
      <c r="A831" s="3">
        <v>4953</v>
      </c>
      <c r="B831" s="3" t="s">
        <v>882</v>
      </c>
      <c r="C831" s="3" t="s">
        <v>881</v>
      </c>
      <c r="D831" s="3" t="s">
        <v>309</v>
      </c>
      <c r="E831" s="3" t="str">
        <v>Wisen (SO)</v>
      </c>
      <c r="G831" s="18">
        <v>2912</v>
      </c>
      <c r="H831" s="18" t="s">
        <v>4543</v>
      </c>
    </row>
    <row r="832" spans="1:8" x14ac:dyDescent="0.2">
      <c r="A832" s="3">
        <v>3432</v>
      </c>
      <c r="B832" s="3" t="s">
        <v>883</v>
      </c>
      <c r="C832" s="3" t="s">
        <v>884</v>
      </c>
      <c r="D832" s="3" t="s">
        <v>309</v>
      </c>
      <c r="E832" s="3" t="str">
        <v>Erlinsbach (SO)</v>
      </c>
      <c r="G832" s="18">
        <v>2914</v>
      </c>
      <c r="H832" s="18" t="s">
        <v>4543</v>
      </c>
    </row>
    <row r="833" spans="1:8" x14ac:dyDescent="0.2">
      <c r="A833" s="3">
        <v>3435</v>
      </c>
      <c r="B833" s="3" t="s">
        <v>885</v>
      </c>
      <c r="C833" s="3" t="s">
        <v>884</v>
      </c>
      <c r="D833" s="3" t="s">
        <v>309</v>
      </c>
      <c r="E833" s="3" t="str">
        <v>Aeschi (SO)</v>
      </c>
      <c r="G833" s="18">
        <v>2915</v>
      </c>
      <c r="H833" s="18" t="s">
        <v>4543</v>
      </c>
    </row>
    <row r="834" spans="1:8" x14ac:dyDescent="0.2">
      <c r="A834" s="3">
        <v>3439</v>
      </c>
      <c r="B834" s="3" t="s">
        <v>886</v>
      </c>
      <c r="C834" s="3" t="s">
        <v>884</v>
      </c>
      <c r="D834" s="3" t="s">
        <v>309</v>
      </c>
      <c r="E834" s="3" t="str">
        <v>Biberist</v>
      </c>
      <c r="G834" s="18">
        <v>2916</v>
      </c>
      <c r="H834" s="18" t="s">
        <v>4543</v>
      </c>
    </row>
    <row r="835" spans="1:8" x14ac:dyDescent="0.2">
      <c r="A835" s="3">
        <v>3452</v>
      </c>
      <c r="B835" s="3" t="s">
        <v>887</v>
      </c>
      <c r="C835" s="3" t="s">
        <v>884</v>
      </c>
      <c r="D835" s="3" t="s">
        <v>309</v>
      </c>
      <c r="E835" s="3" t="str">
        <v>Bolken</v>
      </c>
      <c r="G835" s="18">
        <v>2922</v>
      </c>
      <c r="H835" s="18" t="s">
        <v>4543</v>
      </c>
    </row>
    <row r="836" spans="1:8" x14ac:dyDescent="0.2">
      <c r="A836" s="3">
        <v>3415</v>
      </c>
      <c r="B836" s="3" t="s">
        <v>888</v>
      </c>
      <c r="C836" s="3" t="s">
        <v>889</v>
      </c>
      <c r="D836" s="3" t="s">
        <v>309</v>
      </c>
      <c r="E836" s="3" t="str">
        <v>Deitingen</v>
      </c>
      <c r="G836" s="18">
        <v>2923</v>
      </c>
      <c r="H836" s="18" t="s">
        <v>4543</v>
      </c>
    </row>
    <row r="837" spans="1:8" x14ac:dyDescent="0.2">
      <c r="A837" s="3">
        <v>3417</v>
      </c>
      <c r="B837" s="3" t="s">
        <v>889</v>
      </c>
      <c r="C837" s="3" t="s">
        <v>889</v>
      </c>
      <c r="D837" s="3" t="s">
        <v>309</v>
      </c>
      <c r="E837" s="3" t="str">
        <v>Derendingen</v>
      </c>
      <c r="G837" s="18">
        <v>2924</v>
      </c>
      <c r="H837" s="18" t="s">
        <v>4543</v>
      </c>
    </row>
    <row r="838" spans="1:8" x14ac:dyDescent="0.2">
      <c r="A838" s="3">
        <v>3418</v>
      </c>
      <c r="B838" s="3" t="s">
        <v>890</v>
      </c>
      <c r="C838" s="3" t="s">
        <v>889</v>
      </c>
      <c r="D838" s="3" t="s">
        <v>309</v>
      </c>
      <c r="E838" s="3" t="str">
        <v>Etziken</v>
      </c>
      <c r="G838" s="18">
        <v>2925</v>
      </c>
      <c r="H838" s="18" t="s">
        <v>4543</v>
      </c>
    </row>
    <row r="839" spans="1:8" x14ac:dyDescent="0.2">
      <c r="A839" s="3">
        <v>3454</v>
      </c>
      <c r="B839" s="3" t="s">
        <v>891</v>
      </c>
      <c r="C839" s="3" t="s">
        <v>891</v>
      </c>
      <c r="D839" s="3" t="s">
        <v>309</v>
      </c>
      <c r="E839" s="3" t="str">
        <v>Gerlafingen</v>
      </c>
      <c r="G839" s="18">
        <v>2926</v>
      </c>
      <c r="H839" s="18" t="s">
        <v>4543</v>
      </c>
    </row>
    <row r="840" spans="1:8" x14ac:dyDescent="0.2">
      <c r="A840" s="3">
        <v>3455</v>
      </c>
      <c r="B840" s="3" t="s">
        <v>892</v>
      </c>
      <c r="C840" s="3" t="s">
        <v>891</v>
      </c>
      <c r="D840" s="3" t="s">
        <v>309</v>
      </c>
      <c r="E840" s="3" t="str">
        <v>Halten</v>
      </c>
      <c r="G840" s="18">
        <v>2932</v>
      </c>
      <c r="H840" s="18" t="s">
        <v>4543</v>
      </c>
    </row>
    <row r="841" spans="1:8" x14ac:dyDescent="0.2">
      <c r="A841" s="3">
        <v>3457</v>
      </c>
      <c r="B841" s="3" t="s">
        <v>893</v>
      </c>
      <c r="C841" s="3" t="s">
        <v>891</v>
      </c>
      <c r="D841" s="3" t="s">
        <v>309</v>
      </c>
      <c r="E841" s="3" t="str">
        <v>Horriwil</v>
      </c>
      <c r="G841" s="18">
        <v>2933</v>
      </c>
      <c r="H841" s="18" t="s">
        <v>4543</v>
      </c>
    </row>
    <row r="842" spans="1:8" x14ac:dyDescent="0.2">
      <c r="A842" s="3">
        <v>3453</v>
      </c>
      <c r="B842" s="3" t="s">
        <v>894</v>
      </c>
      <c r="C842" s="3" t="s">
        <v>895</v>
      </c>
      <c r="D842" s="3" t="s">
        <v>309</v>
      </c>
      <c r="E842" s="3" t="str">
        <v>Hüniken</v>
      </c>
      <c r="G842" s="18">
        <v>2935</v>
      </c>
      <c r="H842" s="18" t="s">
        <v>4543</v>
      </c>
    </row>
    <row r="843" spans="1:8" x14ac:dyDescent="0.2">
      <c r="A843" s="3">
        <v>3456</v>
      </c>
      <c r="B843" s="3" t="s">
        <v>895</v>
      </c>
      <c r="C843" s="3" t="s">
        <v>895</v>
      </c>
      <c r="D843" s="3" t="s">
        <v>309</v>
      </c>
      <c r="E843" s="3" t="str">
        <v>Kriegstetten</v>
      </c>
      <c r="G843" s="18">
        <v>2942</v>
      </c>
      <c r="H843" s="18" t="s">
        <v>4543</v>
      </c>
    </row>
    <row r="844" spans="1:8" x14ac:dyDescent="0.2">
      <c r="A844" s="3">
        <v>3464</v>
      </c>
      <c r="B844" s="3" t="s">
        <v>896</v>
      </c>
      <c r="C844" s="3" t="s">
        <v>897</v>
      </c>
      <c r="D844" s="3" t="s">
        <v>309</v>
      </c>
      <c r="E844" s="3" t="str">
        <v>Lohn-Ammannsegg</v>
      </c>
      <c r="G844" s="18">
        <v>2943</v>
      </c>
      <c r="H844" s="18" t="s">
        <v>4543</v>
      </c>
    </row>
    <row r="845" spans="1:8" x14ac:dyDescent="0.2">
      <c r="A845" s="3">
        <v>4942</v>
      </c>
      <c r="B845" s="3" t="s">
        <v>898</v>
      </c>
      <c r="C845" s="3" t="s">
        <v>897</v>
      </c>
      <c r="D845" s="3" t="s">
        <v>309</v>
      </c>
      <c r="E845" s="3" t="str">
        <v>Luterbach</v>
      </c>
      <c r="G845" s="18">
        <v>2944</v>
      </c>
      <c r="H845" s="18" t="s">
        <v>4543</v>
      </c>
    </row>
    <row r="846" spans="1:8" x14ac:dyDescent="0.2">
      <c r="A846" s="3">
        <v>4954</v>
      </c>
      <c r="B846" s="3" t="s">
        <v>899</v>
      </c>
      <c r="C846" s="3" t="s">
        <v>899</v>
      </c>
      <c r="D846" s="3" t="s">
        <v>309</v>
      </c>
      <c r="E846" s="3" t="str">
        <v>Obergerlafingen</v>
      </c>
      <c r="G846" s="18">
        <v>2946</v>
      </c>
      <c r="H846" s="18" t="s">
        <v>4543</v>
      </c>
    </row>
    <row r="847" spans="1:8" x14ac:dyDescent="0.2">
      <c r="A847" s="3">
        <v>4536</v>
      </c>
      <c r="B847" s="3" t="s">
        <v>900</v>
      </c>
      <c r="C847" s="3" t="s">
        <v>900</v>
      </c>
      <c r="D847" s="3" t="s">
        <v>309</v>
      </c>
      <c r="E847" s="3" t="str">
        <v>Oekingen</v>
      </c>
      <c r="G847" s="18">
        <v>2947</v>
      </c>
      <c r="H847" s="18" t="s">
        <v>4543</v>
      </c>
    </row>
    <row r="848" spans="1:8" x14ac:dyDescent="0.2">
      <c r="A848" s="3">
        <v>3376</v>
      </c>
      <c r="B848" s="3" t="s">
        <v>901</v>
      </c>
      <c r="C848" s="3" t="s">
        <v>901</v>
      </c>
      <c r="D848" s="3" t="s">
        <v>309</v>
      </c>
      <c r="E848" s="3" t="str">
        <v>Recherswil</v>
      </c>
      <c r="G848" s="18">
        <v>2950</v>
      </c>
      <c r="H848" s="18" t="s">
        <v>4543</v>
      </c>
    </row>
    <row r="849" spans="1:8" x14ac:dyDescent="0.2">
      <c r="A849" s="3">
        <v>3366</v>
      </c>
      <c r="B849" s="3" t="s">
        <v>902</v>
      </c>
      <c r="C849" s="3" t="s">
        <v>902</v>
      </c>
      <c r="D849" s="3" t="s">
        <v>309</v>
      </c>
      <c r="E849" s="3" t="str">
        <v>Subingen</v>
      </c>
      <c r="G849" s="18">
        <v>2952</v>
      </c>
      <c r="H849" s="18" t="s">
        <v>4543</v>
      </c>
    </row>
    <row r="850" spans="1:8" x14ac:dyDescent="0.2">
      <c r="A850" s="3">
        <v>3366</v>
      </c>
      <c r="B850" s="3" t="s">
        <v>903</v>
      </c>
      <c r="C850" s="3" t="s">
        <v>902</v>
      </c>
      <c r="D850" s="3" t="s">
        <v>309</v>
      </c>
      <c r="E850" s="3" t="str">
        <v>Zuchwil</v>
      </c>
      <c r="G850" s="18">
        <v>2953</v>
      </c>
      <c r="H850" s="18" t="s">
        <v>4543</v>
      </c>
    </row>
    <row r="851" spans="1:8" x14ac:dyDescent="0.2">
      <c r="A851" s="3">
        <v>4539</v>
      </c>
      <c r="B851" s="3" t="s">
        <v>904</v>
      </c>
      <c r="C851" s="3" t="s">
        <v>904</v>
      </c>
      <c r="D851" s="3" t="s">
        <v>309</v>
      </c>
      <c r="E851" s="3" t="str">
        <v>Drei Höfe</v>
      </c>
      <c r="G851" s="18">
        <v>2954</v>
      </c>
      <c r="H851" s="18" t="s">
        <v>4543</v>
      </c>
    </row>
    <row r="852" spans="1:8" x14ac:dyDescent="0.2">
      <c r="A852" s="3">
        <v>3376</v>
      </c>
      <c r="B852" s="3" t="s">
        <v>905</v>
      </c>
      <c r="C852" s="3" t="s">
        <v>905</v>
      </c>
      <c r="D852" s="3" t="s">
        <v>309</v>
      </c>
      <c r="E852" s="3" t="str">
        <v>Balm bei Günsberg</v>
      </c>
      <c r="G852" s="18">
        <v>3004</v>
      </c>
      <c r="H852" s="18" t="s">
        <v>4537</v>
      </c>
    </row>
    <row r="853" spans="1:8" x14ac:dyDescent="0.2">
      <c r="A853" s="3">
        <v>3372</v>
      </c>
      <c r="B853" s="3" t="s">
        <v>906</v>
      </c>
      <c r="C853" s="3" t="s">
        <v>907</v>
      </c>
      <c r="D853" s="3" t="s">
        <v>309</v>
      </c>
      <c r="E853" s="3" t="str">
        <v>Bellach</v>
      </c>
      <c r="G853" s="18">
        <v>3005</v>
      </c>
      <c r="H853" s="18" t="s">
        <v>4537</v>
      </c>
    </row>
    <row r="854" spans="1:8" x14ac:dyDescent="0.2">
      <c r="A854" s="3">
        <v>3373</v>
      </c>
      <c r="B854" s="3" t="s">
        <v>908</v>
      </c>
      <c r="C854" s="3" t="s">
        <v>907</v>
      </c>
      <c r="D854" s="3" t="s">
        <v>309</v>
      </c>
      <c r="E854" s="3" t="str">
        <v>Bettlach</v>
      </c>
      <c r="G854" s="18">
        <v>3006</v>
      </c>
      <c r="H854" s="18" t="s">
        <v>4537</v>
      </c>
    </row>
    <row r="855" spans="1:8" x14ac:dyDescent="0.2">
      <c r="A855" s="3">
        <v>3373</v>
      </c>
      <c r="B855" s="3" t="s">
        <v>907</v>
      </c>
      <c r="C855" s="3" t="s">
        <v>907</v>
      </c>
      <c r="D855" s="3" t="s">
        <v>309</v>
      </c>
      <c r="E855" s="3" t="str">
        <v>Feldbrunnen-St. Niklaus</v>
      </c>
      <c r="G855" s="18">
        <v>3007</v>
      </c>
      <c r="H855" s="18" t="s">
        <v>4537</v>
      </c>
    </row>
    <row r="856" spans="1:8" x14ac:dyDescent="0.2">
      <c r="A856" s="3">
        <v>3360</v>
      </c>
      <c r="B856" s="3" t="s">
        <v>909</v>
      </c>
      <c r="C856" s="3" t="s">
        <v>909</v>
      </c>
      <c r="D856" s="3" t="s">
        <v>309</v>
      </c>
      <c r="E856" s="3" t="str">
        <v>Flumenthal</v>
      </c>
      <c r="G856" s="18">
        <v>3008</v>
      </c>
      <c r="H856" s="18" t="s">
        <v>4537</v>
      </c>
    </row>
    <row r="857" spans="1:8" x14ac:dyDescent="0.2">
      <c r="A857" s="3">
        <v>3363</v>
      </c>
      <c r="B857" s="3" t="s">
        <v>910</v>
      </c>
      <c r="C857" s="3" t="s">
        <v>909</v>
      </c>
      <c r="D857" s="3" t="s">
        <v>309</v>
      </c>
      <c r="E857" s="3" t="str">
        <v>Grenchen</v>
      </c>
      <c r="G857" s="18">
        <v>3010</v>
      </c>
      <c r="H857" s="18" t="s">
        <v>4537</v>
      </c>
    </row>
    <row r="858" spans="1:8" x14ac:dyDescent="0.2">
      <c r="A858" s="3">
        <v>3375</v>
      </c>
      <c r="B858" s="3" t="s">
        <v>911</v>
      </c>
      <c r="C858" s="3" t="s">
        <v>911</v>
      </c>
      <c r="D858" s="3" t="s">
        <v>309</v>
      </c>
      <c r="E858" s="3" t="str">
        <v>Günsberg</v>
      </c>
      <c r="G858" s="18">
        <v>3011</v>
      </c>
      <c r="H858" s="18" t="s">
        <v>4537</v>
      </c>
    </row>
    <row r="859" spans="1:8" x14ac:dyDescent="0.2">
      <c r="A859" s="3">
        <v>4704</v>
      </c>
      <c r="B859" s="3" t="s">
        <v>912</v>
      </c>
      <c r="C859" s="3" t="s">
        <v>912</v>
      </c>
      <c r="D859" s="3" t="s">
        <v>309</v>
      </c>
      <c r="E859" s="3" t="str">
        <v>Hubersdorf</v>
      </c>
      <c r="G859" s="18">
        <v>3012</v>
      </c>
      <c r="H859" s="18" t="s">
        <v>4537</v>
      </c>
    </row>
    <row r="860" spans="1:8" x14ac:dyDescent="0.2">
      <c r="A860" s="3">
        <v>4704</v>
      </c>
      <c r="B860" s="3" t="s">
        <v>913</v>
      </c>
      <c r="C860" s="3" t="s">
        <v>912</v>
      </c>
      <c r="D860" s="3" t="s">
        <v>309</v>
      </c>
      <c r="E860" s="3" t="str">
        <v>Kammersrohr</v>
      </c>
      <c r="G860" s="18">
        <v>3013</v>
      </c>
      <c r="H860" s="18" t="s">
        <v>4537</v>
      </c>
    </row>
    <row r="861" spans="1:8" x14ac:dyDescent="0.2">
      <c r="A861" s="3">
        <v>3362</v>
      </c>
      <c r="B861" s="3" t="s">
        <v>914</v>
      </c>
      <c r="C861" s="3" t="s">
        <v>914</v>
      </c>
      <c r="D861" s="3" t="s">
        <v>309</v>
      </c>
      <c r="E861" s="3" t="str">
        <v>Langendorf</v>
      </c>
      <c r="G861" s="18">
        <v>3014</v>
      </c>
      <c r="H861" s="18" t="s">
        <v>4537</v>
      </c>
    </row>
    <row r="862" spans="1:8" x14ac:dyDescent="0.2">
      <c r="A862" s="3">
        <v>4538</v>
      </c>
      <c r="B862" s="3" t="s">
        <v>915</v>
      </c>
      <c r="C862" s="3" t="s">
        <v>915</v>
      </c>
      <c r="D862" s="3" t="s">
        <v>309</v>
      </c>
      <c r="E862" s="3" t="str">
        <v>Lommiswil</v>
      </c>
      <c r="G862" s="18">
        <v>3015</v>
      </c>
      <c r="H862" s="18" t="s">
        <v>4537</v>
      </c>
    </row>
    <row r="863" spans="1:8" x14ac:dyDescent="0.2">
      <c r="A863" s="3">
        <v>3367</v>
      </c>
      <c r="B863" s="3" t="s">
        <v>916</v>
      </c>
      <c r="C863" s="3" t="s">
        <v>916</v>
      </c>
      <c r="D863" s="3" t="s">
        <v>309</v>
      </c>
      <c r="E863" s="3" t="str">
        <v>Oberdorf (SO)</v>
      </c>
      <c r="G863" s="18">
        <v>3018</v>
      </c>
      <c r="H863" s="18" t="s">
        <v>4537</v>
      </c>
    </row>
    <row r="864" spans="1:8" x14ac:dyDescent="0.2">
      <c r="A864" s="3">
        <v>3476</v>
      </c>
      <c r="B864" s="3" t="s">
        <v>917</v>
      </c>
      <c r="C864" s="3" t="s">
        <v>916</v>
      </c>
      <c r="D864" s="3" t="s">
        <v>309</v>
      </c>
      <c r="E864" s="3" t="str">
        <v>Riedholz</v>
      </c>
      <c r="G864" s="18">
        <v>3019</v>
      </c>
      <c r="H864" s="18" t="s">
        <v>4537</v>
      </c>
    </row>
    <row r="865" spans="1:8" x14ac:dyDescent="0.2">
      <c r="A865" s="3">
        <v>4539</v>
      </c>
      <c r="B865" s="3" t="s">
        <v>918</v>
      </c>
      <c r="C865" s="3" t="s">
        <v>918</v>
      </c>
      <c r="D865" s="3" t="s">
        <v>309</v>
      </c>
      <c r="E865" s="3" t="str">
        <v>Rüttenen</v>
      </c>
      <c r="G865" s="18">
        <v>3020</v>
      </c>
      <c r="H865" s="18" t="s">
        <v>4537</v>
      </c>
    </row>
    <row r="866" spans="1:8" x14ac:dyDescent="0.2">
      <c r="A866" s="3">
        <v>3365</v>
      </c>
      <c r="B866" s="3" t="s">
        <v>919</v>
      </c>
      <c r="C866" s="3" t="s">
        <v>920</v>
      </c>
      <c r="D866" s="3" t="s">
        <v>309</v>
      </c>
      <c r="E866" s="3" t="str">
        <v>Selzach</v>
      </c>
      <c r="G866" s="18">
        <v>3027</v>
      </c>
      <c r="H866" s="18" t="s">
        <v>4537</v>
      </c>
    </row>
    <row r="867" spans="1:8" x14ac:dyDescent="0.2">
      <c r="A867" s="3">
        <v>3365</v>
      </c>
      <c r="B867" s="3" t="s">
        <v>920</v>
      </c>
      <c r="C867" s="3" t="s">
        <v>920</v>
      </c>
      <c r="D867" s="3" t="s">
        <v>309</v>
      </c>
      <c r="E867" s="3" t="str">
        <v>Boningen</v>
      </c>
      <c r="G867" s="18">
        <v>3032</v>
      </c>
      <c r="H867" s="18" t="s">
        <v>4537</v>
      </c>
    </row>
    <row r="868" spans="1:8" x14ac:dyDescent="0.2">
      <c r="A868" s="3">
        <v>3475</v>
      </c>
      <c r="B868" s="3" t="s">
        <v>921</v>
      </c>
      <c r="C868" s="3" t="s">
        <v>920</v>
      </c>
      <c r="D868" s="3" t="s">
        <v>309</v>
      </c>
      <c r="E868" s="3" t="str">
        <v>Däniken</v>
      </c>
      <c r="G868" s="18">
        <v>3033</v>
      </c>
      <c r="H868" s="18" t="s">
        <v>4537</v>
      </c>
    </row>
    <row r="869" spans="1:8" x14ac:dyDescent="0.2">
      <c r="A869" s="3">
        <v>3475</v>
      </c>
      <c r="B869" s="3" t="s">
        <v>922</v>
      </c>
      <c r="C869" s="3" t="s">
        <v>920</v>
      </c>
      <c r="D869" s="3" t="s">
        <v>309</v>
      </c>
      <c r="E869" s="3" t="str">
        <v>Dulliken</v>
      </c>
      <c r="G869" s="18">
        <v>3034</v>
      </c>
      <c r="H869" s="18" t="s">
        <v>4537</v>
      </c>
    </row>
    <row r="870" spans="1:8" x14ac:dyDescent="0.2">
      <c r="A870" s="3">
        <v>3367</v>
      </c>
      <c r="B870" s="3" t="s">
        <v>923</v>
      </c>
      <c r="C870" s="3" t="s">
        <v>923</v>
      </c>
      <c r="D870" s="3" t="s">
        <v>309</v>
      </c>
      <c r="E870" s="3" t="str">
        <v>Eppenberg-Wöschnau</v>
      </c>
      <c r="G870" s="18">
        <v>3035</v>
      </c>
      <c r="H870" s="18" t="s">
        <v>4537</v>
      </c>
    </row>
    <row r="871" spans="1:8" x14ac:dyDescent="0.2">
      <c r="A871" s="3">
        <v>3380</v>
      </c>
      <c r="B871" s="3" t="s">
        <v>924</v>
      </c>
      <c r="C871" s="3" t="s">
        <v>925</v>
      </c>
      <c r="D871" s="3" t="s">
        <v>309</v>
      </c>
      <c r="E871" s="3" t="str">
        <v>Fulenbach</v>
      </c>
      <c r="G871" s="18">
        <v>3036</v>
      </c>
      <c r="H871" s="18" t="s">
        <v>4537</v>
      </c>
    </row>
    <row r="872" spans="1:8" x14ac:dyDescent="0.2">
      <c r="A872" s="3">
        <v>3377</v>
      </c>
      <c r="B872" s="3" t="s">
        <v>926</v>
      </c>
      <c r="C872" s="3" t="s">
        <v>927</v>
      </c>
      <c r="D872" s="3" t="s">
        <v>309</v>
      </c>
      <c r="E872" s="3" t="str">
        <v>Gretzenbach</v>
      </c>
      <c r="G872" s="18">
        <v>3037</v>
      </c>
      <c r="H872" s="18" t="s">
        <v>4537</v>
      </c>
    </row>
    <row r="873" spans="1:8" x14ac:dyDescent="0.2">
      <c r="A873" s="3">
        <v>3380</v>
      </c>
      <c r="B873" s="3" t="s">
        <v>928</v>
      </c>
      <c r="C873" s="3" t="s">
        <v>928</v>
      </c>
      <c r="D873" s="3" t="s">
        <v>309</v>
      </c>
      <c r="E873" s="3" t="str">
        <v>Gunzgen</v>
      </c>
      <c r="G873" s="18">
        <v>3038</v>
      </c>
      <c r="H873" s="18" t="s">
        <v>4537</v>
      </c>
    </row>
    <row r="874" spans="1:8" x14ac:dyDescent="0.2">
      <c r="A874" s="3">
        <v>3374</v>
      </c>
      <c r="B874" s="3" t="s">
        <v>929</v>
      </c>
      <c r="C874" s="3" t="s">
        <v>929</v>
      </c>
      <c r="D874" s="3" t="s">
        <v>309</v>
      </c>
      <c r="E874" s="3" t="str">
        <v>Hägendorf</v>
      </c>
      <c r="G874" s="18">
        <v>3042</v>
      </c>
      <c r="H874" s="18" t="s">
        <v>4537</v>
      </c>
    </row>
    <row r="875" spans="1:8" x14ac:dyDescent="0.2">
      <c r="A875" s="3">
        <v>4537</v>
      </c>
      <c r="B875" s="3" t="s">
        <v>930</v>
      </c>
      <c r="C875" s="3" t="s">
        <v>930</v>
      </c>
      <c r="D875" s="3" t="s">
        <v>309</v>
      </c>
      <c r="E875" s="3" t="str">
        <v>Kappel (SO)</v>
      </c>
      <c r="G875" s="18">
        <v>3043</v>
      </c>
      <c r="H875" s="18" t="s">
        <v>4537</v>
      </c>
    </row>
    <row r="876" spans="1:8" x14ac:dyDescent="0.2">
      <c r="A876" s="3">
        <v>6112</v>
      </c>
      <c r="B876" s="3" t="s">
        <v>931</v>
      </c>
      <c r="C876" s="3" t="s">
        <v>931</v>
      </c>
      <c r="D876" s="3" t="s">
        <v>932</v>
      </c>
      <c r="E876" s="3" t="str">
        <v>Olten</v>
      </c>
      <c r="G876" s="18">
        <v>3044</v>
      </c>
      <c r="H876" s="18" t="s">
        <v>4537</v>
      </c>
    </row>
    <row r="877" spans="1:8" x14ac:dyDescent="0.2">
      <c r="A877" s="3">
        <v>6162</v>
      </c>
      <c r="B877" s="3" t="s">
        <v>933</v>
      </c>
      <c r="C877" s="3" t="s">
        <v>933</v>
      </c>
      <c r="D877" s="3" t="s">
        <v>932</v>
      </c>
      <c r="E877" s="3" t="str">
        <v>Rickenbach (SO)</v>
      </c>
      <c r="G877" s="18">
        <v>3045</v>
      </c>
      <c r="H877" s="18" t="s">
        <v>4537</v>
      </c>
    </row>
    <row r="878" spans="1:8" x14ac:dyDescent="0.2">
      <c r="A878" s="3">
        <v>6162</v>
      </c>
      <c r="B878" s="3" t="s">
        <v>934</v>
      </c>
      <c r="C878" s="3" t="s">
        <v>933</v>
      </c>
      <c r="D878" s="3" t="s">
        <v>932</v>
      </c>
      <c r="E878" s="3" t="str">
        <v>Schönenwerd</v>
      </c>
      <c r="G878" s="18">
        <v>3046</v>
      </c>
      <c r="H878" s="18" t="s">
        <v>4537</v>
      </c>
    </row>
    <row r="879" spans="1:8" x14ac:dyDescent="0.2">
      <c r="A879" s="3">
        <v>6162</v>
      </c>
      <c r="B879" s="3" t="s">
        <v>935</v>
      </c>
      <c r="C879" s="3" t="s">
        <v>933</v>
      </c>
      <c r="D879" s="3" t="s">
        <v>932</v>
      </c>
      <c r="E879" s="3" t="str">
        <v>Starrkirch-Wil</v>
      </c>
      <c r="G879" s="18">
        <v>3047</v>
      </c>
      <c r="H879" s="18" t="s">
        <v>4537</v>
      </c>
    </row>
    <row r="880" spans="1:8" x14ac:dyDescent="0.2">
      <c r="A880" s="3">
        <v>6163</v>
      </c>
      <c r="B880" s="3" t="s">
        <v>936</v>
      </c>
      <c r="C880" s="3" t="s">
        <v>933</v>
      </c>
      <c r="D880" s="3" t="s">
        <v>932</v>
      </c>
      <c r="E880" s="3" t="str">
        <v>Walterswil (SO)</v>
      </c>
      <c r="G880" s="18">
        <v>3048</v>
      </c>
      <c r="H880" s="18" t="s">
        <v>4537</v>
      </c>
    </row>
    <row r="881" spans="1:8" x14ac:dyDescent="0.2">
      <c r="A881" s="3">
        <v>6173</v>
      </c>
      <c r="B881" s="3" t="s">
        <v>937</v>
      </c>
      <c r="C881" s="3" t="s">
        <v>938</v>
      </c>
      <c r="D881" s="3" t="s">
        <v>932</v>
      </c>
      <c r="E881" s="3" t="str">
        <v>Wangen bei Olten</v>
      </c>
      <c r="G881" s="18">
        <v>3049</v>
      </c>
      <c r="H881" s="18" t="s">
        <v>4537</v>
      </c>
    </row>
    <row r="882" spans="1:8" x14ac:dyDescent="0.2">
      <c r="A882" s="3">
        <v>6174</v>
      </c>
      <c r="B882" s="3" t="s">
        <v>939</v>
      </c>
      <c r="C882" s="3" t="s">
        <v>938</v>
      </c>
      <c r="D882" s="3" t="s">
        <v>932</v>
      </c>
      <c r="E882" s="3" t="str">
        <v>Solothurn</v>
      </c>
      <c r="G882" s="18">
        <v>3052</v>
      </c>
      <c r="H882" s="18" t="s">
        <v>4537</v>
      </c>
    </row>
    <row r="883" spans="1:8" x14ac:dyDescent="0.2">
      <c r="A883" s="3">
        <v>6166</v>
      </c>
      <c r="B883" s="3" t="s">
        <v>940</v>
      </c>
      <c r="C883" s="3" t="s">
        <v>941</v>
      </c>
      <c r="D883" s="3" t="s">
        <v>932</v>
      </c>
      <c r="E883" s="3" t="str">
        <v>Bärschwil</v>
      </c>
      <c r="G883" s="18">
        <v>3053</v>
      </c>
      <c r="H883" s="18" t="s">
        <v>4537</v>
      </c>
    </row>
    <row r="884" spans="1:8" x14ac:dyDescent="0.2">
      <c r="A884" s="3">
        <v>6110</v>
      </c>
      <c r="B884" s="3" t="s">
        <v>942</v>
      </c>
      <c r="C884" s="3" t="s">
        <v>943</v>
      </c>
      <c r="D884" s="3" t="s">
        <v>932</v>
      </c>
      <c r="E884" s="3" t="str">
        <v>Beinwil (SO)</v>
      </c>
      <c r="G884" s="18">
        <v>3054</v>
      </c>
      <c r="H884" s="18" t="s">
        <v>4537</v>
      </c>
    </row>
    <row r="885" spans="1:8" x14ac:dyDescent="0.2">
      <c r="A885" s="3">
        <v>6113</v>
      </c>
      <c r="B885" s="3" t="s">
        <v>943</v>
      </c>
      <c r="C885" s="3" t="s">
        <v>943</v>
      </c>
      <c r="D885" s="3" t="s">
        <v>932</v>
      </c>
      <c r="E885" s="3" t="str">
        <v>Breitenbach</v>
      </c>
      <c r="G885" s="18">
        <v>3063</v>
      </c>
      <c r="H885" s="18" t="s">
        <v>4537</v>
      </c>
    </row>
    <row r="886" spans="1:8" x14ac:dyDescent="0.2">
      <c r="A886" s="3">
        <v>6167</v>
      </c>
      <c r="B886" s="3" t="s">
        <v>944</v>
      </c>
      <c r="C886" s="3" t="s">
        <v>943</v>
      </c>
      <c r="D886" s="3" t="s">
        <v>932</v>
      </c>
      <c r="E886" s="3" t="str">
        <v>Büsserach</v>
      </c>
      <c r="G886" s="18">
        <v>3065</v>
      </c>
      <c r="H886" s="18" t="s">
        <v>4537</v>
      </c>
    </row>
    <row r="887" spans="1:8" x14ac:dyDescent="0.2">
      <c r="A887" s="3">
        <v>6170</v>
      </c>
      <c r="B887" s="3" t="s">
        <v>945</v>
      </c>
      <c r="C887" s="3" t="s">
        <v>945</v>
      </c>
      <c r="D887" s="3" t="s">
        <v>932</v>
      </c>
      <c r="E887" s="3" t="str">
        <v>Erschwil</v>
      </c>
      <c r="G887" s="18">
        <v>3066</v>
      </c>
      <c r="H887" s="18" t="s">
        <v>4537</v>
      </c>
    </row>
    <row r="888" spans="1:8" x14ac:dyDescent="0.2">
      <c r="A888" s="3">
        <v>6105</v>
      </c>
      <c r="B888" s="3" t="s">
        <v>946</v>
      </c>
      <c r="C888" s="3" t="s">
        <v>947</v>
      </c>
      <c r="D888" s="3" t="s">
        <v>932</v>
      </c>
      <c r="E888" s="3" t="str">
        <v>Fehren</v>
      </c>
      <c r="G888" s="18">
        <v>3067</v>
      </c>
      <c r="H888" s="18" t="s">
        <v>4537</v>
      </c>
    </row>
    <row r="889" spans="1:8" x14ac:dyDescent="0.2">
      <c r="A889" s="3">
        <v>6106</v>
      </c>
      <c r="B889" s="3" t="s">
        <v>947</v>
      </c>
      <c r="C889" s="3" t="s">
        <v>947</v>
      </c>
      <c r="D889" s="3" t="s">
        <v>932</v>
      </c>
      <c r="E889" s="3" t="str">
        <v>Grindel</v>
      </c>
      <c r="G889" s="18">
        <v>3068</v>
      </c>
      <c r="H889" s="18" t="s">
        <v>4537</v>
      </c>
    </row>
    <row r="890" spans="1:8" x14ac:dyDescent="0.2">
      <c r="A890" s="3">
        <v>6182</v>
      </c>
      <c r="B890" s="3" t="s">
        <v>948</v>
      </c>
      <c r="C890" s="3" t="s">
        <v>949</v>
      </c>
      <c r="D890" s="3" t="s">
        <v>932</v>
      </c>
      <c r="E890" s="3" t="str">
        <v>Himmelried</v>
      </c>
      <c r="G890" s="18">
        <v>3072</v>
      </c>
      <c r="H890" s="18" t="s">
        <v>4537</v>
      </c>
    </row>
    <row r="891" spans="1:8" x14ac:dyDescent="0.2">
      <c r="A891" s="3">
        <v>6192</v>
      </c>
      <c r="B891" s="3" t="s">
        <v>950</v>
      </c>
      <c r="C891" s="3" t="s">
        <v>949</v>
      </c>
      <c r="D891" s="3" t="s">
        <v>932</v>
      </c>
      <c r="E891" s="3" t="str">
        <v>Kleinlützel</v>
      </c>
      <c r="G891" s="18">
        <v>3073</v>
      </c>
      <c r="H891" s="18" t="s">
        <v>4537</v>
      </c>
    </row>
    <row r="892" spans="1:8" x14ac:dyDescent="0.2">
      <c r="A892" s="3">
        <v>6196</v>
      </c>
      <c r="B892" s="3" t="s">
        <v>951</v>
      </c>
      <c r="C892" s="3" t="s">
        <v>949</v>
      </c>
      <c r="D892" s="3" t="s">
        <v>932</v>
      </c>
      <c r="E892" s="3" t="str">
        <v>Meltingen</v>
      </c>
      <c r="G892" s="18">
        <v>3074</v>
      </c>
      <c r="H892" s="18" t="s">
        <v>4537</v>
      </c>
    </row>
    <row r="893" spans="1:8" x14ac:dyDescent="0.2">
      <c r="A893" s="3">
        <v>6287</v>
      </c>
      <c r="B893" s="3" t="s">
        <v>952</v>
      </c>
      <c r="C893" s="3" t="s">
        <v>953</v>
      </c>
      <c r="D893" s="3" t="s">
        <v>932</v>
      </c>
      <c r="E893" s="3" t="str">
        <v>Nunningen</v>
      </c>
      <c r="G893" s="18">
        <v>3075</v>
      </c>
      <c r="H893" s="18" t="s">
        <v>4537</v>
      </c>
    </row>
    <row r="894" spans="1:8" x14ac:dyDescent="0.2">
      <c r="A894" s="3">
        <v>6275</v>
      </c>
      <c r="B894" s="3" t="s">
        <v>954</v>
      </c>
      <c r="C894" s="3" t="s">
        <v>954</v>
      </c>
      <c r="D894" s="3" t="s">
        <v>932</v>
      </c>
      <c r="E894" s="3" t="str">
        <v>Zullwil</v>
      </c>
      <c r="G894" s="18">
        <v>3076</v>
      </c>
      <c r="H894" s="18" t="s">
        <v>4537</v>
      </c>
    </row>
    <row r="895" spans="1:8" x14ac:dyDescent="0.2">
      <c r="A895" s="3">
        <v>6020</v>
      </c>
      <c r="B895" s="3" t="s">
        <v>955</v>
      </c>
      <c r="C895" s="3" t="s">
        <v>956</v>
      </c>
      <c r="D895" s="3" t="s">
        <v>932</v>
      </c>
      <c r="E895" s="3" t="str">
        <v>Basel</v>
      </c>
      <c r="G895" s="18">
        <v>3077</v>
      </c>
      <c r="H895" s="18" t="s">
        <v>4537</v>
      </c>
    </row>
    <row r="896" spans="1:8" x14ac:dyDescent="0.2">
      <c r="A896" s="3">
        <v>6032</v>
      </c>
      <c r="B896" s="3" t="s">
        <v>956</v>
      </c>
      <c r="C896" s="3" t="s">
        <v>956</v>
      </c>
      <c r="D896" s="3" t="s">
        <v>932</v>
      </c>
      <c r="E896" s="3" t="str">
        <v>Bettingen</v>
      </c>
      <c r="G896" s="18">
        <v>3078</v>
      </c>
      <c r="H896" s="18" t="s">
        <v>4537</v>
      </c>
    </row>
    <row r="897" spans="1:8" x14ac:dyDescent="0.2">
      <c r="A897" s="3">
        <v>6294</v>
      </c>
      <c r="B897" s="3" t="s">
        <v>957</v>
      </c>
      <c r="C897" s="3" t="s">
        <v>957</v>
      </c>
      <c r="D897" s="3" t="s">
        <v>932</v>
      </c>
      <c r="E897" s="3" t="str">
        <v>Riehen</v>
      </c>
      <c r="G897" s="18">
        <v>3082</v>
      </c>
      <c r="H897" s="18" t="s">
        <v>4537</v>
      </c>
    </row>
    <row r="898" spans="1:8" x14ac:dyDescent="0.2">
      <c r="A898" s="3">
        <v>6274</v>
      </c>
      <c r="B898" s="3" t="s">
        <v>958</v>
      </c>
      <c r="C898" s="3" t="s">
        <v>959</v>
      </c>
      <c r="D898" s="3" t="s">
        <v>932</v>
      </c>
      <c r="E898" s="3" t="str">
        <v>Aesch (BL)</v>
      </c>
      <c r="G898" s="18">
        <v>3083</v>
      </c>
      <c r="H898" s="18" t="s">
        <v>4537</v>
      </c>
    </row>
    <row r="899" spans="1:8" x14ac:dyDescent="0.2">
      <c r="A899" s="3">
        <v>6284</v>
      </c>
      <c r="B899" s="3" t="s">
        <v>960</v>
      </c>
      <c r="C899" s="3" t="s">
        <v>961</v>
      </c>
      <c r="D899" s="3" t="s">
        <v>932</v>
      </c>
      <c r="E899" s="3" t="str">
        <v>Allschwil</v>
      </c>
      <c r="G899" s="18">
        <v>3084</v>
      </c>
      <c r="H899" s="18" t="s">
        <v>4537</v>
      </c>
    </row>
    <row r="900" spans="1:8" x14ac:dyDescent="0.2">
      <c r="A900" s="3">
        <v>6284</v>
      </c>
      <c r="B900" s="3" t="s">
        <v>962</v>
      </c>
      <c r="C900" s="3" t="s">
        <v>961</v>
      </c>
      <c r="D900" s="3" t="s">
        <v>932</v>
      </c>
      <c r="E900" s="3" t="str">
        <v>Arlesheim</v>
      </c>
      <c r="G900" s="18">
        <v>3086</v>
      </c>
      <c r="H900" s="18" t="s">
        <v>4537</v>
      </c>
    </row>
    <row r="901" spans="1:8" x14ac:dyDescent="0.2">
      <c r="A901" s="3">
        <v>6285</v>
      </c>
      <c r="B901" s="3" t="s">
        <v>961</v>
      </c>
      <c r="C901" s="3" t="s">
        <v>961</v>
      </c>
      <c r="D901" s="3" t="s">
        <v>932</v>
      </c>
      <c r="E901" s="3" t="str">
        <v>Biel-Benken</v>
      </c>
      <c r="G901" s="18">
        <v>3087</v>
      </c>
      <c r="H901" s="18" t="s">
        <v>4537</v>
      </c>
    </row>
    <row r="902" spans="1:8" x14ac:dyDescent="0.2">
      <c r="A902" s="3">
        <v>6285</v>
      </c>
      <c r="B902" s="3" t="s">
        <v>963</v>
      </c>
      <c r="C902" s="3" t="s">
        <v>961</v>
      </c>
      <c r="D902" s="3" t="s">
        <v>932</v>
      </c>
      <c r="E902" s="3" t="str">
        <v>Binningen</v>
      </c>
      <c r="G902" s="18">
        <v>3088</v>
      </c>
      <c r="H902" s="18" t="s">
        <v>4544</v>
      </c>
    </row>
    <row r="903" spans="1:8" x14ac:dyDescent="0.2">
      <c r="A903" s="3">
        <v>6286</v>
      </c>
      <c r="B903" s="3" t="s">
        <v>964</v>
      </c>
      <c r="C903" s="3" t="s">
        <v>961</v>
      </c>
      <c r="D903" s="3" t="s">
        <v>932</v>
      </c>
      <c r="E903" s="3" t="str">
        <v>Birsfelden</v>
      </c>
      <c r="G903" s="18">
        <v>3089</v>
      </c>
      <c r="H903" s="18" t="s">
        <v>4531</v>
      </c>
    </row>
    <row r="904" spans="1:8" x14ac:dyDescent="0.2">
      <c r="A904" s="3">
        <v>6289</v>
      </c>
      <c r="B904" s="3" t="s">
        <v>965</v>
      </c>
      <c r="C904" s="3" t="s">
        <v>961</v>
      </c>
      <c r="D904" s="3" t="s">
        <v>932</v>
      </c>
      <c r="E904" s="3" t="str">
        <v>Bottmingen</v>
      </c>
      <c r="G904" s="18">
        <v>3095</v>
      </c>
      <c r="H904" s="18" t="s">
        <v>4537</v>
      </c>
    </row>
    <row r="905" spans="1:8" x14ac:dyDescent="0.2">
      <c r="A905" s="3">
        <v>6289</v>
      </c>
      <c r="B905" s="3" t="s">
        <v>966</v>
      </c>
      <c r="C905" s="3" t="s">
        <v>961</v>
      </c>
      <c r="D905" s="3" t="s">
        <v>932</v>
      </c>
      <c r="E905" s="3" t="str">
        <v>Ettingen</v>
      </c>
      <c r="G905" s="18">
        <v>3096</v>
      </c>
      <c r="H905" s="18" t="s">
        <v>4537</v>
      </c>
    </row>
    <row r="906" spans="1:8" x14ac:dyDescent="0.2">
      <c r="A906" s="3">
        <v>6289</v>
      </c>
      <c r="B906" s="3" t="s">
        <v>966</v>
      </c>
      <c r="C906" s="3" t="s">
        <v>961</v>
      </c>
      <c r="D906" s="3" t="s">
        <v>932</v>
      </c>
      <c r="E906" s="3" t="str">
        <v>Münchenstein</v>
      </c>
      <c r="G906" s="18">
        <v>3097</v>
      </c>
      <c r="H906" s="18" t="s">
        <v>4537</v>
      </c>
    </row>
    <row r="907" spans="1:8" x14ac:dyDescent="0.2">
      <c r="A907" s="3">
        <v>6295</v>
      </c>
      <c r="B907" s="3" t="s">
        <v>967</v>
      </c>
      <c r="C907" s="3" t="s">
        <v>961</v>
      </c>
      <c r="D907" s="3" t="s">
        <v>932</v>
      </c>
      <c r="E907" s="3" t="str">
        <v>Muttenz</v>
      </c>
      <c r="G907" s="18">
        <v>3098</v>
      </c>
      <c r="H907" s="18" t="s">
        <v>4537</v>
      </c>
    </row>
    <row r="908" spans="1:8" x14ac:dyDescent="0.2">
      <c r="A908" s="3">
        <v>6280</v>
      </c>
      <c r="B908" s="3" t="s">
        <v>968</v>
      </c>
      <c r="C908" s="3" t="s">
        <v>968</v>
      </c>
      <c r="D908" s="3" t="s">
        <v>932</v>
      </c>
      <c r="E908" s="3" t="str">
        <v>Oberwil (BL)</v>
      </c>
      <c r="G908" s="18">
        <v>3099</v>
      </c>
      <c r="H908" s="18" t="s">
        <v>4544</v>
      </c>
    </row>
    <row r="909" spans="1:8" x14ac:dyDescent="0.2">
      <c r="A909" s="3">
        <v>6280</v>
      </c>
      <c r="B909" s="3" t="s">
        <v>969</v>
      </c>
      <c r="C909" s="3" t="s">
        <v>968</v>
      </c>
      <c r="D909" s="3" t="s">
        <v>932</v>
      </c>
      <c r="E909" s="3" t="str">
        <v>Pfeffingen</v>
      </c>
      <c r="G909" s="18">
        <v>3110</v>
      </c>
      <c r="H909" s="18" t="s">
        <v>4537</v>
      </c>
    </row>
    <row r="910" spans="1:8" x14ac:dyDescent="0.2">
      <c r="A910" s="3">
        <v>6283</v>
      </c>
      <c r="B910" s="3" t="s">
        <v>970</v>
      </c>
      <c r="C910" s="3" t="s">
        <v>968</v>
      </c>
      <c r="D910" s="3" t="s">
        <v>932</v>
      </c>
      <c r="E910" s="3" t="str">
        <v>Reinach (BL)</v>
      </c>
      <c r="G910" s="18">
        <v>3111</v>
      </c>
      <c r="H910" s="18" t="s">
        <v>4544</v>
      </c>
    </row>
    <row r="911" spans="1:8" x14ac:dyDescent="0.2">
      <c r="A911" s="3">
        <v>6276</v>
      </c>
      <c r="B911" s="3" t="s">
        <v>971</v>
      </c>
      <c r="C911" s="3" t="s">
        <v>971</v>
      </c>
      <c r="D911" s="3" t="s">
        <v>932</v>
      </c>
      <c r="E911" s="3" t="str">
        <v>Schönenbuch</v>
      </c>
      <c r="G911" s="18">
        <v>3112</v>
      </c>
      <c r="H911" s="18" t="s">
        <v>4537</v>
      </c>
    </row>
    <row r="912" spans="1:8" x14ac:dyDescent="0.2">
      <c r="A912" s="3">
        <v>6277</v>
      </c>
      <c r="B912" s="3" t="s">
        <v>972</v>
      </c>
      <c r="C912" s="3" t="s">
        <v>971</v>
      </c>
      <c r="D912" s="3" t="s">
        <v>932</v>
      </c>
      <c r="E912" s="3" t="str">
        <v>Therwil</v>
      </c>
      <c r="G912" s="18">
        <v>3113</v>
      </c>
      <c r="H912" s="18" t="s">
        <v>4537</v>
      </c>
    </row>
    <row r="913" spans="1:8" x14ac:dyDescent="0.2">
      <c r="A913" s="3">
        <v>6277</v>
      </c>
      <c r="B913" s="3" t="s">
        <v>973</v>
      </c>
      <c r="C913" s="3" t="s">
        <v>971</v>
      </c>
      <c r="D913" s="3" t="s">
        <v>932</v>
      </c>
      <c r="E913" s="3" t="str">
        <v>Blauen</v>
      </c>
      <c r="G913" s="18">
        <v>3114</v>
      </c>
      <c r="H913" s="18" t="s">
        <v>4544</v>
      </c>
    </row>
    <row r="914" spans="1:8" x14ac:dyDescent="0.2">
      <c r="A914" s="3">
        <v>6034</v>
      </c>
      <c r="B914" s="3" t="s">
        <v>974</v>
      </c>
      <c r="C914" s="3" t="s">
        <v>974</v>
      </c>
      <c r="D914" s="3" t="s">
        <v>932</v>
      </c>
      <c r="E914" s="3" t="str">
        <v>Brislach</v>
      </c>
      <c r="G914" s="18">
        <v>3115</v>
      </c>
      <c r="H914" s="18" t="s">
        <v>4544</v>
      </c>
    </row>
    <row r="915" spans="1:8" x14ac:dyDescent="0.2">
      <c r="A915" s="3">
        <v>6026</v>
      </c>
      <c r="B915" s="3" t="s">
        <v>975</v>
      </c>
      <c r="C915" s="3" t="s">
        <v>975</v>
      </c>
      <c r="D915" s="3" t="s">
        <v>932</v>
      </c>
      <c r="E915" s="3" t="str">
        <v>Burg im Leimental</v>
      </c>
      <c r="G915" s="18">
        <v>3116</v>
      </c>
      <c r="H915" s="18" t="s">
        <v>4544</v>
      </c>
    </row>
    <row r="916" spans="1:8" x14ac:dyDescent="0.2">
      <c r="A916" s="3">
        <v>6027</v>
      </c>
      <c r="B916" s="3" t="s">
        <v>976</v>
      </c>
      <c r="C916" s="3" t="s">
        <v>977</v>
      </c>
      <c r="D916" s="3" t="s">
        <v>932</v>
      </c>
      <c r="E916" s="3" t="str">
        <v>Dittingen</v>
      </c>
      <c r="G916" s="18">
        <v>3122</v>
      </c>
      <c r="H916" s="18" t="s">
        <v>4537</v>
      </c>
    </row>
    <row r="917" spans="1:8" x14ac:dyDescent="0.2">
      <c r="A917" s="3">
        <v>6028</v>
      </c>
      <c r="B917" s="3" t="s">
        <v>978</v>
      </c>
      <c r="C917" s="3" t="s">
        <v>977</v>
      </c>
      <c r="D917" s="3" t="s">
        <v>932</v>
      </c>
      <c r="E917" s="3" t="str">
        <v>Duggingen</v>
      </c>
      <c r="G917" s="18">
        <v>3123</v>
      </c>
      <c r="H917" s="18" t="s">
        <v>4537</v>
      </c>
    </row>
    <row r="918" spans="1:8" x14ac:dyDescent="0.2">
      <c r="A918" s="3">
        <v>6023</v>
      </c>
      <c r="B918" s="3" t="s">
        <v>979</v>
      </c>
      <c r="C918" s="3" t="s">
        <v>979</v>
      </c>
      <c r="D918" s="3" t="s">
        <v>932</v>
      </c>
      <c r="E918" s="3" t="str">
        <v>Grellingen</v>
      </c>
      <c r="G918" s="18">
        <v>3124</v>
      </c>
      <c r="H918" s="18" t="s">
        <v>4537</v>
      </c>
    </row>
    <row r="919" spans="1:8" x14ac:dyDescent="0.2">
      <c r="A919" s="3">
        <v>6288</v>
      </c>
      <c r="B919" s="3" t="s">
        <v>980</v>
      </c>
      <c r="C919" s="3" t="s">
        <v>980</v>
      </c>
      <c r="D919" s="3" t="s">
        <v>932</v>
      </c>
      <c r="E919" s="3" t="str">
        <v>Laufen</v>
      </c>
      <c r="G919" s="18">
        <v>3125</v>
      </c>
      <c r="H919" s="18" t="s">
        <v>4537</v>
      </c>
    </row>
    <row r="920" spans="1:8" x14ac:dyDescent="0.2">
      <c r="A920" s="3">
        <v>6043</v>
      </c>
      <c r="B920" s="3" t="s">
        <v>981</v>
      </c>
      <c r="C920" s="3" t="s">
        <v>981</v>
      </c>
      <c r="D920" s="3" t="s">
        <v>932</v>
      </c>
      <c r="E920" s="3" t="str">
        <v>Liesberg</v>
      </c>
      <c r="G920" s="18">
        <v>3126</v>
      </c>
      <c r="H920" s="18" t="s">
        <v>4544</v>
      </c>
    </row>
    <row r="921" spans="1:8" x14ac:dyDescent="0.2">
      <c r="A921" s="3">
        <v>6033</v>
      </c>
      <c r="B921" s="3" t="s">
        <v>982</v>
      </c>
      <c r="C921" s="3" t="s">
        <v>982</v>
      </c>
      <c r="D921" s="3" t="s">
        <v>932</v>
      </c>
      <c r="E921" s="3" t="str">
        <v>Nenzlingen</v>
      </c>
      <c r="G921" s="18">
        <v>3127</v>
      </c>
      <c r="H921" s="18" t="s">
        <v>4544</v>
      </c>
    </row>
    <row r="922" spans="1:8" x14ac:dyDescent="0.2">
      <c r="A922" s="3">
        <v>6035</v>
      </c>
      <c r="B922" s="3" t="s">
        <v>983</v>
      </c>
      <c r="C922" s="3" t="s">
        <v>982</v>
      </c>
      <c r="D922" s="3" t="s">
        <v>932</v>
      </c>
      <c r="E922" s="3" t="str">
        <v>Roggenburg</v>
      </c>
      <c r="G922" s="18">
        <v>3128</v>
      </c>
      <c r="H922" s="18" t="s">
        <v>4544</v>
      </c>
    </row>
    <row r="923" spans="1:8" x14ac:dyDescent="0.2">
      <c r="A923" s="3">
        <v>6036</v>
      </c>
      <c r="B923" s="3" t="s">
        <v>984</v>
      </c>
      <c r="C923" s="3" t="s">
        <v>984</v>
      </c>
      <c r="D923" s="3" t="s">
        <v>932</v>
      </c>
      <c r="E923" s="3" t="str">
        <v>Röschenz</v>
      </c>
      <c r="G923" s="18">
        <v>3132</v>
      </c>
      <c r="H923" s="18" t="s">
        <v>4544</v>
      </c>
    </row>
    <row r="924" spans="1:8" x14ac:dyDescent="0.2">
      <c r="A924" s="3">
        <v>6030</v>
      </c>
      <c r="B924" s="3" t="s">
        <v>985</v>
      </c>
      <c r="C924" s="3" t="s">
        <v>985</v>
      </c>
      <c r="D924" s="3" t="s">
        <v>932</v>
      </c>
      <c r="E924" s="3" t="str">
        <v>Wahlen</v>
      </c>
      <c r="G924" s="18">
        <v>3144</v>
      </c>
      <c r="H924" s="18" t="s">
        <v>4537</v>
      </c>
    </row>
    <row r="925" spans="1:8" x14ac:dyDescent="0.2">
      <c r="A925" s="3">
        <v>6038</v>
      </c>
      <c r="B925" s="3" t="s">
        <v>986</v>
      </c>
      <c r="C925" s="3" t="s">
        <v>986</v>
      </c>
      <c r="D925" s="3" t="s">
        <v>932</v>
      </c>
      <c r="E925" s="3" t="str">
        <v>Zwingen</v>
      </c>
      <c r="G925" s="18">
        <v>3145</v>
      </c>
      <c r="H925" s="18" t="s">
        <v>4537</v>
      </c>
    </row>
    <row r="926" spans="1:8" x14ac:dyDescent="0.2">
      <c r="A926" s="3">
        <v>6404</v>
      </c>
      <c r="B926" s="3" t="s">
        <v>987</v>
      </c>
      <c r="C926" s="3" t="s">
        <v>987</v>
      </c>
      <c r="D926" s="3" t="s">
        <v>932</v>
      </c>
      <c r="E926" s="3" t="str">
        <v>Arisdorf</v>
      </c>
      <c r="G926" s="18">
        <v>3147</v>
      </c>
      <c r="H926" s="18" t="s">
        <v>4537</v>
      </c>
    </row>
    <row r="927" spans="1:8" x14ac:dyDescent="0.2">
      <c r="A927" s="3">
        <v>6038</v>
      </c>
      <c r="B927" s="3" t="s">
        <v>988</v>
      </c>
      <c r="C927" s="3" t="s">
        <v>988</v>
      </c>
      <c r="D927" s="3" t="s">
        <v>932</v>
      </c>
      <c r="E927" s="3" t="str">
        <v>Augst</v>
      </c>
      <c r="G927" s="18">
        <v>3148</v>
      </c>
      <c r="H927" s="18" t="s">
        <v>4537</v>
      </c>
    </row>
    <row r="928" spans="1:8" x14ac:dyDescent="0.2">
      <c r="A928" s="3">
        <v>6005</v>
      </c>
      <c r="B928" s="3" t="s">
        <v>989</v>
      </c>
      <c r="C928" s="3" t="s">
        <v>990</v>
      </c>
      <c r="D928" s="3" t="s">
        <v>932</v>
      </c>
      <c r="E928" s="3" t="str">
        <v>Bubendorf</v>
      </c>
      <c r="G928" s="18">
        <v>3150</v>
      </c>
      <c r="H928" s="18" t="s">
        <v>4531</v>
      </c>
    </row>
    <row r="929" spans="1:8" x14ac:dyDescent="0.2">
      <c r="A929" s="3">
        <v>6047</v>
      </c>
      <c r="B929" s="3" t="s">
        <v>991</v>
      </c>
      <c r="C929" s="3" t="s">
        <v>990</v>
      </c>
      <c r="D929" s="3" t="s">
        <v>932</v>
      </c>
      <c r="E929" s="3" t="str">
        <v>Frenkendorf</v>
      </c>
      <c r="G929" s="18">
        <v>3152</v>
      </c>
      <c r="H929" s="18" t="s">
        <v>4531</v>
      </c>
    </row>
    <row r="930" spans="1:8" x14ac:dyDescent="0.2">
      <c r="A930" s="3">
        <v>6048</v>
      </c>
      <c r="B930" s="3" t="s">
        <v>990</v>
      </c>
      <c r="C930" s="3" t="s">
        <v>990</v>
      </c>
      <c r="D930" s="3" t="s">
        <v>932</v>
      </c>
      <c r="E930" s="3" t="str">
        <v>Füllinsdorf</v>
      </c>
      <c r="G930" s="18">
        <v>3153</v>
      </c>
      <c r="H930" s="18" t="s">
        <v>4531</v>
      </c>
    </row>
    <row r="931" spans="1:8" x14ac:dyDescent="0.2">
      <c r="A931" s="3">
        <v>6010</v>
      </c>
      <c r="B931" s="3" t="s">
        <v>992</v>
      </c>
      <c r="C931" s="3" t="s">
        <v>992</v>
      </c>
      <c r="D931" s="3" t="s">
        <v>932</v>
      </c>
      <c r="E931" s="3" t="str">
        <v>Giebenach</v>
      </c>
      <c r="G931" s="18">
        <v>3154</v>
      </c>
      <c r="H931" s="18" t="s">
        <v>4531</v>
      </c>
    </row>
    <row r="932" spans="1:8" x14ac:dyDescent="0.2">
      <c r="A932" s="3">
        <v>6012</v>
      </c>
      <c r="B932" s="3" t="s">
        <v>993</v>
      </c>
      <c r="C932" s="3" t="s">
        <v>992</v>
      </c>
      <c r="D932" s="3" t="s">
        <v>932</v>
      </c>
      <c r="E932" s="3" t="str">
        <v>Hersberg</v>
      </c>
      <c r="G932" s="18">
        <v>3155</v>
      </c>
      <c r="H932" s="18" t="s">
        <v>4531</v>
      </c>
    </row>
    <row r="933" spans="1:8" x14ac:dyDescent="0.2">
      <c r="A933" s="3">
        <v>6003</v>
      </c>
      <c r="B933" s="3" t="s">
        <v>994</v>
      </c>
      <c r="C933" s="3" t="s">
        <v>994</v>
      </c>
      <c r="D933" s="3" t="s">
        <v>932</v>
      </c>
      <c r="E933" s="3" t="str">
        <v>Lausen</v>
      </c>
      <c r="G933" s="18">
        <v>3156</v>
      </c>
      <c r="H933" s="18" t="s">
        <v>4531</v>
      </c>
    </row>
    <row r="934" spans="1:8" x14ac:dyDescent="0.2">
      <c r="A934" s="3">
        <v>6004</v>
      </c>
      <c r="B934" s="3" t="s">
        <v>994</v>
      </c>
      <c r="C934" s="3" t="s">
        <v>994</v>
      </c>
      <c r="D934" s="3" t="s">
        <v>932</v>
      </c>
      <c r="E934" s="3" t="str">
        <v>Liestal</v>
      </c>
      <c r="G934" s="18">
        <v>3157</v>
      </c>
      <c r="H934" s="18" t="s">
        <v>4531</v>
      </c>
    </row>
    <row r="935" spans="1:8" x14ac:dyDescent="0.2">
      <c r="A935" s="3">
        <v>6005</v>
      </c>
      <c r="B935" s="3" t="s">
        <v>994</v>
      </c>
      <c r="C935" s="3" t="s">
        <v>994</v>
      </c>
      <c r="D935" s="3" t="s">
        <v>932</v>
      </c>
      <c r="E935" s="3" t="str">
        <v>Lupsingen</v>
      </c>
      <c r="G935" s="18">
        <v>3158</v>
      </c>
      <c r="H935" s="18" t="s">
        <v>4531</v>
      </c>
    </row>
    <row r="936" spans="1:8" x14ac:dyDescent="0.2">
      <c r="A936" s="3">
        <v>6006</v>
      </c>
      <c r="B936" s="3" t="s">
        <v>994</v>
      </c>
      <c r="C936" s="3" t="s">
        <v>994</v>
      </c>
      <c r="D936" s="3" t="s">
        <v>932</v>
      </c>
      <c r="E936" s="3" t="str">
        <v>Pratteln</v>
      </c>
      <c r="G936" s="18">
        <v>3159</v>
      </c>
      <c r="H936" s="18" t="s">
        <v>4531</v>
      </c>
    </row>
    <row r="937" spans="1:8" x14ac:dyDescent="0.2">
      <c r="A937" s="3">
        <v>6014</v>
      </c>
      <c r="B937" s="3" t="s">
        <v>994</v>
      </c>
      <c r="C937" s="3" t="s">
        <v>994</v>
      </c>
      <c r="D937" s="3" t="s">
        <v>932</v>
      </c>
      <c r="E937" s="3" t="str">
        <v>Ramlinsburg</v>
      </c>
      <c r="G937" s="18">
        <v>3172</v>
      </c>
      <c r="H937" s="18" t="s">
        <v>4537</v>
      </c>
    </row>
    <row r="938" spans="1:8" x14ac:dyDescent="0.2">
      <c r="A938" s="3">
        <v>6015</v>
      </c>
      <c r="B938" s="3" t="s">
        <v>994</v>
      </c>
      <c r="C938" s="3" t="s">
        <v>994</v>
      </c>
      <c r="D938" s="3" t="s">
        <v>932</v>
      </c>
      <c r="E938" s="3" t="str">
        <v>Seltisberg</v>
      </c>
      <c r="G938" s="18">
        <v>3173</v>
      </c>
      <c r="H938" s="18" t="s">
        <v>4537</v>
      </c>
    </row>
    <row r="939" spans="1:8" x14ac:dyDescent="0.2">
      <c r="A939" s="3">
        <v>6102</v>
      </c>
      <c r="B939" s="3" t="s">
        <v>995</v>
      </c>
      <c r="C939" s="3" t="s">
        <v>995</v>
      </c>
      <c r="D939" s="3" t="s">
        <v>932</v>
      </c>
      <c r="E939" s="3" t="str">
        <v>Ziefen</v>
      </c>
      <c r="G939" s="18">
        <v>3174</v>
      </c>
      <c r="H939" s="18" t="s">
        <v>4537</v>
      </c>
    </row>
    <row r="940" spans="1:8" x14ac:dyDescent="0.2">
      <c r="A940" s="3">
        <v>6045</v>
      </c>
      <c r="B940" s="3" t="s">
        <v>996</v>
      </c>
      <c r="C940" s="3" t="s">
        <v>996</v>
      </c>
      <c r="D940" s="3" t="s">
        <v>932</v>
      </c>
      <c r="E940" s="3" t="str">
        <v>Anwil</v>
      </c>
      <c r="G940" s="18">
        <v>3175</v>
      </c>
      <c r="H940" s="18" t="s">
        <v>4537</v>
      </c>
    </row>
    <row r="941" spans="1:8" x14ac:dyDescent="0.2">
      <c r="A941" s="3">
        <v>6344</v>
      </c>
      <c r="B941" s="3" t="s">
        <v>997</v>
      </c>
      <c r="C941" s="3" t="s">
        <v>997</v>
      </c>
      <c r="D941" s="3" t="s">
        <v>932</v>
      </c>
      <c r="E941" s="3" t="str">
        <v>Böckten</v>
      </c>
      <c r="G941" s="18">
        <v>3176</v>
      </c>
      <c r="H941" s="18" t="s">
        <v>4537</v>
      </c>
    </row>
    <row r="942" spans="1:8" x14ac:dyDescent="0.2">
      <c r="A942" s="3">
        <v>6037</v>
      </c>
      <c r="B942" s="3" t="s">
        <v>998</v>
      </c>
      <c r="C942" s="3" t="s">
        <v>998</v>
      </c>
      <c r="D942" s="3" t="s">
        <v>932</v>
      </c>
      <c r="E942" s="3" t="str">
        <v>Buckten</v>
      </c>
      <c r="G942" s="18">
        <v>3177</v>
      </c>
      <c r="H942" s="18" t="s">
        <v>4534</v>
      </c>
    </row>
    <row r="943" spans="1:8" x14ac:dyDescent="0.2">
      <c r="A943" s="3">
        <v>6039</v>
      </c>
      <c r="B943" s="3" t="s">
        <v>999</v>
      </c>
      <c r="C943" s="3" t="s">
        <v>998</v>
      </c>
      <c r="D943" s="3" t="s">
        <v>932</v>
      </c>
      <c r="E943" s="3" t="str">
        <v>Buus</v>
      </c>
      <c r="G943" s="18">
        <v>3178</v>
      </c>
      <c r="H943" s="18" t="s">
        <v>4534</v>
      </c>
    </row>
    <row r="944" spans="1:8" x14ac:dyDescent="0.2">
      <c r="A944" s="3">
        <v>6013</v>
      </c>
      <c r="B944" s="3" t="s">
        <v>1000</v>
      </c>
      <c r="C944" s="3" t="s">
        <v>1001</v>
      </c>
      <c r="D944" s="3" t="s">
        <v>932</v>
      </c>
      <c r="E944" s="3" t="str">
        <v>Diepflingen</v>
      </c>
      <c r="G944" s="18">
        <v>3179</v>
      </c>
      <c r="H944" s="18" t="s">
        <v>4534</v>
      </c>
    </row>
    <row r="945" spans="1:8" x14ac:dyDescent="0.2">
      <c r="A945" s="3">
        <v>6103</v>
      </c>
      <c r="B945" s="3" t="s">
        <v>1002</v>
      </c>
      <c r="C945" s="3" t="s">
        <v>1001</v>
      </c>
      <c r="D945" s="3" t="s">
        <v>932</v>
      </c>
      <c r="E945" s="3" t="str">
        <v>Gelterkinden</v>
      </c>
      <c r="G945" s="18">
        <v>3182</v>
      </c>
      <c r="H945" s="18" t="s">
        <v>4537</v>
      </c>
    </row>
    <row r="946" spans="1:8" x14ac:dyDescent="0.2">
      <c r="A946" s="3">
        <v>6044</v>
      </c>
      <c r="B946" s="3" t="s">
        <v>1003</v>
      </c>
      <c r="C946" s="3" t="s">
        <v>1003</v>
      </c>
      <c r="D946" s="3" t="s">
        <v>932</v>
      </c>
      <c r="E946" s="3" t="str">
        <v>Häfelfingen</v>
      </c>
      <c r="G946" s="18">
        <v>3183</v>
      </c>
      <c r="H946" s="18" t="s">
        <v>4537</v>
      </c>
    </row>
    <row r="947" spans="1:8" x14ac:dyDescent="0.2">
      <c r="A947" s="3">
        <v>6354</v>
      </c>
      <c r="B947" s="3" t="s">
        <v>1004</v>
      </c>
      <c r="C947" s="3" t="s">
        <v>1004</v>
      </c>
      <c r="D947" s="3" t="s">
        <v>932</v>
      </c>
      <c r="E947" s="3" t="str">
        <v>Hemmiken</v>
      </c>
      <c r="G947" s="18">
        <v>3184</v>
      </c>
      <c r="H947" s="18" t="s">
        <v>4537</v>
      </c>
    </row>
    <row r="948" spans="1:8" x14ac:dyDescent="0.2">
      <c r="A948" s="3">
        <v>6353</v>
      </c>
      <c r="B948" s="3" t="s">
        <v>1005</v>
      </c>
      <c r="C948" s="3" t="s">
        <v>1005</v>
      </c>
      <c r="D948" s="3" t="s">
        <v>932</v>
      </c>
      <c r="E948" s="3" t="str">
        <v>Itingen</v>
      </c>
      <c r="G948" s="18">
        <v>3185</v>
      </c>
      <c r="H948" s="18" t="s">
        <v>4531</v>
      </c>
    </row>
    <row r="949" spans="1:8" x14ac:dyDescent="0.2">
      <c r="A949" s="3">
        <v>6356</v>
      </c>
      <c r="B949" s="3" t="s">
        <v>1006</v>
      </c>
      <c r="C949" s="3" t="s">
        <v>1005</v>
      </c>
      <c r="D949" s="3" t="s">
        <v>932</v>
      </c>
      <c r="E949" s="3" t="str">
        <v>Känerkinden</v>
      </c>
      <c r="G949" s="18">
        <v>3186</v>
      </c>
      <c r="H949" s="18" t="s">
        <v>4531</v>
      </c>
    </row>
    <row r="950" spans="1:8" x14ac:dyDescent="0.2">
      <c r="A950" s="3">
        <v>6025</v>
      </c>
      <c r="B950" s="3" t="s">
        <v>1007</v>
      </c>
      <c r="C950" s="3" t="s">
        <v>1008</v>
      </c>
      <c r="D950" s="3" t="s">
        <v>932</v>
      </c>
      <c r="E950" s="3" t="str">
        <v>Kilchberg (BL)</v>
      </c>
      <c r="G950" s="18">
        <v>3202</v>
      </c>
      <c r="H950" s="18" t="s">
        <v>4537</v>
      </c>
    </row>
    <row r="951" spans="1:8" x14ac:dyDescent="0.2">
      <c r="A951" s="3">
        <v>6215</v>
      </c>
      <c r="B951" s="3" t="s">
        <v>1008</v>
      </c>
      <c r="C951" s="3" t="s">
        <v>1008</v>
      </c>
      <c r="D951" s="3" t="s">
        <v>932</v>
      </c>
      <c r="E951" s="3" t="str">
        <v>Läufelfingen</v>
      </c>
      <c r="G951" s="18">
        <v>3203</v>
      </c>
      <c r="H951" s="18" t="s">
        <v>4537</v>
      </c>
    </row>
    <row r="952" spans="1:8" x14ac:dyDescent="0.2">
      <c r="A952" s="3">
        <v>6215</v>
      </c>
      <c r="B952" s="3" t="s">
        <v>1009</v>
      </c>
      <c r="C952" s="3" t="s">
        <v>1008</v>
      </c>
      <c r="D952" s="3" t="s">
        <v>932</v>
      </c>
      <c r="E952" s="3" t="str">
        <v>Maisprach</v>
      </c>
      <c r="G952" s="18">
        <v>3204</v>
      </c>
      <c r="H952" s="18" t="s">
        <v>4537</v>
      </c>
    </row>
    <row r="953" spans="1:8" x14ac:dyDescent="0.2">
      <c r="A953" s="3">
        <v>6222</v>
      </c>
      <c r="B953" s="3" t="s">
        <v>1010</v>
      </c>
      <c r="C953" s="3" t="s">
        <v>1008</v>
      </c>
      <c r="D953" s="3" t="s">
        <v>932</v>
      </c>
      <c r="E953" s="3" t="str">
        <v>Nusshof</v>
      </c>
      <c r="G953" s="18">
        <v>3205</v>
      </c>
      <c r="H953" s="18" t="s">
        <v>4537</v>
      </c>
    </row>
    <row r="954" spans="1:8" x14ac:dyDescent="0.2">
      <c r="A954" s="3">
        <v>6233</v>
      </c>
      <c r="B954" s="3" t="s">
        <v>1011</v>
      </c>
      <c r="C954" s="3" t="s">
        <v>1011</v>
      </c>
      <c r="D954" s="3" t="s">
        <v>932</v>
      </c>
      <c r="E954" s="3" t="str">
        <v>Oltingen</v>
      </c>
      <c r="G954" s="18">
        <v>3206</v>
      </c>
      <c r="H954" s="18" t="s">
        <v>4534</v>
      </c>
    </row>
    <row r="955" spans="1:8" x14ac:dyDescent="0.2">
      <c r="A955" s="3">
        <v>6018</v>
      </c>
      <c r="B955" s="3" t="s">
        <v>1012</v>
      </c>
      <c r="C955" s="3" t="s">
        <v>1012</v>
      </c>
      <c r="D955" s="3" t="s">
        <v>932</v>
      </c>
      <c r="E955" s="3" t="str">
        <v>Ormalingen</v>
      </c>
      <c r="G955" s="18">
        <v>3207</v>
      </c>
      <c r="H955" s="18" t="s">
        <v>4537</v>
      </c>
    </row>
    <row r="956" spans="1:8" x14ac:dyDescent="0.2">
      <c r="A956" s="3">
        <v>6205</v>
      </c>
      <c r="B956" s="3" t="s">
        <v>1013</v>
      </c>
      <c r="C956" s="3" t="s">
        <v>1013</v>
      </c>
      <c r="D956" s="3" t="s">
        <v>932</v>
      </c>
      <c r="E956" s="3" t="str">
        <v>Rickenbach (BL)</v>
      </c>
      <c r="G956" s="18">
        <v>3208</v>
      </c>
      <c r="H956" s="18" t="s">
        <v>4537</v>
      </c>
    </row>
    <row r="957" spans="1:8" x14ac:dyDescent="0.2">
      <c r="A957" s="3">
        <v>6232</v>
      </c>
      <c r="B957" s="3" t="s">
        <v>1014</v>
      </c>
      <c r="C957" s="3" t="s">
        <v>1014</v>
      </c>
      <c r="D957" s="3" t="s">
        <v>932</v>
      </c>
      <c r="E957" s="3" t="str">
        <v>Rothenfluh</v>
      </c>
      <c r="G957" s="18">
        <v>3210</v>
      </c>
      <c r="H957" s="18" t="s">
        <v>4537</v>
      </c>
    </row>
    <row r="958" spans="1:8" x14ac:dyDescent="0.2">
      <c r="A958" s="3">
        <v>6022</v>
      </c>
      <c r="B958" s="3" t="s">
        <v>1015</v>
      </c>
      <c r="C958" s="3" t="s">
        <v>1015</v>
      </c>
      <c r="D958" s="3" t="s">
        <v>932</v>
      </c>
      <c r="E958" s="3" t="str">
        <v>Rümlingen</v>
      </c>
      <c r="G958" s="18">
        <v>3212</v>
      </c>
      <c r="H958" s="18" t="s">
        <v>4534</v>
      </c>
    </row>
    <row r="959" spans="1:8" x14ac:dyDescent="0.2">
      <c r="A959" s="3">
        <v>6024</v>
      </c>
      <c r="B959" s="3" t="s">
        <v>1016</v>
      </c>
      <c r="C959" s="3" t="s">
        <v>1016</v>
      </c>
      <c r="D959" s="3" t="s">
        <v>932</v>
      </c>
      <c r="E959" s="3" t="str">
        <v>Rünenberg</v>
      </c>
      <c r="G959" s="18">
        <v>3213</v>
      </c>
      <c r="H959" s="18" t="s">
        <v>4534</v>
      </c>
    </row>
    <row r="960" spans="1:8" x14ac:dyDescent="0.2">
      <c r="A960" s="3">
        <v>6212</v>
      </c>
      <c r="B960" s="3" t="s">
        <v>1017</v>
      </c>
      <c r="C960" s="3" t="s">
        <v>1018</v>
      </c>
      <c r="D960" s="3" t="s">
        <v>932</v>
      </c>
      <c r="E960" s="3" t="str">
        <v>Sissach</v>
      </c>
      <c r="G960" s="18">
        <v>3214</v>
      </c>
      <c r="H960" s="18" t="s">
        <v>4534</v>
      </c>
    </row>
    <row r="961" spans="1:8" x14ac:dyDescent="0.2">
      <c r="A961" s="3">
        <v>6213</v>
      </c>
      <c r="B961" s="3" t="s">
        <v>1018</v>
      </c>
      <c r="C961" s="3" t="s">
        <v>1018</v>
      </c>
      <c r="D961" s="3" t="s">
        <v>932</v>
      </c>
      <c r="E961" s="3" t="str">
        <v>Tecknau</v>
      </c>
      <c r="G961" s="18">
        <v>3215</v>
      </c>
      <c r="H961" s="18" t="s">
        <v>4534</v>
      </c>
    </row>
    <row r="962" spans="1:8" x14ac:dyDescent="0.2">
      <c r="A962" s="3">
        <v>6212</v>
      </c>
      <c r="B962" s="3" t="s">
        <v>1019</v>
      </c>
      <c r="C962" s="3" t="s">
        <v>1020</v>
      </c>
      <c r="D962" s="3" t="s">
        <v>932</v>
      </c>
      <c r="E962" s="3" t="str">
        <v>Tenniken</v>
      </c>
      <c r="G962" s="18">
        <v>3216</v>
      </c>
      <c r="H962" s="18" t="s">
        <v>4534</v>
      </c>
    </row>
    <row r="963" spans="1:8" x14ac:dyDescent="0.2">
      <c r="A963" s="3">
        <v>6216</v>
      </c>
      <c r="B963" s="3" t="s">
        <v>1020</v>
      </c>
      <c r="C963" s="3" t="s">
        <v>1020</v>
      </c>
      <c r="D963" s="3" t="s">
        <v>932</v>
      </c>
      <c r="E963" s="3" t="str">
        <v>Thürnen</v>
      </c>
      <c r="G963" s="18">
        <v>3225</v>
      </c>
      <c r="H963" s="18" t="s">
        <v>4534</v>
      </c>
    </row>
    <row r="964" spans="1:8" x14ac:dyDescent="0.2">
      <c r="A964" s="3">
        <v>6016</v>
      </c>
      <c r="B964" s="3" t="s">
        <v>1021</v>
      </c>
      <c r="C964" s="3" t="s">
        <v>1022</v>
      </c>
      <c r="D964" s="3" t="s">
        <v>932</v>
      </c>
      <c r="E964" s="3" t="str">
        <v>Wenslingen</v>
      </c>
      <c r="G964" s="18">
        <v>3226</v>
      </c>
      <c r="H964" s="18" t="s">
        <v>4537</v>
      </c>
    </row>
    <row r="965" spans="1:8" x14ac:dyDescent="0.2">
      <c r="A965" s="3">
        <v>6203</v>
      </c>
      <c r="B965" s="3" t="s">
        <v>1023</v>
      </c>
      <c r="C965" s="3" t="s">
        <v>1022</v>
      </c>
      <c r="D965" s="3" t="s">
        <v>932</v>
      </c>
      <c r="E965" s="3" t="str">
        <v>Wintersingen</v>
      </c>
      <c r="G965" s="18">
        <v>3232</v>
      </c>
      <c r="H965" s="18" t="s">
        <v>4534</v>
      </c>
    </row>
    <row r="966" spans="1:8" x14ac:dyDescent="0.2">
      <c r="A966" s="3">
        <v>6206</v>
      </c>
      <c r="B966" s="3" t="s">
        <v>1022</v>
      </c>
      <c r="C966" s="3" t="s">
        <v>1022</v>
      </c>
      <c r="D966" s="3" t="s">
        <v>932</v>
      </c>
      <c r="E966" s="3" t="str">
        <v>Wittinsburg</v>
      </c>
      <c r="G966" s="18">
        <v>3233</v>
      </c>
      <c r="H966" s="18" t="s">
        <v>4534</v>
      </c>
    </row>
    <row r="967" spans="1:8" x14ac:dyDescent="0.2">
      <c r="A967" s="3">
        <v>6207</v>
      </c>
      <c r="B967" s="3" t="s">
        <v>1024</v>
      </c>
      <c r="C967" s="3" t="s">
        <v>1024</v>
      </c>
      <c r="D967" s="3" t="s">
        <v>932</v>
      </c>
      <c r="E967" s="3" t="str">
        <v>Zeglingen</v>
      </c>
      <c r="G967" s="18">
        <v>3234</v>
      </c>
      <c r="H967" s="18" t="s">
        <v>4537</v>
      </c>
    </row>
    <row r="968" spans="1:8" x14ac:dyDescent="0.2">
      <c r="A968" s="3">
        <v>6208</v>
      </c>
      <c r="B968" s="3" t="s">
        <v>1025</v>
      </c>
      <c r="C968" s="3" t="s">
        <v>1026</v>
      </c>
      <c r="D968" s="3" t="s">
        <v>932</v>
      </c>
      <c r="E968" s="3" t="str">
        <v>Zunzgen</v>
      </c>
      <c r="G968" s="18">
        <v>3235</v>
      </c>
      <c r="H968" s="18" t="s">
        <v>4537</v>
      </c>
    </row>
    <row r="969" spans="1:8" x14ac:dyDescent="0.2">
      <c r="A969" s="3">
        <v>5735</v>
      </c>
      <c r="B969" s="3" t="s">
        <v>1027</v>
      </c>
      <c r="C969" s="3" t="s">
        <v>1028</v>
      </c>
      <c r="D969" s="3" t="s">
        <v>932</v>
      </c>
      <c r="E969" s="3" t="str">
        <v>Arboldswil</v>
      </c>
      <c r="G969" s="18">
        <v>3236</v>
      </c>
      <c r="H969" s="18" t="s">
        <v>4534</v>
      </c>
    </row>
    <row r="970" spans="1:8" x14ac:dyDescent="0.2">
      <c r="A970" s="3">
        <v>6221</v>
      </c>
      <c r="B970" s="3" t="s">
        <v>1029</v>
      </c>
      <c r="C970" s="3" t="s">
        <v>1028</v>
      </c>
      <c r="D970" s="3" t="s">
        <v>932</v>
      </c>
      <c r="E970" s="3" t="str">
        <v>Bennwil</v>
      </c>
      <c r="G970" s="18">
        <v>3237</v>
      </c>
      <c r="H970" s="18" t="s">
        <v>4537</v>
      </c>
    </row>
    <row r="971" spans="1:8" x14ac:dyDescent="0.2">
      <c r="A971" s="3">
        <v>6017</v>
      </c>
      <c r="B971" s="3" t="s">
        <v>1030</v>
      </c>
      <c r="C971" s="3" t="s">
        <v>1030</v>
      </c>
      <c r="D971" s="3" t="s">
        <v>932</v>
      </c>
      <c r="E971" s="3" t="str">
        <v>Bretzwil</v>
      </c>
      <c r="G971" s="18">
        <v>3238</v>
      </c>
      <c r="H971" s="18" t="s">
        <v>4534</v>
      </c>
    </row>
    <row r="972" spans="1:8" x14ac:dyDescent="0.2">
      <c r="A972" s="3">
        <v>6019</v>
      </c>
      <c r="B972" s="3" t="s">
        <v>1031</v>
      </c>
      <c r="C972" s="3" t="s">
        <v>1030</v>
      </c>
      <c r="D972" s="3" t="s">
        <v>932</v>
      </c>
      <c r="E972" s="3" t="str">
        <v>Diegten</v>
      </c>
      <c r="G972" s="18">
        <v>3250</v>
      </c>
      <c r="H972" s="18" t="s">
        <v>4537</v>
      </c>
    </row>
    <row r="973" spans="1:8" x14ac:dyDescent="0.2">
      <c r="A973" s="3">
        <v>6214</v>
      </c>
      <c r="B973" s="3" t="s">
        <v>1032</v>
      </c>
      <c r="C973" s="3" t="s">
        <v>1032</v>
      </c>
      <c r="D973" s="3" t="s">
        <v>932</v>
      </c>
      <c r="E973" s="3" t="str">
        <v>Eptingen</v>
      </c>
      <c r="G973" s="18">
        <v>3251</v>
      </c>
      <c r="H973" s="18" t="s">
        <v>4537</v>
      </c>
    </row>
    <row r="974" spans="1:8" x14ac:dyDescent="0.2">
      <c r="A974" s="3">
        <v>6231</v>
      </c>
      <c r="B974" s="3" t="s">
        <v>1033</v>
      </c>
      <c r="C974" s="3" t="s">
        <v>1033</v>
      </c>
      <c r="D974" s="3" t="s">
        <v>932</v>
      </c>
      <c r="E974" s="3" t="str">
        <v>Hölstein</v>
      </c>
      <c r="G974" s="18">
        <v>3252</v>
      </c>
      <c r="H974" s="18" t="s">
        <v>4537</v>
      </c>
    </row>
    <row r="975" spans="1:8" x14ac:dyDescent="0.2">
      <c r="A975" s="3">
        <v>6204</v>
      </c>
      <c r="B975" s="3" t="s">
        <v>1034</v>
      </c>
      <c r="C975" s="3" t="s">
        <v>1034</v>
      </c>
      <c r="D975" s="3" t="s">
        <v>932</v>
      </c>
      <c r="E975" s="3" t="str">
        <v>Lampenberg</v>
      </c>
      <c r="G975" s="18">
        <v>3253</v>
      </c>
      <c r="H975" s="18" t="s">
        <v>4537</v>
      </c>
    </row>
    <row r="976" spans="1:8" x14ac:dyDescent="0.2">
      <c r="A976" s="3">
        <v>6210</v>
      </c>
      <c r="B976" s="3" t="s">
        <v>1035</v>
      </c>
      <c r="C976" s="3" t="s">
        <v>1035</v>
      </c>
      <c r="D976" s="3" t="s">
        <v>932</v>
      </c>
      <c r="E976" s="3" t="str">
        <v>Langenbruck</v>
      </c>
      <c r="G976" s="18">
        <v>3254</v>
      </c>
      <c r="H976" s="18" t="s">
        <v>4537</v>
      </c>
    </row>
    <row r="977" spans="1:8" x14ac:dyDescent="0.2">
      <c r="A977" s="3">
        <v>6234</v>
      </c>
      <c r="B977" s="3" t="s">
        <v>1036</v>
      </c>
      <c r="C977" s="3" t="s">
        <v>1036</v>
      </c>
      <c r="D977" s="3" t="s">
        <v>932</v>
      </c>
      <c r="E977" s="3" t="str">
        <v>Lauwil</v>
      </c>
      <c r="G977" s="18">
        <v>3255</v>
      </c>
      <c r="H977" s="18" t="s">
        <v>4537</v>
      </c>
    </row>
    <row r="978" spans="1:8" x14ac:dyDescent="0.2">
      <c r="A978" s="3">
        <v>6234</v>
      </c>
      <c r="B978" s="3" t="s">
        <v>1037</v>
      </c>
      <c r="C978" s="3" t="s">
        <v>1036</v>
      </c>
      <c r="D978" s="3" t="s">
        <v>932</v>
      </c>
      <c r="E978" s="3" t="str">
        <v>Liedertswil</v>
      </c>
      <c r="G978" s="18">
        <v>3256</v>
      </c>
      <c r="H978" s="18" t="s">
        <v>4537</v>
      </c>
    </row>
    <row r="979" spans="1:8" x14ac:dyDescent="0.2">
      <c r="A979" s="3">
        <v>6235</v>
      </c>
      <c r="B979" s="3" t="s">
        <v>1038</v>
      </c>
      <c r="C979" s="3" t="s">
        <v>1036</v>
      </c>
      <c r="D979" s="3" t="s">
        <v>932</v>
      </c>
      <c r="E979" s="3" t="str">
        <v>Niederdorf</v>
      </c>
      <c r="G979" s="18">
        <v>3257</v>
      </c>
      <c r="H979" s="18" t="s">
        <v>4537</v>
      </c>
    </row>
    <row r="980" spans="1:8" x14ac:dyDescent="0.2">
      <c r="A980" s="3">
        <v>6236</v>
      </c>
      <c r="B980" s="3" t="s">
        <v>1039</v>
      </c>
      <c r="C980" s="3" t="s">
        <v>1036</v>
      </c>
      <c r="D980" s="3" t="s">
        <v>932</v>
      </c>
      <c r="E980" s="3" t="str">
        <v>Oberdorf (BL)</v>
      </c>
      <c r="G980" s="18">
        <v>3262</v>
      </c>
      <c r="H980" s="18" t="s">
        <v>4537</v>
      </c>
    </row>
    <row r="981" spans="1:8" x14ac:dyDescent="0.2">
      <c r="A981" s="3">
        <v>6110</v>
      </c>
      <c r="B981" s="3" t="s">
        <v>1040</v>
      </c>
      <c r="C981" s="3" t="s">
        <v>1040</v>
      </c>
      <c r="D981" s="3" t="s">
        <v>932</v>
      </c>
      <c r="E981" s="3" t="str">
        <v>Reigoldswil</v>
      </c>
      <c r="G981" s="18">
        <v>3263</v>
      </c>
      <c r="H981" s="18" t="s">
        <v>4537</v>
      </c>
    </row>
    <row r="982" spans="1:8" x14ac:dyDescent="0.2">
      <c r="A982" s="3">
        <v>6114</v>
      </c>
      <c r="B982" s="3" t="s">
        <v>1041</v>
      </c>
      <c r="C982" s="3" t="s">
        <v>1040</v>
      </c>
      <c r="D982" s="3" t="s">
        <v>932</v>
      </c>
      <c r="E982" s="3" t="str">
        <v>Titterten</v>
      </c>
      <c r="G982" s="18">
        <v>3264</v>
      </c>
      <c r="H982" s="18" t="s">
        <v>4537</v>
      </c>
    </row>
    <row r="983" spans="1:8" x14ac:dyDescent="0.2">
      <c r="A983" s="3">
        <v>6248</v>
      </c>
      <c r="B983" s="3" t="s">
        <v>1042</v>
      </c>
      <c r="C983" s="3" t="s">
        <v>1042</v>
      </c>
      <c r="D983" s="3" t="s">
        <v>932</v>
      </c>
      <c r="E983" s="3" t="str">
        <v>Waldenburg</v>
      </c>
      <c r="G983" s="18">
        <v>3266</v>
      </c>
      <c r="H983" s="18" t="s">
        <v>4537</v>
      </c>
    </row>
    <row r="984" spans="1:8" x14ac:dyDescent="0.2">
      <c r="A984" s="3">
        <v>6147</v>
      </c>
      <c r="B984" s="3" t="s">
        <v>1043</v>
      </c>
      <c r="C984" s="3" t="s">
        <v>1043</v>
      </c>
      <c r="D984" s="3" t="s">
        <v>932</v>
      </c>
      <c r="E984" s="3" t="str">
        <v>Gächlingen</v>
      </c>
      <c r="G984" s="18">
        <v>3267</v>
      </c>
      <c r="H984" s="18" t="s">
        <v>4537</v>
      </c>
    </row>
    <row r="985" spans="1:8" x14ac:dyDescent="0.2">
      <c r="A985" s="3">
        <v>6245</v>
      </c>
      <c r="B985" s="3" t="s">
        <v>1044</v>
      </c>
      <c r="C985" s="3" t="s">
        <v>1045</v>
      </c>
      <c r="D985" s="3" t="s">
        <v>932</v>
      </c>
      <c r="E985" s="3" t="str">
        <v>Löhningen</v>
      </c>
      <c r="G985" s="18">
        <v>3268</v>
      </c>
      <c r="H985" s="18" t="s">
        <v>4537</v>
      </c>
    </row>
    <row r="986" spans="1:8" x14ac:dyDescent="0.2">
      <c r="A986" s="3">
        <v>6246</v>
      </c>
      <c r="B986" s="3" t="s">
        <v>1045</v>
      </c>
      <c r="C986" s="3" t="s">
        <v>1045</v>
      </c>
      <c r="D986" s="3" t="s">
        <v>932</v>
      </c>
      <c r="E986" s="3" t="str">
        <v>Neunkirch</v>
      </c>
      <c r="G986" s="18">
        <v>3270</v>
      </c>
      <c r="H986" s="18" t="s">
        <v>4537</v>
      </c>
    </row>
    <row r="987" spans="1:8" x14ac:dyDescent="0.2">
      <c r="A987" s="3">
        <v>6211</v>
      </c>
      <c r="B987" s="3" t="s">
        <v>1046</v>
      </c>
      <c r="C987" s="3" t="s">
        <v>1047</v>
      </c>
      <c r="D987" s="3" t="s">
        <v>932</v>
      </c>
      <c r="E987" s="3" t="str">
        <v>Büttenhardt</v>
      </c>
      <c r="G987" s="18">
        <v>3271</v>
      </c>
      <c r="H987" s="18" t="s">
        <v>4537</v>
      </c>
    </row>
    <row r="988" spans="1:8" x14ac:dyDescent="0.2">
      <c r="A988" s="3">
        <v>6252</v>
      </c>
      <c r="B988" s="3" t="s">
        <v>1047</v>
      </c>
      <c r="C988" s="3" t="s">
        <v>1047</v>
      </c>
      <c r="D988" s="3" t="s">
        <v>932</v>
      </c>
      <c r="E988" s="3" t="str">
        <v>Dörflingen</v>
      </c>
      <c r="G988" s="18">
        <v>3272</v>
      </c>
      <c r="H988" s="18" t="s">
        <v>4537</v>
      </c>
    </row>
    <row r="989" spans="1:8" x14ac:dyDescent="0.2">
      <c r="A989" s="3">
        <v>6253</v>
      </c>
      <c r="B989" s="3" t="s">
        <v>1048</v>
      </c>
      <c r="C989" s="3" t="s">
        <v>1047</v>
      </c>
      <c r="D989" s="3" t="s">
        <v>932</v>
      </c>
      <c r="E989" s="3" t="str">
        <v>Lohn (SH)</v>
      </c>
      <c r="G989" s="18">
        <v>3273</v>
      </c>
      <c r="H989" s="18" t="s">
        <v>4537</v>
      </c>
    </row>
    <row r="990" spans="1:8" x14ac:dyDescent="0.2">
      <c r="A990" s="3">
        <v>6243</v>
      </c>
      <c r="B990" s="3" t="s">
        <v>1049</v>
      </c>
      <c r="C990" s="3" t="s">
        <v>1049</v>
      </c>
      <c r="D990" s="3" t="s">
        <v>932</v>
      </c>
      <c r="E990" s="3" t="str">
        <v>Stetten (SH)</v>
      </c>
      <c r="G990" s="18">
        <v>3274</v>
      </c>
      <c r="H990" s="18" t="s">
        <v>4537</v>
      </c>
    </row>
    <row r="991" spans="1:8" x14ac:dyDescent="0.2">
      <c r="A991" s="3">
        <v>6217</v>
      </c>
      <c r="B991" s="3" t="s">
        <v>1050</v>
      </c>
      <c r="C991" s="3" t="s">
        <v>1051</v>
      </c>
      <c r="D991" s="3" t="s">
        <v>932</v>
      </c>
      <c r="E991" s="3" t="str">
        <v>Thayngen</v>
      </c>
      <c r="G991" s="18">
        <v>3280</v>
      </c>
      <c r="H991" s="18" t="s">
        <v>4534</v>
      </c>
    </row>
    <row r="992" spans="1:8" x14ac:dyDescent="0.2">
      <c r="A992" s="3">
        <v>6218</v>
      </c>
      <c r="B992" s="3" t="s">
        <v>1051</v>
      </c>
      <c r="C992" s="3" t="s">
        <v>1051</v>
      </c>
      <c r="D992" s="3" t="s">
        <v>932</v>
      </c>
      <c r="E992" s="3" t="str">
        <v>Bargen (SH)</v>
      </c>
      <c r="G992" s="18">
        <v>3282</v>
      </c>
      <c r="H992" s="18" t="s">
        <v>4537</v>
      </c>
    </row>
    <row r="993" spans="1:8" x14ac:dyDescent="0.2">
      <c r="A993" s="3">
        <v>6145</v>
      </c>
      <c r="B993" s="3" t="s">
        <v>1052</v>
      </c>
      <c r="C993" s="3" t="s">
        <v>1053</v>
      </c>
      <c r="D993" s="3" t="s">
        <v>932</v>
      </c>
      <c r="E993" s="3" t="str">
        <v>Beringen</v>
      </c>
      <c r="G993" s="18">
        <v>3283</v>
      </c>
      <c r="H993" s="18" t="s">
        <v>4537</v>
      </c>
    </row>
    <row r="994" spans="1:8" x14ac:dyDescent="0.2">
      <c r="A994" s="3">
        <v>6146</v>
      </c>
      <c r="B994" s="3" t="s">
        <v>1054</v>
      </c>
      <c r="C994" s="3" t="s">
        <v>1054</v>
      </c>
      <c r="D994" s="3" t="s">
        <v>932</v>
      </c>
      <c r="E994" s="3" t="str">
        <v>Buchberg</v>
      </c>
      <c r="G994" s="18">
        <v>3284</v>
      </c>
      <c r="H994" s="18" t="s">
        <v>4537</v>
      </c>
    </row>
    <row r="995" spans="1:8" x14ac:dyDescent="0.2">
      <c r="A995" s="3">
        <v>6133</v>
      </c>
      <c r="B995" s="3" t="s">
        <v>1055</v>
      </c>
      <c r="C995" s="3" t="s">
        <v>1056</v>
      </c>
      <c r="D995" s="3" t="s">
        <v>932</v>
      </c>
      <c r="E995" s="3" t="str">
        <v>Merishausen</v>
      </c>
      <c r="G995" s="18">
        <v>3285</v>
      </c>
      <c r="H995" s="18" t="s">
        <v>4534</v>
      </c>
    </row>
    <row r="996" spans="1:8" x14ac:dyDescent="0.2">
      <c r="A996" s="3">
        <v>6154</v>
      </c>
      <c r="B996" s="3" t="s">
        <v>1057</v>
      </c>
      <c r="C996" s="3" t="s">
        <v>1058</v>
      </c>
      <c r="D996" s="3" t="s">
        <v>932</v>
      </c>
      <c r="E996" s="3" t="str">
        <v>Neuhausen am Rheinfall</v>
      </c>
      <c r="G996" s="18">
        <v>3286</v>
      </c>
      <c r="H996" s="18" t="s">
        <v>4534</v>
      </c>
    </row>
    <row r="997" spans="1:8" x14ac:dyDescent="0.2">
      <c r="A997" s="3">
        <v>6156</v>
      </c>
      <c r="B997" s="3" t="s">
        <v>1058</v>
      </c>
      <c r="C997" s="3" t="s">
        <v>1058</v>
      </c>
      <c r="D997" s="3" t="s">
        <v>932</v>
      </c>
      <c r="E997" s="3" t="str">
        <v>Rüdlingen</v>
      </c>
      <c r="G997" s="18">
        <v>3292</v>
      </c>
      <c r="H997" s="18" t="s">
        <v>4537</v>
      </c>
    </row>
    <row r="998" spans="1:8" x14ac:dyDescent="0.2">
      <c r="A998" s="3">
        <v>6156</v>
      </c>
      <c r="B998" s="3" t="s">
        <v>1059</v>
      </c>
      <c r="C998" s="3" t="s">
        <v>1058</v>
      </c>
      <c r="D998" s="3" t="s">
        <v>932</v>
      </c>
      <c r="E998" s="3" t="str">
        <v>Schaffhausen</v>
      </c>
      <c r="G998" s="18">
        <v>3293</v>
      </c>
      <c r="H998" s="18" t="s">
        <v>4537</v>
      </c>
    </row>
    <row r="999" spans="1:8" x14ac:dyDescent="0.2">
      <c r="A999" s="3">
        <v>6122</v>
      </c>
      <c r="B999" s="3" t="s">
        <v>1060</v>
      </c>
      <c r="C999" s="3" t="s">
        <v>1060</v>
      </c>
      <c r="D999" s="3" t="s">
        <v>932</v>
      </c>
      <c r="E999" s="3" t="str">
        <v>Beggingen</v>
      </c>
      <c r="G999" s="18">
        <v>3294</v>
      </c>
      <c r="H999" s="18" t="s">
        <v>4537</v>
      </c>
    </row>
    <row r="1000" spans="1:8" x14ac:dyDescent="0.2">
      <c r="A1000" s="3">
        <v>6123</v>
      </c>
      <c r="B1000" s="3" t="s">
        <v>1061</v>
      </c>
      <c r="C1000" s="3" t="s">
        <v>1060</v>
      </c>
      <c r="D1000" s="3" t="s">
        <v>932</v>
      </c>
      <c r="E1000" s="3" t="str">
        <v>Schleitheim</v>
      </c>
      <c r="G1000" s="18">
        <v>3295</v>
      </c>
      <c r="H1000" s="18" t="s">
        <v>4537</v>
      </c>
    </row>
    <row r="1001" spans="1:8" x14ac:dyDescent="0.2">
      <c r="A1001" s="3">
        <v>6125</v>
      </c>
      <c r="B1001" s="3" t="s">
        <v>1062</v>
      </c>
      <c r="C1001" s="3" t="s">
        <v>1060</v>
      </c>
      <c r="D1001" s="3" t="s">
        <v>932</v>
      </c>
      <c r="E1001" s="3" t="str">
        <v>Siblingen</v>
      </c>
      <c r="G1001" s="18">
        <v>3296</v>
      </c>
      <c r="H1001" s="18" t="s">
        <v>4537</v>
      </c>
    </row>
    <row r="1002" spans="1:8" x14ac:dyDescent="0.2">
      <c r="A1002" s="3">
        <v>6244</v>
      </c>
      <c r="B1002" s="3" t="s">
        <v>1063</v>
      </c>
      <c r="C1002" s="3" t="s">
        <v>1063</v>
      </c>
      <c r="D1002" s="3" t="s">
        <v>932</v>
      </c>
      <c r="E1002" s="3" t="str">
        <v>Buch (SH)</v>
      </c>
      <c r="G1002" s="18">
        <v>3297</v>
      </c>
      <c r="H1002" s="18" t="s">
        <v>4537</v>
      </c>
    </row>
    <row r="1003" spans="1:8" x14ac:dyDescent="0.2">
      <c r="A1003" s="3">
        <v>4915</v>
      </c>
      <c r="B1003" s="3" t="s">
        <v>1064</v>
      </c>
      <c r="C1003" s="3" t="s">
        <v>1065</v>
      </c>
      <c r="D1003" s="3" t="s">
        <v>932</v>
      </c>
      <c r="E1003" s="3" t="str">
        <v>Hemishofen</v>
      </c>
      <c r="G1003" s="18">
        <v>3298</v>
      </c>
      <c r="H1003" s="18" t="s">
        <v>4537</v>
      </c>
    </row>
    <row r="1004" spans="1:8" x14ac:dyDescent="0.2">
      <c r="A1004" s="3">
        <v>6264</v>
      </c>
      <c r="B1004" s="3" t="s">
        <v>1065</v>
      </c>
      <c r="C1004" s="3" t="s">
        <v>1065</v>
      </c>
      <c r="D1004" s="3" t="s">
        <v>932</v>
      </c>
      <c r="E1004" s="3" t="str">
        <v>Ramsen</v>
      </c>
      <c r="G1004" s="18">
        <v>3302</v>
      </c>
      <c r="H1004" s="18" t="s">
        <v>4537</v>
      </c>
    </row>
    <row r="1005" spans="1:8" x14ac:dyDescent="0.2">
      <c r="A1005" s="3">
        <v>6260</v>
      </c>
      <c r="B1005" s="3" t="s">
        <v>1066</v>
      </c>
      <c r="C1005" s="3" t="s">
        <v>1066</v>
      </c>
      <c r="D1005" s="3" t="s">
        <v>932</v>
      </c>
      <c r="E1005" s="3" t="str">
        <v>Stein am Rhein</v>
      </c>
      <c r="G1005" s="18">
        <v>3303</v>
      </c>
      <c r="H1005" s="18" t="s">
        <v>4537</v>
      </c>
    </row>
    <row r="1006" spans="1:8" x14ac:dyDescent="0.2">
      <c r="A1006" s="3">
        <v>6260</v>
      </c>
      <c r="B1006" s="3" t="s">
        <v>1067</v>
      </c>
      <c r="C1006" s="3" t="s">
        <v>1066</v>
      </c>
      <c r="D1006" s="3" t="s">
        <v>932</v>
      </c>
      <c r="E1006" s="3" t="str">
        <v>Hallau</v>
      </c>
      <c r="G1006" s="18">
        <v>3305</v>
      </c>
      <c r="H1006" s="18" t="s">
        <v>4537</v>
      </c>
    </row>
    <row r="1007" spans="1:8" x14ac:dyDescent="0.2">
      <c r="A1007" s="3">
        <v>6260</v>
      </c>
      <c r="B1007" s="3" t="s">
        <v>1068</v>
      </c>
      <c r="C1007" s="3" t="s">
        <v>1066</v>
      </c>
      <c r="D1007" s="3" t="s">
        <v>932</v>
      </c>
      <c r="E1007" s="3" t="str">
        <v>Oberhallau</v>
      </c>
      <c r="G1007" s="18">
        <v>3306</v>
      </c>
      <c r="H1007" s="18" t="s">
        <v>4537</v>
      </c>
    </row>
    <row r="1008" spans="1:8" x14ac:dyDescent="0.2">
      <c r="A1008" s="3">
        <v>6262</v>
      </c>
      <c r="B1008" s="3" t="s">
        <v>1069</v>
      </c>
      <c r="C1008" s="3" t="s">
        <v>1066</v>
      </c>
      <c r="D1008" s="3" t="s">
        <v>932</v>
      </c>
      <c r="E1008" s="3" t="str">
        <v>Trasadingen</v>
      </c>
      <c r="G1008" s="18">
        <v>3307</v>
      </c>
      <c r="H1008" s="18" t="s">
        <v>4537</v>
      </c>
    </row>
    <row r="1009" spans="1:8" x14ac:dyDescent="0.2">
      <c r="A1009" s="3">
        <v>6263</v>
      </c>
      <c r="B1009" s="3" t="s">
        <v>1070</v>
      </c>
      <c r="C1009" s="3" t="s">
        <v>1066</v>
      </c>
      <c r="D1009" s="3" t="s">
        <v>932</v>
      </c>
      <c r="E1009" s="3" t="str">
        <v>Wilchingen</v>
      </c>
      <c r="G1009" s="18">
        <v>3308</v>
      </c>
      <c r="H1009" s="18" t="s">
        <v>4537</v>
      </c>
    </row>
    <row r="1010" spans="1:8" x14ac:dyDescent="0.2">
      <c r="A1010" s="3">
        <v>6265</v>
      </c>
      <c r="B1010" s="3" t="s">
        <v>1071</v>
      </c>
      <c r="C1010" s="3" t="s">
        <v>1071</v>
      </c>
      <c r="D1010" s="3" t="s">
        <v>932</v>
      </c>
      <c r="E1010" s="3" t="str">
        <v>Herisau</v>
      </c>
      <c r="G1010" s="18">
        <v>3309</v>
      </c>
      <c r="H1010" s="18" t="s">
        <v>4537</v>
      </c>
    </row>
    <row r="1011" spans="1:8" x14ac:dyDescent="0.2">
      <c r="A1011" s="3">
        <v>6143</v>
      </c>
      <c r="B1011" s="3" t="s">
        <v>1072</v>
      </c>
      <c r="C1011" s="3" t="s">
        <v>1073</v>
      </c>
      <c r="D1011" s="3" t="s">
        <v>932</v>
      </c>
      <c r="E1011" s="3" t="str">
        <v>Hundwil</v>
      </c>
      <c r="G1011" s="18">
        <v>3312</v>
      </c>
      <c r="H1011" s="18" t="s">
        <v>4537</v>
      </c>
    </row>
    <row r="1012" spans="1:8" x14ac:dyDescent="0.2">
      <c r="A1012" s="3">
        <v>6247</v>
      </c>
      <c r="B1012" s="3" t="s">
        <v>1073</v>
      </c>
      <c r="C1012" s="3" t="s">
        <v>1073</v>
      </c>
      <c r="D1012" s="3" t="s">
        <v>932</v>
      </c>
      <c r="E1012" s="3" t="str">
        <v>Schönengrund</v>
      </c>
      <c r="G1012" s="18">
        <v>3313</v>
      </c>
      <c r="H1012" s="18" t="s">
        <v>4537</v>
      </c>
    </row>
    <row r="1013" spans="1:8" x14ac:dyDescent="0.2">
      <c r="A1013" s="3">
        <v>6153</v>
      </c>
      <c r="B1013" s="3" t="s">
        <v>1074</v>
      </c>
      <c r="C1013" s="3" t="s">
        <v>1074</v>
      </c>
      <c r="D1013" s="3" t="s">
        <v>932</v>
      </c>
      <c r="E1013" s="3" t="str">
        <v>Schwellbrunn</v>
      </c>
      <c r="G1013" s="18">
        <v>3314</v>
      </c>
      <c r="H1013" s="18" t="s">
        <v>4537</v>
      </c>
    </row>
    <row r="1014" spans="1:8" x14ac:dyDescent="0.2">
      <c r="A1014" s="3">
        <v>6242</v>
      </c>
      <c r="B1014" s="3" t="s">
        <v>1075</v>
      </c>
      <c r="C1014" s="3" t="s">
        <v>1075</v>
      </c>
      <c r="D1014" s="3" t="s">
        <v>932</v>
      </c>
      <c r="E1014" s="3" t="str">
        <v>Stein (AR)</v>
      </c>
      <c r="G1014" s="18">
        <v>3315</v>
      </c>
      <c r="H1014" s="18" t="s">
        <v>4537</v>
      </c>
    </row>
    <row r="1015" spans="1:8" x14ac:dyDescent="0.2">
      <c r="A1015" s="3">
        <v>4806</v>
      </c>
      <c r="B1015" s="3" t="s">
        <v>1076</v>
      </c>
      <c r="C1015" s="3" t="s">
        <v>1076</v>
      </c>
      <c r="D1015" s="3" t="s">
        <v>932</v>
      </c>
      <c r="E1015" s="3" t="str">
        <v>Urnäsch</v>
      </c>
      <c r="G1015" s="18">
        <v>3317</v>
      </c>
      <c r="H1015" s="18" t="s">
        <v>4537</v>
      </c>
    </row>
    <row r="1016" spans="1:8" x14ac:dyDescent="0.2">
      <c r="A1016" s="3">
        <v>6260</v>
      </c>
      <c r="B1016" s="3" t="s">
        <v>1077</v>
      </c>
      <c r="C1016" s="3" t="s">
        <v>1076</v>
      </c>
      <c r="D1016" s="3" t="s">
        <v>932</v>
      </c>
      <c r="E1016" s="3" t="str">
        <v>Waldstatt</v>
      </c>
      <c r="G1016" s="18">
        <v>3322</v>
      </c>
      <c r="H1016" s="18" t="s">
        <v>4537</v>
      </c>
    </row>
    <row r="1017" spans="1:8" x14ac:dyDescent="0.2">
      <c r="A1017" s="3">
        <v>6144</v>
      </c>
      <c r="B1017" s="3" t="s">
        <v>1078</v>
      </c>
      <c r="C1017" s="3" t="s">
        <v>1079</v>
      </c>
      <c r="D1017" s="3" t="s">
        <v>932</v>
      </c>
      <c r="E1017" s="3" t="str">
        <v>Bühler</v>
      </c>
      <c r="G1017" s="18">
        <v>3323</v>
      </c>
      <c r="H1017" s="18" t="s">
        <v>4537</v>
      </c>
    </row>
    <row r="1018" spans="1:8" x14ac:dyDescent="0.2">
      <c r="A1018" s="3">
        <v>6152</v>
      </c>
      <c r="B1018" s="3" t="s">
        <v>1080</v>
      </c>
      <c r="C1018" s="3" t="s">
        <v>1079</v>
      </c>
      <c r="D1018" s="3" t="s">
        <v>932</v>
      </c>
      <c r="E1018" s="3" t="str">
        <v>Gais</v>
      </c>
      <c r="G1018" s="18">
        <v>3324</v>
      </c>
      <c r="H1018" s="18" t="s">
        <v>4537</v>
      </c>
    </row>
    <row r="1019" spans="1:8" x14ac:dyDescent="0.2">
      <c r="A1019" s="3">
        <v>6126</v>
      </c>
      <c r="B1019" s="3" t="s">
        <v>1081</v>
      </c>
      <c r="C1019" s="3" t="s">
        <v>1082</v>
      </c>
      <c r="D1019" s="3" t="s">
        <v>932</v>
      </c>
      <c r="E1019" s="3" t="str">
        <v>Speicher</v>
      </c>
      <c r="G1019" s="18">
        <v>3325</v>
      </c>
      <c r="H1019" s="18" t="s">
        <v>4537</v>
      </c>
    </row>
    <row r="1020" spans="1:8" x14ac:dyDescent="0.2">
      <c r="A1020" s="3">
        <v>6130</v>
      </c>
      <c r="B1020" s="3" t="s">
        <v>1082</v>
      </c>
      <c r="C1020" s="3" t="s">
        <v>1082</v>
      </c>
      <c r="D1020" s="3" t="s">
        <v>932</v>
      </c>
      <c r="E1020" s="3" t="str">
        <v>Teufen (AR)</v>
      </c>
      <c r="G1020" s="18">
        <v>3326</v>
      </c>
      <c r="H1020" s="18" t="s">
        <v>4537</v>
      </c>
    </row>
    <row r="1021" spans="1:8" x14ac:dyDescent="0.2">
      <c r="A1021" s="3">
        <v>6132</v>
      </c>
      <c r="B1021" s="3" t="s">
        <v>1083</v>
      </c>
      <c r="C1021" s="3" t="s">
        <v>1082</v>
      </c>
      <c r="D1021" s="3" t="s">
        <v>932</v>
      </c>
      <c r="E1021" s="3" t="str">
        <v>Trogen</v>
      </c>
      <c r="G1021" s="18">
        <v>3360</v>
      </c>
      <c r="H1021" s="18" t="s">
        <v>4545</v>
      </c>
    </row>
    <row r="1022" spans="1:8" x14ac:dyDescent="0.2">
      <c r="A1022" s="3">
        <v>6142</v>
      </c>
      <c r="B1022" s="3" t="s">
        <v>1084</v>
      </c>
      <c r="C1022" s="3" t="s">
        <v>1082</v>
      </c>
      <c r="D1022" s="3" t="s">
        <v>932</v>
      </c>
      <c r="E1022" s="3" t="str">
        <v>Grub (AR)</v>
      </c>
      <c r="G1022" s="18">
        <v>3362</v>
      </c>
      <c r="H1022" s="18" t="s">
        <v>4545</v>
      </c>
    </row>
    <row r="1023" spans="1:8" x14ac:dyDescent="0.2">
      <c r="A1023" s="3">
        <v>6460</v>
      </c>
      <c r="B1023" s="3" t="s">
        <v>1085</v>
      </c>
      <c r="C1023" s="3" t="s">
        <v>1086</v>
      </c>
      <c r="D1023" s="3" t="s">
        <v>1087</v>
      </c>
      <c r="E1023" s="3" t="str">
        <v>Heiden</v>
      </c>
      <c r="G1023" s="18">
        <v>3363</v>
      </c>
      <c r="H1023" s="18" t="s">
        <v>4545</v>
      </c>
    </row>
    <row r="1024" spans="1:8" x14ac:dyDescent="0.2">
      <c r="A1024" s="3">
        <v>6490</v>
      </c>
      <c r="B1024" s="3" t="s">
        <v>1088</v>
      </c>
      <c r="C1024" s="3" t="s">
        <v>1088</v>
      </c>
      <c r="D1024" s="3" t="s">
        <v>1087</v>
      </c>
      <c r="E1024" s="3" t="str">
        <v>Lutzenberg</v>
      </c>
      <c r="G1024" s="18">
        <v>3365</v>
      </c>
      <c r="H1024" s="18" t="s">
        <v>4545</v>
      </c>
    </row>
    <row r="1025" spans="1:8" x14ac:dyDescent="0.2">
      <c r="A1025" s="3">
        <v>6468</v>
      </c>
      <c r="B1025" s="3" t="s">
        <v>1089</v>
      </c>
      <c r="C1025" s="3" t="s">
        <v>1089</v>
      </c>
      <c r="D1025" s="3" t="s">
        <v>1087</v>
      </c>
      <c r="E1025" s="3" t="str">
        <v>Rehetobel</v>
      </c>
      <c r="G1025" s="18">
        <v>3366</v>
      </c>
      <c r="H1025" s="18" t="s">
        <v>4545</v>
      </c>
    </row>
    <row r="1026" spans="1:8" x14ac:dyDescent="0.2">
      <c r="A1026" s="3">
        <v>6463</v>
      </c>
      <c r="B1026" s="3" t="s">
        <v>1090</v>
      </c>
      <c r="C1026" s="3" t="s">
        <v>1091</v>
      </c>
      <c r="D1026" s="3" t="s">
        <v>1087</v>
      </c>
      <c r="E1026" s="3" t="str">
        <v>Reute (AR)</v>
      </c>
      <c r="G1026" s="18">
        <v>3367</v>
      </c>
      <c r="H1026" s="18" t="s">
        <v>4545</v>
      </c>
    </row>
    <row r="1027" spans="1:8" x14ac:dyDescent="0.2">
      <c r="A1027" s="3">
        <v>6472</v>
      </c>
      <c r="B1027" s="3" t="s">
        <v>1092</v>
      </c>
      <c r="C1027" s="3" t="s">
        <v>1092</v>
      </c>
      <c r="D1027" s="3" t="s">
        <v>1087</v>
      </c>
      <c r="E1027" s="3" t="str">
        <v>Wald (AR)</v>
      </c>
      <c r="G1027" s="18">
        <v>3368</v>
      </c>
      <c r="H1027" s="18" t="s">
        <v>4545</v>
      </c>
    </row>
    <row r="1028" spans="1:8" x14ac:dyDescent="0.2">
      <c r="A1028" s="3">
        <v>6454</v>
      </c>
      <c r="B1028" s="3" t="s">
        <v>1093</v>
      </c>
      <c r="C1028" s="3" t="s">
        <v>1093</v>
      </c>
      <c r="D1028" s="3" t="s">
        <v>1087</v>
      </c>
      <c r="E1028" s="3" t="str">
        <v>Walzenhausen</v>
      </c>
      <c r="G1028" s="18">
        <v>3372</v>
      </c>
      <c r="H1028" s="18" t="s">
        <v>4545</v>
      </c>
    </row>
    <row r="1029" spans="1:8" x14ac:dyDescent="0.2">
      <c r="A1029" s="3">
        <v>6487</v>
      </c>
      <c r="B1029" s="3" t="s">
        <v>1094</v>
      </c>
      <c r="C1029" s="3" t="s">
        <v>1094</v>
      </c>
      <c r="D1029" s="3" t="s">
        <v>1087</v>
      </c>
      <c r="E1029" s="3" t="str">
        <v>Wolfhalden</v>
      </c>
      <c r="G1029" s="18">
        <v>3373</v>
      </c>
      <c r="H1029" s="18" t="s">
        <v>4545</v>
      </c>
    </row>
    <row r="1030" spans="1:8" x14ac:dyDescent="0.2">
      <c r="A1030" s="3">
        <v>6476</v>
      </c>
      <c r="B1030" s="3" t="s">
        <v>1095</v>
      </c>
      <c r="C1030" s="3" t="s">
        <v>1096</v>
      </c>
      <c r="D1030" s="3" t="s">
        <v>1087</v>
      </c>
      <c r="E1030" s="3" t="str">
        <v>Appenzell</v>
      </c>
      <c r="G1030" s="18">
        <v>3374</v>
      </c>
      <c r="H1030" s="18" t="s">
        <v>4545</v>
      </c>
    </row>
    <row r="1031" spans="1:8" x14ac:dyDescent="0.2">
      <c r="A1031" s="3">
        <v>6482</v>
      </c>
      <c r="B1031" s="3" t="s">
        <v>1096</v>
      </c>
      <c r="C1031" s="3" t="s">
        <v>1096</v>
      </c>
      <c r="D1031" s="3" t="s">
        <v>1087</v>
      </c>
      <c r="E1031" s="3" t="str">
        <v>Gonten</v>
      </c>
      <c r="G1031" s="18">
        <v>3375</v>
      </c>
      <c r="H1031" s="18" t="s">
        <v>4545</v>
      </c>
    </row>
    <row r="1032" spans="1:8" x14ac:dyDescent="0.2">
      <c r="A1032" s="3">
        <v>6493</v>
      </c>
      <c r="B1032" s="3" t="s">
        <v>1097</v>
      </c>
      <c r="C1032" s="3" t="s">
        <v>1097</v>
      </c>
      <c r="D1032" s="3" t="s">
        <v>1087</v>
      </c>
      <c r="E1032" s="3" t="str">
        <v>Schlatt-Haslen</v>
      </c>
      <c r="G1032" s="18">
        <v>3376</v>
      </c>
      <c r="H1032" s="18" t="s">
        <v>4545</v>
      </c>
    </row>
    <row r="1033" spans="1:8" x14ac:dyDescent="0.2">
      <c r="A1033" s="3">
        <v>6461</v>
      </c>
      <c r="B1033" s="3" t="s">
        <v>1098</v>
      </c>
      <c r="C1033" s="3" t="s">
        <v>1098</v>
      </c>
      <c r="D1033" s="3" t="s">
        <v>1087</v>
      </c>
      <c r="E1033" s="3" t="str">
        <v>Oberegg</v>
      </c>
      <c r="G1033" s="18">
        <v>3377</v>
      </c>
      <c r="H1033" s="18" t="s">
        <v>4545</v>
      </c>
    </row>
    <row r="1034" spans="1:8" x14ac:dyDescent="0.2">
      <c r="A1034" s="3">
        <v>6491</v>
      </c>
      <c r="B1034" s="3" t="s">
        <v>1099</v>
      </c>
      <c r="C1034" s="3" t="s">
        <v>1099</v>
      </c>
      <c r="D1034" s="3" t="s">
        <v>1087</v>
      </c>
      <c r="E1034" s="3" t="str">
        <v>Schwende-Rüte</v>
      </c>
      <c r="G1034" s="18">
        <v>3380</v>
      </c>
      <c r="H1034" s="18" t="s">
        <v>4545</v>
      </c>
    </row>
    <row r="1035" spans="1:8" x14ac:dyDescent="0.2">
      <c r="A1035" s="3">
        <v>6467</v>
      </c>
      <c r="B1035" s="3" t="s">
        <v>1100</v>
      </c>
      <c r="C1035" s="3" t="s">
        <v>1100</v>
      </c>
      <c r="D1035" s="3" t="s">
        <v>1087</v>
      </c>
      <c r="E1035" s="3" t="str">
        <v>Häggenschwil</v>
      </c>
      <c r="G1035" s="18">
        <v>3400</v>
      </c>
      <c r="H1035" s="18" t="s">
        <v>4537</v>
      </c>
    </row>
    <row r="1036" spans="1:8" x14ac:dyDescent="0.2">
      <c r="A1036" s="3">
        <v>6469</v>
      </c>
      <c r="B1036" s="3" t="s">
        <v>1101</v>
      </c>
      <c r="C1036" s="3" t="s">
        <v>1100</v>
      </c>
      <c r="D1036" s="3" t="s">
        <v>1087</v>
      </c>
      <c r="E1036" s="3" t="str">
        <v>Muolen</v>
      </c>
      <c r="G1036" s="18">
        <v>3412</v>
      </c>
      <c r="H1036" s="18" t="s">
        <v>4537</v>
      </c>
    </row>
    <row r="1037" spans="1:8" x14ac:dyDescent="0.2">
      <c r="A1037" s="3">
        <v>6462</v>
      </c>
      <c r="B1037" s="3" t="s">
        <v>1102</v>
      </c>
      <c r="C1037" s="3" t="s">
        <v>1103</v>
      </c>
      <c r="D1037" s="3" t="s">
        <v>1087</v>
      </c>
      <c r="E1037" s="3" t="str">
        <v>St. Gallen</v>
      </c>
      <c r="G1037" s="18">
        <v>3413</v>
      </c>
      <c r="H1037" s="18" t="s">
        <v>4537</v>
      </c>
    </row>
    <row r="1038" spans="1:8" x14ac:dyDescent="0.2">
      <c r="A1038" s="3">
        <v>6466</v>
      </c>
      <c r="B1038" s="3" t="s">
        <v>1104</v>
      </c>
      <c r="C1038" s="3" t="s">
        <v>1103</v>
      </c>
      <c r="D1038" s="3" t="s">
        <v>1087</v>
      </c>
      <c r="E1038" s="3" t="str">
        <v>Wittenbach</v>
      </c>
      <c r="G1038" s="18">
        <v>3414</v>
      </c>
      <c r="H1038" s="18" t="s">
        <v>4537</v>
      </c>
    </row>
    <row r="1039" spans="1:8" x14ac:dyDescent="0.2">
      <c r="A1039" s="3">
        <v>6377</v>
      </c>
      <c r="B1039" s="3" t="s">
        <v>1105</v>
      </c>
      <c r="C1039" s="3" t="s">
        <v>1105</v>
      </c>
      <c r="D1039" s="3" t="s">
        <v>1087</v>
      </c>
      <c r="E1039" s="3" t="str">
        <v>Berg (SG)</v>
      </c>
      <c r="G1039" s="18">
        <v>3415</v>
      </c>
      <c r="H1039" s="18" t="s">
        <v>4537</v>
      </c>
    </row>
    <row r="1040" spans="1:8" x14ac:dyDescent="0.2">
      <c r="A1040" s="3">
        <v>6441</v>
      </c>
      <c r="B1040" s="3" t="s">
        <v>1106</v>
      </c>
      <c r="C1040" s="3" t="s">
        <v>1105</v>
      </c>
      <c r="D1040" s="3" t="s">
        <v>1087</v>
      </c>
      <c r="E1040" s="3" t="str">
        <v>Eggersriet</v>
      </c>
      <c r="G1040" s="18">
        <v>3416</v>
      </c>
      <c r="H1040" s="18" t="s">
        <v>4545</v>
      </c>
    </row>
    <row r="1041" spans="1:8" x14ac:dyDescent="0.2">
      <c r="A1041" s="3">
        <v>6473</v>
      </c>
      <c r="B1041" s="3" t="s">
        <v>1107</v>
      </c>
      <c r="C1041" s="3" t="s">
        <v>1107</v>
      </c>
      <c r="D1041" s="3" t="s">
        <v>1087</v>
      </c>
      <c r="E1041" s="3" t="str">
        <v>Goldach</v>
      </c>
      <c r="G1041" s="18">
        <v>3417</v>
      </c>
      <c r="H1041" s="18" t="s">
        <v>4537</v>
      </c>
    </row>
    <row r="1042" spans="1:8" x14ac:dyDescent="0.2">
      <c r="A1042" s="3">
        <v>6474</v>
      </c>
      <c r="B1042" s="3" t="s">
        <v>1108</v>
      </c>
      <c r="C1042" s="3" t="s">
        <v>1107</v>
      </c>
      <c r="D1042" s="3" t="s">
        <v>1087</v>
      </c>
      <c r="E1042" s="3" t="str">
        <v>Mörschwil</v>
      </c>
      <c r="G1042" s="18">
        <v>3418</v>
      </c>
      <c r="H1042" s="18" t="s">
        <v>4537</v>
      </c>
    </row>
    <row r="1043" spans="1:8" x14ac:dyDescent="0.2">
      <c r="A1043" s="3">
        <v>6475</v>
      </c>
      <c r="B1043" s="3" t="s">
        <v>1109</v>
      </c>
      <c r="C1043" s="3" t="s">
        <v>1107</v>
      </c>
      <c r="D1043" s="3" t="s">
        <v>1087</v>
      </c>
      <c r="E1043" s="3" t="str">
        <v>Rorschach</v>
      </c>
      <c r="G1043" s="18">
        <v>3419</v>
      </c>
      <c r="H1043" s="18" t="s">
        <v>4537</v>
      </c>
    </row>
    <row r="1044" spans="1:8" x14ac:dyDescent="0.2">
      <c r="A1044" s="3">
        <v>6452</v>
      </c>
      <c r="B1044" s="3" t="s">
        <v>1110</v>
      </c>
      <c r="C1044" s="3" t="s">
        <v>1110</v>
      </c>
      <c r="D1044" s="3" t="s">
        <v>1087</v>
      </c>
      <c r="E1044" s="3" t="str">
        <v>Rorschacherberg</v>
      </c>
      <c r="G1044" s="18">
        <v>3421</v>
      </c>
      <c r="H1044" s="18" t="s">
        <v>4537</v>
      </c>
    </row>
    <row r="1045" spans="1:8" x14ac:dyDescent="0.2">
      <c r="A1045" s="3">
        <v>6464</v>
      </c>
      <c r="B1045" s="3" t="s">
        <v>1111</v>
      </c>
      <c r="C1045" s="3" t="s">
        <v>1111</v>
      </c>
      <c r="D1045" s="3" t="s">
        <v>1087</v>
      </c>
      <c r="E1045" s="3" t="str">
        <v>Steinach</v>
      </c>
      <c r="G1045" s="18">
        <v>3422</v>
      </c>
      <c r="H1045" s="18" t="s">
        <v>4537</v>
      </c>
    </row>
    <row r="1046" spans="1:8" x14ac:dyDescent="0.2">
      <c r="A1046" s="3">
        <v>8751</v>
      </c>
      <c r="B1046" s="3" t="s">
        <v>1112</v>
      </c>
      <c r="C1046" s="3" t="s">
        <v>1111</v>
      </c>
      <c r="D1046" s="3" t="s">
        <v>1087</v>
      </c>
      <c r="E1046" s="3" t="str">
        <v>Tübach</v>
      </c>
      <c r="G1046" s="18">
        <v>3423</v>
      </c>
      <c r="H1046" s="18" t="s">
        <v>4537</v>
      </c>
    </row>
    <row r="1047" spans="1:8" x14ac:dyDescent="0.2">
      <c r="A1047" s="3">
        <v>6465</v>
      </c>
      <c r="B1047" s="3" t="s">
        <v>1113</v>
      </c>
      <c r="C1047" s="3" t="s">
        <v>1113</v>
      </c>
      <c r="D1047" s="3" t="s">
        <v>1087</v>
      </c>
      <c r="E1047" s="3" t="str">
        <v>Untereggen</v>
      </c>
      <c r="G1047" s="18">
        <v>3424</v>
      </c>
      <c r="H1047" s="18" t="s">
        <v>4537</v>
      </c>
    </row>
    <row r="1048" spans="1:8" x14ac:dyDescent="0.2">
      <c r="A1048" s="3">
        <v>6484</v>
      </c>
      <c r="B1048" s="3" t="s">
        <v>1114</v>
      </c>
      <c r="C1048" s="3" t="s">
        <v>1115</v>
      </c>
      <c r="D1048" s="3" t="s">
        <v>1087</v>
      </c>
      <c r="E1048" s="3" t="str">
        <v>Au (SG)</v>
      </c>
      <c r="G1048" s="18">
        <v>3425</v>
      </c>
      <c r="H1048" s="18" t="s">
        <v>4537</v>
      </c>
    </row>
    <row r="1049" spans="1:8" x14ac:dyDescent="0.2">
      <c r="A1049" s="3">
        <v>6485</v>
      </c>
      <c r="B1049" s="3" t="s">
        <v>1116</v>
      </c>
      <c r="C1049" s="3" t="s">
        <v>1115</v>
      </c>
      <c r="D1049" s="3" t="s">
        <v>1087</v>
      </c>
      <c r="E1049" s="3" t="str">
        <v>Balgach</v>
      </c>
      <c r="G1049" s="18">
        <v>3426</v>
      </c>
      <c r="H1049" s="18" t="s">
        <v>4537</v>
      </c>
    </row>
    <row r="1050" spans="1:8" x14ac:dyDescent="0.2">
      <c r="A1050" s="3">
        <v>8836</v>
      </c>
      <c r="B1050" s="3" t="s">
        <v>1117</v>
      </c>
      <c r="C1050" s="3" t="s">
        <v>1118</v>
      </c>
      <c r="D1050" s="3" t="s">
        <v>1119</v>
      </c>
      <c r="E1050" s="3" t="str">
        <v>Berneck</v>
      </c>
      <c r="G1050" s="18">
        <v>3427</v>
      </c>
      <c r="H1050" s="18" t="s">
        <v>4537</v>
      </c>
    </row>
    <row r="1051" spans="1:8" x14ac:dyDescent="0.2">
      <c r="A1051" s="3">
        <v>8840</v>
      </c>
      <c r="B1051" s="3" t="s">
        <v>1118</v>
      </c>
      <c r="C1051" s="3" t="s">
        <v>1118</v>
      </c>
      <c r="D1051" s="3" t="s">
        <v>1119</v>
      </c>
      <c r="E1051" s="3" t="str">
        <v>Diepoldsau</v>
      </c>
      <c r="G1051" s="18">
        <v>3428</v>
      </c>
      <c r="H1051" s="18" t="s">
        <v>4537</v>
      </c>
    </row>
    <row r="1052" spans="1:8" x14ac:dyDescent="0.2">
      <c r="A1052" s="3">
        <v>8840</v>
      </c>
      <c r="B1052" s="3" t="s">
        <v>1120</v>
      </c>
      <c r="C1052" s="3" t="s">
        <v>1118</v>
      </c>
      <c r="D1052" s="3" t="s">
        <v>1119</v>
      </c>
      <c r="E1052" s="3" t="str">
        <v>Rheineck</v>
      </c>
      <c r="G1052" s="18">
        <v>3429</v>
      </c>
      <c r="H1052" s="18" t="s">
        <v>4545</v>
      </c>
    </row>
    <row r="1053" spans="1:8" x14ac:dyDescent="0.2">
      <c r="A1053" s="3">
        <v>8841</v>
      </c>
      <c r="B1053" s="3" t="s">
        <v>1121</v>
      </c>
      <c r="C1053" s="3" t="s">
        <v>1118</v>
      </c>
      <c r="D1053" s="3" t="s">
        <v>1119</v>
      </c>
      <c r="E1053" s="3" t="str">
        <v>St. Margrethen</v>
      </c>
      <c r="G1053" s="18">
        <v>3432</v>
      </c>
      <c r="H1053" s="18" t="s">
        <v>4537</v>
      </c>
    </row>
    <row r="1054" spans="1:8" x14ac:dyDescent="0.2">
      <c r="A1054" s="3">
        <v>8844</v>
      </c>
      <c r="B1054" s="3" t="s">
        <v>1122</v>
      </c>
      <c r="C1054" s="3" t="s">
        <v>1118</v>
      </c>
      <c r="D1054" s="3" t="s">
        <v>1119</v>
      </c>
      <c r="E1054" s="3" t="str">
        <v>Thal</v>
      </c>
      <c r="G1054" s="18">
        <v>3433</v>
      </c>
      <c r="H1054" s="18" t="s">
        <v>4537</v>
      </c>
    </row>
    <row r="1055" spans="1:8" x14ac:dyDescent="0.2">
      <c r="A1055" s="3">
        <v>8846</v>
      </c>
      <c r="B1055" s="3" t="s">
        <v>1123</v>
      </c>
      <c r="C1055" s="3" t="s">
        <v>1118</v>
      </c>
      <c r="D1055" s="3" t="s">
        <v>1119</v>
      </c>
      <c r="E1055" s="3" t="str">
        <v>Widnau</v>
      </c>
      <c r="G1055" s="18">
        <v>3434</v>
      </c>
      <c r="H1055" s="18" t="s">
        <v>4537</v>
      </c>
    </row>
    <row r="1056" spans="1:8" x14ac:dyDescent="0.2">
      <c r="A1056" s="3">
        <v>8847</v>
      </c>
      <c r="B1056" s="3" t="s">
        <v>1124</v>
      </c>
      <c r="C1056" s="3" t="s">
        <v>1118</v>
      </c>
      <c r="D1056" s="3" t="s">
        <v>1119</v>
      </c>
      <c r="E1056" s="3" t="str">
        <v>Altstätten</v>
      </c>
      <c r="G1056" s="18">
        <v>3435</v>
      </c>
      <c r="H1056" s="18" t="s">
        <v>4537</v>
      </c>
    </row>
    <row r="1057" spans="1:8" x14ac:dyDescent="0.2">
      <c r="A1057" s="3">
        <v>6410</v>
      </c>
      <c r="B1057" s="3" t="s">
        <v>1125</v>
      </c>
      <c r="C1057" s="3" t="s">
        <v>1126</v>
      </c>
      <c r="D1057" s="3" t="s">
        <v>1119</v>
      </c>
      <c r="E1057" s="3" t="str">
        <v>Eichberg</v>
      </c>
      <c r="G1057" s="18">
        <v>3436</v>
      </c>
      <c r="H1057" s="18" t="s">
        <v>4537</v>
      </c>
    </row>
    <row r="1058" spans="1:8" x14ac:dyDescent="0.2">
      <c r="A1058" s="3">
        <v>6442</v>
      </c>
      <c r="B1058" s="3" t="s">
        <v>1126</v>
      </c>
      <c r="C1058" s="3" t="s">
        <v>1126</v>
      </c>
      <c r="D1058" s="3" t="s">
        <v>1119</v>
      </c>
      <c r="E1058" s="3" t="str">
        <v>Marbach (SG)</v>
      </c>
      <c r="G1058" s="18">
        <v>3437</v>
      </c>
      <c r="H1058" s="18" t="s">
        <v>4537</v>
      </c>
    </row>
    <row r="1059" spans="1:8" x14ac:dyDescent="0.2">
      <c r="A1059" s="3">
        <v>8834</v>
      </c>
      <c r="B1059" s="3" t="s">
        <v>1127</v>
      </c>
      <c r="C1059" s="3" t="s">
        <v>1128</v>
      </c>
      <c r="D1059" s="3" t="s">
        <v>1119</v>
      </c>
      <c r="E1059" s="3" t="str">
        <v>Oberriet (SG)</v>
      </c>
      <c r="G1059" s="18">
        <v>3438</v>
      </c>
      <c r="H1059" s="18" t="s">
        <v>4537</v>
      </c>
    </row>
    <row r="1060" spans="1:8" x14ac:dyDescent="0.2">
      <c r="A1060" s="3">
        <v>8835</v>
      </c>
      <c r="B1060" s="3" t="s">
        <v>1128</v>
      </c>
      <c r="C1060" s="3" t="s">
        <v>1128</v>
      </c>
      <c r="D1060" s="3" t="s">
        <v>1119</v>
      </c>
      <c r="E1060" s="3" t="str">
        <v>Rebstein</v>
      </c>
      <c r="G1060" s="18">
        <v>3439</v>
      </c>
      <c r="H1060" s="18" t="s">
        <v>4537</v>
      </c>
    </row>
    <row r="1061" spans="1:8" x14ac:dyDescent="0.2">
      <c r="A1061" s="3">
        <v>8640</v>
      </c>
      <c r="B1061" s="3" t="s">
        <v>1129</v>
      </c>
      <c r="C1061" s="3" t="s">
        <v>1130</v>
      </c>
      <c r="D1061" s="3" t="s">
        <v>1119</v>
      </c>
      <c r="E1061" s="3" t="str">
        <v>Rüthi (SG)</v>
      </c>
      <c r="G1061" s="18">
        <v>3452</v>
      </c>
      <c r="H1061" s="18" t="s">
        <v>4537</v>
      </c>
    </row>
    <row r="1062" spans="1:8" x14ac:dyDescent="0.2">
      <c r="A1062" s="3">
        <v>8806</v>
      </c>
      <c r="B1062" s="3" t="s">
        <v>1131</v>
      </c>
      <c r="C1062" s="3" t="s">
        <v>1130</v>
      </c>
      <c r="D1062" s="3" t="s">
        <v>1119</v>
      </c>
      <c r="E1062" s="3" t="str">
        <v>Buchs (SG)</v>
      </c>
      <c r="G1062" s="18">
        <v>3453</v>
      </c>
      <c r="H1062" s="18" t="s">
        <v>4537</v>
      </c>
    </row>
    <row r="1063" spans="1:8" x14ac:dyDescent="0.2">
      <c r="A1063" s="3">
        <v>8807</v>
      </c>
      <c r="B1063" s="3" t="s">
        <v>1130</v>
      </c>
      <c r="C1063" s="3" t="s">
        <v>1130</v>
      </c>
      <c r="D1063" s="3" t="s">
        <v>1119</v>
      </c>
      <c r="E1063" s="3" t="str">
        <v>Gams</v>
      </c>
      <c r="G1063" s="18">
        <v>3454</v>
      </c>
      <c r="H1063" s="18" t="s">
        <v>4537</v>
      </c>
    </row>
    <row r="1064" spans="1:8" x14ac:dyDescent="0.2">
      <c r="A1064" s="3">
        <v>8808</v>
      </c>
      <c r="B1064" s="3" t="s">
        <v>1132</v>
      </c>
      <c r="C1064" s="3" t="s">
        <v>1130</v>
      </c>
      <c r="D1064" s="3" t="s">
        <v>1119</v>
      </c>
      <c r="E1064" s="3" t="str">
        <v>Grabs</v>
      </c>
      <c r="G1064" s="18">
        <v>3455</v>
      </c>
      <c r="H1064" s="18" t="s">
        <v>4537</v>
      </c>
    </row>
    <row r="1065" spans="1:8" x14ac:dyDescent="0.2">
      <c r="A1065" s="3">
        <v>8832</v>
      </c>
      <c r="B1065" s="3" t="s">
        <v>1133</v>
      </c>
      <c r="C1065" s="3" t="s">
        <v>1130</v>
      </c>
      <c r="D1065" s="3" t="s">
        <v>1119</v>
      </c>
      <c r="E1065" s="3" t="str">
        <v>Sennwald</v>
      </c>
      <c r="G1065" s="18">
        <v>3456</v>
      </c>
      <c r="H1065" s="18" t="s">
        <v>4537</v>
      </c>
    </row>
    <row r="1066" spans="1:8" x14ac:dyDescent="0.2">
      <c r="A1066" s="3">
        <v>8832</v>
      </c>
      <c r="B1066" s="3" t="s">
        <v>1134</v>
      </c>
      <c r="C1066" s="3" t="s">
        <v>1130</v>
      </c>
      <c r="D1066" s="3" t="s">
        <v>1119</v>
      </c>
      <c r="E1066" s="3" t="str">
        <v>Sevelen</v>
      </c>
      <c r="G1066" s="18">
        <v>3457</v>
      </c>
      <c r="H1066" s="18" t="s">
        <v>4545</v>
      </c>
    </row>
    <row r="1067" spans="1:8" x14ac:dyDescent="0.2">
      <c r="A1067" s="3">
        <v>8832</v>
      </c>
      <c r="B1067" s="3" t="s">
        <v>1133</v>
      </c>
      <c r="C1067" s="3" t="s">
        <v>1133</v>
      </c>
      <c r="D1067" s="3" t="s">
        <v>1119</v>
      </c>
      <c r="E1067" s="3" t="str">
        <v>Wartau</v>
      </c>
      <c r="G1067" s="18">
        <v>3462</v>
      </c>
      <c r="H1067" s="18" t="s">
        <v>4545</v>
      </c>
    </row>
    <row r="1068" spans="1:8" x14ac:dyDescent="0.2">
      <c r="A1068" s="3">
        <v>6402</v>
      </c>
      <c r="B1068" s="3" t="s">
        <v>1135</v>
      </c>
      <c r="C1068" s="3" t="s">
        <v>1136</v>
      </c>
      <c r="D1068" s="3" t="s">
        <v>1119</v>
      </c>
      <c r="E1068" s="3" t="str">
        <v>Bad Ragaz</v>
      </c>
      <c r="G1068" s="18">
        <v>3463</v>
      </c>
      <c r="H1068" s="18" t="s">
        <v>4545</v>
      </c>
    </row>
    <row r="1069" spans="1:8" x14ac:dyDescent="0.2">
      <c r="A1069" s="3">
        <v>6403</v>
      </c>
      <c r="B1069" s="3" t="s">
        <v>1137</v>
      </c>
      <c r="C1069" s="3" t="s">
        <v>1136</v>
      </c>
      <c r="D1069" s="3" t="s">
        <v>1119</v>
      </c>
      <c r="E1069" s="3" t="str">
        <v>Flums</v>
      </c>
      <c r="G1069" s="18">
        <v>3464</v>
      </c>
      <c r="H1069" s="18" t="s">
        <v>4545</v>
      </c>
    </row>
    <row r="1070" spans="1:8" x14ac:dyDescent="0.2">
      <c r="A1070" s="3">
        <v>6405</v>
      </c>
      <c r="B1070" s="3" t="s">
        <v>1138</v>
      </c>
      <c r="C1070" s="3" t="s">
        <v>1136</v>
      </c>
      <c r="D1070" s="3" t="s">
        <v>1119</v>
      </c>
      <c r="E1070" s="3" t="str">
        <v>Mels</v>
      </c>
      <c r="G1070" s="18">
        <v>3465</v>
      </c>
      <c r="H1070" s="18" t="s">
        <v>4545</v>
      </c>
    </row>
    <row r="1071" spans="1:8" x14ac:dyDescent="0.2">
      <c r="A1071" s="3">
        <v>8852</v>
      </c>
      <c r="B1071" s="3" t="s">
        <v>1139</v>
      </c>
      <c r="C1071" s="3" t="s">
        <v>1139</v>
      </c>
      <c r="D1071" s="3" t="s">
        <v>1119</v>
      </c>
      <c r="E1071" s="3" t="str">
        <v>Pfäfers</v>
      </c>
      <c r="G1071" s="18">
        <v>3472</v>
      </c>
      <c r="H1071" s="18" t="s">
        <v>4545</v>
      </c>
    </row>
    <row r="1072" spans="1:8" x14ac:dyDescent="0.2">
      <c r="A1072" s="3">
        <v>8854</v>
      </c>
      <c r="B1072" s="3" t="s">
        <v>1140</v>
      </c>
      <c r="C1072" s="3" t="s">
        <v>1140</v>
      </c>
      <c r="D1072" s="3" t="s">
        <v>1119</v>
      </c>
      <c r="E1072" s="3" t="str">
        <v>Quarten</v>
      </c>
      <c r="G1072" s="18">
        <v>3473</v>
      </c>
      <c r="H1072" s="18" t="s">
        <v>4545</v>
      </c>
    </row>
    <row r="1073" spans="1:8" x14ac:dyDescent="0.2">
      <c r="A1073" s="3">
        <v>8858</v>
      </c>
      <c r="B1073" s="3" t="s">
        <v>1141</v>
      </c>
      <c r="C1073" s="3" t="s">
        <v>1141</v>
      </c>
      <c r="D1073" s="3" t="s">
        <v>1119</v>
      </c>
      <c r="E1073" s="3" t="str">
        <v>Sargans</v>
      </c>
      <c r="G1073" s="18">
        <v>3474</v>
      </c>
      <c r="H1073" s="18" t="s">
        <v>4545</v>
      </c>
    </row>
    <row r="1074" spans="1:8" x14ac:dyDescent="0.2">
      <c r="A1074" s="3">
        <v>8853</v>
      </c>
      <c r="B1074" s="3" t="s">
        <v>1142</v>
      </c>
      <c r="C1074" s="3" t="s">
        <v>1143</v>
      </c>
      <c r="D1074" s="3" t="s">
        <v>1119</v>
      </c>
      <c r="E1074" s="3" t="str">
        <v>Vilters-Wangs</v>
      </c>
      <c r="G1074" s="18">
        <v>3475</v>
      </c>
      <c r="H1074" s="18" t="s">
        <v>4545</v>
      </c>
    </row>
    <row r="1075" spans="1:8" x14ac:dyDescent="0.2">
      <c r="A1075" s="3">
        <v>8864</v>
      </c>
      <c r="B1075" s="3" t="s">
        <v>1144</v>
      </c>
      <c r="C1075" s="3" t="s">
        <v>1144</v>
      </c>
      <c r="D1075" s="3" t="s">
        <v>1119</v>
      </c>
      <c r="E1075" s="3" t="str">
        <v>Walenstadt</v>
      </c>
      <c r="G1075" s="18">
        <v>3476</v>
      </c>
      <c r="H1075" s="18" t="s">
        <v>4545</v>
      </c>
    </row>
    <row r="1076" spans="1:8" x14ac:dyDescent="0.2">
      <c r="A1076" s="3">
        <v>8854</v>
      </c>
      <c r="B1076" s="3" t="s">
        <v>1145</v>
      </c>
      <c r="C1076" s="3" t="s">
        <v>1146</v>
      </c>
      <c r="D1076" s="3" t="s">
        <v>1119</v>
      </c>
      <c r="E1076" s="3" t="str">
        <v>Amden</v>
      </c>
      <c r="G1076" s="18">
        <v>3503</v>
      </c>
      <c r="H1076" s="18" t="s">
        <v>4537</v>
      </c>
    </row>
    <row r="1077" spans="1:8" x14ac:dyDescent="0.2">
      <c r="A1077" s="3">
        <v>8862</v>
      </c>
      <c r="B1077" s="3" t="s">
        <v>1146</v>
      </c>
      <c r="C1077" s="3" t="s">
        <v>1146</v>
      </c>
      <c r="D1077" s="3" t="s">
        <v>1119</v>
      </c>
      <c r="E1077" s="3" t="str">
        <v>Benken (SG)</v>
      </c>
      <c r="G1077" s="18">
        <v>3504</v>
      </c>
      <c r="H1077" s="18" t="s">
        <v>4544</v>
      </c>
    </row>
    <row r="1078" spans="1:8" x14ac:dyDescent="0.2">
      <c r="A1078" s="3">
        <v>8863</v>
      </c>
      <c r="B1078" s="3" t="s">
        <v>1147</v>
      </c>
      <c r="C1078" s="3" t="s">
        <v>1146</v>
      </c>
      <c r="D1078" s="3" t="s">
        <v>1119</v>
      </c>
      <c r="E1078" s="3" t="str">
        <v>Kaltbrunn</v>
      </c>
      <c r="G1078" s="18">
        <v>3506</v>
      </c>
      <c r="H1078" s="18" t="s">
        <v>4544</v>
      </c>
    </row>
    <row r="1079" spans="1:8" x14ac:dyDescent="0.2">
      <c r="A1079" s="3">
        <v>8856</v>
      </c>
      <c r="B1079" s="3" t="s">
        <v>1148</v>
      </c>
      <c r="C1079" s="3" t="s">
        <v>1148</v>
      </c>
      <c r="D1079" s="3" t="s">
        <v>1119</v>
      </c>
      <c r="E1079" s="3" t="str">
        <v>Schänis</v>
      </c>
      <c r="G1079" s="18">
        <v>3507</v>
      </c>
      <c r="H1079" s="18" t="s">
        <v>4537</v>
      </c>
    </row>
    <row r="1080" spans="1:8" x14ac:dyDescent="0.2">
      <c r="A1080" s="3">
        <v>8857</v>
      </c>
      <c r="B1080" s="3" t="s">
        <v>1149</v>
      </c>
      <c r="C1080" s="3" t="s">
        <v>1149</v>
      </c>
      <c r="D1080" s="3" t="s">
        <v>1119</v>
      </c>
      <c r="E1080" s="3" t="str">
        <v>Weesen</v>
      </c>
      <c r="G1080" s="18">
        <v>3508</v>
      </c>
      <c r="H1080" s="18" t="s">
        <v>4537</v>
      </c>
    </row>
    <row r="1081" spans="1:8" x14ac:dyDescent="0.2">
      <c r="A1081" s="3">
        <v>8855</v>
      </c>
      <c r="B1081" s="3" t="s">
        <v>1150</v>
      </c>
      <c r="C1081" s="3" t="s">
        <v>1151</v>
      </c>
      <c r="D1081" s="3" t="s">
        <v>1119</v>
      </c>
      <c r="E1081" s="3" t="str">
        <v>Schmerikon</v>
      </c>
      <c r="G1081" s="18">
        <v>3510</v>
      </c>
      <c r="H1081" s="18" t="s">
        <v>4544</v>
      </c>
    </row>
    <row r="1082" spans="1:8" x14ac:dyDescent="0.2">
      <c r="A1082" s="3">
        <v>8849</v>
      </c>
      <c r="B1082" s="3" t="s">
        <v>1152</v>
      </c>
      <c r="C1082" s="3" t="s">
        <v>1152</v>
      </c>
      <c r="D1082" s="3" t="s">
        <v>1119</v>
      </c>
      <c r="E1082" s="3" t="str">
        <v>Uznach</v>
      </c>
      <c r="G1082" s="18">
        <v>3512</v>
      </c>
      <c r="H1082" s="18" t="s">
        <v>4537</v>
      </c>
    </row>
    <row r="1083" spans="1:8" x14ac:dyDescent="0.2">
      <c r="A1083" s="3">
        <v>6410</v>
      </c>
      <c r="B1083" s="3" t="s">
        <v>1153</v>
      </c>
      <c r="C1083" s="3" t="s">
        <v>1154</v>
      </c>
      <c r="D1083" s="3" t="s">
        <v>1119</v>
      </c>
      <c r="E1083" s="3" t="str">
        <v>Rapperswil-Jona</v>
      </c>
      <c r="G1083" s="18">
        <v>3513</v>
      </c>
      <c r="H1083" s="18" t="s">
        <v>4537</v>
      </c>
    </row>
    <row r="1084" spans="1:8" x14ac:dyDescent="0.2">
      <c r="A1084" s="3">
        <v>6410</v>
      </c>
      <c r="B1084" s="3" t="s">
        <v>1155</v>
      </c>
      <c r="C1084" s="3" t="s">
        <v>1154</v>
      </c>
      <c r="D1084" s="3" t="s">
        <v>1119</v>
      </c>
      <c r="E1084" s="3" t="str">
        <v>Gommiswald</v>
      </c>
      <c r="G1084" s="18">
        <v>3531</v>
      </c>
      <c r="H1084" s="18" t="s">
        <v>4537</v>
      </c>
    </row>
    <row r="1085" spans="1:8" x14ac:dyDescent="0.2">
      <c r="A1085" s="3">
        <v>6410</v>
      </c>
      <c r="B1085" s="3" t="s">
        <v>1156</v>
      </c>
      <c r="C1085" s="3" t="s">
        <v>1154</v>
      </c>
      <c r="D1085" s="3" t="s">
        <v>1119</v>
      </c>
      <c r="E1085" s="3" t="str">
        <v>Eschenbach (SG)</v>
      </c>
      <c r="G1085" s="18">
        <v>3532</v>
      </c>
      <c r="H1085" s="18" t="s">
        <v>4537</v>
      </c>
    </row>
    <row r="1086" spans="1:8" x14ac:dyDescent="0.2">
      <c r="A1086" s="3">
        <v>6410</v>
      </c>
      <c r="B1086" s="3" t="s">
        <v>1157</v>
      </c>
      <c r="C1086" s="3" t="s">
        <v>1154</v>
      </c>
      <c r="D1086" s="3" t="s">
        <v>1119</v>
      </c>
      <c r="E1086" s="3" t="str">
        <v>Ebnat-Kappel</v>
      </c>
      <c r="G1086" s="18">
        <v>3533</v>
      </c>
      <c r="H1086" s="18" t="s">
        <v>4537</v>
      </c>
    </row>
    <row r="1087" spans="1:8" x14ac:dyDescent="0.2">
      <c r="A1087" s="3">
        <v>6414</v>
      </c>
      <c r="B1087" s="3" t="s">
        <v>1158</v>
      </c>
      <c r="C1087" s="3" t="s">
        <v>1154</v>
      </c>
      <c r="D1087" s="3" t="s">
        <v>1119</v>
      </c>
      <c r="E1087" s="3" t="str">
        <v>Wildhaus-Alt St. Johann</v>
      </c>
      <c r="G1087" s="18">
        <v>3534</v>
      </c>
      <c r="H1087" s="18" t="s">
        <v>4537</v>
      </c>
    </row>
    <row r="1088" spans="1:8" x14ac:dyDescent="0.2">
      <c r="A1088" s="3">
        <v>6415</v>
      </c>
      <c r="B1088" s="3" t="s">
        <v>1154</v>
      </c>
      <c r="C1088" s="3" t="s">
        <v>1154</v>
      </c>
      <c r="D1088" s="3" t="s">
        <v>1119</v>
      </c>
      <c r="E1088" s="3" t="str">
        <v>Nesslau</v>
      </c>
      <c r="G1088" s="18">
        <v>3535</v>
      </c>
      <c r="H1088" s="18" t="s">
        <v>4537</v>
      </c>
    </row>
    <row r="1089" spans="1:8" x14ac:dyDescent="0.2">
      <c r="A1089" s="3">
        <v>6434</v>
      </c>
      <c r="B1089" s="3" t="s">
        <v>1159</v>
      </c>
      <c r="C1089" s="3" t="s">
        <v>1159</v>
      </c>
      <c r="D1089" s="3" t="s">
        <v>1119</v>
      </c>
      <c r="E1089" s="3" t="str">
        <v>Hemberg</v>
      </c>
      <c r="G1089" s="18">
        <v>3536</v>
      </c>
      <c r="H1089" s="18" t="s">
        <v>4537</v>
      </c>
    </row>
    <row r="1090" spans="1:8" x14ac:dyDescent="0.2">
      <c r="A1090" s="3">
        <v>6440</v>
      </c>
      <c r="B1090" s="3" t="s">
        <v>1160</v>
      </c>
      <c r="C1090" s="3" t="s">
        <v>1161</v>
      </c>
      <c r="D1090" s="3" t="s">
        <v>1119</v>
      </c>
      <c r="E1090" s="3" t="str">
        <v>Lichtensteig</v>
      </c>
      <c r="G1090" s="18">
        <v>3537</v>
      </c>
      <c r="H1090" s="18" t="s">
        <v>4537</v>
      </c>
    </row>
    <row r="1091" spans="1:8" x14ac:dyDescent="0.2">
      <c r="A1091" s="3">
        <v>6424</v>
      </c>
      <c r="B1091" s="3" t="s">
        <v>1162</v>
      </c>
      <c r="C1091" s="3" t="s">
        <v>1162</v>
      </c>
      <c r="D1091" s="3" t="s">
        <v>1119</v>
      </c>
      <c r="E1091" s="3" t="str">
        <v>Oberhelfenschwil</v>
      </c>
      <c r="G1091" s="18">
        <v>3538</v>
      </c>
      <c r="H1091" s="18" t="s">
        <v>4537</v>
      </c>
    </row>
    <row r="1092" spans="1:8" x14ac:dyDescent="0.2">
      <c r="A1092" s="3">
        <v>6433</v>
      </c>
      <c r="B1092" s="3" t="s">
        <v>1163</v>
      </c>
      <c r="C1092" s="3" t="s">
        <v>1164</v>
      </c>
      <c r="D1092" s="3" t="s">
        <v>1119</v>
      </c>
      <c r="E1092" s="3" t="str">
        <v>Neckertal</v>
      </c>
      <c r="G1092" s="18">
        <v>3543</v>
      </c>
      <c r="H1092" s="18" t="s">
        <v>4537</v>
      </c>
    </row>
    <row r="1093" spans="1:8" x14ac:dyDescent="0.2">
      <c r="A1093" s="3">
        <v>6443</v>
      </c>
      <c r="B1093" s="3" t="s">
        <v>1164</v>
      </c>
      <c r="C1093" s="3" t="s">
        <v>1164</v>
      </c>
      <c r="D1093" s="3" t="s">
        <v>1119</v>
      </c>
      <c r="E1093" s="3" t="str">
        <v>Wattwil</v>
      </c>
      <c r="G1093" s="18">
        <v>3550</v>
      </c>
      <c r="H1093" s="18" t="s">
        <v>4537</v>
      </c>
    </row>
    <row r="1094" spans="1:8" x14ac:dyDescent="0.2">
      <c r="A1094" s="3">
        <v>6436</v>
      </c>
      <c r="B1094" s="3" t="s">
        <v>1165</v>
      </c>
      <c r="C1094" s="3" t="s">
        <v>1165</v>
      </c>
      <c r="D1094" s="3" t="s">
        <v>1119</v>
      </c>
      <c r="E1094" s="3" t="str">
        <v>Kirchberg (SG)</v>
      </c>
      <c r="G1094" s="18">
        <v>3551</v>
      </c>
      <c r="H1094" s="18" t="s">
        <v>4537</v>
      </c>
    </row>
    <row r="1095" spans="1:8" x14ac:dyDescent="0.2">
      <c r="A1095" s="3">
        <v>6436</v>
      </c>
      <c r="B1095" s="3" t="s">
        <v>1166</v>
      </c>
      <c r="C1095" s="3" t="s">
        <v>1165</v>
      </c>
      <c r="D1095" s="3" t="s">
        <v>1119</v>
      </c>
      <c r="E1095" s="3" t="str">
        <v>Lütisburg</v>
      </c>
      <c r="G1095" s="18">
        <v>3552</v>
      </c>
      <c r="H1095" s="18" t="s">
        <v>4537</v>
      </c>
    </row>
    <row r="1096" spans="1:8" x14ac:dyDescent="0.2">
      <c r="A1096" s="3">
        <v>6436</v>
      </c>
      <c r="B1096" s="3" t="s">
        <v>1167</v>
      </c>
      <c r="C1096" s="3" t="s">
        <v>1165</v>
      </c>
      <c r="D1096" s="3" t="s">
        <v>1119</v>
      </c>
      <c r="E1096" s="3" t="str">
        <v>Mosnang</v>
      </c>
      <c r="G1096" s="18">
        <v>3553</v>
      </c>
      <c r="H1096" s="18" t="s">
        <v>4537</v>
      </c>
    </row>
    <row r="1097" spans="1:8" x14ac:dyDescent="0.2">
      <c r="A1097" s="3">
        <v>8843</v>
      </c>
      <c r="B1097" s="3" t="s">
        <v>1168</v>
      </c>
      <c r="C1097" s="3" t="s">
        <v>1168</v>
      </c>
      <c r="D1097" s="3" t="s">
        <v>1119</v>
      </c>
      <c r="E1097" s="3" t="str">
        <v>Bütschwil-Ganterschwil</v>
      </c>
      <c r="G1097" s="18">
        <v>3555</v>
      </c>
      <c r="H1097" s="18" t="s">
        <v>4537</v>
      </c>
    </row>
    <row r="1098" spans="1:8" x14ac:dyDescent="0.2">
      <c r="A1098" s="3">
        <v>6452</v>
      </c>
      <c r="B1098" s="3" t="s">
        <v>1169</v>
      </c>
      <c r="C1098" s="3" t="s">
        <v>1169</v>
      </c>
      <c r="D1098" s="3" t="s">
        <v>1119</v>
      </c>
      <c r="E1098" s="3" t="str">
        <v>Degersheim</v>
      </c>
      <c r="G1098" s="18">
        <v>3556</v>
      </c>
      <c r="H1098" s="18" t="s">
        <v>4537</v>
      </c>
    </row>
    <row r="1099" spans="1:8" x14ac:dyDescent="0.2">
      <c r="A1099" s="3">
        <v>6418</v>
      </c>
      <c r="B1099" s="3" t="s">
        <v>1170</v>
      </c>
      <c r="C1099" s="3" t="s">
        <v>1170</v>
      </c>
      <c r="D1099" s="3" t="s">
        <v>1119</v>
      </c>
      <c r="E1099" s="3" t="str">
        <v>Flawil</v>
      </c>
      <c r="G1099" s="18">
        <v>3557</v>
      </c>
      <c r="H1099" s="18" t="s">
        <v>4546</v>
      </c>
    </row>
    <row r="1100" spans="1:8" x14ac:dyDescent="0.2">
      <c r="A1100" s="3">
        <v>6417</v>
      </c>
      <c r="B1100" s="3" t="s">
        <v>1171</v>
      </c>
      <c r="C1100" s="3" t="s">
        <v>1171</v>
      </c>
      <c r="D1100" s="3" t="s">
        <v>1119</v>
      </c>
      <c r="E1100" s="3" t="str">
        <v>Jonschwil</v>
      </c>
      <c r="G1100" s="18">
        <v>3600</v>
      </c>
      <c r="H1100" s="18" t="s">
        <v>4544</v>
      </c>
    </row>
    <row r="1101" spans="1:8" x14ac:dyDescent="0.2">
      <c r="A1101" s="3">
        <v>6423</v>
      </c>
      <c r="B1101" s="3" t="s">
        <v>1172</v>
      </c>
      <c r="C1101" s="3" t="s">
        <v>1173</v>
      </c>
      <c r="D1101" s="3" t="s">
        <v>1119</v>
      </c>
      <c r="E1101" s="3" t="str">
        <v>Oberuzwil</v>
      </c>
      <c r="G1101" s="18">
        <v>3603</v>
      </c>
      <c r="H1101" s="18" t="s">
        <v>4544</v>
      </c>
    </row>
    <row r="1102" spans="1:8" x14ac:dyDescent="0.2">
      <c r="A1102" s="3">
        <v>6430</v>
      </c>
      <c r="B1102" s="3" t="s">
        <v>1173</v>
      </c>
      <c r="C1102" s="3" t="s">
        <v>1173</v>
      </c>
      <c r="D1102" s="3" t="s">
        <v>1119</v>
      </c>
      <c r="E1102" s="3" t="str">
        <v>Uzwil</v>
      </c>
      <c r="G1102" s="18">
        <v>3604</v>
      </c>
      <c r="H1102" s="18" t="s">
        <v>4544</v>
      </c>
    </row>
    <row r="1103" spans="1:8" x14ac:dyDescent="0.2">
      <c r="A1103" s="3">
        <v>6432</v>
      </c>
      <c r="B1103" s="3" t="s">
        <v>1174</v>
      </c>
      <c r="C1103" s="3" t="s">
        <v>1173</v>
      </c>
      <c r="D1103" s="3" t="s">
        <v>1119</v>
      </c>
      <c r="E1103" s="3" t="str">
        <v>Niederbüren</v>
      </c>
      <c r="G1103" s="18">
        <v>3608</v>
      </c>
      <c r="H1103" s="18" t="s">
        <v>4544</v>
      </c>
    </row>
    <row r="1104" spans="1:8" x14ac:dyDescent="0.2">
      <c r="A1104" s="3">
        <v>6438</v>
      </c>
      <c r="B1104" s="3" t="s">
        <v>1175</v>
      </c>
      <c r="C1104" s="3" t="s">
        <v>1173</v>
      </c>
      <c r="D1104" s="3" t="s">
        <v>1119</v>
      </c>
      <c r="E1104" s="3" t="str">
        <v>Niederhelfenschwil</v>
      </c>
      <c r="G1104" s="18">
        <v>3612</v>
      </c>
      <c r="H1104" s="18" t="s">
        <v>4544</v>
      </c>
    </row>
    <row r="1105" spans="1:8" x14ac:dyDescent="0.2">
      <c r="A1105" s="3">
        <v>6422</v>
      </c>
      <c r="B1105" s="3" t="s">
        <v>1176</v>
      </c>
      <c r="C1105" s="3" t="s">
        <v>1176</v>
      </c>
      <c r="D1105" s="3" t="s">
        <v>1119</v>
      </c>
      <c r="E1105" s="3" t="str">
        <v>Oberbüren</v>
      </c>
      <c r="G1105" s="18">
        <v>3613</v>
      </c>
      <c r="H1105" s="18" t="s">
        <v>4544</v>
      </c>
    </row>
    <row r="1106" spans="1:8" x14ac:dyDescent="0.2">
      <c r="A1106" s="3">
        <v>6416</v>
      </c>
      <c r="B1106" s="3" t="s">
        <v>1177</v>
      </c>
      <c r="C1106" s="3" t="s">
        <v>1177</v>
      </c>
      <c r="D1106" s="3" t="s">
        <v>1119</v>
      </c>
      <c r="E1106" s="3" t="str">
        <v>Zuzwil (SG)</v>
      </c>
      <c r="G1106" s="18">
        <v>3614</v>
      </c>
      <c r="H1106" s="18" t="s">
        <v>4544</v>
      </c>
    </row>
    <row r="1107" spans="1:8" x14ac:dyDescent="0.2">
      <c r="A1107" s="3">
        <v>8842</v>
      </c>
      <c r="B1107" s="3" t="s">
        <v>1178</v>
      </c>
      <c r="C1107" s="3" t="s">
        <v>1178</v>
      </c>
      <c r="D1107" s="3" t="s">
        <v>1119</v>
      </c>
      <c r="E1107" s="3" t="str">
        <v>Wil (SG)</v>
      </c>
      <c r="G1107" s="18">
        <v>3615</v>
      </c>
      <c r="H1107" s="18" t="s">
        <v>4544</v>
      </c>
    </row>
    <row r="1108" spans="1:8" x14ac:dyDescent="0.2">
      <c r="A1108" s="3">
        <v>8845</v>
      </c>
      <c r="B1108" s="3" t="s">
        <v>1179</v>
      </c>
      <c r="C1108" s="3" t="s">
        <v>1178</v>
      </c>
      <c r="D1108" s="3" t="s">
        <v>1119</v>
      </c>
      <c r="E1108" s="3" t="str">
        <v>Andwil (SG)</v>
      </c>
      <c r="G1108" s="18">
        <v>3616</v>
      </c>
      <c r="H1108" s="18" t="s">
        <v>4544</v>
      </c>
    </row>
    <row r="1109" spans="1:8" x14ac:dyDescent="0.2">
      <c r="A1109" s="3">
        <v>6010</v>
      </c>
      <c r="B1109" s="3" t="s">
        <v>1180</v>
      </c>
      <c r="C1109" s="3" t="s">
        <v>1181</v>
      </c>
      <c r="D1109" s="3" t="s">
        <v>1182</v>
      </c>
      <c r="E1109" s="3" t="str">
        <v>Gaiserwald</v>
      </c>
      <c r="G1109" s="18">
        <v>3617</v>
      </c>
      <c r="H1109" s="18" t="s">
        <v>4544</v>
      </c>
    </row>
    <row r="1110" spans="1:8" x14ac:dyDescent="0.2">
      <c r="A1110" s="3">
        <v>6053</v>
      </c>
      <c r="B1110" s="3" t="s">
        <v>1183</v>
      </c>
      <c r="C1110" s="3" t="s">
        <v>1181</v>
      </c>
      <c r="D1110" s="3" t="s">
        <v>1182</v>
      </c>
      <c r="E1110" s="3" t="str">
        <v>Gossau (SG)</v>
      </c>
      <c r="G1110" s="18">
        <v>3618</v>
      </c>
      <c r="H1110" s="18" t="s">
        <v>4544</v>
      </c>
    </row>
    <row r="1111" spans="1:8" x14ac:dyDescent="0.2">
      <c r="A1111" s="3">
        <v>6055</v>
      </c>
      <c r="B1111" s="3" t="s">
        <v>1184</v>
      </c>
      <c r="C1111" s="3" t="s">
        <v>1181</v>
      </c>
      <c r="D1111" s="3" t="s">
        <v>1182</v>
      </c>
      <c r="E1111" s="3" t="str">
        <v>Waldkirch</v>
      </c>
      <c r="G1111" s="18">
        <v>3619</v>
      </c>
      <c r="H1111" s="18" t="s">
        <v>4544</v>
      </c>
    </row>
    <row r="1112" spans="1:8" x14ac:dyDescent="0.2">
      <c r="A1112" s="3">
        <v>6388</v>
      </c>
      <c r="B1112" s="3" t="s">
        <v>1185</v>
      </c>
      <c r="C1112" s="3" t="s">
        <v>1186</v>
      </c>
      <c r="D1112" s="3" t="s">
        <v>1182</v>
      </c>
      <c r="E1112" s="3" t="str">
        <v>Vaz/Obervaz</v>
      </c>
      <c r="G1112" s="18">
        <v>3622</v>
      </c>
      <c r="H1112" s="18" t="s">
        <v>4544</v>
      </c>
    </row>
    <row r="1113" spans="1:8" x14ac:dyDescent="0.2">
      <c r="A1113" s="3">
        <v>6390</v>
      </c>
      <c r="B1113" s="3" t="s">
        <v>1186</v>
      </c>
      <c r="C1113" s="3" t="s">
        <v>1186</v>
      </c>
      <c r="D1113" s="3" t="s">
        <v>1182</v>
      </c>
      <c r="E1113" s="3" t="str">
        <v>Lantsch/Lenz</v>
      </c>
      <c r="G1113" s="18">
        <v>3623</v>
      </c>
      <c r="H1113" s="18" t="s">
        <v>4544</v>
      </c>
    </row>
    <row r="1114" spans="1:8" x14ac:dyDescent="0.2">
      <c r="A1114" s="3">
        <v>6074</v>
      </c>
      <c r="B1114" s="3" t="s">
        <v>1187</v>
      </c>
      <c r="C1114" s="3" t="s">
        <v>1187</v>
      </c>
      <c r="D1114" s="3" t="s">
        <v>1182</v>
      </c>
      <c r="E1114" s="3" t="str">
        <v>Schmitten (GR)</v>
      </c>
      <c r="G1114" s="18">
        <v>3624</v>
      </c>
      <c r="H1114" s="18" t="s">
        <v>4544</v>
      </c>
    </row>
    <row r="1115" spans="1:8" x14ac:dyDescent="0.2">
      <c r="A1115" s="3">
        <v>6064</v>
      </c>
      <c r="B1115" s="3" t="s">
        <v>1188</v>
      </c>
      <c r="C1115" s="3" t="s">
        <v>1188</v>
      </c>
      <c r="D1115" s="3" t="s">
        <v>1182</v>
      </c>
      <c r="E1115" s="3" t="str">
        <v>Albula/Alvra</v>
      </c>
      <c r="G1115" s="18">
        <v>3625</v>
      </c>
      <c r="H1115" s="18" t="s">
        <v>4544</v>
      </c>
    </row>
    <row r="1116" spans="1:8" x14ac:dyDescent="0.2">
      <c r="A1116" s="3">
        <v>6066</v>
      </c>
      <c r="B1116" s="3" t="s">
        <v>1189</v>
      </c>
      <c r="C1116" s="3" t="s">
        <v>1188</v>
      </c>
      <c r="D1116" s="3" t="s">
        <v>1182</v>
      </c>
      <c r="E1116" s="3" t="str">
        <v>Surses</v>
      </c>
      <c r="G1116" s="18">
        <v>3626</v>
      </c>
      <c r="H1116" s="18" t="s">
        <v>4544</v>
      </c>
    </row>
    <row r="1117" spans="1:8" x14ac:dyDescent="0.2">
      <c r="A1117" s="3">
        <v>6067</v>
      </c>
      <c r="B1117" s="3" t="s">
        <v>1190</v>
      </c>
      <c r="C1117" s="3" t="s">
        <v>1188</v>
      </c>
      <c r="D1117" s="3" t="s">
        <v>1182</v>
      </c>
      <c r="E1117" s="3" t="str">
        <v>Bergün Filisur</v>
      </c>
      <c r="G1117" s="18">
        <v>3627</v>
      </c>
      <c r="H1117" s="18" t="s">
        <v>4544</v>
      </c>
    </row>
    <row r="1118" spans="1:8" x14ac:dyDescent="0.2">
      <c r="A1118" s="3">
        <v>6068</v>
      </c>
      <c r="B1118" s="3" t="s">
        <v>1191</v>
      </c>
      <c r="C1118" s="3" t="s">
        <v>1188</v>
      </c>
      <c r="D1118" s="3" t="s">
        <v>1182</v>
      </c>
      <c r="E1118" s="3" t="str">
        <v>Brusio</v>
      </c>
      <c r="G1118" s="18">
        <v>3628</v>
      </c>
      <c r="H1118" s="18" t="s">
        <v>4544</v>
      </c>
    </row>
    <row r="1119" spans="1:8" x14ac:dyDescent="0.2">
      <c r="A1119" s="3">
        <v>6078</v>
      </c>
      <c r="B1119" s="3" t="s">
        <v>1192</v>
      </c>
      <c r="C1119" s="3" t="s">
        <v>1192</v>
      </c>
      <c r="D1119" s="3" t="s">
        <v>1182</v>
      </c>
      <c r="E1119" s="3" t="str">
        <v>Poschiavo</v>
      </c>
      <c r="G1119" s="18">
        <v>3629</v>
      </c>
      <c r="H1119" s="18" t="s">
        <v>4544</v>
      </c>
    </row>
    <row r="1120" spans="1:8" x14ac:dyDescent="0.2">
      <c r="A1120" s="3">
        <v>6078</v>
      </c>
      <c r="B1120" s="3" t="s">
        <v>1193</v>
      </c>
      <c r="C1120" s="3" t="s">
        <v>1192</v>
      </c>
      <c r="D1120" s="3" t="s">
        <v>1182</v>
      </c>
      <c r="E1120" s="3" t="str">
        <v>Falera</v>
      </c>
      <c r="G1120" s="18">
        <v>3631</v>
      </c>
      <c r="H1120" s="18" t="s">
        <v>4544</v>
      </c>
    </row>
    <row r="1121" spans="1:8" x14ac:dyDescent="0.2">
      <c r="A1121" s="3">
        <v>6072</v>
      </c>
      <c r="B1121" s="3" t="s">
        <v>1194</v>
      </c>
      <c r="C1121" s="3" t="s">
        <v>1194</v>
      </c>
      <c r="D1121" s="3" t="s">
        <v>1182</v>
      </c>
      <c r="E1121" s="3" t="str">
        <v>Laax</v>
      </c>
      <c r="G1121" s="18">
        <v>3632</v>
      </c>
      <c r="H1121" s="18" t="s">
        <v>4544</v>
      </c>
    </row>
    <row r="1122" spans="1:8" x14ac:dyDescent="0.2">
      <c r="A1122" s="3">
        <v>6073</v>
      </c>
      <c r="B1122" s="3" t="s">
        <v>1195</v>
      </c>
      <c r="C1122" s="3" t="s">
        <v>1194</v>
      </c>
      <c r="D1122" s="3" t="s">
        <v>1182</v>
      </c>
      <c r="E1122" s="3" t="str">
        <v>Sagogn</v>
      </c>
      <c r="G1122" s="18">
        <v>3633</v>
      </c>
      <c r="H1122" s="18" t="s">
        <v>4544</v>
      </c>
    </row>
    <row r="1123" spans="1:8" x14ac:dyDescent="0.2">
      <c r="A1123" s="3">
        <v>6056</v>
      </c>
      <c r="B1123" s="3" t="s">
        <v>1196</v>
      </c>
      <c r="C1123" s="3" t="s">
        <v>1197</v>
      </c>
      <c r="D1123" s="3" t="s">
        <v>1182</v>
      </c>
      <c r="E1123" s="3" t="str">
        <v>Schluein</v>
      </c>
      <c r="G1123" s="18">
        <v>3634</v>
      </c>
      <c r="H1123" s="18" t="s">
        <v>4544</v>
      </c>
    </row>
    <row r="1124" spans="1:8" x14ac:dyDescent="0.2">
      <c r="A1124" s="3">
        <v>6060</v>
      </c>
      <c r="B1124" s="3" t="s">
        <v>1197</v>
      </c>
      <c r="C1124" s="3" t="s">
        <v>1197</v>
      </c>
      <c r="D1124" s="3" t="s">
        <v>1182</v>
      </c>
      <c r="E1124" s="3" t="str">
        <v>Vals</v>
      </c>
      <c r="G1124" s="18">
        <v>3635</v>
      </c>
      <c r="H1124" s="18" t="s">
        <v>4544</v>
      </c>
    </row>
    <row r="1125" spans="1:8" x14ac:dyDescent="0.2">
      <c r="A1125" s="3">
        <v>6060</v>
      </c>
      <c r="B1125" s="3" t="s">
        <v>1198</v>
      </c>
      <c r="C1125" s="3" t="s">
        <v>1197</v>
      </c>
      <c r="D1125" s="3" t="s">
        <v>1182</v>
      </c>
      <c r="E1125" s="3" t="str">
        <v>Lumnezia</v>
      </c>
      <c r="G1125" s="18">
        <v>3636</v>
      </c>
      <c r="H1125" s="18" t="s">
        <v>4544</v>
      </c>
    </row>
    <row r="1126" spans="1:8" x14ac:dyDescent="0.2">
      <c r="A1126" s="3">
        <v>6062</v>
      </c>
      <c r="B1126" s="3" t="s">
        <v>1199</v>
      </c>
      <c r="C1126" s="3" t="s">
        <v>1197</v>
      </c>
      <c r="D1126" s="3" t="s">
        <v>1182</v>
      </c>
      <c r="E1126" s="3" t="str">
        <v>Ilanz/Glion</v>
      </c>
      <c r="G1126" s="18">
        <v>3638</v>
      </c>
      <c r="H1126" s="18" t="s">
        <v>4544</v>
      </c>
    </row>
    <row r="1127" spans="1:8" x14ac:dyDescent="0.2">
      <c r="A1127" s="3">
        <v>6063</v>
      </c>
      <c r="B1127" s="3" t="s">
        <v>1200</v>
      </c>
      <c r="C1127" s="3" t="s">
        <v>1197</v>
      </c>
      <c r="D1127" s="3" t="s">
        <v>1182</v>
      </c>
      <c r="E1127" s="3" t="str">
        <v>Fürstenau</v>
      </c>
      <c r="G1127" s="18">
        <v>3645</v>
      </c>
      <c r="H1127" s="18" t="s">
        <v>4544</v>
      </c>
    </row>
    <row r="1128" spans="1:8" x14ac:dyDescent="0.2">
      <c r="A1128" s="3">
        <v>6375</v>
      </c>
      <c r="B1128" s="3" t="s">
        <v>1201</v>
      </c>
      <c r="C1128" s="3" t="s">
        <v>1201</v>
      </c>
      <c r="D1128" s="3" t="s">
        <v>1202</v>
      </c>
      <c r="E1128" s="3" t="str">
        <v>Rothenbrunnen</v>
      </c>
      <c r="G1128" s="18">
        <v>3646</v>
      </c>
      <c r="H1128" s="18" t="s">
        <v>4544</v>
      </c>
    </row>
    <row r="1129" spans="1:8" x14ac:dyDescent="0.2">
      <c r="A1129" s="3">
        <v>6374</v>
      </c>
      <c r="B1129" s="3" t="s">
        <v>1203</v>
      </c>
      <c r="C1129" s="3" t="s">
        <v>1203</v>
      </c>
      <c r="D1129" s="3" t="s">
        <v>1202</v>
      </c>
      <c r="E1129" s="3" t="str">
        <v>Scharans</v>
      </c>
      <c r="G1129" s="18">
        <v>3647</v>
      </c>
      <c r="H1129" s="18" t="s">
        <v>4544</v>
      </c>
    </row>
    <row r="1130" spans="1:8" x14ac:dyDescent="0.2">
      <c r="A1130" s="3">
        <v>6383</v>
      </c>
      <c r="B1130" s="3" t="s">
        <v>1204</v>
      </c>
      <c r="C1130" s="3" t="s">
        <v>1204</v>
      </c>
      <c r="D1130" s="3" t="s">
        <v>1202</v>
      </c>
      <c r="E1130" s="3" t="str">
        <v>Sils im Domleschg</v>
      </c>
      <c r="G1130" s="18">
        <v>3652</v>
      </c>
      <c r="H1130" s="18" t="s">
        <v>4544</v>
      </c>
    </row>
    <row r="1131" spans="1:8" x14ac:dyDescent="0.2">
      <c r="A1131" s="3">
        <v>6383</v>
      </c>
      <c r="B1131" s="3" t="s">
        <v>1205</v>
      </c>
      <c r="C1131" s="3" t="s">
        <v>1204</v>
      </c>
      <c r="D1131" s="3" t="s">
        <v>1202</v>
      </c>
      <c r="E1131" s="3" t="str">
        <v>Cazis</v>
      </c>
      <c r="G1131" s="18">
        <v>3653</v>
      </c>
      <c r="H1131" s="18" t="s">
        <v>4544</v>
      </c>
    </row>
    <row r="1132" spans="1:8" x14ac:dyDescent="0.2">
      <c r="A1132" s="3">
        <v>6383</v>
      </c>
      <c r="B1132" s="3" t="s">
        <v>1206</v>
      </c>
      <c r="C1132" s="3" t="s">
        <v>1204</v>
      </c>
      <c r="D1132" s="3" t="s">
        <v>1202</v>
      </c>
      <c r="E1132" s="3" t="str">
        <v>Flerden</v>
      </c>
      <c r="G1132" s="18">
        <v>3654</v>
      </c>
      <c r="H1132" s="18" t="s">
        <v>4544</v>
      </c>
    </row>
    <row r="1133" spans="1:8" x14ac:dyDescent="0.2">
      <c r="A1133" s="3">
        <v>6376</v>
      </c>
      <c r="B1133" s="3" t="s">
        <v>1207</v>
      </c>
      <c r="C1133" s="3" t="s">
        <v>1207</v>
      </c>
      <c r="D1133" s="3" t="s">
        <v>1202</v>
      </c>
      <c r="E1133" s="3" t="str">
        <v>Masein</v>
      </c>
      <c r="G1133" s="18">
        <v>3655</v>
      </c>
      <c r="H1133" s="18" t="s">
        <v>4544</v>
      </c>
    </row>
    <row r="1134" spans="1:8" x14ac:dyDescent="0.2">
      <c r="A1134" s="3">
        <v>6363</v>
      </c>
      <c r="B1134" s="3" t="s">
        <v>1208</v>
      </c>
      <c r="C1134" s="3" t="s">
        <v>1209</v>
      </c>
      <c r="D1134" s="3" t="s">
        <v>1202</v>
      </c>
      <c r="E1134" s="3" t="str">
        <v>Thusis</v>
      </c>
      <c r="G1134" s="18">
        <v>3656</v>
      </c>
      <c r="H1134" s="18" t="s">
        <v>4544</v>
      </c>
    </row>
    <row r="1135" spans="1:8" x14ac:dyDescent="0.2">
      <c r="A1135" s="3">
        <v>6373</v>
      </c>
      <c r="B1135" s="3" t="s">
        <v>1209</v>
      </c>
      <c r="C1135" s="3" t="s">
        <v>1209</v>
      </c>
      <c r="D1135" s="3" t="s">
        <v>1202</v>
      </c>
      <c r="E1135" s="3" t="str">
        <v>Tschappina</v>
      </c>
      <c r="G1135" s="18">
        <v>3657</v>
      </c>
      <c r="H1135" s="18" t="s">
        <v>4544</v>
      </c>
    </row>
    <row r="1136" spans="1:8" x14ac:dyDescent="0.2">
      <c r="A1136" s="3">
        <v>6372</v>
      </c>
      <c r="B1136" s="3" t="s">
        <v>1210</v>
      </c>
      <c r="C1136" s="3" t="s">
        <v>1210</v>
      </c>
      <c r="D1136" s="3" t="s">
        <v>1202</v>
      </c>
      <c r="E1136" s="3" t="str">
        <v>Urmein</v>
      </c>
      <c r="G1136" s="18">
        <v>3658</v>
      </c>
      <c r="H1136" s="18" t="s">
        <v>4544</v>
      </c>
    </row>
    <row r="1137" spans="1:8" x14ac:dyDescent="0.2">
      <c r="A1137" s="3">
        <v>6052</v>
      </c>
      <c r="B1137" s="3" t="s">
        <v>1211</v>
      </c>
      <c r="C1137" s="3" t="s">
        <v>1212</v>
      </c>
      <c r="D1137" s="3" t="s">
        <v>1202</v>
      </c>
      <c r="E1137" s="3" t="str">
        <v>Safiental</v>
      </c>
      <c r="G1137" s="18">
        <v>3661</v>
      </c>
      <c r="H1137" s="18" t="s">
        <v>4544</v>
      </c>
    </row>
    <row r="1138" spans="1:8" x14ac:dyDescent="0.2">
      <c r="A1138" s="3">
        <v>6370</v>
      </c>
      <c r="B1138" s="3" t="s">
        <v>1213</v>
      </c>
      <c r="C1138" s="3" t="s">
        <v>1214</v>
      </c>
      <c r="D1138" s="3" t="s">
        <v>1202</v>
      </c>
      <c r="E1138" s="3" t="str">
        <v>Domleschg</v>
      </c>
      <c r="G1138" s="18">
        <v>3662</v>
      </c>
      <c r="H1138" s="18" t="s">
        <v>4544</v>
      </c>
    </row>
    <row r="1139" spans="1:8" x14ac:dyDescent="0.2">
      <c r="A1139" s="3">
        <v>6382</v>
      </c>
      <c r="B1139" s="3" t="s">
        <v>1215</v>
      </c>
      <c r="C1139" s="3" t="s">
        <v>1214</v>
      </c>
      <c r="D1139" s="3" t="s">
        <v>1202</v>
      </c>
      <c r="E1139" s="3" t="str">
        <v>Avers</v>
      </c>
      <c r="G1139" s="18">
        <v>3663</v>
      </c>
      <c r="H1139" s="18" t="s">
        <v>4544</v>
      </c>
    </row>
    <row r="1140" spans="1:8" x14ac:dyDescent="0.2">
      <c r="A1140" s="3">
        <v>6383</v>
      </c>
      <c r="B1140" s="3" t="s">
        <v>1216</v>
      </c>
      <c r="C1140" s="3" t="s">
        <v>1214</v>
      </c>
      <c r="D1140" s="3" t="s">
        <v>1202</v>
      </c>
      <c r="E1140" s="3" t="str">
        <v>Sufers</v>
      </c>
      <c r="G1140" s="18">
        <v>3664</v>
      </c>
      <c r="H1140" s="18" t="s">
        <v>4544</v>
      </c>
    </row>
    <row r="1141" spans="1:8" x14ac:dyDescent="0.2">
      <c r="A1141" s="3">
        <v>6370</v>
      </c>
      <c r="B1141" s="3" t="s">
        <v>1217</v>
      </c>
      <c r="C1141" s="3" t="s">
        <v>1217</v>
      </c>
      <c r="D1141" s="3" t="s">
        <v>1202</v>
      </c>
      <c r="E1141" s="3" t="str">
        <v>Andeer</v>
      </c>
      <c r="G1141" s="18">
        <v>3665</v>
      </c>
      <c r="H1141" s="18" t="s">
        <v>4544</v>
      </c>
    </row>
    <row r="1142" spans="1:8" x14ac:dyDescent="0.2">
      <c r="A1142" s="3">
        <v>6362</v>
      </c>
      <c r="B1142" s="3" t="s">
        <v>1218</v>
      </c>
      <c r="C1142" s="3" t="s">
        <v>1218</v>
      </c>
      <c r="D1142" s="3" t="s">
        <v>1202</v>
      </c>
      <c r="E1142" s="3" t="str">
        <v>Rongellen</v>
      </c>
      <c r="G1142" s="18">
        <v>3671</v>
      </c>
      <c r="H1142" s="18" t="s">
        <v>4544</v>
      </c>
    </row>
    <row r="1143" spans="1:8" x14ac:dyDescent="0.2">
      <c r="A1143" s="3">
        <v>6363</v>
      </c>
      <c r="B1143" s="3" t="s">
        <v>1219</v>
      </c>
      <c r="C1143" s="3" t="s">
        <v>1218</v>
      </c>
      <c r="D1143" s="3" t="s">
        <v>1202</v>
      </c>
      <c r="E1143" s="3" t="str">
        <v>Zillis-Reischen</v>
      </c>
      <c r="G1143" s="18">
        <v>3672</v>
      </c>
      <c r="H1143" s="18" t="s">
        <v>4544</v>
      </c>
    </row>
    <row r="1144" spans="1:8" x14ac:dyDescent="0.2">
      <c r="A1144" s="3">
        <v>6363</v>
      </c>
      <c r="B1144" s="3" t="s">
        <v>1220</v>
      </c>
      <c r="C1144" s="3" t="s">
        <v>1218</v>
      </c>
      <c r="D1144" s="3" t="s">
        <v>1202</v>
      </c>
      <c r="E1144" s="3" t="str">
        <v>Ferrera</v>
      </c>
      <c r="G1144" s="18">
        <v>3673</v>
      </c>
      <c r="H1144" s="18" t="s">
        <v>4544</v>
      </c>
    </row>
    <row r="1145" spans="1:8" x14ac:dyDescent="0.2">
      <c r="A1145" s="3">
        <v>6365</v>
      </c>
      <c r="B1145" s="3" t="s">
        <v>1221</v>
      </c>
      <c r="C1145" s="3" t="s">
        <v>1218</v>
      </c>
      <c r="D1145" s="3" t="s">
        <v>1202</v>
      </c>
      <c r="E1145" s="3" t="str">
        <v>Rheinwald</v>
      </c>
      <c r="G1145" s="18">
        <v>3674</v>
      </c>
      <c r="H1145" s="18" t="s">
        <v>4544</v>
      </c>
    </row>
    <row r="1146" spans="1:8" x14ac:dyDescent="0.2">
      <c r="A1146" s="3">
        <v>6386</v>
      </c>
      <c r="B1146" s="3" t="s">
        <v>1222</v>
      </c>
      <c r="C1146" s="3" t="s">
        <v>1222</v>
      </c>
      <c r="D1146" s="3" t="s">
        <v>1202</v>
      </c>
      <c r="E1146" s="3" t="str">
        <v>Muntogna da Schons</v>
      </c>
      <c r="G1146" s="18">
        <v>3700</v>
      </c>
      <c r="H1146" s="18" t="s">
        <v>4544</v>
      </c>
    </row>
    <row r="1147" spans="1:8" x14ac:dyDescent="0.2">
      <c r="A1147" s="3">
        <v>6387</v>
      </c>
      <c r="B1147" s="3" t="s">
        <v>1223</v>
      </c>
      <c r="C1147" s="3" t="s">
        <v>1222</v>
      </c>
      <c r="D1147" s="3" t="s">
        <v>1202</v>
      </c>
      <c r="E1147" s="3" t="str">
        <v>Bonaduz</v>
      </c>
      <c r="G1147" s="18">
        <v>3702</v>
      </c>
      <c r="H1147" s="18" t="s">
        <v>4544</v>
      </c>
    </row>
    <row r="1148" spans="1:8" x14ac:dyDescent="0.2">
      <c r="A1148" s="3">
        <v>8752</v>
      </c>
      <c r="B1148" s="3" t="s">
        <v>1224</v>
      </c>
      <c r="C1148" s="3" t="s">
        <v>1225</v>
      </c>
      <c r="D1148" s="3" t="s">
        <v>1226</v>
      </c>
      <c r="E1148" s="3" t="str">
        <v>Domat/Ems</v>
      </c>
      <c r="G1148" s="18">
        <v>3703</v>
      </c>
      <c r="H1148" s="18" t="s">
        <v>4544</v>
      </c>
    </row>
    <row r="1149" spans="1:8" x14ac:dyDescent="0.2">
      <c r="A1149" s="3">
        <v>8753</v>
      </c>
      <c r="B1149" s="3" t="s">
        <v>1227</v>
      </c>
      <c r="C1149" s="3" t="s">
        <v>1225</v>
      </c>
      <c r="D1149" s="3" t="s">
        <v>1226</v>
      </c>
      <c r="E1149" s="3" t="str">
        <v>Rhäzüns</v>
      </c>
      <c r="G1149" s="18">
        <v>3704</v>
      </c>
      <c r="H1149" s="18" t="s">
        <v>4544</v>
      </c>
    </row>
    <row r="1150" spans="1:8" x14ac:dyDescent="0.2">
      <c r="A1150" s="3">
        <v>8757</v>
      </c>
      <c r="B1150" s="3" t="s">
        <v>1228</v>
      </c>
      <c r="C1150" s="3" t="s">
        <v>1225</v>
      </c>
      <c r="D1150" s="3" t="s">
        <v>1226</v>
      </c>
      <c r="E1150" s="3" t="str">
        <v>Felsberg</v>
      </c>
      <c r="G1150" s="18">
        <v>3705</v>
      </c>
      <c r="H1150" s="18" t="s">
        <v>4544</v>
      </c>
    </row>
    <row r="1151" spans="1:8" x14ac:dyDescent="0.2">
      <c r="A1151" s="3">
        <v>8758</v>
      </c>
      <c r="B1151" s="3" t="s">
        <v>1229</v>
      </c>
      <c r="C1151" s="3" t="s">
        <v>1225</v>
      </c>
      <c r="D1151" s="3" t="s">
        <v>1226</v>
      </c>
      <c r="E1151" s="3" t="str">
        <v>Flims</v>
      </c>
      <c r="G1151" s="18">
        <v>3706</v>
      </c>
      <c r="H1151" s="18" t="s">
        <v>4544</v>
      </c>
    </row>
    <row r="1152" spans="1:8" x14ac:dyDescent="0.2">
      <c r="A1152" s="3">
        <v>8865</v>
      </c>
      <c r="B1152" s="3" t="s">
        <v>1230</v>
      </c>
      <c r="C1152" s="3" t="s">
        <v>1225</v>
      </c>
      <c r="D1152" s="3" t="s">
        <v>1226</v>
      </c>
      <c r="E1152" s="3" t="str">
        <v>Tamins</v>
      </c>
      <c r="G1152" s="18">
        <v>3707</v>
      </c>
      <c r="H1152" s="18" t="s">
        <v>4544</v>
      </c>
    </row>
    <row r="1153" spans="1:8" x14ac:dyDescent="0.2">
      <c r="A1153" s="3">
        <v>8867</v>
      </c>
      <c r="B1153" s="3" t="s">
        <v>1231</v>
      </c>
      <c r="C1153" s="3" t="s">
        <v>1225</v>
      </c>
      <c r="D1153" s="3" t="s">
        <v>1226</v>
      </c>
      <c r="E1153" s="3" t="str">
        <v>Trin</v>
      </c>
      <c r="G1153" s="18">
        <v>3711</v>
      </c>
      <c r="H1153" s="18" t="s">
        <v>4544</v>
      </c>
    </row>
    <row r="1154" spans="1:8" x14ac:dyDescent="0.2">
      <c r="A1154" s="3">
        <v>8868</v>
      </c>
      <c r="B1154" s="3" t="s">
        <v>1232</v>
      </c>
      <c r="C1154" s="3" t="s">
        <v>1225</v>
      </c>
      <c r="D1154" s="3" t="s">
        <v>1226</v>
      </c>
      <c r="E1154" s="3" t="str">
        <v>Zernez</v>
      </c>
      <c r="G1154" s="18">
        <v>3713</v>
      </c>
      <c r="H1154" s="18" t="s">
        <v>4544</v>
      </c>
    </row>
    <row r="1155" spans="1:8" x14ac:dyDescent="0.2">
      <c r="A1155" s="3">
        <v>8874</v>
      </c>
      <c r="B1155" s="3" t="s">
        <v>1233</v>
      </c>
      <c r="C1155" s="3" t="s">
        <v>1225</v>
      </c>
      <c r="D1155" s="3" t="s">
        <v>1226</v>
      </c>
      <c r="E1155" s="3" t="str">
        <v>Samnaun</v>
      </c>
      <c r="G1155" s="18">
        <v>3714</v>
      </c>
      <c r="H1155" s="18" t="s">
        <v>4544</v>
      </c>
    </row>
    <row r="1156" spans="1:8" x14ac:dyDescent="0.2">
      <c r="A1156" s="3">
        <v>8756</v>
      </c>
      <c r="B1156" s="3" t="s">
        <v>1234</v>
      </c>
      <c r="C1156" s="3" t="s">
        <v>1235</v>
      </c>
      <c r="D1156" s="3" t="s">
        <v>1226</v>
      </c>
      <c r="E1156" s="3" t="str">
        <v>Scuol</v>
      </c>
      <c r="G1156" s="18">
        <v>3715</v>
      </c>
      <c r="H1156" s="18" t="s">
        <v>4535</v>
      </c>
    </row>
    <row r="1157" spans="1:8" x14ac:dyDescent="0.2">
      <c r="A1157" s="3">
        <v>8762</v>
      </c>
      <c r="B1157" s="3" t="s">
        <v>1236</v>
      </c>
      <c r="C1157" s="3" t="s">
        <v>1235</v>
      </c>
      <c r="D1157" s="3" t="s">
        <v>1226</v>
      </c>
      <c r="E1157" s="3" t="str">
        <v>Valsot</v>
      </c>
      <c r="G1157" s="18">
        <v>3716</v>
      </c>
      <c r="H1157" s="18" t="s">
        <v>4544</v>
      </c>
    </row>
    <row r="1158" spans="1:8" x14ac:dyDescent="0.2">
      <c r="A1158" s="3">
        <v>8762</v>
      </c>
      <c r="B1158" s="3" t="s">
        <v>1237</v>
      </c>
      <c r="C1158" s="3" t="s">
        <v>1235</v>
      </c>
      <c r="D1158" s="3" t="s">
        <v>1226</v>
      </c>
      <c r="E1158" s="3" t="str">
        <v>Bever</v>
      </c>
      <c r="G1158" s="18">
        <v>3717</v>
      </c>
      <c r="H1158" s="18" t="s">
        <v>4544</v>
      </c>
    </row>
    <row r="1159" spans="1:8" x14ac:dyDescent="0.2">
      <c r="A1159" s="3">
        <v>8762</v>
      </c>
      <c r="B1159" s="3" t="s">
        <v>1238</v>
      </c>
      <c r="C1159" s="3" t="s">
        <v>1235</v>
      </c>
      <c r="D1159" s="3" t="s">
        <v>1226</v>
      </c>
      <c r="E1159" s="3" t="str">
        <v>Celerina/Schlarigna</v>
      </c>
      <c r="G1159" s="18">
        <v>3718</v>
      </c>
      <c r="H1159" s="18" t="s">
        <v>4535</v>
      </c>
    </row>
    <row r="1160" spans="1:8" x14ac:dyDescent="0.2">
      <c r="A1160" s="3">
        <v>8765</v>
      </c>
      <c r="B1160" s="3" t="s">
        <v>1239</v>
      </c>
      <c r="C1160" s="3" t="s">
        <v>1235</v>
      </c>
      <c r="D1160" s="3" t="s">
        <v>1226</v>
      </c>
      <c r="E1160" s="3" t="str">
        <v>Madulain</v>
      </c>
      <c r="G1160" s="18">
        <v>3722</v>
      </c>
      <c r="H1160" s="18" t="s">
        <v>4544</v>
      </c>
    </row>
    <row r="1161" spans="1:8" x14ac:dyDescent="0.2">
      <c r="A1161" s="3">
        <v>8766</v>
      </c>
      <c r="B1161" s="3" t="s">
        <v>1240</v>
      </c>
      <c r="C1161" s="3" t="s">
        <v>1235</v>
      </c>
      <c r="D1161" s="3" t="s">
        <v>1226</v>
      </c>
      <c r="E1161" s="3" t="str">
        <v>Pontresina</v>
      </c>
      <c r="G1161" s="18">
        <v>3723</v>
      </c>
      <c r="H1161" s="18" t="s">
        <v>4544</v>
      </c>
    </row>
    <row r="1162" spans="1:8" x14ac:dyDescent="0.2">
      <c r="A1162" s="3">
        <v>8767</v>
      </c>
      <c r="B1162" s="3" t="s">
        <v>1241</v>
      </c>
      <c r="C1162" s="3" t="s">
        <v>1235</v>
      </c>
      <c r="D1162" s="3" t="s">
        <v>1226</v>
      </c>
      <c r="E1162" s="3" t="str">
        <v>La Punt Chamues-ch</v>
      </c>
      <c r="G1162" s="18">
        <v>3724</v>
      </c>
      <c r="H1162" s="18" t="s">
        <v>4535</v>
      </c>
    </row>
    <row r="1163" spans="1:8" x14ac:dyDescent="0.2">
      <c r="A1163" s="3">
        <v>8772</v>
      </c>
      <c r="B1163" s="3" t="s">
        <v>1242</v>
      </c>
      <c r="C1163" s="3" t="s">
        <v>1235</v>
      </c>
      <c r="D1163" s="3" t="s">
        <v>1226</v>
      </c>
      <c r="E1163" s="3" t="str">
        <v>Samedan</v>
      </c>
      <c r="G1163" s="18">
        <v>3725</v>
      </c>
      <c r="H1163" s="18" t="s">
        <v>4535</v>
      </c>
    </row>
    <row r="1164" spans="1:8" x14ac:dyDescent="0.2">
      <c r="A1164" s="3">
        <v>8773</v>
      </c>
      <c r="B1164" s="3" t="s">
        <v>1243</v>
      </c>
      <c r="C1164" s="3" t="s">
        <v>1235</v>
      </c>
      <c r="D1164" s="3" t="s">
        <v>1226</v>
      </c>
      <c r="E1164" s="3" t="str">
        <v>St. Moritz</v>
      </c>
      <c r="G1164" s="18">
        <v>3752</v>
      </c>
      <c r="H1164" s="18" t="s">
        <v>4544</v>
      </c>
    </row>
    <row r="1165" spans="1:8" x14ac:dyDescent="0.2">
      <c r="A1165" s="3">
        <v>8774</v>
      </c>
      <c r="B1165" s="3" t="s">
        <v>1244</v>
      </c>
      <c r="C1165" s="3" t="s">
        <v>1235</v>
      </c>
      <c r="D1165" s="3" t="s">
        <v>1226</v>
      </c>
      <c r="E1165" s="3" t="str">
        <v>S-chanf</v>
      </c>
      <c r="G1165" s="18">
        <v>3753</v>
      </c>
      <c r="H1165" s="18" t="s">
        <v>4544</v>
      </c>
    </row>
    <row r="1166" spans="1:8" x14ac:dyDescent="0.2">
      <c r="A1166" s="3">
        <v>8775</v>
      </c>
      <c r="B1166" s="3" t="s">
        <v>1245</v>
      </c>
      <c r="C1166" s="3" t="s">
        <v>1235</v>
      </c>
      <c r="D1166" s="3" t="s">
        <v>1226</v>
      </c>
      <c r="E1166" s="3" t="str">
        <v>Sils im Engadin/Segl</v>
      </c>
      <c r="G1166" s="18">
        <v>3754</v>
      </c>
      <c r="H1166" s="18" t="s">
        <v>4544</v>
      </c>
    </row>
    <row r="1167" spans="1:8" x14ac:dyDescent="0.2">
      <c r="A1167" s="3">
        <v>8775</v>
      </c>
      <c r="B1167" s="3" t="s">
        <v>1246</v>
      </c>
      <c r="C1167" s="3" t="s">
        <v>1235</v>
      </c>
      <c r="D1167" s="3" t="s">
        <v>1226</v>
      </c>
      <c r="E1167" s="3" t="str">
        <v>Silvaplana</v>
      </c>
      <c r="G1167" s="18">
        <v>3755</v>
      </c>
      <c r="H1167" s="18" t="s">
        <v>4535</v>
      </c>
    </row>
    <row r="1168" spans="1:8" x14ac:dyDescent="0.2">
      <c r="A1168" s="3">
        <v>8777</v>
      </c>
      <c r="B1168" s="3" t="s">
        <v>1247</v>
      </c>
      <c r="C1168" s="3" t="s">
        <v>1235</v>
      </c>
      <c r="D1168" s="3" t="s">
        <v>1226</v>
      </c>
      <c r="E1168" s="3" t="str">
        <v>Zuoz</v>
      </c>
      <c r="G1168" s="18">
        <v>3756</v>
      </c>
      <c r="H1168" s="18" t="s">
        <v>4535</v>
      </c>
    </row>
    <row r="1169" spans="1:8" x14ac:dyDescent="0.2">
      <c r="A1169" s="3">
        <v>8777</v>
      </c>
      <c r="B1169" s="3" t="s">
        <v>1248</v>
      </c>
      <c r="C1169" s="3" t="s">
        <v>1235</v>
      </c>
      <c r="D1169" s="3" t="s">
        <v>1226</v>
      </c>
      <c r="E1169" s="3" t="str">
        <v>Bregaglia</v>
      </c>
      <c r="G1169" s="18">
        <v>3757</v>
      </c>
      <c r="H1169" s="18" t="s">
        <v>4535</v>
      </c>
    </row>
    <row r="1170" spans="1:8" x14ac:dyDescent="0.2">
      <c r="A1170" s="3">
        <v>8782</v>
      </c>
      <c r="B1170" s="3" t="s">
        <v>1249</v>
      </c>
      <c r="C1170" s="3" t="s">
        <v>1235</v>
      </c>
      <c r="D1170" s="3" t="s">
        <v>1226</v>
      </c>
      <c r="E1170" s="3" t="str">
        <v>Buseno</v>
      </c>
      <c r="G1170" s="18">
        <v>3758</v>
      </c>
      <c r="H1170" s="18" t="s">
        <v>4544</v>
      </c>
    </row>
    <row r="1171" spans="1:8" x14ac:dyDescent="0.2">
      <c r="A1171" s="3">
        <v>8783</v>
      </c>
      <c r="B1171" s="3" t="s">
        <v>1250</v>
      </c>
      <c r="C1171" s="3" t="s">
        <v>1235</v>
      </c>
      <c r="D1171" s="3" t="s">
        <v>1226</v>
      </c>
      <c r="E1171" s="3" t="str">
        <v>Castaneda</v>
      </c>
      <c r="G1171" s="18">
        <v>3762</v>
      </c>
      <c r="H1171" s="18" t="s">
        <v>4544</v>
      </c>
    </row>
    <row r="1172" spans="1:8" x14ac:dyDescent="0.2">
      <c r="A1172" s="3">
        <v>8784</v>
      </c>
      <c r="B1172" s="3" t="s">
        <v>1251</v>
      </c>
      <c r="C1172" s="3" t="s">
        <v>1235</v>
      </c>
      <c r="D1172" s="3" t="s">
        <v>1226</v>
      </c>
      <c r="E1172" s="3" t="str">
        <v>Rossa</v>
      </c>
      <c r="G1172" s="18">
        <v>3763</v>
      </c>
      <c r="H1172" s="18" t="s">
        <v>4544</v>
      </c>
    </row>
    <row r="1173" spans="1:8" x14ac:dyDescent="0.2">
      <c r="A1173" s="3">
        <v>8750</v>
      </c>
      <c r="B1173" s="3" t="s">
        <v>1252</v>
      </c>
      <c r="C1173" s="3" t="s">
        <v>1252</v>
      </c>
      <c r="D1173" s="3" t="s">
        <v>1226</v>
      </c>
      <c r="E1173" s="3" t="str">
        <v>Santa Maria in Calanca</v>
      </c>
      <c r="G1173" s="18">
        <v>3764</v>
      </c>
      <c r="H1173" s="18" t="s">
        <v>4544</v>
      </c>
    </row>
    <row r="1174" spans="1:8" x14ac:dyDescent="0.2">
      <c r="A1174" s="3">
        <v>8750</v>
      </c>
      <c r="B1174" s="3" t="s">
        <v>1253</v>
      </c>
      <c r="C1174" s="3" t="s">
        <v>1252</v>
      </c>
      <c r="D1174" s="3" t="s">
        <v>1226</v>
      </c>
      <c r="E1174" s="3" t="str">
        <v>Lostallo</v>
      </c>
      <c r="G1174" s="18">
        <v>3765</v>
      </c>
      <c r="H1174" s="18" t="s">
        <v>4544</v>
      </c>
    </row>
    <row r="1175" spans="1:8" x14ac:dyDescent="0.2">
      <c r="A1175" s="3">
        <v>8750</v>
      </c>
      <c r="B1175" s="3" t="s">
        <v>1254</v>
      </c>
      <c r="C1175" s="3" t="s">
        <v>1252</v>
      </c>
      <c r="D1175" s="3" t="s">
        <v>1226</v>
      </c>
      <c r="E1175" s="3" t="str">
        <v>Mesocco</v>
      </c>
      <c r="G1175" s="18">
        <v>3766</v>
      </c>
      <c r="H1175" s="18" t="s">
        <v>4535</v>
      </c>
    </row>
    <row r="1176" spans="1:8" x14ac:dyDescent="0.2">
      <c r="A1176" s="3">
        <v>8754</v>
      </c>
      <c r="B1176" s="3" t="s">
        <v>1255</v>
      </c>
      <c r="C1176" s="3" t="s">
        <v>1252</v>
      </c>
      <c r="D1176" s="3" t="s">
        <v>1226</v>
      </c>
      <c r="E1176" s="3" t="str">
        <v>Soazza</v>
      </c>
      <c r="G1176" s="18">
        <v>3770</v>
      </c>
      <c r="H1176" s="18" t="s">
        <v>4535</v>
      </c>
    </row>
    <row r="1177" spans="1:8" x14ac:dyDescent="0.2">
      <c r="A1177" s="3">
        <v>8755</v>
      </c>
      <c r="B1177" s="3" t="s">
        <v>1256</v>
      </c>
      <c r="C1177" s="3" t="s">
        <v>1252</v>
      </c>
      <c r="D1177" s="3" t="s">
        <v>1226</v>
      </c>
      <c r="E1177" s="3" t="str">
        <v>Cama</v>
      </c>
      <c r="G1177" s="18">
        <v>3771</v>
      </c>
      <c r="H1177" s="18" t="s">
        <v>4535</v>
      </c>
    </row>
    <row r="1178" spans="1:8" x14ac:dyDescent="0.2">
      <c r="A1178" s="3">
        <v>6319</v>
      </c>
      <c r="B1178" s="3" t="s">
        <v>1257</v>
      </c>
      <c r="C1178" s="3" t="s">
        <v>1258</v>
      </c>
      <c r="D1178" s="3" t="s">
        <v>1259</v>
      </c>
      <c r="E1178" s="3" t="str">
        <v>Grono</v>
      </c>
      <c r="G1178" s="18">
        <v>3772</v>
      </c>
      <c r="H1178" s="18" t="s">
        <v>4535</v>
      </c>
    </row>
    <row r="1179" spans="1:8" x14ac:dyDescent="0.2">
      <c r="A1179" s="3">
        <v>6340</v>
      </c>
      <c r="B1179" s="3" t="s">
        <v>1258</v>
      </c>
      <c r="C1179" s="3" t="s">
        <v>1258</v>
      </c>
      <c r="D1179" s="3" t="s">
        <v>1259</v>
      </c>
      <c r="E1179" s="3" t="str">
        <v>Roveredo (GR)</v>
      </c>
      <c r="G1179" s="18">
        <v>3773</v>
      </c>
      <c r="H1179" s="18" t="s">
        <v>4535</v>
      </c>
    </row>
    <row r="1180" spans="1:8" x14ac:dyDescent="0.2">
      <c r="A1180" s="3">
        <v>6330</v>
      </c>
      <c r="B1180" s="3" t="s">
        <v>1260</v>
      </c>
      <c r="C1180" s="3" t="s">
        <v>1260</v>
      </c>
      <c r="D1180" s="3" t="s">
        <v>1259</v>
      </c>
      <c r="E1180" s="3" t="str">
        <v>San Vittore</v>
      </c>
      <c r="G1180" s="18">
        <v>3775</v>
      </c>
      <c r="H1180" s="18" t="s">
        <v>4535</v>
      </c>
    </row>
    <row r="1181" spans="1:8" x14ac:dyDescent="0.2">
      <c r="A1181" s="3">
        <v>6332</v>
      </c>
      <c r="B1181" s="3" t="s">
        <v>1261</v>
      </c>
      <c r="C1181" s="3" t="s">
        <v>1260</v>
      </c>
      <c r="D1181" s="3" t="s">
        <v>1259</v>
      </c>
      <c r="E1181" s="3" t="str">
        <v>Calanca</v>
      </c>
      <c r="G1181" s="18">
        <v>3776</v>
      </c>
      <c r="H1181" s="18" t="s">
        <v>4535</v>
      </c>
    </row>
    <row r="1182" spans="1:8" x14ac:dyDescent="0.2">
      <c r="A1182" s="3">
        <v>6331</v>
      </c>
      <c r="B1182" s="3" t="s">
        <v>1262</v>
      </c>
      <c r="C1182" s="3" t="s">
        <v>1262</v>
      </c>
      <c r="D1182" s="3" t="s">
        <v>1259</v>
      </c>
      <c r="E1182" s="3" t="str">
        <v>Val Müstair</v>
      </c>
      <c r="G1182" s="18">
        <v>3777</v>
      </c>
      <c r="H1182" s="18" t="s">
        <v>4535</v>
      </c>
    </row>
    <row r="1183" spans="1:8" x14ac:dyDescent="0.2">
      <c r="A1183" s="3">
        <v>6333</v>
      </c>
      <c r="B1183" s="3" t="s">
        <v>1263</v>
      </c>
      <c r="C1183" s="3" t="s">
        <v>1262</v>
      </c>
      <c r="D1183" s="3" t="s">
        <v>1259</v>
      </c>
      <c r="E1183" s="3" t="str">
        <v>Davos</v>
      </c>
      <c r="G1183" s="18">
        <v>3778</v>
      </c>
      <c r="H1183" s="18" t="s">
        <v>4535</v>
      </c>
    </row>
    <row r="1184" spans="1:8" x14ac:dyDescent="0.2">
      <c r="A1184" s="3">
        <v>6313</v>
      </c>
      <c r="B1184" s="3" t="s">
        <v>1264</v>
      </c>
      <c r="C1184" s="3" t="s">
        <v>1264</v>
      </c>
      <c r="D1184" s="3" t="s">
        <v>1259</v>
      </c>
      <c r="E1184" s="3" t="str">
        <v>Fideris</v>
      </c>
      <c r="G1184" s="18">
        <v>3780</v>
      </c>
      <c r="H1184" s="18" t="s">
        <v>4535</v>
      </c>
    </row>
    <row r="1185" spans="1:8" x14ac:dyDescent="0.2">
      <c r="A1185" s="3">
        <v>6313</v>
      </c>
      <c r="B1185" s="3" t="s">
        <v>1264</v>
      </c>
      <c r="C1185" s="3" t="s">
        <v>1264</v>
      </c>
      <c r="D1185" s="3" t="s">
        <v>1259</v>
      </c>
      <c r="E1185" s="3" t="str">
        <v>Furna</v>
      </c>
      <c r="G1185" s="18">
        <v>3781</v>
      </c>
      <c r="H1185" s="18" t="s">
        <v>4535</v>
      </c>
    </row>
    <row r="1186" spans="1:8" x14ac:dyDescent="0.2">
      <c r="A1186" s="3">
        <v>6313</v>
      </c>
      <c r="B1186" s="3" t="s">
        <v>1265</v>
      </c>
      <c r="C1186" s="3" t="s">
        <v>1264</v>
      </c>
      <c r="D1186" s="3" t="s">
        <v>1259</v>
      </c>
      <c r="E1186" s="3" t="str">
        <v>Jenaz</v>
      </c>
      <c r="G1186" s="18">
        <v>3782</v>
      </c>
      <c r="H1186" s="18" t="s">
        <v>4535</v>
      </c>
    </row>
    <row r="1187" spans="1:8" x14ac:dyDescent="0.2">
      <c r="A1187" s="3">
        <v>6313</v>
      </c>
      <c r="B1187" s="3" t="s">
        <v>1266</v>
      </c>
      <c r="C1187" s="3" t="s">
        <v>1264</v>
      </c>
      <c r="D1187" s="3" t="s">
        <v>1259</v>
      </c>
      <c r="E1187" s="3" t="str">
        <v>Klosters</v>
      </c>
      <c r="G1187" s="18">
        <v>3783</v>
      </c>
      <c r="H1187" s="18" t="s">
        <v>4535</v>
      </c>
    </row>
    <row r="1188" spans="1:8" x14ac:dyDescent="0.2">
      <c r="A1188" s="3">
        <v>6340</v>
      </c>
      <c r="B1188" s="3" t="s">
        <v>1267</v>
      </c>
      <c r="C1188" s="3" t="s">
        <v>1268</v>
      </c>
      <c r="D1188" s="3" t="s">
        <v>1259</v>
      </c>
      <c r="E1188" s="3" t="str">
        <v>Conters im Prättigau</v>
      </c>
      <c r="G1188" s="18">
        <v>3784</v>
      </c>
      <c r="H1188" s="18" t="s">
        <v>4535</v>
      </c>
    </row>
    <row r="1189" spans="1:8" x14ac:dyDescent="0.2">
      <c r="A1189" s="3">
        <v>6345</v>
      </c>
      <c r="B1189" s="3" t="s">
        <v>1268</v>
      </c>
      <c r="C1189" s="3" t="s">
        <v>1268</v>
      </c>
      <c r="D1189" s="3" t="s">
        <v>1259</v>
      </c>
      <c r="E1189" s="3" t="str">
        <v>Küblis</v>
      </c>
      <c r="G1189" s="18">
        <v>3785</v>
      </c>
      <c r="H1189" s="18" t="s">
        <v>4535</v>
      </c>
    </row>
    <row r="1190" spans="1:8" x14ac:dyDescent="0.2">
      <c r="A1190" s="3">
        <v>6315</v>
      </c>
      <c r="B1190" s="3" t="s">
        <v>1269</v>
      </c>
      <c r="C1190" s="3" t="s">
        <v>1269</v>
      </c>
      <c r="D1190" s="3" t="s">
        <v>1259</v>
      </c>
      <c r="E1190" s="3" t="str">
        <v>Luzein</v>
      </c>
      <c r="G1190" s="18">
        <v>3792</v>
      </c>
      <c r="H1190" s="18" t="s">
        <v>4535</v>
      </c>
    </row>
    <row r="1191" spans="1:8" x14ac:dyDescent="0.2">
      <c r="A1191" s="3">
        <v>6315</v>
      </c>
      <c r="B1191" s="3" t="s">
        <v>1270</v>
      </c>
      <c r="C1191" s="3" t="s">
        <v>1269</v>
      </c>
      <c r="D1191" s="3" t="s">
        <v>1259</v>
      </c>
      <c r="E1191" s="3" t="str">
        <v>Chur</v>
      </c>
      <c r="G1191" s="18">
        <v>3800</v>
      </c>
      <c r="H1191" s="18" t="s">
        <v>4544</v>
      </c>
    </row>
    <row r="1192" spans="1:8" x14ac:dyDescent="0.2">
      <c r="A1192" s="3">
        <v>6315</v>
      </c>
      <c r="B1192" s="3" t="s">
        <v>1271</v>
      </c>
      <c r="C1192" s="3" t="s">
        <v>1269</v>
      </c>
      <c r="D1192" s="3" t="s">
        <v>1259</v>
      </c>
      <c r="E1192" s="3" t="str">
        <v>Churwalden</v>
      </c>
      <c r="G1192" s="18">
        <v>3801</v>
      </c>
      <c r="H1192" s="18" t="s">
        <v>4544</v>
      </c>
    </row>
    <row r="1193" spans="1:8" x14ac:dyDescent="0.2">
      <c r="A1193" s="3">
        <v>6343</v>
      </c>
      <c r="B1193" s="3" t="s">
        <v>1272</v>
      </c>
      <c r="C1193" s="3" t="s">
        <v>1273</v>
      </c>
      <c r="D1193" s="3" t="s">
        <v>1259</v>
      </c>
      <c r="E1193" s="3" t="str">
        <v>Arosa</v>
      </c>
      <c r="G1193" s="18">
        <v>3803</v>
      </c>
      <c r="H1193" s="18" t="s">
        <v>4544</v>
      </c>
    </row>
    <row r="1194" spans="1:8" x14ac:dyDescent="0.2">
      <c r="A1194" s="3">
        <v>6343</v>
      </c>
      <c r="B1194" s="3" t="s">
        <v>1274</v>
      </c>
      <c r="C1194" s="3" t="s">
        <v>1273</v>
      </c>
      <c r="D1194" s="3" t="s">
        <v>1259</v>
      </c>
      <c r="E1194" s="3" t="str">
        <v>Tschiertschen-Praden</v>
      </c>
      <c r="G1194" s="18">
        <v>3804</v>
      </c>
      <c r="H1194" s="18" t="s">
        <v>4544</v>
      </c>
    </row>
    <row r="1195" spans="1:8" x14ac:dyDescent="0.2">
      <c r="A1195" s="3">
        <v>6343</v>
      </c>
      <c r="B1195" s="3" t="s">
        <v>1273</v>
      </c>
      <c r="C1195" s="3" t="s">
        <v>1273</v>
      </c>
      <c r="D1195" s="3" t="s">
        <v>1259</v>
      </c>
      <c r="E1195" s="3" t="str">
        <v>Trimmis</v>
      </c>
      <c r="G1195" s="18">
        <v>3805</v>
      </c>
      <c r="H1195" s="18" t="s">
        <v>4544</v>
      </c>
    </row>
    <row r="1196" spans="1:8" x14ac:dyDescent="0.2">
      <c r="A1196" s="3">
        <v>6343</v>
      </c>
      <c r="B1196" s="3" t="s">
        <v>1275</v>
      </c>
      <c r="C1196" s="3" t="s">
        <v>1273</v>
      </c>
      <c r="D1196" s="3" t="s">
        <v>1259</v>
      </c>
      <c r="E1196" s="3" t="str">
        <v>Untervaz</v>
      </c>
      <c r="G1196" s="18">
        <v>3806</v>
      </c>
      <c r="H1196" s="18" t="s">
        <v>4544</v>
      </c>
    </row>
    <row r="1197" spans="1:8" x14ac:dyDescent="0.2">
      <c r="A1197" s="3">
        <v>6312</v>
      </c>
      <c r="B1197" s="3" t="s">
        <v>1276</v>
      </c>
      <c r="C1197" s="3" t="s">
        <v>1276</v>
      </c>
      <c r="D1197" s="3" t="s">
        <v>1259</v>
      </c>
      <c r="E1197" s="3" t="str">
        <v>Zizers</v>
      </c>
      <c r="G1197" s="18">
        <v>3807</v>
      </c>
      <c r="H1197" s="18" t="s">
        <v>4544</v>
      </c>
    </row>
    <row r="1198" spans="1:8" x14ac:dyDescent="0.2">
      <c r="A1198" s="3">
        <v>6314</v>
      </c>
      <c r="B1198" s="3" t="s">
        <v>1277</v>
      </c>
      <c r="C1198" s="3" t="s">
        <v>1277</v>
      </c>
      <c r="D1198" s="3" t="s">
        <v>1259</v>
      </c>
      <c r="E1198" s="3" t="str">
        <v>Fläsch</v>
      </c>
      <c r="G1198" s="18">
        <v>3812</v>
      </c>
      <c r="H1198" s="18" t="s">
        <v>4544</v>
      </c>
    </row>
    <row r="1199" spans="1:8" x14ac:dyDescent="0.2">
      <c r="A1199" s="3">
        <v>6314</v>
      </c>
      <c r="B1199" s="3" t="s">
        <v>1278</v>
      </c>
      <c r="C1199" s="3" t="s">
        <v>1277</v>
      </c>
      <c r="D1199" s="3" t="s">
        <v>1259</v>
      </c>
      <c r="E1199" s="3" t="str">
        <v>Jenins</v>
      </c>
      <c r="G1199" s="18">
        <v>3813</v>
      </c>
      <c r="H1199" s="18" t="s">
        <v>4544</v>
      </c>
    </row>
    <row r="1200" spans="1:8" x14ac:dyDescent="0.2">
      <c r="A1200" s="3">
        <v>6318</v>
      </c>
      <c r="B1200" s="3" t="s">
        <v>1279</v>
      </c>
      <c r="C1200" s="3" t="s">
        <v>1279</v>
      </c>
      <c r="D1200" s="3" t="s">
        <v>1259</v>
      </c>
      <c r="E1200" s="3" t="str">
        <v>Maienfeld</v>
      </c>
      <c r="G1200" s="18">
        <v>3814</v>
      </c>
      <c r="H1200" s="18" t="s">
        <v>4544</v>
      </c>
    </row>
    <row r="1201" spans="1:8" x14ac:dyDescent="0.2">
      <c r="A1201" s="3">
        <v>6300</v>
      </c>
      <c r="B1201" s="3" t="s">
        <v>1280</v>
      </c>
      <c r="C1201" s="3" t="s">
        <v>1280</v>
      </c>
      <c r="D1201" s="3" t="s">
        <v>1259</v>
      </c>
      <c r="E1201" s="3" t="str">
        <v>Malans</v>
      </c>
      <c r="G1201" s="18">
        <v>3815</v>
      </c>
      <c r="H1201" s="18" t="s">
        <v>4544</v>
      </c>
    </row>
    <row r="1202" spans="1:8" x14ac:dyDescent="0.2">
      <c r="A1202" s="3">
        <v>6300</v>
      </c>
      <c r="B1202" s="3" t="s">
        <v>1281</v>
      </c>
      <c r="C1202" s="3" t="s">
        <v>1280</v>
      </c>
      <c r="D1202" s="3" t="s">
        <v>1259</v>
      </c>
      <c r="E1202" s="3" t="str">
        <v>Landquart</v>
      </c>
      <c r="G1202" s="18">
        <v>3816</v>
      </c>
      <c r="H1202" s="18" t="s">
        <v>4544</v>
      </c>
    </row>
    <row r="1203" spans="1:8" x14ac:dyDescent="0.2">
      <c r="A1203" s="3">
        <v>6317</v>
      </c>
      <c r="B1203" s="3" t="s">
        <v>1282</v>
      </c>
      <c r="C1203" s="3" t="s">
        <v>1280</v>
      </c>
      <c r="D1203" s="3" t="s">
        <v>1259</v>
      </c>
      <c r="E1203" s="3" t="str">
        <v>Grüsch</v>
      </c>
      <c r="G1203" s="18">
        <v>3818</v>
      </c>
      <c r="H1203" s="18" t="s">
        <v>4544</v>
      </c>
    </row>
    <row r="1204" spans="1:8" x14ac:dyDescent="0.2">
      <c r="A1204" s="3">
        <v>1473</v>
      </c>
      <c r="B1204" s="3" t="s">
        <v>1283</v>
      </c>
      <c r="C1204" s="3" t="s">
        <v>1284</v>
      </c>
      <c r="D1204" s="3" t="s">
        <v>1285</v>
      </c>
      <c r="E1204" s="3" t="str">
        <v>Schiers</v>
      </c>
      <c r="G1204" s="18">
        <v>3822</v>
      </c>
      <c r="H1204" s="18" t="s">
        <v>4544</v>
      </c>
    </row>
    <row r="1205" spans="1:8" x14ac:dyDescent="0.2">
      <c r="A1205" s="3">
        <v>1482</v>
      </c>
      <c r="B1205" s="3" t="s">
        <v>1286</v>
      </c>
      <c r="C1205" s="3" t="s">
        <v>1287</v>
      </c>
      <c r="D1205" s="3" t="s">
        <v>1285</v>
      </c>
      <c r="E1205" s="3" t="str">
        <v>Seewis im Prättigau</v>
      </c>
      <c r="G1205" s="18">
        <v>3823</v>
      </c>
      <c r="H1205" s="18" t="s">
        <v>4544</v>
      </c>
    </row>
    <row r="1206" spans="1:8" x14ac:dyDescent="0.2">
      <c r="A1206" s="3">
        <v>1483</v>
      </c>
      <c r="B1206" s="3" t="s">
        <v>1288</v>
      </c>
      <c r="C1206" s="3" t="s">
        <v>1287</v>
      </c>
      <c r="D1206" s="3" t="s">
        <v>1285</v>
      </c>
      <c r="E1206" s="3" t="str">
        <v>Breil/Brigels</v>
      </c>
      <c r="G1206" s="18">
        <v>3824</v>
      </c>
      <c r="H1206" s="18" t="s">
        <v>4544</v>
      </c>
    </row>
    <row r="1207" spans="1:8" x14ac:dyDescent="0.2">
      <c r="A1207" s="3">
        <v>1532</v>
      </c>
      <c r="B1207" s="3" t="s">
        <v>1289</v>
      </c>
      <c r="C1207" s="3" t="s">
        <v>1289</v>
      </c>
      <c r="D1207" s="3" t="s">
        <v>1285</v>
      </c>
      <c r="E1207" s="3" t="str">
        <v>Disentis/Mustér</v>
      </c>
      <c r="G1207" s="18">
        <v>3825</v>
      </c>
      <c r="H1207" s="18" t="s">
        <v>4535</v>
      </c>
    </row>
    <row r="1208" spans="1:8" x14ac:dyDescent="0.2">
      <c r="A1208" s="3">
        <v>1544</v>
      </c>
      <c r="B1208" s="3" t="s">
        <v>1290</v>
      </c>
      <c r="C1208" s="3" t="s">
        <v>1290</v>
      </c>
      <c r="D1208" s="3" t="s">
        <v>1285</v>
      </c>
      <c r="E1208" s="3" t="str">
        <v>Medel (Lucmagn)</v>
      </c>
      <c r="G1208" s="18">
        <v>3826</v>
      </c>
      <c r="H1208" s="18" t="s">
        <v>4535</v>
      </c>
    </row>
    <row r="1209" spans="1:8" x14ac:dyDescent="0.2">
      <c r="A1209" s="3">
        <v>1470</v>
      </c>
      <c r="B1209" s="3" t="s">
        <v>1291</v>
      </c>
      <c r="C1209" s="3" t="s">
        <v>1292</v>
      </c>
      <c r="D1209" s="3" t="s">
        <v>1285</v>
      </c>
      <c r="E1209" s="3" t="str">
        <v>Sumvitg</v>
      </c>
      <c r="G1209" s="18">
        <v>3852</v>
      </c>
      <c r="H1209" s="18" t="s">
        <v>4544</v>
      </c>
    </row>
    <row r="1210" spans="1:8" x14ac:dyDescent="0.2">
      <c r="A1210" s="3">
        <v>1470</v>
      </c>
      <c r="B1210" s="3" t="s">
        <v>1293</v>
      </c>
      <c r="C1210" s="3" t="s">
        <v>1292</v>
      </c>
      <c r="D1210" s="3" t="s">
        <v>1285</v>
      </c>
      <c r="E1210" s="3" t="str">
        <v>Tujetsch</v>
      </c>
      <c r="G1210" s="18">
        <v>3853</v>
      </c>
      <c r="H1210" s="18" t="s">
        <v>4544</v>
      </c>
    </row>
    <row r="1211" spans="1:8" x14ac:dyDescent="0.2">
      <c r="A1211" s="3">
        <v>1470</v>
      </c>
      <c r="B1211" s="3" t="s">
        <v>1294</v>
      </c>
      <c r="C1211" s="3" t="s">
        <v>1292</v>
      </c>
      <c r="D1211" s="3" t="s">
        <v>1285</v>
      </c>
      <c r="E1211" s="3" t="str">
        <v>Trun</v>
      </c>
      <c r="G1211" s="18">
        <v>3854</v>
      </c>
      <c r="H1211" s="18" t="s">
        <v>4544</v>
      </c>
    </row>
    <row r="1212" spans="1:8" x14ac:dyDescent="0.2">
      <c r="A1212" s="3">
        <v>1533</v>
      </c>
      <c r="B1212" s="3" t="s">
        <v>1295</v>
      </c>
      <c r="C1212" s="3" t="s">
        <v>1295</v>
      </c>
      <c r="D1212" s="3" t="s">
        <v>1285</v>
      </c>
      <c r="E1212" s="3" t="str">
        <v>Obersaxen Mundaun</v>
      </c>
      <c r="G1212" s="18">
        <v>3855</v>
      </c>
      <c r="H1212" s="18" t="s">
        <v>4544</v>
      </c>
    </row>
    <row r="1213" spans="1:8" x14ac:dyDescent="0.2">
      <c r="A1213" s="3">
        <v>1774</v>
      </c>
      <c r="B1213" s="3" t="s">
        <v>1296</v>
      </c>
      <c r="C1213" s="3" t="s">
        <v>1297</v>
      </c>
      <c r="D1213" s="3" t="s">
        <v>1285</v>
      </c>
      <c r="E1213" s="3" t="str">
        <v>Aarau</v>
      </c>
      <c r="G1213" s="18">
        <v>3856</v>
      </c>
      <c r="H1213" s="18" t="s">
        <v>4544</v>
      </c>
    </row>
    <row r="1214" spans="1:8" x14ac:dyDescent="0.2">
      <c r="A1214" s="3">
        <v>1774</v>
      </c>
      <c r="B1214" s="3" t="s">
        <v>1296</v>
      </c>
      <c r="C1214" s="3" t="s">
        <v>1297</v>
      </c>
      <c r="D1214" s="3" t="s">
        <v>1285</v>
      </c>
      <c r="E1214" s="3" t="str">
        <v>Biberstein</v>
      </c>
      <c r="G1214" s="18">
        <v>3857</v>
      </c>
      <c r="H1214" s="18" t="s">
        <v>4544</v>
      </c>
    </row>
    <row r="1215" spans="1:8" x14ac:dyDescent="0.2">
      <c r="A1215" s="3">
        <v>1774</v>
      </c>
      <c r="B1215" s="3" t="s">
        <v>1298</v>
      </c>
      <c r="C1215" s="3" t="s">
        <v>1297</v>
      </c>
      <c r="D1215" s="3" t="s">
        <v>1285</v>
      </c>
      <c r="E1215" s="3" t="str">
        <v>Buchs (AG)</v>
      </c>
      <c r="G1215" s="18">
        <v>3858</v>
      </c>
      <c r="H1215" s="18" t="s">
        <v>4544</v>
      </c>
    </row>
    <row r="1216" spans="1:8" x14ac:dyDescent="0.2">
      <c r="A1216" s="3">
        <v>1775</v>
      </c>
      <c r="B1216" s="3" t="s">
        <v>1299</v>
      </c>
      <c r="C1216" s="3" t="s">
        <v>1297</v>
      </c>
      <c r="D1216" s="3" t="s">
        <v>1285</v>
      </c>
      <c r="E1216" s="3" t="str">
        <v>Densbüren</v>
      </c>
      <c r="G1216" s="18">
        <v>3860</v>
      </c>
      <c r="H1216" s="18" t="s">
        <v>4544</v>
      </c>
    </row>
    <row r="1217" spans="1:8" x14ac:dyDescent="0.2">
      <c r="A1217" s="3">
        <v>1775</v>
      </c>
      <c r="B1217" s="3" t="s">
        <v>1300</v>
      </c>
      <c r="C1217" s="3" t="s">
        <v>1297</v>
      </c>
      <c r="D1217" s="3" t="s">
        <v>1285</v>
      </c>
      <c r="E1217" s="3" t="str">
        <v>Erlinsbach (AG)</v>
      </c>
      <c r="G1217" s="18">
        <v>3862</v>
      </c>
      <c r="H1217" s="18" t="s">
        <v>4544</v>
      </c>
    </row>
    <row r="1218" spans="1:8" x14ac:dyDescent="0.2">
      <c r="A1218" s="3">
        <v>1776</v>
      </c>
      <c r="B1218" s="3" t="s">
        <v>1301</v>
      </c>
      <c r="C1218" s="3" t="s">
        <v>1297</v>
      </c>
      <c r="D1218" s="3" t="s">
        <v>1285</v>
      </c>
      <c r="E1218" s="3" t="str">
        <v>Gränichen</v>
      </c>
      <c r="G1218" s="18">
        <v>3863</v>
      </c>
      <c r="H1218" s="18" t="s">
        <v>4544</v>
      </c>
    </row>
    <row r="1219" spans="1:8" x14ac:dyDescent="0.2">
      <c r="A1219" s="3">
        <v>1485</v>
      </c>
      <c r="B1219" s="3" t="s">
        <v>1302</v>
      </c>
      <c r="C1219" s="3" t="s">
        <v>1302</v>
      </c>
      <c r="D1219" s="3" t="s">
        <v>1285</v>
      </c>
      <c r="E1219" s="3" t="str">
        <v>Hirschthal</v>
      </c>
      <c r="G1219" s="18">
        <v>3864</v>
      </c>
      <c r="H1219" s="18" t="s">
        <v>4544</v>
      </c>
    </row>
    <row r="1220" spans="1:8" x14ac:dyDescent="0.2">
      <c r="A1220" s="3">
        <v>1410</v>
      </c>
      <c r="B1220" s="3" t="s">
        <v>1303</v>
      </c>
      <c r="C1220" s="3" t="s">
        <v>1303</v>
      </c>
      <c r="D1220" s="3" t="s">
        <v>1285</v>
      </c>
      <c r="E1220" s="3" t="str">
        <v>Küttigen</v>
      </c>
      <c r="G1220" s="18">
        <v>3900</v>
      </c>
      <c r="H1220" s="18" t="s">
        <v>4538</v>
      </c>
    </row>
    <row r="1221" spans="1:8" x14ac:dyDescent="0.2">
      <c r="A1221" s="3">
        <v>1566</v>
      </c>
      <c r="B1221" s="3" t="s">
        <v>1304</v>
      </c>
      <c r="C1221" s="3" t="s">
        <v>1305</v>
      </c>
      <c r="D1221" s="3" t="s">
        <v>1285</v>
      </c>
      <c r="E1221" s="3" t="str">
        <v>Muhen</v>
      </c>
      <c r="G1221" s="18">
        <v>3901</v>
      </c>
      <c r="H1221" s="18" t="s">
        <v>4540</v>
      </c>
    </row>
    <row r="1222" spans="1:8" x14ac:dyDescent="0.2">
      <c r="A1222" s="3">
        <v>1566</v>
      </c>
      <c r="B1222" s="3" t="s">
        <v>1306</v>
      </c>
      <c r="C1222" s="3" t="s">
        <v>1305</v>
      </c>
      <c r="D1222" s="3" t="s">
        <v>1285</v>
      </c>
      <c r="E1222" s="3" t="str">
        <v>Oberentfelden</v>
      </c>
      <c r="G1222" s="18">
        <v>3902</v>
      </c>
      <c r="H1222" s="18" t="s">
        <v>4538</v>
      </c>
    </row>
    <row r="1223" spans="1:8" x14ac:dyDescent="0.2">
      <c r="A1223" s="3">
        <v>1541</v>
      </c>
      <c r="B1223" s="3" t="s">
        <v>1307</v>
      </c>
      <c r="C1223" s="3" t="s">
        <v>1307</v>
      </c>
      <c r="D1223" s="3" t="s">
        <v>1285</v>
      </c>
      <c r="E1223" s="3" t="str">
        <v>Suhr</v>
      </c>
      <c r="G1223" s="18">
        <v>3903</v>
      </c>
      <c r="H1223" s="18" t="s">
        <v>4539</v>
      </c>
    </row>
    <row r="1224" spans="1:8" x14ac:dyDescent="0.2">
      <c r="A1224" s="3">
        <v>1527</v>
      </c>
      <c r="B1224" s="3" t="s">
        <v>1308</v>
      </c>
      <c r="C1224" s="3" t="s">
        <v>1309</v>
      </c>
      <c r="D1224" s="3" t="s">
        <v>1285</v>
      </c>
      <c r="E1224" s="3" t="str">
        <v>Unterentfelden</v>
      </c>
      <c r="G1224" s="18">
        <v>3904</v>
      </c>
      <c r="H1224" s="18" t="s">
        <v>4538</v>
      </c>
    </row>
    <row r="1225" spans="1:8" x14ac:dyDescent="0.2">
      <c r="A1225" s="3">
        <v>1528</v>
      </c>
      <c r="B1225" s="3" t="s">
        <v>1309</v>
      </c>
      <c r="C1225" s="3" t="s">
        <v>1309</v>
      </c>
      <c r="D1225" s="3" t="s">
        <v>1285</v>
      </c>
      <c r="E1225" s="3" t="str">
        <v>Baden</v>
      </c>
      <c r="G1225" s="18">
        <v>3905</v>
      </c>
      <c r="H1225" s="18" t="s">
        <v>4540</v>
      </c>
    </row>
    <row r="1226" spans="1:8" x14ac:dyDescent="0.2">
      <c r="A1226" s="3">
        <v>1528</v>
      </c>
      <c r="B1226" s="3" t="s">
        <v>1310</v>
      </c>
      <c r="C1226" s="3" t="s">
        <v>1309</v>
      </c>
      <c r="D1226" s="3" t="s">
        <v>1285</v>
      </c>
      <c r="E1226" s="3" t="str">
        <v>Bellikon</v>
      </c>
      <c r="G1226" s="18">
        <v>3906</v>
      </c>
      <c r="H1226" s="18" t="s">
        <v>4540</v>
      </c>
    </row>
    <row r="1227" spans="1:8" x14ac:dyDescent="0.2">
      <c r="A1227" s="3">
        <v>1529</v>
      </c>
      <c r="B1227" s="3" t="s">
        <v>1311</v>
      </c>
      <c r="C1227" s="3" t="s">
        <v>1309</v>
      </c>
      <c r="D1227" s="3" t="s">
        <v>1285</v>
      </c>
      <c r="E1227" s="3" t="str">
        <v>Bergdietikon</v>
      </c>
      <c r="G1227" s="18">
        <v>3907</v>
      </c>
      <c r="H1227" s="18" t="s">
        <v>4547</v>
      </c>
    </row>
    <row r="1228" spans="1:8" x14ac:dyDescent="0.2">
      <c r="A1228" s="3">
        <v>1534</v>
      </c>
      <c r="B1228" s="3" t="s">
        <v>1312</v>
      </c>
      <c r="C1228" s="3" t="s">
        <v>1309</v>
      </c>
      <c r="D1228" s="3" t="s">
        <v>1285</v>
      </c>
      <c r="E1228" s="3" t="str">
        <v>Birmenstorf (AG)</v>
      </c>
      <c r="G1228" s="18">
        <v>3908</v>
      </c>
      <c r="H1228" s="18" t="s">
        <v>4540</v>
      </c>
    </row>
    <row r="1229" spans="1:8" x14ac:dyDescent="0.2">
      <c r="A1229" s="3">
        <v>1565</v>
      </c>
      <c r="B1229" s="3" t="s">
        <v>1313</v>
      </c>
      <c r="C1229" s="3" t="s">
        <v>1313</v>
      </c>
      <c r="D1229" s="3" t="s">
        <v>1285</v>
      </c>
      <c r="E1229" s="3" t="str">
        <v>Ennetbaden</v>
      </c>
      <c r="G1229" s="18">
        <v>3910</v>
      </c>
      <c r="H1229" s="18" t="s">
        <v>4540</v>
      </c>
    </row>
    <row r="1230" spans="1:8" x14ac:dyDescent="0.2">
      <c r="A1230" s="3">
        <v>1483</v>
      </c>
      <c r="B1230" s="3" t="s">
        <v>1314</v>
      </c>
      <c r="C1230" s="3" t="s">
        <v>1315</v>
      </c>
      <c r="D1230" s="3" t="s">
        <v>1285</v>
      </c>
      <c r="E1230" s="3" t="str">
        <v>Fislisbach</v>
      </c>
      <c r="G1230" s="18">
        <v>3911</v>
      </c>
      <c r="H1230" s="18" t="s">
        <v>4539</v>
      </c>
    </row>
    <row r="1231" spans="1:8" x14ac:dyDescent="0.2">
      <c r="A1231" s="3">
        <v>1483</v>
      </c>
      <c r="B1231" s="3" t="s">
        <v>1316</v>
      </c>
      <c r="C1231" s="3" t="s">
        <v>1315</v>
      </c>
      <c r="D1231" s="3" t="s">
        <v>1285</v>
      </c>
      <c r="E1231" s="3" t="str">
        <v>Freienwil</v>
      </c>
      <c r="G1231" s="18">
        <v>3912</v>
      </c>
      <c r="H1231" s="18" t="s">
        <v>4539</v>
      </c>
    </row>
    <row r="1232" spans="1:8" x14ac:dyDescent="0.2">
      <c r="A1232" s="3">
        <v>1484</v>
      </c>
      <c r="B1232" s="3" t="s">
        <v>1317</v>
      </c>
      <c r="C1232" s="3" t="s">
        <v>1315</v>
      </c>
      <c r="D1232" s="3" t="s">
        <v>1285</v>
      </c>
      <c r="E1232" s="3" t="str">
        <v>Gebenstorf</v>
      </c>
      <c r="G1232" s="18">
        <v>3913</v>
      </c>
      <c r="H1232" s="18" t="s">
        <v>4548</v>
      </c>
    </row>
    <row r="1233" spans="1:8" x14ac:dyDescent="0.2">
      <c r="A1233" s="3">
        <v>1484</v>
      </c>
      <c r="B1233" s="3" t="s">
        <v>1318</v>
      </c>
      <c r="C1233" s="3" t="s">
        <v>1315</v>
      </c>
      <c r="D1233" s="3" t="s">
        <v>1285</v>
      </c>
      <c r="E1233" s="3" t="str">
        <v>Killwangen</v>
      </c>
      <c r="G1233" s="18">
        <v>3914</v>
      </c>
      <c r="H1233" s="18" t="s">
        <v>4539</v>
      </c>
    </row>
    <row r="1234" spans="1:8" x14ac:dyDescent="0.2">
      <c r="A1234" s="3">
        <v>1567</v>
      </c>
      <c r="B1234" s="3" t="s">
        <v>1319</v>
      </c>
      <c r="C1234" s="3" t="s">
        <v>1320</v>
      </c>
      <c r="D1234" s="3" t="s">
        <v>1285</v>
      </c>
      <c r="E1234" s="3" t="str">
        <v>Künten</v>
      </c>
      <c r="G1234" s="18">
        <v>3916</v>
      </c>
      <c r="H1234" s="18" t="s">
        <v>4539</v>
      </c>
    </row>
    <row r="1235" spans="1:8" x14ac:dyDescent="0.2">
      <c r="A1235" s="3">
        <v>1568</v>
      </c>
      <c r="B1235" s="3" t="s">
        <v>1321</v>
      </c>
      <c r="C1235" s="3" t="s">
        <v>1320</v>
      </c>
      <c r="D1235" s="3" t="s">
        <v>1285</v>
      </c>
      <c r="E1235" s="3" t="str">
        <v>Mägenwil</v>
      </c>
      <c r="G1235" s="18">
        <v>3917</v>
      </c>
      <c r="H1235" s="18" t="s">
        <v>4539</v>
      </c>
    </row>
    <row r="1236" spans="1:8" x14ac:dyDescent="0.2">
      <c r="A1236" s="3">
        <v>1563</v>
      </c>
      <c r="B1236" s="3" t="s">
        <v>1322</v>
      </c>
      <c r="C1236" s="3" t="s">
        <v>1323</v>
      </c>
      <c r="D1236" s="3" t="s">
        <v>1285</v>
      </c>
      <c r="E1236" s="3" t="str">
        <v>Mellingen</v>
      </c>
      <c r="G1236" s="18">
        <v>3918</v>
      </c>
      <c r="H1236" s="18" t="s">
        <v>4539</v>
      </c>
    </row>
    <row r="1237" spans="1:8" x14ac:dyDescent="0.2">
      <c r="A1237" s="3">
        <v>1564</v>
      </c>
      <c r="B1237" s="3" t="s">
        <v>1324</v>
      </c>
      <c r="C1237" s="3" t="s">
        <v>1323</v>
      </c>
      <c r="D1237" s="3" t="s">
        <v>1285</v>
      </c>
      <c r="E1237" s="3" t="str">
        <v>Neuenhof</v>
      </c>
      <c r="G1237" s="18">
        <v>3919</v>
      </c>
      <c r="H1237" s="18" t="s">
        <v>4539</v>
      </c>
    </row>
    <row r="1238" spans="1:8" x14ac:dyDescent="0.2">
      <c r="A1238" s="3">
        <v>1773</v>
      </c>
      <c r="B1238" s="3" t="s">
        <v>1325</v>
      </c>
      <c r="C1238" s="3" t="s">
        <v>1323</v>
      </c>
      <c r="D1238" s="3" t="s">
        <v>1285</v>
      </c>
      <c r="E1238" s="3" t="str">
        <v>Niederrohrdorf</v>
      </c>
      <c r="G1238" s="18">
        <v>3920</v>
      </c>
      <c r="H1238" s="18" t="s">
        <v>4540</v>
      </c>
    </row>
    <row r="1239" spans="1:8" x14ac:dyDescent="0.2">
      <c r="A1239" s="3">
        <v>1773</v>
      </c>
      <c r="B1239" s="3" t="s">
        <v>1326</v>
      </c>
      <c r="C1239" s="3" t="s">
        <v>1323</v>
      </c>
      <c r="D1239" s="3" t="s">
        <v>1285</v>
      </c>
      <c r="E1239" s="3" t="str">
        <v>Oberrohrdorf</v>
      </c>
      <c r="G1239" s="18">
        <v>3922</v>
      </c>
      <c r="H1239" s="18" t="s">
        <v>4538</v>
      </c>
    </row>
    <row r="1240" spans="1:8" x14ac:dyDescent="0.2">
      <c r="A1240" s="3">
        <v>1773</v>
      </c>
      <c r="B1240" s="3" t="s">
        <v>1327</v>
      </c>
      <c r="C1240" s="3" t="s">
        <v>1323</v>
      </c>
      <c r="D1240" s="3" t="s">
        <v>1285</v>
      </c>
      <c r="E1240" s="3" t="str">
        <v>Obersiggenthal</v>
      </c>
      <c r="G1240" s="18">
        <v>3923</v>
      </c>
      <c r="H1240" s="18" t="s">
        <v>4539</v>
      </c>
    </row>
    <row r="1241" spans="1:8" x14ac:dyDescent="0.2">
      <c r="A1241" s="3">
        <v>1470</v>
      </c>
      <c r="B1241" s="3" t="s">
        <v>1328</v>
      </c>
      <c r="C1241" s="3" t="s">
        <v>1329</v>
      </c>
      <c r="D1241" s="3" t="s">
        <v>1285</v>
      </c>
      <c r="E1241" s="3" t="str">
        <v>Remetschwil</v>
      </c>
      <c r="G1241" s="18">
        <v>3924</v>
      </c>
      <c r="H1241" s="18" t="s">
        <v>4540</v>
      </c>
    </row>
    <row r="1242" spans="1:8" x14ac:dyDescent="0.2">
      <c r="A1242" s="3">
        <v>1473</v>
      </c>
      <c r="B1242" s="3" t="s">
        <v>1330</v>
      </c>
      <c r="C1242" s="3" t="s">
        <v>1329</v>
      </c>
      <c r="D1242" s="3" t="s">
        <v>1285</v>
      </c>
      <c r="E1242" s="3" t="str">
        <v>Spreitenbach</v>
      </c>
      <c r="G1242" s="18">
        <v>3925</v>
      </c>
      <c r="H1242" s="18" t="s">
        <v>4540</v>
      </c>
    </row>
    <row r="1243" spans="1:8" x14ac:dyDescent="0.2">
      <c r="A1243" s="3">
        <v>1473</v>
      </c>
      <c r="B1243" s="3" t="s">
        <v>1330</v>
      </c>
      <c r="C1243" s="3" t="s">
        <v>1329</v>
      </c>
      <c r="D1243" s="3" t="s">
        <v>1285</v>
      </c>
      <c r="E1243" s="3" t="str">
        <v>Stetten (AG)</v>
      </c>
      <c r="G1243" s="18">
        <v>3926</v>
      </c>
      <c r="H1243" s="18" t="s">
        <v>4539</v>
      </c>
    </row>
    <row r="1244" spans="1:8" x14ac:dyDescent="0.2">
      <c r="A1244" s="3">
        <v>1475</v>
      </c>
      <c r="B1244" s="3" t="s">
        <v>1331</v>
      </c>
      <c r="C1244" s="3" t="s">
        <v>1329</v>
      </c>
      <c r="D1244" s="3" t="s">
        <v>1285</v>
      </c>
      <c r="E1244" s="3" t="str">
        <v>Turgi</v>
      </c>
      <c r="G1244" s="18">
        <v>3927</v>
      </c>
      <c r="H1244" s="18" t="s">
        <v>4540</v>
      </c>
    </row>
    <row r="1245" spans="1:8" x14ac:dyDescent="0.2">
      <c r="A1245" s="3">
        <v>1475</v>
      </c>
      <c r="B1245" s="3" t="s">
        <v>1332</v>
      </c>
      <c r="C1245" s="3" t="s">
        <v>1329</v>
      </c>
      <c r="D1245" s="3" t="s">
        <v>1285</v>
      </c>
      <c r="E1245" s="3" t="str">
        <v>Untersiggenthal</v>
      </c>
      <c r="G1245" s="18">
        <v>3928</v>
      </c>
      <c r="H1245" s="18" t="s">
        <v>4540</v>
      </c>
    </row>
    <row r="1246" spans="1:8" x14ac:dyDescent="0.2">
      <c r="A1246" s="3">
        <v>1475</v>
      </c>
      <c r="B1246" s="3" t="s">
        <v>1333</v>
      </c>
      <c r="C1246" s="3" t="s">
        <v>1329</v>
      </c>
      <c r="D1246" s="3" t="s">
        <v>1285</v>
      </c>
      <c r="E1246" s="3" t="str">
        <v>Wettingen</v>
      </c>
      <c r="G1246" s="18">
        <v>3929</v>
      </c>
      <c r="H1246" s="18" t="s">
        <v>4540</v>
      </c>
    </row>
    <row r="1247" spans="1:8" x14ac:dyDescent="0.2">
      <c r="A1247" s="3">
        <v>1486</v>
      </c>
      <c r="B1247" s="3" t="s">
        <v>1334</v>
      </c>
      <c r="C1247" s="3" t="s">
        <v>1329</v>
      </c>
      <c r="D1247" s="3" t="s">
        <v>1285</v>
      </c>
      <c r="E1247" s="3" t="str">
        <v>Wohlenschwil</v>
      </c>
      <c r="G1247" s="18">
        <v>3930</v>
      </c>
      <c r="H1247" s="18" t="s">
        <v>4538</v>
      </c>
    </row>
    <row r="1248" spans="1:8" x14ac:dyDescent="0.2">
      <c r="A1248" s="3">
        <v>1489</v>
      </c>
      <c r="B1248" s="3" t="s">
        <v>1335</v>
      </c>
      <c r="C1248" s="3" t="s">
        <v>1329</v>
      </c>
      <c r="D1248" s="3" t="s">
        <v>1285</v>
      </c>
      <c r="E1248" s="3" t="str">
        <v>Würenlingen</v>
      </c>
      <c r="G1248" s="18">
        <v>3931</v>
      </c>
      <c r="H1248" s="18" t="s">
        <v>4538</v>
      </c>
    </row>
    <row r="1249" spans="1:8" x14ac:dyDescent="0.2">
      <c r="A1249" s="3">
        <v>1541</v>
      </c>
      <c r="B1249" s="3" t="s">
        <v>1336</v>
      </c>
      <c r="C1249" s="3" t="s">
        <v>1329</v>
      </c>
      <c r="D1249" s="3" t="s">
        <v>1285</v>
      </c>
      <c r="E1249" s="3" t="str">
        <v>Würenlos</v>
      </c>
      <c r="G1249" s="18">
        <v>3932</v>
      </c>
      <c r="H1249" s="18" t="s">
        <v>4539</v>
      </c>
    </row>
    <row r="1250" spans="1:8" x14ac:dyDescent="0.2">
      <c r="A1250" s="3">
        <v>1541</v>
      </c>
      <c r="B1250" s="3" t="s">
        <v>1337</v>
      </c>
      <c r="C1250" s="3" t="s">
        <v>1329</v>
      </c>
      <c r="D1250" s="3" t="s">
        <v>1285</v>
      </c>
      <c r="E1250" s="3" t="str">
        <v>Ehrendingen</v>
      </c>
      <c r="G1250" s="18">
        <v>3933</v>
      </c>
      <c r="H1250" s="18" t="s">
        <v>4539</v>
      </c>
    </row>
    <row r="1251" spans="1:8" x14ac:dyDescent="0.2">
      <c r="A1251" s="3">
        <v>1542</v>
      </c>
      <c r="B1251" s="3" t="s">
        <v>1338</v>
      </c>
      <c r="C1251" s="3" t="s">
        <v>1329</v>
      </c>
      <c r="D1251" s="3" t="s">
        <v>1285</v>
      </c>
      <c r="E1251" s="3" t="str">
        <v>Arni (AG)</v>
      </c>
      <c r="G1251" s="18">
        <v>3934</v>
      </c>
      <c r="H1251" s="18" t="s">
        <v>4539</v>
      </c>
    </row>
    <row r="1252" spans="1:8" x14ac:dyDescent="0.2">
      <c r="A1252" s="3">
        <v>1468</v>
      </c>
      <c r="B1252" s="3" t="s">
        <v>1339</v>
      </c>
      <c r="C1252" s="3" t="s">
        <v>1340</v>
      </c>
      <c r="D1252" s="3" t="s">
        <v>1285</v>
      </c>
      <c r="E1252" s="3" t="str">
        <v>Berikon</v>
      </c>
      <c r="G1252" s="18">
        <v>3935</v>
      </c>
      <c r="H1252" s="18" t="s">
        <v>4539</v>
      </c>
    </row>
    <row r="1253" spans="1:8" x14ac:dyDescent="0.2">
      <c r="A1253" s="3">
        <v>1474</v>
      </c>
      <c r="B1253" s="3" t="s">
        <v>1341</v>
      </c>
      <c r="C1253" s="3" t="s">
        <v>1340</v>
      </c>
      <c r="D1253" s="3" t="s">
        <v>1285</v>
      </c>
      <c r="E1253" s="3" t="str">
        <v>Bremgarten (AG)</v>
      </c>
      <c r="G1253" s="18">
        <v>3937</v>
      </c>
      <c r="H1253" s="18" t="s">
        <v>4538</v>
      </c>
    </row>
    <row r="1254" spans="1:8" x14ac:dyDescent="0.2">
      <c r="A1254" s="3">
        <v>1673</v>
      </c>
      <c r="B1254" s="3" t="s">
        <v>1342</v>
      </c>
      <c r="C1254" s="3" t="s">
        <v>1342</v>
      </c>
      <c r="D1254" s="3" t="s">
        <v>1285</v>
      </c>
      <c r="E1254" s="3" t="str">
        <v>Büttikon</v>
      </c>
      <c r="G1254" s="18">
        <v>3938</v>
      </c>
      <c r="H1254" s="18" t="s">
        <v>4539</v>
      </c>
    </row>
    <row r="1255" spans="1:8" x14ac:dyDescent="0.2">
      <c r="A1255" s="3">
        <v>1681</v>
      </c>
      <c r="B1255" s="3" t="s">
        <v>1343</v>
      </c>
      <c r="C1255" s="3" t="s">
        <v>1344</v>
      </c>
      <c r="D1255" s="3" t="s">
        <v>1285</v>
      </c>
      <c r="E1255" s="3" t="str">
        <v>Dottikon</v>
      </c>
      <c r="G1255" s="18">
        <v>3939</v>
      </c>
      <c r="H1255" s="18" t="s">
        <v>4538</v>
      </c>
    </row>
    <row r="1256" spans="1:8" x14ac:dyDescent="0.2">
      <c r="A1256" s="3">
        <v>1681</v>
      </c>
      <c r="B1256" s="3" t="s">
        <v>1345</v>
      </c>
      <c r="C1256" s="3" t="s">
        <v>1344</v>
      </c>
      <c r="D1256" s="3" t="s">
        <v>1285</v>
      </c>
      <c r="E1256" s="3" t="str">
        <v>Eggenwil</v>
      </c>
      <c r="G1256" s="18">
        <v>3940</v>
      </c>
      <c r="H1256" s="18" t="s">
        <v>4538</v>
      </c>
    </row>
    <row r="1257" spans="1:8" x14ac:dyDescent="0.2">
      <c r="A1257" s="3">
        <v>1608</v>
      </c>
      <c r="B1257" s="3" t="s">
        <v>1346</v>
      </c>
      <c r="C1257" s="3" t="s">
        <v>1346</v>
      </c>
      <c r="D1257" s="3" t="s">
        <v>1285</v>
      </c>
      <c r="E1257" s="3" t="str">
        <v>Fischbach-Göslikon</v>
      </c>
      <c r="G1257" s="18">
        <v>3942</v>
      </c>
      <c r="H1257" s="18" t="s">
        <v>4538</v>
      </c>
    </row>
    <row r="1258" spans="1:8" x14ac:dyDescent="0.2">
      <c r="A1258" s="3">
        <v>1689</v>
      </c>
      <c r="B1258" s="3" t="s">
        <v>1347</v>
      </c>
      <c r="C1258" s="3" t="s">
        <v>1348</v>
      </c>
      <c r="D1258" s="3" t="s">
        <v>1285</v>
      </c>
      <c r="E1258" s="3" t="str">
        <v>Hägglingen</v>
      </c>
      <c r="G1258" s="18">
        <v>3943</v>
      </c>
      <c r="H1258" s="18" t="s">
        <v>4539</v>
      </c>
    </row>
    <row r="1259" spans="1:8" x14ac:dyDescent="0.2">
      <c r="A1259" s="3">
        <v>1553</v>
      </c>
      <c r="B1259" s="3" t="s">
        <v>1349</v>
      </c>
      <c r="C1259" s="3" t="s">
        <v>1349</v>
      </c>
      <c r="D1259" s="3" t="s">
        <v>1285</v>
      </c>
      <c r="E1259" s="3" t="str">
        <v>Jonen</v>
      </c>
      <c r="G1259" s="18">
        <v>3944</v>
      </c>
      <c r="H1259" s="18" t="s">
        <v>4539</v>
      </c>
    </row>
    <row r="1260" spans="1:8" x14ac:dyDescent="0.2">
      <c r="A1260" s="3">
        <v>1673</v>
      </c>
      <c r="B1260" s="3" t="s">
        <v>1350</v>
      </c>
      <c r="C1260" s="3" t="s">
        <v>1351</v>
      </c>
      <c r="D1260" s="3" t="s">
        <v>1285</v>
      </c>
      <c r="E1260" s="3" t="str">
        <v>Niederwil (AG)</v>
      </c>
      <c r="G1260" s="18">
        <v>3945</v>
      </c>
      <c r="H1260" s="18" t="s">
        <v>4538</v>
      </c>
    </row>
    <row r="1261" spans="1:8" x14ac:dyDescent="0.2">
      <c r="A1261" s="3">
        <v>1686</v>
      </c>
      <c r="B1261" s="3" t="s">
        <v>1352</v>
      </c>
      <c r="C1261" s="3" t="s">
        <v>1353</v>
      </c>
      <c r="D1261" s="3" t="s">
        <v>1285</v>
      </c>
      <c r="E1261" s="3" t="str">
        <v>Oberlunkhofen</v>
      </c>
      <c r="G1261" s="18">
        <v>3946</v>
      </c>
      <c r="H1261" s="18" t="s">
        <v>4538</v>
      </c>
    </row>
    <row r="1262" spans="1:8" x14ac:dyDescent="0.2">
      <c r="A1262" s="3">
        <v>1692</v>
      </c>
      <c r="B1262" s="3" t="s">
        <v>1354</v>
      </c>
      <c r="C1262" s="3" t="s">
        <v>1354</v>
      </c>
      <c r="D1262" s="3" t="s">
        <v>1285</v>
      </c>
      <c r="E1262" s="3" t="str">
        <v>Oberwil-Lieli</v>
      </c>
      <c r="G1262" s="18">
        <v>3947</v>
      </c>
      <c r="H1262" s="18" t="s">
        <v>4539</v>
      </c>
    </row>
    <row r="1263" spans="1:8" x14ac:dyDescent="0.2">
      <c r="A1263" s="3">
        <v>1680</v>
      </c>
      <c r="B1263" s="3" t="s">
        <v>1355</v>
      </c>
      <c r="C1263" s="3" t="s">
        <v>1356</v>
      </c>
      <c r="D1263" s="3" t="s">
        <v>1285</v>
      </c>
      <c r="E1263" s="3" t="str">
        <v>Rudolfstetten-Friedlisberg</v>
      </c>
      <c r="G1263" s="18">
        <v>3948</v>
      </c>
      <c r="H1263" s="18" t="s">
        <v>4539</v>
      </c>
    </row>
    <row r="1264" spans="1:8" x14ac:dyDescent="0.2">
      <c r="A1264" s="3">
        <v>1684</v>
      </c>
      <c r="B1264" s="3" t="s">
        <v>1357</v>
      </c>
      <c r="C1264" s="3" t="s">
        <v>1356</v>
      </c>
      <c r="D1264" s="3" t="s">
        <v>1285</v>
      </c>
      <c r="E1264" s="3" t="str">
        <v>Sarmenstorf</v>
      </c>
      <c r="G1264" s="18">
        <v>3949</v>
      </c>
      <c r="H1264" s="18" t="s">
        <v>4538</v>
      </c>
    </row>
    <row r="1265" spans="1:8" x14ac:dyDescent="0.2">
      <c r="A1265" s="3">
        <v>1674</v>
      </c>
      <c r="B1265" s="3" t="s">
        <v>1358</v>
      </c>
      <c r="C1265" s="3" t="s">
        <v>1358</v>
      </c>
      <c r="D1265" s="3" t="s">
        <v>1285</v>
      </c>
      <c r="E1265" s="3" t="str">
        <v>Tägerig</v>
      </c>
      <c r="G1265" s="18">
        <v>3951</v>
      </c>
      <c r="H1265" s="18" t="s">
        <v>4538</v>
      </c>
    </row>
    <row r="1266" spans="1:8" x14ac:dyDescent="0.2">
      <c r="A1266" s="3">
        <v>1680</v>
      </c>
      <c r="B1266" s="3" t="s">
        <v>1359</v>
      </c>
      <c r="C1266" s="3" t="s">
        <v>1360</v>
      </c>
      <c r="D1266" s="3" t="s">
        <v>1285</v>
      </c>
      <c r="E1266" s="3" t="str">
        <v>Uezwil</v>
      </c>
      <c r="G1266" s="18">
        <v>3952</v>
      </c>
      <c r="H1266" s="18" t="s">
        <v>4538</v>
      </c>
    </row>
    <row r="1267" spans="1:8" x14ac:dyDescent="0.2">
      <c r="A1267" s="3">
        <v>1673</v>
      </c>
      <c r="B1267" s="3" t="s">
        <v>1361</v>
      </c>
      <c r="C1267" s="3" t="s">
        <v>1362</v>
      </c>
      <c r="D1267" s="3" t="s">
        <v>1285</v>
      </c>
      <c r="E1267" s="3" t="str">
        <v>Unterlunkhofen</v>
      </c>
      <c r="G1267" s="18">
        <v>3953</v>
      </c>
      <c r="H1267" s="18" t="s">
        <v>4538</v>
      </c>
    </row>
    <row r="1268" spans="1:8" x14ac:dyDescent="0.2">
      <c r="A1268" s="3">
        <v>1673</v>
      </c>
      <c r="B1268" s="3" t="s">
        <v>1363</v>
      </c>
      <c r="C1268" s="3" t="s">
        <v>1362</v>
      </c>
      <c r="D1268" s="3" t="s">
        <v>1285</v>
      </c>
      <c r="E1268" s="3" t="str">
        <v>Villmergen</v>
      </c>
      <c r="G1268" s="18">
        <v>3954</v>
      </c>
      <c r="H1268" s="18" t="s">
        <v>4539</v>
      </c>
    </row>
    <row r="1269" spans="1:8" x14ac:dyDescent="0.2">
      <c r="A1269" s="3">
        <v>1673</v>
      </c>
      <c r="B1269" s="3" t="s">
        <v>1362</v>
      </c>
      <c r="C1269" s="3" t="s">
        <v>1362</v>
      </c>
      <c r="D1269" s="3" t="s">
        <v>1285</v>
      </c>
      <c r="E1269" s="3" t="str">
        <v>Widen</v>
      </c>
      <c r="G1269" s="18">
        <v>3955</v>
      </c>
      <c r="H1269" s="18" t="s">
        <v>4539</v>
      </c>
    </row>
    <row r="1270" spans="1:8" x14ac:dyDescent="0.2">
      <c r="A1270" s="3">
        <v>1675</v>
      </c>
      <c r="B1270" s="3" t="s">
        <v>1364</v>
      </c>
      <c r="C1270" s="3" t="s">
        <v>1362</v>
      </c>
      <c r="D1270" s="3" t="s">
        <v>1285</v>
      </c>
      <c r="E1270" s="3" t="str">
        <v>Wohlen (AG)</v>
      </c>
      <c r="G1270" s="18">
        <v>3956</v>
      </c>
      <c r="H1270" s="18" t="s">
        <v>4539</v>
      </c>
    </row>
    <row r="1271" spans="1:8" x14ac:dyDescent="0.2">
      <c r="A1271" s="3">
        <v>1676</v>
      </c>
      <c r="B1271" s="3" t="s">
        <v>1365</v>
      </c>
      <c r="C1271" s="3" t="s">
        <v>1366</v>
      </c>
      <c r="D1271" s="3" t="s">
        <v>1285</v>
      </c>
      <c r="E1271" s="3" t="str">
        <v>Zufikon</v>
      </c>
      <c r="G1271" s="18">
        <v>3957</v>
      </c>
      <c r="H1271" s="18" t="s">
        <v>4539</v>
      </c>
    </row>
    <row r="1272" spans="1:8" x14ac:dyDescent="0.2">
      <c r="A1272" s="3">
        <v>1677</v>
      </c>
      <c r="B1272" s="3" t="s">
        <v>1367</v>
      </c>
      <c r="C1272" s="3" t="s">
        <v>1366</v>
      </c>
      <c r="D1272" s="3" t="s">
        <v>1285</v>
      </c>
      <c r="E1272" s="3" t="str">
        <v>Islisberg</v>
      </c>
      <c r="G1272" s="18">
        <v>3960</v>
      </c>
      <c r="H1272" s="18" t="s">
        <v>4538</v>
      </c>
    </row>
    <row r="1273" spans="1:8" x14ac:dyDescent="0.2">
      <c r="A1273" s="3">
        <v>1678</v>
      </c>
      <c r="B1273" s="3" t="s">
        <v>1366</v>
      </c>
      <c r="C1273" s="3" t="s">
        <v>1366</v>
      </c>
      <c r="D1273" s="3" t="s">
        <v>1285</v>
      </c>
      <c r="E1273" s="3" t="str">
        <v>Auenstein</v>
      </c>
      <c r="G1273" s="18">
        <v>3961</v>
      </c>
      <c r="H1273" s="18" t="s">
        <v>4539</v>
      </c>
    </row>
    <row r="1274" spans="1:8" x14ac:dyDescent="0.2">
      <c r="A1274" s="3">
        <v>1679</v>
      </c>
      <c r="B1274" s="3" t="s">
        <v>1368</v>
      </c>
      <c r="C1274" s="3" t="s">
        <v>1366</v>
      </c>
      <c r="D1274" s="3" t="s">
        <v>1285</v>
      </c>
      <c r="E1274" s="3" t="str">
        <v>Birr</v>
      </c>
      <c r="G1274" s="18">
        <v>3963</v>
      </c>
      <c r="H1274" s="18" t="s">
        <v>4539</v>
      </c>
    </row>
    <row r="1275" spans="1:8" x14ac:dyDescent="0.2">
      <c r="A1275" s="3">
        <v>1670</v>
      </c>
      <c r="B1275" s="3" t="s">
        <v>1369</v>
      </c>
      <c r="C1275" s="3" t="s">
        <v>1369</v>
      </c>
      <c r="D1275" s="3" t="s">
        <v>1285</v>
      </c>
      <c r="E1275" s="3" t="str">
        <v>Birrhard</v>
      </c>
      <c r="G1275" s="18">
        <v>3965</v>
      </c>
      <c r="H1275" s="18" t="s">
        <v>4538</v>
      </c>
    </row>
    <row r="1276" spans="1:8" x14ac:dyDescent="0.2">
      <c r="A1276" s="3">
        <v>1670</v>
      </c>
      <c r="B1276" s="3" t="s">
        <v>1370</v>
      </c>
      <c r="C1276" s="3" t="s">
        <v>1369</v>
      </c>
      <c r="D1276" s="3" t="s">
        <v>1285</v>
      </c>
      <c r="E1276" s="3" t="str">
        <v>Brugg</v>
      </c>
      <c r="G1276" s="18">
        <v>3966</v>
      </c>
      <c r="H1276" s="18" t="s">
        <v>4538</v>
      </c>
    </row>
    <row r="1277" spans="1:8" x14ac:dyDescent="0.2">
      <c r="A1277" s="3">
        <v>1670</v>
      </c>
      <c r="B1277" s="3" t="s">
        <v>1371</v>
      </c>
      <c r="C1277" s="3" t="s">
        <v>1369</v>
      </c>
      <c r="D1277" s="3" t="s">
        <v>1285</v>
      </c>
      <c r="E1277" s="3" t="str">
        <v>Habsburg</v>
      </c>
      <c r="G1277" s="18">
        <v>3967</v>
      </c>
      <c r="H1277" s="18" t="s">
        <v>4539</v>
      </c>
    </row>
    <row r="1278" spans="1:8" x14ac:dyDescent="0.2">
      <c r="A1278" s="3">
        <v>1674</v>
      </c>
      <c r="B1278" s="3" t="s">
        <v>1372</v>
      </c>
      <c r="C1278" s="3" t="s">
        <v>1369</v>
      </c>
      <c r="D1278" s="3" t="s">
        <v>1285</v>
      </c>
      <c r="E1278" s="3" t="str">
        <v>Hausen (AG)</v>
      </c>
      <c r="G1278" s="18">
        <v>3968</v>
      </c>
      <c r="H1278" s="18" t="s">
        <v>4538</v>
      </c>
    </row>
    <row r="1279" spans="1:8" x14ac:dyDescent="0.2">
      <c r="A1279" s="3">
        <v>1674</v>
      </c>
      <c r="B1279" s="3" t="s">
        <v>1373</v>
      </c>
      <c r="C1279" s="3" t="s">
        <v>1369</v>
      </c>
      <c r="D1279" s="3" t="s">
        <v>1285</v>
      </c>
      <c r="E1279" s="3" t="str">
        <v>Lupfig</v>
      </c>
      <c r="G1279" s="18">
        <v>3970</v>
      </c>
      <c r="H1279" s="18" t="s">
        <v>4538</v>
      </c>
    </row>
    <row r="1280" spans="1:8" x14ac:dyDescent="0.2">
      <c r="A1280" s="3">
        <v>1675</v>
      </c>
      <c r="B1280" s="3" t="s">
        <v>1374</v>
      </c>
      <c r="C1280" s="3" t="s">
        <v>1369</v>
      </c>
      <c r="D1280" s="3" t="s">
        <v>1285</v>
      </c>
      <c r="E1280" s="3" t="str">
        <v>Mandach</v>
      </c>
      <c r="G1280" s="18">
        <v>3971</v>
      </c>
      <c r="H1280" s="18" t="s">
        <v>4539</v>
      </c>
    </row>
    <row r="1281" spans="1:8" x14ac:dyDescent="0.2">
      <c r="A1281" s="3">
        <v>1675</v>
      </c>
      <c r="B1281" s="3" t="s">
        <v>1375</v>
      </c>
      <c r="C1281" s="3" t="s">
        <v>1369</v>
      </c>
      <c r="D1281" s="3" t="s">
        <v>1285</v>
      </c>
      <c r="E1281" s="3" t="str">
        <v>Mönthal</v>
      </c>
      <c r="G1281" s="18">
        <v>3972</v>
      </c>
      <c r="H1281" s="18" t="s">
        <v>4538</v>
      </c>
    </row>
    <row r="1282" spans="1:8" x14ac:dyDescent="0.2">
      <c r="A1282" s="3">
        <v>1685</v>
      </c>
      <c r="B1282" s="3" t="s">
        <v>1376</v>
      </c>
      <c r="C1282" s="3" t="s">
        <v>1377</v>
      </c>
      <c r="D1282" s="3" t="s">
        <v>1285</v>
      </c>
      <c r="E1282" s="3" t="str">
        <v>Mülligen</v>
      </c>
      <c r="G1282" s="18">
        <v>3973</v>
      </c>
      <c r="H1282" s="18" t="s">
        <v>4538</v>
      </c>
    </row>
    <row r="1283" spans="1:8" x14ac:dyDescent="0.2">
      <c r="A1283" s="3">
        <v>1686</v>
      </c>
      <c r="B1283" s="3" t="s">
        <v>1378</v>
      </c>
      <c r="C1283" s="3" t="s">
        <v>1377</v>
      </c>
      <c r="D1283" s="3" t="s">
        <v>1285</v>
      </c>
      <c r="E1283" s="3" t="str">
        <v>Remigen</v>
      </c>
      <c r="G1283" s="18">
        <v>3974</v>
      </c>
      <c r="H1283" s="18" t="s">
        <v>4539</v>
      </c>
    </row>
    <row r="1284" spans="1:8" x14ac:dyDescent="0.2">
      <c r="A1284" s="3">
        <v>1687</v>
      </c>
      <c r="B1284" s="3" t="s">
        <v>1377</v>
      </c>
      <c r="C1284" s="3" t="s">
        <v>1377</v>
      </c>
      <c r="D1284" s="3" t="s">
        <v>1285</v>
      </c>
      <c r="E1284" s="3" t="str">
        <v>Riniken</v>
      </c>
      <c r="G1284" s="18">
        <v>3975</v>
      </c>
      <c r="H1284" s="18" t="s">
        <v>4539</v>
      </c>
    </row>
    <row r="1285" spans="1:8" x14ac:dyDescent="0.2">
      <c r="A1285" s="3">
        <v>1687</v>
      </c>
      <c r="B1285" s="3" t="s">
        <v>1379</v>
      </c>
      <c r="C1285" s="3" t="s">
        <v>1377</v>
      </c>
      <c r="D1285" s="3" t="s">
        <v>1285</v>
      </c>
      <c r="E1285" s="3" t="str">
        <v>Rüfenach</v>
      </c>
      <c r="G1285" s="18">
        <v>3976</v>
      </c>
      <c r="H1285" s="18" t="s">
        <v>4538</v>
      </c>
    </row>
    <row r="1286" spans="1:8" x14ac:dyDescent="0.2">
      <c r="A1286" s="3">
        <v>1687</v>
      </c>
      <c r="B1286" s="3" t="s">
        <v>1380</v>
      </c>
      <c r="C1286" s="3" t="s">
        <v>1377</v>
      </c>
      <c r="D1286" s="3" t="s">
        <v>1285</v>
      </c>
      <c r="E1286" s="3" t="str">
        <v>Thalheim (AG)</v>
      </c>
      <c r="G1286" s="18">
        <v>3977</v>
      </c>
      <c r="H1286" s="18" t="s">
        <v>4538</v>
      </c>
    </row>
    <row r="1287" spans="1:8" x14ac:dyDescent="0.2">
      <c r="A1287" s="3">
        <v>1688</v>
      </c>
      <c r="B1287" s="3" t="s">
        <v>1381</v>
      </c>
      <c r="C1287" s="3" t="s">
        <v>1377</v>
      </c>
      <c r="D1287" s="3" t="s">
        <v>1285</v>
      </c>
      <c r="E1287" s="3" t="str">
        <v>Veltheim (AG)</v>
      </c>
      <c r="G1287" s="18">
        <v>3978</v>
      </c>
      <c r="H1287" s="18" t="s">
        <v>4538</v>
      </c>
    </row>
    <row r="1288" spans="1:8" x14ac:dyDescent="0.2">
      <c r="A1288" s="3">
        <v>1688</v>
      </c>
      <c r="B1288" s="3" t="s">
        <v>1382</v>
      </c>
      <c r="C1288" s="3" t="s">
        <v>1377</v>
      </c>
      <c r="D1288" s="3" t="s">
        <v>1285</v>
      </c>
      <c r="E1288" s="3" t="str">
        <v>Villigen</v>
      </c>
      <c r="G1288" s="18">
        <v>3979</v>
      </c>
      <c r="H1288" s="18" t="s">
        <v>4538</v>
      </c>
    </row>
    <row r="1289" spans="1:8" x14ac:dyDescent="0.2">
      <c r="A1289" s="3">
        <v>1697</v>
      </c>
      <c r="B1289" s="3" t="s">
        <v>1383</v>
      </c>
      <c r="C1289" s="3" t="s">
        <v>1377</v>
      </c>
      <c r="D1289" s="3" t="s">
        <v>1285</v>
      </c>
      <c r="E1289" s="3" t="str">
        <v>Villnachern</v>
      </c>
      <c r="G1289" s="18">
        <v>3982</v>
      </c>
      <c r="H1289" s="18" t="s">
        <v>4538</v>
      </c>
    </row>
    <row r="1290" spans="1:8" x14ac:dyDescent="0.2">
      <c r="A1290" s="3">
        <v>1697</v>
      </c>
      <c r="B1290" s="3" t="s">
        <v>1384</v>
      </c>
      <c r="C1290" s="3" t="s">
        <v>1377</v>
      </c>
      <c r="D1290" s="3" t="s">
        <v>1285</v>
      </c>
      <c r="E1290" s="3" t="str">
        <v>Windisch</v>
      </c>
      <c r="G1290" s="18">
        <v>3983</v>
      </c>
      <c r="H1290" s="18" t="s">
        <v>4548</v>
      </c>
    </row>
    <row r="1291" spans="1:8" x14ac:dyDescent="0.2">
      <c r="A1291" s="3">
        <v>1694</v>
      </c>
      <c r="B1291" s="3" t="s">
        <v>1385</v>
      </c>
      <c r="C1291" s="3" t="s">
        <v>1386</v>
      </c>
      <c r="D1291" s="3" t="s">
        <v>1285</v>
      </c>
      <c r="E1291" s="3" t="str">
        <v>Bözberg</v>
      </c>
      <c r="G1291" s="18">
        <v>3984</v>
      </c>
      <c r="H1291" s="18" t="s">
        <v>4548</v>
      </c>
    </row>
    <row r="1292" spans="1:8" x14ac:dyDescent="0.2">
      <c r="A1292" s="3">
        <v>1694</v>
      </c>
      <c r="B1292" s="3" t="s">
        <v>1387</v>
      </c>
      <c r="C1292" s="3" t="s">
        <v>1386</v>
      </c>
      <c r="D1292" s="3" t="s">
        <v>1285</v>
      </c>
      <c r="E1292" s="3" t="str">
        <v>Schinznach</v>
      </c>
      <c r="G1292" s="18">
        <v>3985</v>
      </c>
      <c r="H1292" s="18" t="s">
        <v>4548</v>
      </c>
    </row>
    <row r="1293" spans="1:8" x14ac:dyDescent="0.2">
      <c r="A1293" s="3">
        <v>1694</v>
      </c>
      <c r="B1293" s="3" t="s">
        <v>1388</v>
      </c>
      <c r="C1293" s="3" t="s">
        <v>1386</v>
      </c>
      <c r="D1293" s="3" t="s">
        <v>1285</v>
      </c>
      <c r="E1293" s="3" t="str">
        <v>Beinwil am See</v>
      </c>
      <c r="G1293" s="18">
        <v>3986</v>
      </c>
      <c r="H1293" s="18" t="s">
        <v>4539</v>
      </c>
    </row>
    <row r="1294" spans="1:8" x14ac:dyDescent="0.2">
      <c r="A1294" s="3">
        <v>1694</v>
      </c>
      <c r="B1294" s="3" t="s">
        <v>1389</v>
      </c>
      <c r="C1294" s="3" t="s">
        <v>1386</v>
      </c>
      <c r="D1294" s="3" t="s">
        <v>1285</v>
      </c>
      <c r="E1294" s="3" t="str">
        <v>Birrwil</v>
      </c>
      <c r="G1294" s="18">
        <v>3987</v>
      </c>
      <c r="H1294" s="18" t="s">
        <v>4548</v>
      </c>
    </row>
    <row r="1295" spans="1:8" x14ac:dyDescent="0.2">
      <c r="A1295" s="3">
        <v>1748</v>
      </c>
      <c r="B1295" s="3" t="s">
        <v>1390</v>
      </c>
      <c r="C1295" s="3" t="s">
        <v>1391</v>
      </c>
      <c r="D1295" s="3" t="s">
        <v>1285</v>
      </c>
      <c r="E1295" s="3" t="str">
        <v>Burg (AG)</v>
      </c>
      <c r="G1295" s="18">
        <v>3988</v>
      </c>
      <c r="H1295" s="18" t="s">
        <v>4548</v>
      </c>
    </row>
    <row r="1296" spans="1:8" x14ac:dyDescent="0.2">
      <c r="A1296" s="3">
        <v>1749</v>
      </c>
      <c r="B1296" s="3" t="s">
        <v>1392</v>
      </c>
      <c r="C1296" s="3" t="s">
        <v>1391</v>
      </c>
      <c r="D1296" s="3" t="s">
        <v>1285</v>
      </c>
      <c r="E1296" s="3" t="str">
        <v>Dürrenäsch</v>
      </c>
      <c r="G1296" s="18">
        <v>3989</v>
      </c>
      <c r="H1296" s="18" t="s">
        <v>4548</v>
      </c>
    </row>
    <row r="1297" spans="1:8" x14ac:dyDescent="0.2">
      <c r="A1297" s="3">
        <v>1690</v>
      </c>
      <c r="B1297" s="3" t="s">
        <v>1393</v>
      </c>
      <c r="C1297" s="3" t="s">
        <v>1394</v>
      </c>
      <c r="D1297" s="3" t="s">
        <v>1285</v>
      </c>
      <c r="E1297" s="3" t="str">
        <v>Gontenschwil</v>
      </c>
      <c r="G1297" s="18">
        <v>3991</v>
      </c>
      <c r="H1297" s="18" t="s">
        <v>4548</v>
      </c>
    </row>
    <row r="1298" spans="1:8" x14ac:dyDescent="0.2">
      <c r="A1298" s="3">
        <v>1690</v>
      </c>
      <c r="B1298" s="3" t="s">
        <v>1395</v>
      </c>
      <c r="C1298" s="3" t="s">
        <v>1394</v>
      </c>
      <c r="D1298" s="3" t="s">
        <v>1285</v>
      </c>
      <c r="E1298" s="3" t="str">
        <v>Holziken</v>
      </c>
      <c r="G1298" s="18">
        <v>3992</v>
      </c>
      <c r="H1298" s="18" t="s">
        <v>4548</v>
      </c>
    </row>
    <row r="1299" spans="1:8" x14ac:dyDescent="0.2">
      <c r="A1299" s="3">
        <v>1691</v>
      </c>
      <c r="B1299" s="3" t="s">
        <v>1396</v>
      </c>
      <c r="C1299" s="3" t="s">
        <v>1394</v>
      </c>
      <c r="D1299" s="3" t="s">
        <v>1285</v>
      </c>
      <c r="E1299" s="3" t="str">
        <v>Leimbach (AG)</v>
      </c>
      <c r="G1299" s="18">
        <v>3993</v>
      </c>
      <c r="H1299" s="18" t="s">
        <v>4548</v>
      </c>
    </row>
    <row r="1300" spans="1:8" x14ac:dyDescent="0.2">
      <c r="A1300" s="3">
        <v>1669</v>
      </c>
      <c r="B1300" s="3" t="s">
        <v>1397</v>
      </c>
      <c r="C1300" s="3" t="s">
        <v>1398</v>
      </c>
      <c r="D1300" s="3" t="s">
        <v>1285</v>
      </c>
      <c r="E1300" s="3" t="str">
        <v>Leutwil</v>
      </c>
      <c r="G1300" s="18">
        <v>3994</v>
      </c>
      <c r="H1300" s="18" t="s">
        <v>4548</v>
      </c>
    </row>
    <row r="1301" spans="1:8" x14ac:dyDescent="0.2">
      <c r="A1301" s="3">
        <v>1669</v>
      </c>
      <c r="B1301" s="3" t="s">
        <v>1399</v>
      </c>
      <c r="C1301" s="3" t="s">
        <v>1398</v>
      </c>
      <c r="D1301" s="3" t="s">
        <v>1285</v>
      </c>
      <c r="E1301" s="3" t="str">
        <v>Menziken</v>
      </c>
      <c r="G1301" s="18">
        <v>3995</v>
      </c>
      <c r="H1301" s="18" t="s">
        <v>4548</v>
      </c>
    </row>
    <row r="1302" spans="1:8" x14ac:dyDescent="0.2">
      <c r="A1302" s="3">
        <v>1669</v>
      </c>
      <c r="B1302" s="3" t="s">
        <v>1400</v>
      </c>
      <c r="C1302" s="3" t="s">
        <v>1398</v>
      </c>
      <c r="D1302" s="3" t="s">
        <v>1285</v>
      </c>
      <c r="E1302" s="3" t="str">
        <v>Oberkulm</v>
      </c>
      <c r="G1302" s="18">
        <v>3996</v>
      </c>
      <c r="H1302" s="18" t="s">
        <v>4548</v>
      </c>
    </row>
    <row r="1303" spans="1:8" x14ac:dyDescent="0.2">
      <c r="A1303" s="3">
        <v>1669</v>
      </c>
      <c r="B1303" s="3" t="s">
        <v>1401</v>
      </c>
      <c r="C1303" s="3" t="s">
        <v>1398</v>
      </c>
      <c r="D1303" s="3" t="s">
        <v>1285</v>
      </c>
      <c r="E1303" s="3" t="str">
        <v>Reinach (AG)</v>
      </c>
      <c r="G1303" s="18">
        <v>3997</v>
      </c>
      <c r="H1303" s="18" t="s">
        <v>4548</v>
      </c>
    </row>
    <row r="1304" spans="1:8" x14ac:dyDescent="0.2">
      <c r="A1304" s="3">
        <v>1669</v>
      </c>
      <c r="B1304" s="3" t="s">
        <v>1402</v>
      </c>
      <c r="C1304" s="3" t="s">
        <v>1398</v>
      </c>
      <c r="D1304" s="3" t="s">
        <v>1285</v>
      </c>
      <c r="E1304" s="3" t="str">
        <v>Schlossrued</v>
      </c>
      <c r="G1304" s="18">
        <v>3998</v>
      </c>
      <c r="H1304" s="18" t="s">
        <v>4548</v>
      </c>
    </row>
    <row r="1305" spans="1:8" x14ac:dyDescent="0.2">
      <c r="A1305" s="3">
        <v>1643</v>
      </c>
      <c r="B1305" s="3" t="s">
        <v>1403</v>
      </c>
      <c r="C1305" s="3" t="s">
        <v>1404</v>
      </c>
      <c r="D1305" s="3" t="s">
        <v>1285</v>
      </c>
      <c r="E1305" s="3" t="str">
        <v>Schmiedrued</v>
      </c>
      <c r="G1305" s="18">
        <v>3999</v>
      </c>
      <c r="H1305" s="18" t="s">
        <v>4548</v>
      </c>
    </row>
    <row r="1306" spans="1:8" x14ac:dyDescent="0.2">
      <c r="A1306" s="3">
        <v>1644</v>
      </c>
      <c r="B1306" s="3" t="s">
        <v>1405</v>
      </c>
      <c r="C1306" s="3" t="s">
        <v>1404</v>
      </c>
      <c r="D1306" s="3" t="s">
        <v>1285</v>
      </c>
      <c r="E1306" s="3" t="str">
        <v>Schöftland</v>
      </c>
      <c r="G1306" s="18">
        <v>4001</v>
      </c>
      <c r="H1306" s="18" t="s">
        <v>4543</v>
      </c>
    </row>
    <row r="1307" spans="1:8" x14ac:dyDescent="0.2">
      <c r="A1307" s="3">
        <v>1645</v>
      </c>
      <c r="B1307" s="3" t="s">
        <v>1406</v>
      </c>
      <c r="C1307" s="3" t="s">
        <v>1404</v>
      </c>
      <c r="D1307" s="3" t="s">
        <v>1285</v>
      </c>
      <c r="E1307" s="3" t="str">
        <v>Teufenthal (AG)</v>
      </c>
      <c r="G1307" s="18">
        <v>4031</v>
      </c>
      <c r="H1307" s="18" t="s">
        <v>4543</v>
      </c>
    </row>
    <row r="1308" spans="1:8" x14ac:dyDescent="0.2">
      <c r="A1308" s="3">
        <v>1652</v>
      </c>
      <c r="B1308" s="3" t="s">
        <v>1407</v>
      </c>
      <c r="C1308" s="3" t="s">
        <v>1407</v>
      </c>
      <c r="D1308" s="3" t="s">
        <v>1285</v>
      </c>
      <c r="E1308" s="3" t="str">
        <v>Unterkulm</v>
      </c>
      <c r="G1308" s="18">
        <v>4051</v>
      </c>
      <c r="H1308" s="18" t="s">
        <v>4543</v>
      </c>
    </row>
    <row r="1309" spans="1:8" x14ac:dyDescent="0.2">
      <c r="A1309" s="3">
        <v>1652</v>
      </c>
      <c r="B1309" s="3" t="s">
        <v>1408</v>
      </c>
      <c r="C1309" s="3" t="s">
        <v>1407</v>
      </c>
      <c r="D1309" s="3" t="s">
        <v>1285</v>
      </c>
      <c r="E1309" s="3" t="str">
        <v>Zetzwil</v>
      </c>
      <c r="G1309" s="18">
        <v>4052</v>
      </c>
      <c r="H1309" s="18" t="s">
        <v>4543</v>
      </c>
    </row>
    <row r="1310" spans="1:8" x14ac:dyDescent="0.2">
      <c r="A1310" s="3">
        <v>1636</v>
      </c>
      <c r="B1310" s="3" t="s">
        <v>1409</v>
      </c>
      <c r="C1310" s="3" t="s">
        <v>1409</v>
      </c>
      <c r="D1310" s="3" t="s">
        <v>1285</v>
      </c>
      <c r="E1310" s="3" t="str">
        <v>Eiken</v>
      </c>
      <c r="G1310" s="18">
        <v>4053</v>
      </c>
      <c r="H1310" s="18" t="s">
        <v>4543</v>
      </c>
    </row>
    <row r="1311" spans="1:8" x14ac:dyDescent="0.2">
      <c r="A1311" s="3">
        <v>1630</v>
      </c>
      <c r="B1311" s="3" t="s">
        <v>1410</v>
      </c>
      <c r="C1311" s="3" t="s">
        <v>1410</v>
      </c>
      <c r="D1311" s="3" t="s">
        <v>1285</v>
      </c>
      <c r="E1311" s="3" t="str">
        <v>Frick</v>
      </c>
      <c r="G1311" s="18">
        <v>4054</v>
      </c>
      <c r="H1311" s="18" t="s">
        <v>4543</v>
      </c>
    </row>
    <row r="1312" spans="1:8" x14ac:dyDescent="0.2">
      <c r="A1312" s="3">
        <v>1635</v>
      </c>
      <c r="B1312" s="3" t="s">
        <v>1411</v>
      </c>
      <c r="C1312" s="3" t="s">
        <v>1410</v>
      </c>
      <c r="D1312" s="3" t="s">
        <v>1285</v>
      </c>
      <c r="E1312" s="3" t="str">
        <v>Gansingen</v>
      </c>
      <c r="G1312" s="18">
        <v>4055</v>
      </c>
      <c r="H1312" s="18" t="s">
        <v>4543</v>
      </c>
    </row>
    <row r="1313" spans="1:8" x14ac:dyDescent="0.2">
      <c r="A1313" s="3">
        <v>1653</v>
      </c>
      <c r="B1313" s="3" t="s">
        <v>1412</v>
      </c>
      <c r="C1313" s="3" t="s">
        <v>1412</v>
      </c>
      <c r="D1313" s="3" t="s">
        <v>1285</v>
      </c>
      <c r="E1313" s="3" t="str">
        <v>Gipf-Oberfrick</v>
      </c>
      <c r="G1313" s="18">
        <v>4056</v>
      </c>
      <c r="H1313" s="18" t="s">
        <v>4543</v>
      </c>
    </row>
    <row r="1314" spans="1:8" x14ac:dyDescent="0.2">
      <c r="A1314" s="3">
        <v>1647</v>
      </c>
      <c r="B1314" s="3" t="s">
        <v>1413</v>
      </c>
      <c r="C1314" s="3" t="s">
        <v>1413</v>
      </c>
      <c r="D1314" s="3" t="s">
        <v>1285</v>
      </c>
      <c r="E1314" s="3" t="str">
        <v>Herznach</v>
      </c>
      <c r="G1314" s="18">
        <v>4057</v>
      </c>
      <c r="H1314" s="18" t="s">
        <v>4543</v>
      </c>
    </row>
    <row r="1315" spans="1:8" x14ac:dyDescent="0.2">
      <c r="A1315" s="3">
        <v>1651</v>
      </c>
      <c r="B1315" s="3" t="s">
        <v>1414</v>
      </c>
      <c r="C1315" s="3" t="s">
        <v>1413</v>
      </c>
      <c r="D1315" s="3" t="s">
        <v>1285</v>
      </c>
      <c r="E1315" s="3" t="str">
        <v>Kaisten</v>
      </c>
      <c r="G1315" s="18">
        <v>4058</v>
      </c>
      <c r="H1315" s="18" t="s">
        <v>4543</v>
      </c>
    </row>
    <row r="1316" spans="1:8" x14ac:dyDescent="0.2">
      <c r="A1316" s="3">
        <v>1653</v>
      </c>
      <c r="B1316" s="3" t="s">
        <v>1415</v>
      </c>
      <c r="C1316" s="3" t="s">
        <v>1415</v>
      </c>
      <c r="D1316" s="3" t="s">
        <v>1285</v>
      </c>
      <c r="E1316" s="3" t="str">
        <v>Laufenburg</v>
      </c>
      <c r="G1316" s="18">
        <v>4059</v>
      </c>
      <c r="H1316" s="18" t="s">
        <v>4543</v>
      </c>
    </row>
    <row r="1317" spans="1:8" x14ac:dyDescent="0.2">
      <c r="A1317" s="3">
        <v>1646</v>
      </c>
      <c r="B1317" s="3" t="s">
        <v>1416</v>
      </c>
      <c r="C1317" s="3" t="s">
        <v>1416</v>
      </c>
      <c r="D1317" s="3" t="s">
        <v>1285</v>
      </c>
      <c r="E1317" s="3" t="str">
        <v>Münchwilen (AG)</v>
      </c>
      <c r="G1317" s="18">
        <v>4101</v>
      </c>
      <c r="H1317" s="18" t="s">
        <v>4543</v>
      </c>
    </row>
    <row r="1318" spans="1:8" x14ac:dyDescent="0.2">
      <c r="A1318" s="3">
        <v>1666</v>
      </c>
      <c r="B1318" s="3" t="s">
        <v>1417</v>
      </c>
      <c r="C1318" s="3" t="s">
        <v>1417</v>
      </c>
      <c r="D1318" s="3" t="s">
        <v>1285</v>
      </c>
      <c r="E1318" s="3" t="str">
        <v>Oberhof</v>
      </c>
      <c r="G1318" s="18">
        <v>4102</v>
      </c>
      <c r="H1318" s="18" t="s">
        <v>4543</v>
      </c>
    </row>
    <row r="1319" spans="1:8" x14ac:dyDescent="0.2">
      <c r="A1319" s="3">
        <v>1663</v>
      </c>
      <c r="B1319" s="3" t="s">
        <v>1418</v>
      </c>
      <c r="C1319" s="3" t="s">
        <v>1418</v>
      </c>
      <c r="D1319" s="3" t="s">
        <v>1285</v>
      </c>
      <c r="E1319" s="3" t="str">
        <v>Oeschgen</v>
      </c>
      <c r="G1319" s="18">
        <v>4103</v>
      </c>
      <c r="H1319" s="18" t="s">
        <v>4543</v>
      </c>
    </row>
    <row r="1320" spans="1:8" x14ac:dyDescent="0.2">
      <c r="A1320" s="3">
        <v>1663</v>
      </c>
      <c r="B1320" s="3" t="s">
        <v>1419</v>
      </c>
      <c r="C1320" s="3" t="s">
        <v>1418</v>
      </c>
      <c r="D1320" s="3" t="s">
        <v>1285</v>
      </c>
      <c r="E1320" s="3" t="str">
        <v>Schwaderloch</v>
      </c>
      <c r="G1320" s="18">
        <v>4104</v>
      </c>
      <c r="H1320" s="18" t="s">
        <v>4543</v>
      </c>
    </row>
    <row r="1321" spans="1:8" x14ac:dyDescent="0.2">
      <c r="A1321" s="3">
        <v>1663</v>
      </c>
      <c r="B1321" s="3" t="s">
        <v>1420</v>
      </c>
      <c r="C1321" s="3" t="s">
        <v>1418</v>
      </c>
      <c r="D1321" s="3" t="s">
        <v>1285</v>
      </c>
      <c r="E1321" s="3" t="str">
        <v>Sisseln</v>
      </c>
      <c r="G1321" s="18">
        <v>4105</v>
      </c>
      <c r="H1321" s="18" t="s">
        <v>4543</v>
      </c>
    </row>
    <row r="1322" spans="1:8" x14ac:dyDescent="0.2">
      <c r="A1322" s="3">
        <v>1663</v>
      </c>
      <c r="B1322" s="3" t="s">
        <v>1421</v>
      </c>
      <c r="C1322" s="3" t="s">
        <v>1418</v>
      </c>
      <c r="D1322" s="3" t="s">
        <v>1285</v>
      </c>
      <c r="E1322" s="3" t="str">
        <v>Ueken</v>
      </c>
      <c r="G1322" s="18">
        <v>4106</v>
      </c>
      <c r="H1322" s="18" t="s">
        <v>4543</v>
      </c>
    </row>
    <row r="1323" spans="1:8" x14ac:dyDescent="0.2">
      <c r="A1323" s="3">
        <v>1648</v>
      </c>
      <c r="B1323" s="3" t="s">
        <v>1422</v>
      </c>
      <c r="C1323" s="3" t="s">
        <v>1422</v>
      </c>
      <c r="D1323" s="3" t="s">
        <v>1285</v>
      </c>
      <c r="E1323" s="3" t="str">
        <v>Wittnau</v>
      </c>
      <c r="G1323" s="18">
        <v>4107</v>
      </c>
      <c r="H1323" s="18" t="s">
        <v>4543</v>
      </c>
    </row>
    <row r="1324" spans="1:8" x14ac:dyDescent="0.2">
      <c r="A1324" s="3">
        <v>1656</v>
      </c>
      <c r="B1324" s="3" t="s">
        <v>1423</v>
      </c>
      <c r="C1324" s="3" t="s">
        <v>1423</v>
      </c>
      <c r="D1324" s="3" t="s">
        <v>1285</v>
      </c>
      <c r="E1324" s="3" t="str">
        <v>Wölflinswil</v>
      </c>
      <c r="G1324" s="18">
        <v>4108</v>
      </c>
      <c r="H1324" s="18" t="s">
        <v>4543</v>
      </c>
    </row>
    <row r="1325" spans="1:8" x14ac:dyDescent="0.2">
      <c r="A1325" s="3">
        <v>1656</v>
      </c>
      <c r="B1325" s="3" t="s">
        <v>1424</v>
      </c>
      <c r="C1325" s="3" t="s">
        <v>1423</v>
      </c>
      <c r="D1325" s="3" t="s">
        <v>1285</v>
      </c>
      <c r="E1325" s="3" t="str">
        <v>Zeihen</v>
      </c>
      <c r="G1325" s="18">
        <v>4112</v>
      </c>
      <c r="H1325" s="18" t="s">
        <v>4543</v>
      </c>
    </row>
    <row r="1326" spans="1:8" x14ac:dyDescent="0.2">
      <c r="A1326" s="3">
        <v>1633</v>
      </c>
      <c r="B1326" s="3" t="s">
        <v>1425</v>
      </c>
      <c r="C1326" s="3" t="s">
        <v>1425</v>
      </c>
      <c r="D1326" s="3" t="s">
        <v>1285</v>
      </c>
      <c r="E1326" s="3" t="str">
        <v>Mettauertal</v>
      </c>
      <c r="G1326" s="18">
        <v>4114</v>
      </c>
      <c r="H1326" s="18" t="s">
        <v>4543</v>
      </c>
    </row>
    <row r="1327" spans="1:8" x14ac:dyDescent="0.2">
      <c r="A1327" s="3">
        <v>1633</v>
      </c>
      <c r="B1327" s="3" t="s">
        <v>1426</v>
      </c>
      <c r="C1327" s="3" t="s">
        <v>1425</v>
      </c>
      <c r="D1327" s="3" t="s">
        <v>1285</v>
      </c>
      <c r="E1327" s="3" t="str">
        <v>Böztal</v>
      </c>
      <c r="G1327" s="18">
        <v>4115</v>
      </c>
      <c r="H1327" s="18" t="s">
        <v>4543</v>
      </c>
    </row>
    <row r="1328" spans="1:8" x14ac:dyDescent="0.2">
      <c r="A1328" s="3">
        <v>1638</v>
      </c>
      <c r="B1328" s="3" t="s">
        <v>1427</v>
      </c>
      <c r="C1328" s="3" t="s">
        <v>1427</v>
      </c>
      <c r="D1328" s="3" t="s">
        <v>1285</v>
      </c>
      <c r="E1328" s="3" t="str">
        <v>Ammerswil</v>
      </c>
      <c r="G1328" s="18">
        <v>4116</v>
      </c>
      <c r="H1328" s="18" t="s">
        <v>4543</v>
      </c>
    </row>
    <row r="1329" spans="1:8" x14ac:dyDescent="0.2">
      <c r="A1329" s="3">
        <v>1661</v>
      </c>
      <c r="B1329" s="3" t="s">
        <v>1428</v>
      </c>
      <c r="C1329" s="3" t="s">
        <v>1429</v>
      </c>
      <c r="D1329" s="3" t="s">
        <v>1285</v>
      </c>
      <c r="E1329" s="3" t="str">
        <v>Boniswil</v>
      </c>
      <c r="G1329" s="18">
        <v>4117</v>
      </c>
      <c r="H1329" s="18" t="s">
        <v>4543</v>
      </c>
    </row>
    <row r="1330" spans="1:8" x14ac:dyDescent="0.2">
      <c r="A1330" s="3">
        <v>1649</v>
      </c>
      <c r="B1330" s="3" t="s">
        <v>1430</v>
      </c>
      <c r="C1330" s="3" t="s">
        <v>1430</v>
      </c>
      <c r="D1330" s="3" t="s">
        <v>1285</v>
      </c>
      <c r="E1330" s="3" t="str">
        <v>Brunegg</v>
      </c>
      <c r="G1330" s="18">
        <v>4118</v>
      </c>
      <c r="H1330" s="18" t="s">
        <v>4543</v>
      </c>
    </row>
    <row r="1331" spans="1:8" x14ac:dyDescent="0.2">
      <c r="A1331" s="3">
        <v>1632</v>
      </c>
      <c r="B1331" s="3" t="s">
        <v>1431</v>
      </c>
      <c r="C1331" s="3" t="s">
        <v>1431</v>
      </c>
      <c r="D1331" s="3" t="s">
        <v>1285</v>
      </c>
      <c r="E1331" s="3" t="str">
        <v>Dintikon</v>
      </c>
      <c r="G1331" s="18">
        <v>4123</v>
      </c>
      <c r="H1331" s="18" t="s">
        <v>4543</v>
      </c>
    </row>
    <row r="1332" spans="1:8" x14ac:dyDescent="0.2">
      <c r="A1332" s="3">
        <v>1634</v>
      </c>
      <c r="B1332" s="3" t="s">
        <v>1432</v>
      </c>
      <c r="C1332" s="3" t="s">
        <v>1433</v>
      </c>
      <c r="D1332" s="3" t="s">
        <v>1285</v>
      </c>
      <c r="E1332" s="3" t="str">
        <v>Egliswil</v>
      </c>
      <c r="G1332" s="18">
        <v>4124</v>
      </c>
      <c r="H1332" s="18" t="s">
        <v>4543</v>
      </c>
    </row>
    <row r="1333" spans="1:8" x14ac:dyDescent="0.2">
      <c r="A1333" s="3">
        <v>1625</v>
      </c>
      <c r="B1333" s="3" t="s">
        <v>1434</v>
      </c>
      <c r="C1333" s="3" t="s">
        <v>1435</v>
      </c>
      <c r="D1333" s="3" t="s">
        <v>1285</v>
      </c>
      <c r="E1333" s="3" t="str">
        <v>Fahrwangen</v>
      </c>
      <c r="G1333" s="18">
        <v>4125</v>
      </c>
      <c r="H1333" s="18" t="s">
        <v>4543</v>
      </c>
    </row>
    <row r="1334" spans="1:8" x14ac:dyDescent="0.2">
      <c r="A1334" s="3">
        <v>1625</v>
      </c>
      <c r="B1334" s="3" t="s">
        <v>1436</v>
      </c>
      <c r="C1334" s="3" t="s">
        <v>1435</v>
      </c>
      <c r="D1334" s="3" t="s">
        <v>1285</v>
      </c>
      <c r="E1334" s="3" t="str">
        <v>Hallwil</v>
      </c>
      <c r="G1334" s="18">
        <v>4126</v>
      </c>
      <c r="H1334" s="18" t="s">
        <v>4543</v>
      </c>
    </row>
    <row r="1335" spans="1:8" x14ac:dyDescent="0.2">
      <c r="A1335" s="3">
        <v>1626</v>
      </c>
      <c r="B1335" s="3" t="s">
        <v>1437</v>
      </c>
      <c r="C1335" s="3" t="s">
        <v>1435</v>
      </c>
      <c r="D1335" s="3" t="s">
        <v>1285</v>
      </c>
      <c r="E1335" s="3" t="str">
        <v>Hendschiken</v>
      </c>
      <c r="G1335" s="18">
        <v>4127</v>
      </c>
      <c r="H1335" s="18" t="s">
        <v>4543</v>
      </c>
    </row>
    <row r="1336" spans="1:8" x14ac:dyDescent="0.2">
      <c r="A1336" s="3">
        <v>1626</v>
      </c>
      <c r="B1336" s="3" t="s">
        <v>1438</v>
      </c>
      <c r="C1336" s="3" t="s">
        <v>1435</v>
      </c>
      <c r="D1336" s="3" t="s">
        <v>1285</v>
      </c>
      <c r="E1336" s="3" t="str">
        <v>Holderbank (AG)</v>
      </c>
      <c r="G1336" s="18">
        <v>4132</v>
      </c>
      <c r="H1336" s="18" t="s">
        <v>4543</v>
      </c>
    </row>
    <row r="1337" spans="1:8" x14ac:dyDescent="0.2">
      <c r="A1337" s="3">
        <v>1626</v>
      </c>
      <c r="B1337" s="3" t="s">
        <v>1439</v>
      </c>
      <c r="C1337" s="3" t="s">
        <v>1435</v>
      </c>
      <c r="D1337" s="3" t="s">
        <v>1285</v>
      </c>
      <c r="E1337" s="3" t="str">
        <v>Hunzenschwil</v>
      </c>
      <c r="G1337" s="18">
        <v>4133</v>
      </c>
      <c r="H1337" s="18" t="s">
        <v>4543</v>
      </c>
    </row>
    <row r="1338" spans="1:8" x14ac:dyDescent="0.2">
      <c r="A1338" s="3">
        <v>1642</v>
      </c>
      <c r="B1338" s="3" t="s">
        <v>1440</v>
      </c>
      <c r="C1338" s="3" t="s">
        <v>1440</v>
      </c>
      <c r="D1338" s="3" t="s">
        <v>1285</v>
      </c>
      <c r="E1338" s="3" t="str">
        <v>Lenzburg</v>
      </c>
      <c r="G1338" s="18">
        <v>4142</v>
      </c>
      <c r="H1338" s="18" t="s">
        <v>4543</v>
      </c>
    </row>
    <row r="1339" spans="1:8" x14ac:dyDescent="0.2">
      <c r="A1339" s="3">
        <v>1627</v>
      </c>
      <c r="B1339" s="3" t="s">
        <v>1441</v>
      </c>
      <c r="C1339" s="3" t="s">
        <v>1441</v>
      </c>
      <c r="D1339" s="3" t="s">
        <v>1285</v>
      </c>
      <c r="E1339" s="3" t="str">
        <v>Meisterschwanden</v>
      </c>
      <c r="G1339" s="18">
        <v>4143</v>
      </c>
      <c r="H1339" s="18" t="s">
        <v>4543</v>
      </c>
    </row>
    <row r="1340" spans="1:8" x14ac:dyDescent="0.2">
      <c r="A1340" s="3">
        <v>1628</v>
      </c>
      <c r="B1340" s="3" t="s">
        <v>1442</v>
      </c>
      <c r="C1340" s="3" t="s">
        <v>1442</v>
      </c>
      <c r="D1340" s="3" t="s">
        <v>1285</v>
      </c>
      <c r="E1340" s="3" t="str">
        <v>Möriken-Wildegg</v>
      </c>
      <c r="G1340" s="18">
        <v>4144</v>
      </c>
      <c r="H1340" s="18" t="s">
        <v>4543</v>
      </c>
    </row>
    <row r="1341" spans="1:8" x14ac:dyDescent="0.2">
      <c r="A1341" s="3">
        <v>1665</v>
      </c>
      <c r="B1341" s="3" t="s">
        <v>1443</v>
      </c>
      <c r="C1341" s="3" t="s">
        <v>1444</v>
      </c>
      <c r="D1341" s="3" t="s">
        <v>1285</v>
      </c>
      <c r="E1341" s="3" t="str">
        <v>Niederlenz</v>
      </c>
      <c r="G1341" s="18">
        <v>4145</v>
      </c>
      <c r="H1341" s="18" t="s">
        <v>4543</v>
      </c>
    </row>
    <row r="1342" spans="1:8" x14ac:dyDescent="0.2">
      <c r="A1342" s="3">
        <v>1666</v>
      </c>
      <c r="B1342" s="3" t="s">
        <v>1445</v>
      </c>
      <c r="C1342" s="3" t="s">
        <v>1444</v>
      </c>
      <c r="D1342" s="3" t="s">
        <v>1285</v>
      </c>
      <c r="E1342" s="3" t="str">
        <v>Othmarsingen</v>
      </c>
      <c r="G1342" s="18">
        <v>4146</v>
      </c>
      <c r="H1342" s="18" t="s">
        <v>4543</v>
      </c>
    </row>
    <row r="1343" spans="1:8" x14ac:dyDescent="0.2">
      <c r="A1343" s="3">
        <v>1667</v>
      </c>
      <c r="B1343" s="3" t="s">
        <v>1446</v>
      </c>
      <c r="C1343" s="3" t="s">
        <v>1444</v>
      </c>
      <c r="D1343" s="3" t="s">
        <v>1285</v>
      </c>
      <c r="E1343" s="3" t="str">
        <v>Rupperswil</v>
      </c>
      <c r="G1343" s="18">
        <v>4147</v>
      </c>
      <c r="H1343" s="18" t="s">
        <v>4543</v>
      </c>
    </row>
    <row r="1344" spans="1:8" x14ac:dyDescent="0.2">
      <c r="A1344" s="3">
        <v>1637</v>
      </c>
      <c r="B1344" s="3" t="s">
        <v>1447</v>
      </c>
      <c r="C1344" s="3" t="s">
        <v>1448</v>
      </c>
      <c r="D1344" s="3" t="s">
        <v>1285</v>
      </c>
      <c r="E1344" s="3" t="str">
        <v>Schafisheim</v>
      </c>
      <c r="G1344" s="18">
        <v>4148</v>
      </c>
      <c r="H1344" s="18" t="s">
        <v>4543</v>
      </c>
    </row>
    <row r="1345" spans="1:8" x14ac:dyDescent="0.2">
      <c r="A1345" s="3">
        <v>1654</v>
      </c>
      <c r="B1345" s="3" t="s">
        <v>1449</v>
      </c>
      <c r="C1345" s="3" t="s">
        <v>1448</v>
      </c>
      <c r="D1345" s="3" t="s">
        <v>1285</v>
      </c>
      <c r="E1345" s="3" t="str">
        <v>Seengen</v>
      </c>
      <c r="G1345" s="18">
        <v>4153</v>
      </c>
      <c r="H1345" s="18" t="s">
        <v>4543</v>
      </c>
    </row>
    <row r="1346" spans="1:8" x14ac:dyDescent="0.2">
      <c r="A1346" s="3">
        <v>1742</v>
      </c>
      <c r="B1346" s="3" t="s">
        <v>1450</v>
      </c>
      <c r="C1346" s="3" t="s">
        <v>1450</v>
      </c>
      <c r="D1346" s="3" t="s">
        <v>1285</v>
      </c>
      <c r="E1346" s="3" t="str">
        <v>Seon</v>
      </c>
      <c r="G1346" s="18">
        <v>4202</v>
      </c>
      <c r="H1346" s="18" t="s">
        <v>4543</v>
      </c>
    </row>
    <row r="1347" spans="1:8" x14ac:dyDescent="0.2">
      <c r="A1347" s="3">
        <v>1754</v>
      </c>
      <c r="B1347" s="3" t="s">
        <v>1451</v>
      </c>
      <c r="C1347" s="3" t="s">
        <v>1452</v>
      </c>
      <c r="D1347" s="3" t="s">
        <v>1285</v>
      </c>
      <c r="E1347" s="3" t="str">
        <v>Staufen</v>
      </c>
      <c r="G1347" s="18">
        <v>4203</v>
      </c>
      <c r="H1347" s="18" t="s">
        <v>4543</v>
      </c>
    </row>
    <row r="1348" spans="1:8" x14ac:dyDescent="0.2">
      <c r="A1348" s="3">
        <v>1754</v>
      </c>
      <c r="B1348" s="3" t="s">
        <v>1453</v>
      </c>
      <c r="C1348" s="3" t="s">
        <v>1452</v>
      </c>
      <c r="D1348" s="3" t="s">
        <v>1285</v>
      </c>
      <c r="E1348" s="3" t="str">
        <v>Abtwil</v>
      </c>
      <c r="G1348" s="18">
        <v>4204</v>
      </c>
      <c r="H1348" s="18" t="s">
        <v>4543</v>
      </c>
    </row>
    <row r="1349" spans="1:8" x14ac:dyDescent="0.2">
      <c r="A1349" s="3">
        <v>1782</v>
      </c>
      <c r="B1349" s="3" t="s">
        <v>1454</v>
      </c>
      <c r="C1349" s="3" t="s">
        <v>1454</v>
      </c>
      <c r="D1349" s="3" t="s">
        <v>1285</v>
      </c>
      <c r="E1349" s="3" t="str">
        <v>Aristau</v>
      </c>
      <c r="G1349" s="18">
        <v>4206</v>
      </c>
      <c r="H1349" s="18" t="s">
        <v>4543</v>
      </c>
    </row>
    <row r="1350" spans="1:8" x14ac:dyDescent="0.2">
      <c r="A1350" s="3">
        <v>1782</v>
      </c>
      <c r="B1350" s="3" t="s">
        <v>1455</v>
      </c>
      <c r="C1350" s="3" t="s">
        <v>1454</v>
      </c>
      <c r="D1350" s="3" t="s">
        <v>1285</v>
      </c>
      <c r="E1350" s="3" t="str">
        <v>Auw</v>
      </c>
      <c r="G1350" s="18">
        <v>4207</v>
      </c>
      <c r="H1350" s="18" t="s">
        <v>4543</v>
      </c>
    </row>
    <row r="1351" spans="1:8" x14ac:dyDescent="0.2">
      <c r="A1351" s="3">
        <v>1744</v>
      </c>
      <c r="B1351" s="3" t="s">
        <v>1456</v>
      </c>
      <c r="C1351" s="3" t="s">
        <v>1456</v>
      </c>
      <c r="D1351" s="3" t="s">
        <v>1285</v>
      </c>
      <c r="E1351" s="3" t="str">
        <v>Beinwil (Freiamt)</v>
      </c>
      <c r="G1351" s="18">
        <v>4208</v>
      </c>
      <c r="H1351" s="18" t="s">
        <v>4543</v>
      </c>
    </row>
    <row r="1352" spans="1:8" x14ac:dyDescent="0.2">
      <c r="A1352" s="3">
        <v>1720</v>
      </c>
      <c r="B1352" s="3" t="s">
        <v>1457</v>
      </c>
      <c r="C1352" s="3" t="s">
        <v>1457</v>
      </c>
      <c r="D1352" s="3" t="s">
        <v>1285</v>
      </c>
      <c r="E1352" s="3" t="str">
        <v>Besenbüren</v>
      </c>
      <c r="G1352" s="18">
        <v>4222</v>
      </c>
      <c r="H1352" s="18" t="s">
        <v>4543</v>
      </c>
    </row>
    <row r="1353" spans="1:8" x14ac:dyDescent="0.2">
      <c r="A1353" s="3">
        <v>1720</v>
      </c>
      <c r="B1353" s="3" t="s">
        <v>1458</v>
      </c>
      <c r="C1353" s="3" t="s">
        <v>1457</v>
      </c>
      <c r="D1353" s="3" t="s">
        <v>1285</v>
      </c>
      <c r="E1353" s="3" t="str">
        <v>Bettwil</v>
      </c>
      <c r="G1353" s="18">
        <v>4223</v>
      </c>
      <c r="H1353" s="18" t="s">
        <v>4543</v>
      </c>
    </row>
    <row r="1354" spans="1:8" x14ac:dyDescent="0.2">
      <c r="A1354" s="3">
        <v>1741</v>
      </c>
      <c r="B1354" s="3" t="s">
        <v>1459</v>
      </c>
      <c r="C1354" s="3" t="s">
        <v>1460</v>
      </c>
      <c r="D1354" s="3" t="s">
        <v>1285</v>
      </c>
      <c r="E1354" s="3" t="str">
        <v>Boswil</v>
      </c>
      <c r="G1354" s="18">
        <v>4224</v>
      </c>
      <c r="H1354" s="18" t="s">
        <v>4543</v>
      </c>
    </row>
    <row r="1355" spans="1:8" x14ac:dyDescent="0.2">
      <c r="A1355" s="3">
        <v>1724</v>
      </c>
      <c r="B1355" s="3" t="s">
        <v>1461</v>
      </c>
      <c r="C1355" s="3" t="s">
        <v>1461</v>
      </c>
      <c r="D1355" s="3" t="s">
        <v>1285</v>
      </c>
      <c r="E1355" s="3" t="str">
        <v>Bünzen</v>
      </c>
      <c r="G1355" s="18">
        <v>4225</v>
      </c>
      <c r="H1355" s="18" t="s">
        <v>4543</v>
      </c>
    </row>
    <row r="1356" spans="1:8" x14ac:dyDescent="0.2">
      <c r="A1356" s="3">
        <v>1700</v>
      </c>
      <c r="B1356" s="3" t="s">
        <v>1462</v>
      </c>
      <c r="C1356" s="3" t="s">
        <v>1462</v>
      </c>
      <c r="D1356" s="3" t="s">
        <v>1285</v>
      </c>
      <c r="E1356" s="3" t="str">
        <v>Buttwil</v>
      </c>
      <c r="G1356" s="18">
        <v>4226</v>
      </c>
      <c r="H1356" s="18" t="s">
        <v>4543</v>
      </c>
    </row>
    <row r="1357" spans="1:8" x14ac:dyDescent="0.2">
      <c r="A1357" s="3">
        <v>1722</v>
      </c>
      <c r="B1357" s="3" t="s">
        <v>1463</v>
      </c>
      <c r="C1357" s="3" t="s">
        <v>1462</v>
      </c>
      <c r="D1357" s="3" t="s">
        <v>1285</v>
      </c>
      <c r="E1357" s="3" t="str">
        <v>Dietwil</v>
      </c>
      <c r="G1357" s="18">
        <v>4227</v>
      </c>
      <c r="H1357" s="18" t="s">
        <v>4543</v>
      </c>
    </row>
    <row r="1358" spans="1:8" x14ac:dyDescent="0.2">
      <c r="A1358" s="3">
        <v>1762</v>
      </c>
      <c r="B1358" s="3" t="s">
        <v>1464</v>
      </c>
      <c r="C1358" s="3" t="s">
        <v>1464</v>
      </c>
      <c r="D1358" s="3" t="s">
        <v>1285</v>
      </c>
      <c r="E1358" s="3" t="str">
        <v>Geltwil</v>
      </c>
      <c r="G1358" s="18">
        <v>4228</v>
      </c>
      <c r="H1358" s="18" t="s">
        <v>4543</v>
      </c>
    </row>
    <row r="1359" spans="1:8" x14ac:dyDescent="0.2">
      <c r="A1359" s="3">
        <v>1763</v>
      </c>
      <c r="B1359" s="3" t="s">
        <v>1465</v>
      </c>
      <c r="C1359" s="3" t="s">
        <v>1465</v>
      </c>
      <c r="D1359" s="3" t="s">
        <v>1285</v>
      </c>
      <c r="E1359" s="3" t="str">
        <v>Kallern</v>
      </c>
      <c r="G1359" s="18">
        <v>4229</v>
      </c>
      <c r="H1359" s="18" t="s">
        <v>4543</v>
      </c>
    </row>
    <row r="1360" spans="1:8" x14ac:dyDescent="0.2">
      <c r="A1360" s="3">
        <v>1772</v>
      </c>
      <c r="B1360" s="3" t="s">
        <v>1466</v>
      </c>
      <c r="C1360" s="3" t="s">
        <v>1466</v>
      </c>
      <c r="D1360" s="3" t="s">
        <v>1285</v>
      </c>
      <c r="E1360" s="3" t="str">
        <v>Merenschwand</v>
      </c>
      <c r="G1360" s="18">
        <v>4232</v>
      </c>
      <c r="H1360" s="18" t="s">
        <v>4543</v>
      </c>
    </row>
    <row r="1361" spans="1:8" x14ac:dyDescent="0.2">
      <c r="A1361" s="3">
        <v>1723</v>
      </c>
      <c r="B1361" s="3" t="s">
        <v>1467</v>
      </c>
      <c r="C1361" s="3" t="s">
        <v>1467</v>
      </c>
      <c r="D1361" s="3" t="s">
        <v>1285</v>
      </c>
      <c r="E1361" s="3" t="str">
        <v>Mühlau</v>
      </c>
      <c r="G1361" s="18">
        <v>4233</v>
      </c>
      <c r="H1361" s="18" t="s">
        <v>4543</v>
      </c>
    </row>
    <row r="1362" spans="1:8" x14ac:dyDescent="0.2">
      <c r="A1362" s="3">
        <v>1753</v>
      </c>
      <c r="B1362" s="3" t="s">
        <v>1468</v>
      </c>
      <c r="C1362" s="3" t="s">
        <v>1468</v>
      </c>
      <c r="D1362" s="3" t="s">
        <v>1285</v>
      </c>
      <c r="E1362" s="3" t="str">
        <v>Muri (AG)</v>
      </c>
      <c r="G1362" s="18">
        <v>4234</v>
      </c>
      <c r="H1362" s="18" t="s">
        <v>4543</v>
      </c>
    </row>
    <row r="1363" spans="1:8" x14ac:dyDescent="0.2">
      <c r="A1363" s="3">
        <v>1740</v>
      </c>
      <c r="B1363" s="3" t="s">
        <v>1469</v>
      </c>
      <c r="C1363" s="3" t="s">
        <v>1470</v>
      </c>
      <c r="D1363" s="3" t="s">
        <v>1285</v>
      </c>
      <c r="E1363" s="3" t="str">
        <v>Oberrüti</v>
      </c>
      <c r="G1363" s="18">
        <v>4242</v>
      </c>
      <c r="H1363" s="18" t="s">
        <v>4543</v>
      </c>
    </row>
    <row r="1364" spans="1:8" x14ac:dyDescent="0.2">
      <c r="A1364" s="3">
        <v>1723</v>
      </c>
      <c r="B1364" s="3" t="s">
        <v>1471</v>
      </c>
      <c r="C1364" s="3" t="s">
        <v>1471</v>
      </c>
      <c r="D1364" s="3" t="s">
        <v>1285</v>
      </c>
      <c r="E1364" s="3" t="str">
        <v>Rottenschwil</v>
      </c>
      <c r="G1364" s="18">
        <v>4243</v>
      </c>
      <c r="H1364" s="18" t="s">
        <v>4543</v>
      </c>
    </row>
    <row r="1365" spans="1:8" x14ac:dyDescent="0.2">
      <c r="A1365" s="3">
        <v>1772</v>
      </c>
      <c r="B1365" s="3" t="s">
        <v>1472</v>
      </c>
      <c r="C1365" s="3" t="s">
        <v>1473</v>
      </c>
      <c r="D1365" s="3" t="s">
        <v>1285</v>
      </c>
      <c r="E1365" s="3" t="str">
        <v>Sins</v>
      </c>
      <c r="G1365" s="18">
        <v>4244</v>
      </c>
      <c r="H1365" s="18" t="s">
        <v>4543</v>
      </c>
    </row>
    <row r="1366" spans="1:8" x14ac:dyDescent="0.2">
      <c r="A1366" s="3">
        <v>1772</v>
      </c>
      <c r="B1366" s="3" t="s">
        <v>1473</v>
      </c>
      <c r="C1366" s="3" t="s">
        <v>1473</v>
      </c>
      <c r="D1366" s="3" t="s">
        <v>1285</v>
      </c>
      <c r="E1366" s="3" t="str">
        <v>Waltenschwil</v>
      </c>
      <c r="G1366" s="18">
        <v>4245</v>
      </c>
      <c r="H1366" s="18" t="s">
        <v>4543</v>
      </c>
    </row>
    <row r="1367" spans="1:8" x14ac:dyDescent="0.2">
      <c r="A1367" s="3">
        <v>1724</v>
      </c>
      <c r="B1367" s="3" t="s">
        <v>1474</v>
      </c>
      <c r="C1367" s="3" t="s">
        <v>1474</v>
      </c>
      <c r="D1367" s="3" t="s">
        <v>1285</v>
      </c>
      <c r="E1367" s="3" t="str">
        <v>Hellikon</v>
      </c>
      <c r="G1367" s="18">
        <v>4246</v>
      </c>
      <c r="H1367" s="18" t="s">
        <v>4543</v>
      </c>
    </row>
    <row r="1368" spans="1:8" x14ac:dyDescent="0.2">
      <c r="A1368" s="3">
        <v>1724</v>
      </c>
      <c r="B1368" s="3" t="s">
        <v>1475</v>
      </c>
      <c r="C1368" s="3" t="s">
        <v>1474</v>
      </c>
      <c r="D1368" s="3" t="s">
        <v>1285</v>
      </c>
      <c r="E1368" s="3" t="str">
        <v>Kaiseraugst</v>
      </c>
      <c r="G1368" s="18">
        <v>4247</v>
      </c>
      <c r="H1368" s="18" t="s">
        <v>4543</v>
      </c>
    </row>
    <row r="1369" spans="1:8" x14ac:dyDescent="0.2">
      <c r="A1369" s="3">
        <v>1724</v>
      </c>
      <c r="B1369" s="3" t="s">
        <v>1476</v>
      </c>
      <c r="C1369" s="3" t="s">
        <v>1474</v>
      </c>
      <c r="D1369" s="3" t="s">
        <v>1285</v>
      </c>
      <c r="E1369" s="3" t="str">
        <v>Magden</v>
      </c>
      <c r="G1369" s="18">
        <v>4252</v>
      </c>
      <c r="H1369" s="18" t="s">
        <v>4543</v>
      </c>
    </row>
    <row r="1370" spans="1:8" x14ac:dyDescent="0.2">
      <c r="A1370" s="3">
        <v>1724</v>
      </c>
      <c r="B1370" s="3" t="s">
        <v>1477</v>
      </c>
      <c r="C1370" s="3" t="s">
        <v>1474</v>
      </c>
      <c r="D1370" s="3" t="s">
        <v>1285</v>
      </c>
      <c r="E1370" s="3" t="str">
        <v>Möhlin</v>
      </c>
      <c r="G1370" s="18">
        <v>4253</v>
      </c>
      <c r="H1370" s="18" t="s">
        <v>4543</v>
      </c>
    </row>
    <row r="1371" spans="1:8" x14ac:dyDescent="0.2">
      <c r="A1371" s="3">
        <v>1724</v>
      </c>
      <c r="B1371" s="3" t="s">
        <v>1478</v>
      </c>
      <c r="C1371" s="3" t="s">
        <v>1474</v>
      </c>
      <c r="D1371" s="3" t="s">
        <v>1285</v>
      </c>
      <c r="E1371" s="3" t="str">
        <v>Mumpf</v>
      </c>
      <c r="G1371" s="18">
        <v>4254</v>
      </c>
      <c r="H1371" s="18" t="s">
        <v>4543</v>
      </c>
    </row>
    <row r="1372" spans="1:8" x14ac:dyDescent="0.2">
      <c r="A1372" s="3">
        <v>1724</v>
      </c>
      <c r="B1372" s="3" t="s">
        <v>1479</v>
      </c>
      <c r="C1372" s="3" t="s">
        <v>1474</v>
      </c>
      <c r="D1372" s="3" t="s">
        <v>1285</v>
      </c>
      <c r="E1372" s="3" t="str">
        <v>Obermumpf</v>
      </c>
      <c r="G1372" s="18">
        <v>4302</v>
      </c>
      <c r="H1372" s="18" t="s">
        <v>4543</v>
      </c>
    </row>
    <row r="1373" spans="1:8" x14ac:dyDescent="0.2">
      <c r="A1373" s="3">
        <v>1733</v>
      </c>
      <c r="B1373" s="3" t="s">
        <v>1480</v>
      </c>
      <c r="C1373" s="3" t="s">
        <v>1480</v>
      </c>
      <c r="D1373" s="3" t="s">
        <v>1285</v>
      </c>
      <c r="E1373" s="3" t="str">
        <v>Olsberg</v>
      </c>
      <c r="G1373" s="18">
        <v>4303</v>
      </c>
      <c r="H1373" s="18" t="s">
        <v>4543</v>
      </c>
    </row>
    <row r="1374" spans="1:8" x14ac:dyDescent="0.2">
      <c r="A1374" s="3">
        <v>1752</v>
      </c>
      <c r="B1374" s="3" t="s">
        <v>1481</v>
      </c>
      <c r="C1374" s="3" t="s">
        <v>1481</v>
      </c>
      <c r="D1374" s="3" t="s">
        <v>1285</v>
      </c>
      <c r="E1374" s="3" t="str">
        <v>Rheinfelden</v>
      </c>
      <c r="G1374" s="18">
        <v>4304</v>
      </c>
      <c r="H1374" s="18" t="s">
        <v>4543</v>
      </c>
    </row>
    <row r="1375" spans="1:8" x14ac:dyDescent="0.2">
      <c r="A1375" s="3">
        <v>1723</v>
      </c>
      <c r="B1375" s="3" t="s">
        <v>1482</v>
      </c>
      <c r="C1375" s="3" t="s">
        <v>1482</v>
      </c>
      <c r="D1375" s="3" t="s">
        <v>1285</v>
      </c>
      <c r="E1375" s="3" t="str">
        <v>Schupfart</v>
      </c>
      <c r="G1375" s="18">
        <v>4305</v>
      </c>
      <c r="H1375" s="18" t="s">
        <v>4543</v>
      </c>
    </row>
    <row r="1376" spans="1:8" x14ac:dyDescent="0.2">
      <c r="A1376" s="3">
        <v>1725</v>
      </c>
      <c r="B1376" s="3" t="s">
        <v>1483</v>
      </c>
      <c r="C1376" s="3" t="s">
        <v>1484</v>
      </c>
      <c r="D1376" s="3" t="s">
        <v>1285</v>
      </c>
      <c r="E1376" s="3" t="str">
        <v>Stein (AG)</v>
      </c>
      <c r="G1376" s="18">
        <v>4310</v>
      </c>
      <c r="H1376" s="18" t="s">
        <v>4543</v>
      </c>
    </row>
    <row r="1377" spans="1:8" x14ac:dyDescent="0.2">
      <c r="A1377" s="3">
        <v>1730</v>
      </c>
      <c r="B1377" s="3" t="s">
        <v>1485</v>
      </c>
      <c r="C1377" s="3" t="s">
        <v>1484</v>
      </c>
      <c r="D1377" s="3" t="s">
        <v>1285</v>
      </c>
      <c r="E1377" s="3" t="str">
        <v>Wallbach</v>
      </c>
      <c r="G1377" s="18">
        <v>4312</v>
      </c>
      <c r="H1377" s="18" t="s">
        <v>4543</v>
      </c>
    </row>
    <row r="1378" spans="1:8" x14ac:dyDescent="0.2">
      <c r="A1378" s="3">
        <v>1745</v>
      </c>
      <c r="B1378" s="3" t="s">
        <v>1486</v>
      </c>
      <c r="C1378" s="3" t="s">
        <v>1487</v>
      </c>
      <c r="D1378" s="3" t="s">
        <v>1285</v>
      </c>
      <c r="E1378" s="3" t="str">
        <v>Wegenstetten</v>
      </c>
      <c r="G1378" s="18">
        <v>4313</v>
      </c>
      <c r="H1378" s="18" t="s">
        <v>4543</v>
      </c>
    </row>
    <row r="1379" spans="1:8" x14ac:dyDescent="0.2">
      <c r="A1379" s="3">
        <v>1756</v>
      </c>
      <c r="B1379" s="3" t="s">
        <v>1488</v>
      </c>
      <c r="C1379" s="3" t="s">
        <v>1487</v>
      </c>
      <c r="D1379" s="3" t="s">
        <v>1285</v>
      </c>
      <c r="E1379" s="3" t="str">
        <v>Zeiningen</v>
      </c>
      <c r="G1379" s="18">
        <v>4314</v>
      </c>
      <c r="H1379" s="18" t="s">
        <v>4542</v>
      </c>
    </row>
    <row r="1380" spans="1:8" x14ac:dyDescent="0.2">
      <c r="A1380" s="3">
        <v>1756</v>
      </c>
      <c r="B1380" s="3" t="s">
        <v>1489</v>
      </c>
      <c r="C1380" s="3" t="s">
        <v>1487</v>
      </c>
      <c r="D1380" s="3" t="s">
        <v>1285</v>
      </c>
      <c r="E1380" s="3" t="str">
        <v>Zuzgen</v>
      </c>
      <c r="G1380" s="18">
        <v>4315</v>
      </c>
      <c r="H1380" s="18" t="s">
        <v>4542</v>
      </c>
    </row>
    <row r="1381" spans="1:8" x14ac:dyDescent="0.2">
      <c r="A1381" s="3">
        <v>1782</v>
      </c>
      <c r="B1381" s="3" t="s">
        <v>1490</v>
      </c>
      <c r="C1381" s="3" t="s">
        <v>1491</v>
      </c>
      <c r="D1381" s="3" t="s">
        <v>1285</v>
      </c>
      <c r="E1381" s="3" t="str">
        <v>Aarburg</v>
      </c>
      <c r="G1381" s="18">
        <v>4316</v>
      </c>
      <c r="H1381" s="18" t="s">
        <v>4542</v>
      </c>
    </row>
    <row r="1382" spans="1:8" x14ac:dyDescent="0.2">
      <c r="A1382" s="3">
        <v>1782</v>
      </c>
      <c r="B1382" s="3" t="s">
        <v>1492</v>
      </c>
      <c r="C1382" s="3" t="s">
        <v>1491</v>
      </c>
      <c r="D1382" s="3" t="s">
        <v>1285</v>
      </c>
      <c r="E1382" s="3" t="str">
        <v>Bottenwil</v>
      </c>
      <c r="G1382" s="18">
        <v>4317</v>
      </c>
      <c r="H1382" s="18" t="s">
        <v>4542</v>
      </c>
    </row>
    <row r="1383" spans="1:8" x14ac:dyDescent="0.2">
      <c r="A1383" s="3">
        <v>1782</v>
      </c>
      <c r="B1383" s="3" t="s">
        <v>1493</v>
      </c>
      <c r="C1383" s="3" t="s">
        <v>1491</v>
      </c>
      <c r="D1383" s="3" t="s">
        <v>1285</v>
      </c>
      <c r="E1383" s="3" t="str">
        <v>Brittnau</v>
      </c>
      <c r="G1383" s="18">
        <v>4322</v>
      </c>
      <c r="H1383" s="18" t="s">
        <v>4542</v>
      </c>
    </row>
    <row r="1384" spans="1:8" x14ac:dyDescent="0.2">
      <c r="A1384" s="3">
        <v>1782</v>
      </c>
      <c r="B1384" s="3" t="s">
        <v>1494</v>
      </c>
      <c r="C1384" s="3" t="s">
        <v>1491</v>
      </c>
      <c r="D1384" s="3" t="s">
        <v>1285</v>
      </c>
      <c r="E1384" s="3" t="str">
        <v>Kirchleerau</v>
      </c>
      <c r="G1384" s="18">
        <v>4323</v>
      </c>
      <c r="H1384" s="18" t="s">
        <v>4542</v>
      </c>
    </row>
    <row r="1385" spans="1:8" x14ac:dyDescent="0.2">
      <c r="A1385" s="3">
        <v>1695</v>
      </c>
      <c r="B1385" s="3" t="s">
        <v>1495</v>
      </c>
      <c r="C1385" s="3" t="s">
        <v>1496</v>
      </c>
      <c r="D1385" s="3" t="s">
        <v>1285</v>
      </c>
      <c r="E1385" s="3" t="str">
        <v>Kölliken</v>
      </c>
      <c r="G1385" s="18">
        <v>4324</v>
      </c>
      <c r="H1385" s="18" t="s">
        <v>4542</v>
      </c>
    </row>
    <row r="1386" spans="1:8" x14ac:dyDescent="0.2">
      <c r="A1386" s="3">
        <v>1695</v>
      </c>
      <c r="B1386" s="3" t="s">
        <v>1497</v>
      </c>
      <c r="C1386" s="3" t="s">
        <v>1496</v>
      </c>
      <c r="D1386" s="3" t="s">
        <v>1285</v>
      </c>
      <c r="E1386" s="3" t="str">
        <v>Moosleerau</v>
      </c>
      <c r="G1386" s="18">
        <v>4325</v>
      </c>
      <c r="H1386" s="18" t="s">
        <v>4542</v>
      </c>
    </row>
    <row r="1387" spans="1:8" x14ac:dyDescent="0.2">
      <c r="A1387" s="3">
        <v>1695</v>
      </c>
      <c r="B1387" s="3" t="s">
        <v>1498</v>
      </c>
      <c r="C1387" s="3" t="s">
        <v>1496</v>
      </c>
      <c r="D1387" s="3" t="s">
        <v>1285</v>
      </c>
      <c r="E1387" s="3" t="str">
        <v>Murgenthal</v>
      </c>
      <c r="G1387" s="18">
        <v>4332</v>
      </c>
      <c r="H1387" s="18" t="s">
        <v>4542</v>
      </c>
    </row>
    <row r="1388" spans="1:8" x14ac:dyDescent="0.2">
      <c r="A1388" s="3">
        <v>1695</v>
      </c>
      <c r="B1388" s="3" t="s">
        <v>1499</v>
      </c>
      <c r="C1388" s="3" t="s">
        <v>1496</v>
      </c>
      <c r="D1388" s="3" t="s">
        <v>1285</v>
      </c>
      <c r="E1388" s="3" t="str">
        <v>Oftringen</v>
      </c>
      <c r="G1388" s="18">
        <v>4333</v>
      </c>
      <c r="H1388" s="18" t="s">
        <v>4542</v>
      </c>
    </row>
    <row r="1389" spans="1:8" x14ac:dyDescent="0.2">
      <c r="A1389" s="3">
        <v>1696</v>
      </c>
      <c r="B1389" s="3" t="s">
        <v>1500</v>
      </c>
      <c r="C1389" s="3" t="s">
        <v>1496</v>
      </c>
      <c r="D1389" s="3" t="s">
        <v>1285</v>
      </c>
      <c r="E1389" s="3" t="str">
        <v>Reitnau</v>
      </c>
      <c r="G1389" s="18">
        <v>4334</v>
      </c>
      <c r="H1389" s="18" t="s">
        <v>4542</v>
      </c>
    </row>
    <row r="1390" spans="1:8" x14ac:dyDescent="0.2">
      <c r="A1390" s="3">
        <v>1726</v>
      </c>
      <c r="B1390" s="3" t="s">
        <v>1501</v>
      </c>
      <c r="C1390" s="3" t="s">
        <v>1496</v>
      </c>
      <c r="D1390" s="3" t="s">
        <v>1285</v>
      </c>
      <c r="E1390" s="3" t="str">
        <v>Rothrist</v>
      </c>
      <c r="G1390" s="18">
        <v>4402</v>
      </c>
      <c r="H1390" s="18" t="s">
        <v>4543</v>
      </c>
    </row>
    <row r="1391" spans="1:8" x14ac:dyDescent="0.2">
      <c r="A1391" s="3">
        <v>1726</v>
      </c>
      <c r="B1391" s="3" t="s">
        <v>1502</v>
      </c>
      <c r="C1391" s="3" t="s">
        <v>1496</v>
      </c>
      <c r="D1391" s="3" t="s">
        <v>1285</v>
      </c>
      <c r="E1391" s="3" t="str">
        <v>Safenwil</v>
      </c>
      <c r="G1391" s="18">
        <v>4410</v>
      </c>
      <c r="H1391" s="18" t="s">
        <v>4543</v>
      </c>
    </row>
    <row r="1392" spans="1:8" x14ac:dyDescent="0.2">
      <c r="A1392" s="3">
        <v>1726</v>
      </c>
      <c r="B1392" s="3" t="s">
        <v>1503</v>
      </c>
      <c r="C1392" s="3" t="s">
        <v>1496</v>
      </c>
      <c r="D1392" s="3" t="s">
        <v>1285</v>
      </c>
      <c r="E1392" s="3" t="str">
        <v>Staffelbach</v>
      </c>
      <c r="G1392" s="18">
        <v>4411</v>
      </c>
      <c r="H1392" s="18" t="s">
        <v>4543</v>
      </c>
    </row>
    <row r="1393" spans="1:8" x14ac:dyDescent="0.2">
      <c r="A1393" s="3">
        <v>1726</v>
      </c>
      <c r="B1393" s="3" t="s">
        <v>1504</v>
      </c>
      <c r="C1393" s="3" t="s">
        <v>1496</v>
      </c>
      <c r="D1393" s="3" t="s">
        <v>1285</v>
      </c>
      <c r="E1393" s="3" t="str">
        <v>Strengelbach</v>
      </c>
      <c r="G1393" s="18">
        <v>4412</v>
      </c>
      <c r="H1393" s="18" t="s">
        <v>4543</v>
      </c>
    </row>
    <row r="1394" spans="1:8" x14ac:dyDescent="0.2">
      <c r="A1394" s="3">
        <v>1727</v>
      </c>
      <c r="B1394" s="3" t="s">
        <v>1505</v>
      </c>
      <c r="C1394" s="3" t="s">
        <v>1496</v>
      </c>
      <c r="D1394" s="3" t="s">
        <v>1285</v>
      </c>
      <c r="E1394" s="3" t="str">
        <v>Uerkheim</v>
      </c>
      <c r="G1394" s="18">
        <v>4413</v>
      </c>
      <c r="H1394" s="18" t="s">
        <v>4543</v>
      </c>
    </row>
    <row r="1395" spans="1:8" x14ac:dyDescent="0.2">
      <c r="A1395" s="3">
        <v>1727</v>
      </c>
      <c r="B1395" s="3" t="s">
        <v>1506</v>
      </c>
      <c r="C1395" s="3" t="s">
        <v>1496</v>
      </c>
      <c r="D1395" s="3" t="s">
        <v>1285</v>
      </c>
      <c r="E1395" s="3" t="str">
        <v>Vordemwald</v>
      </c>
      <c r="G1395" s="18">
        <v>4414</v>
      </c>
      <c r="H1395" s="18" t="s">
        <v>4543</v>
      </c>
    </row>
    <row r="1396" spans="1:8" x14ac:dyDescent="0.2">
      <c r="A1396" s="3">
        <v>1728</v>
      </c>
      <c r="B1396" s="3" t="s">
        <v>1507</v>
      </c>
      <c r="C1396" s="3" t="s">
        <v>1496</v>
      </c>
      <c r="D1396" s="3" t="s">
        <v>1285</v>
      </c>
      <c r="E1396" s="3" t="str">
        <v>Wiliberg</v>
      </c>
      <c r="G1396" s="18">
        <v>4415</v>
      </c>
      <c r="H1396" s="18" t="s">
        <v>4543</v>
      </c>
    </row>
    <row r="1397" spans="1:8" x14ac:dyDescent="0.2">
      <c r="A1397" s="3">
        <v>1746</v>
      </c>
      <c r="B1397" s="3" t="s">
        <v>1508</v>
      </c>
      <c r="C1397" s="3" t="s">
        <v>1509</v>
      </c>
      <c r="D1397" s="3" t="s">
        <v>1285</v>
      </c>
      <c r="E1397" s="3" t="str">
        <v>Zofingen</v>
      </c>
      <c r="G1397" s="18">
        <v>4416</v>
      </c>
      <c r="H1397" s="18" t="s">
        <v>4543</v>
      </c>
    </row>
    <row r="1398" spans="1:8" x14ac:dyDescent="0.2">
      <c r="A1398" s="3">
        <v>1747</v>
      </c>
      <c r="B1398" s="3" t="s">
        <v>1510</v>
      </c>
      <c r="C1398" s="3" t="s">
        <v>1509</v>
      </c>
      <c r="D1398" s="3" t="s">
        <v>1285</v>
      </c>
      <c r="E1398" s="3" t="str">
        <v>Böttstein</v>
      </c>
      <c r="G1398" s="18">
        <v>4417</v>
      </c>
      <c r="H1398" s="18" t="s">
        <v>4543</v>
      </c>
    </row>
    <row r="1399" spans="1:8" x14ac:dyDescent="0.2">
      <c r="A1399" s="3">
        <v>1757</v>
      </c>
      <c r="B1399" s="3" t="s">
        <v>1511</v>
      </c>
      <c r="C1399" s="3" t="s">
        <v>1509</v>
      </c>
      <c r="D1399" s="3" t="s">
        <v>1285</v>
      </c>
      <c r="E1399" s="3" t="str">
        <v>Döttingen</v>
      </c>
      <c r="G1399" s="18">
        <v>4418</v>
      </c>
      <c r="H1399" s="18" t="s">
        <v>4543</v>
      </c>
    </row>
    <row r="1400" spans="1:8" x14ac:dyDescent="0.2">
      <c r="A1400" s="3">
        <v>1724</v>
      </c>
      <c r="B1400" s="3" t="s">
        <v>1512</v>
      </c>
      <c r="C1400" s="3" t="s">
        <v>1513</v>
      </c>
      <c r="D1400" s="3" t="s">
        <v>1285</v>
      </c>
      <c r="E1400" s="3" t="str">
        <v>Endingen</v>
      </c>
      <c r="G1400" s="18">
        <v>4419</v>
      </c>
      <c r="H1400" s="18" t="s">
        <v>4543</v>
      </c>
    </row>
    <row r="1401" spans="1:8" x14ac:dyDescent="0.2">
      <c r="A1401" s="3">
        <v>1731</v>
      </c>
      <c r="B1401" s="3" t="s">
        <v>1514</v>
      </c>
      <c r="C1401" s="3" t="s">
        <v>1513</v>
      </c>
      <c r="D1401" s="3" t="s">
        <v>1285</v>
      </c>
      <c r="E1401" s="3" t="str">
        <v>Fisibach</v>
      </c>
      <c r="G1401" s="18">
        <v>4421</v>
      </c>
      <c r="H1401" s="18" t="s">
        <v>4543</v>
      </c>
    </row>
    <row r="1402" spans="1:8" x14ac:dyDescent="0.2">
      <c r="A1402" s="3">
        <v>1732</v>
      </c>
      <c r="B1402" s="3" t="s">
        <v>1515</v>
      </c>
      <c r="C1402" s="3" t="s">
        <v>1513</v>
      </c>
      <c r="D1402" s="3" t="s">
        <v>1285</v>
      </c>
      <c r="E1402" s="3" t="str">
        <v>Full-Reuenthal</v>
      </c>
      <c r="G1402" s="18">
        <v>4422</v>
      </c>
      <c r="H1402" s="18" t="s">
        <v>4543</v>
      </c>
    </row>
    <row r="1403" spans="1:8" x14ac:dyDescent="0.2">
      <c r="A1403" s="3">
        <v>1796</v>
      </c>
      <c r="B1403" s="3" t="s">
        <v>1516</v>
      </c>
      <c r="C1403" s="3" t="s">
        <v>1516</v>
      </c>
      <c r="D1403" s="3" t="s">
        <v>1285</v>
      </c>
      <c r="E1403" s="3" t="str">
        <v>Klingnau</v>
      </c>
      <c r="G1403" s="18">
        <v>4423</v>
      </c>
      <c r="H1403" s="18" t="s">
        <v>4543</v>
      </c>
    </row>
    <row r="1404" spans="1:8" x14ac:dyDescent="0.2">
      <c r="A1404" s="3">
        <v>1583</v>
      </c>
      <c r="B1404" s="3" t="s">
        <v>1517</v>
      </c>
      <c r="C1404" s="3" t="s">
        <v>1518</v>
      </c>
      <c r="D1404" s="3" t="s">
        <v>1285</v>
      </c>
      <c r="E1404" s="3" t="str">
        <v>Koblenz</v>
      </c>
      <c r="G1404" s="18">
        <v>4424</v>
      </c>
      <c r="H1404" s="18" t="s">
        <v>4542</v>
      </c>
    </row>
    <row r="1405" spans="1:8" x14ac:dyDescent="0.2">
      <c r="A1405" s="3">
        <v>1783</v>
      </c>
      <c r="B1405" s="3" t="s">
        <v>1519</v>
      </c>
      <c r="C1405" s="3" t="s">
        <v>1518</v>
      </c>
      <c r="D1405" s="3" t="s">
        <v>1285</v>
      </c>
      <c r="E1405" s="3" t="str">
        <v>Leibstadt</v>
      </c>
      <c r="G1405" s="18">
        <v>4425</v>
      </c>
      <c r="H1405" s="18" t="s">
        <v>4542</v>
      </c>
    </row>
    <row r="1406" spans="1:8" x14ac:dyDescent="0.2">
      <c r="A1406" s="3">
        <v>1783</v>
      </c>
      <c r="B1406" s="3" t="s">
        <v>1520</v>
      </c>
      <c r="C1406" s="3" t="s">
        <v>1518</v>
      </c>
      <c r="D1406" s="3" t="s">
        <v>1285</v>
      </c>
      <c r="E1406" s="3" t="str">
        <v>Lengnau (AG)</v>
      </c>
      <c r="G1406" s="18">
        <v>4426</v>
      </c>
      <c r="H1406" s="18" t="s">
        <v>4542</v>
      </c>
    </row>
    <row r="1407" spans="1:8" x14ac:dyDescent="0.2">
      <c r="A1407" s="3">
        <v>1784</v>
      </c>
      <c r="B1407" s="3" t="s">
        <v>1518</v>
      </c>
      <c r="C1407" s="3" t="s">
        <v>1518</v>
      </c>
      <c r="D1407" s="3" t="s">
        <v>1285</v>
      </c>
      <c r="E1407" s="3" t="str">
        <v>Leuggern</v>
      </c>
      <c r="G1407" s="18">
        <v>4431</v>
      </c>
      <c r="H1407" s="18" t="s">
        <v>4542</v>
      </c>
    </row>
    <row r="1408" spans="1:8" x14ac:dyDescent="0.2">
      <c r="A1408" s="3">
        <v>1784</v>
      </c>
      <c r="B1408" s="3" t="s">
        <v>1521</v>
      </c>
      <c r="C1408" s="3" t="s">
        <v>1518</v>
      </c>
      <c r="D1408" s="3" t="s">
        <v>1285</v>
      </c>
      <c r="E1408" s="3" t="str">
        <v>Mellikon</v>
      </c>
      <c r="G1408" s="18">
        <v>4432</v>
      </c>
      <c r="H1408" s="18" t="s">
        <v>4542</v>
      </c>
    </row>
    <row r="1409" spans="1:8" x14ac:dyDescent="0.2">
      <c r="A1409" s="3">
        <v>1791</v>
      </c>
      <c r="B1409" s="3" t="s">
        <v>1522</v>
      </c>
      <c r="C1409" s="3" t="s">
        <v>1518</v>
      </c>
      <c r="D1409" s="3" t="s">
        <v>1285</v>
      </c>
      <c r="E1409" s="3" t="str">
        <v>Schneisingen</v>
      </c>
      <c r="G1409" s="18">
        <v>4433</v>
      </c>
      <c r="H1409" s="18" t="s">
        <v>4542</v>
      </c>
    </row>
    <row r="1410" spans="1:8" x14ac:dyDescent="0.2">
      <c r="A1410" s="3">
        <v>1785</v>
      </c>
      <c r="B1410" s="3" t="s">
        <v>1523</v>
      </c>
      <c r="C1410" s="3" t="s">
        <v>1524</v>
      </c>
      <c r="D1410" s="3" t="s">
        <v>1285</v>
      </c>
      <c r="E1410" s="3" t="str">
        <v>Siglistorf</v>
      </c>
      <c r="G1410" s="18">
        <v>4434</v>
      </c>
      <c r="H1410" s="18" t="s">
        <v>4542</v>
      </c>
    </row>
    <row r="1411" spans="1:8" x14ac:dyDescent="0.2">
      <c r="A1411" s="3">
        <v>3284</v>
      </c>
      <c r="B1411" s="3" t="s">
        <v>1525</v>
      </c>
      <c r="C1411" s="3" t="s">
        <v>1525</v>
      </c>
      <c r="D1411" s="3" t="s">
        <v>1285</v>
      </c>
      <c r="E1411" s="3" t="str">
        <v>Tegerfelden</v>
      </c>
      <c r="G1411" s="18">
        <v>4435</v>
      </c>
      <c r="H1411" s="18" t="s">
        <v>4542</v>
      </c>
    </row>
    <row r="1412" spans="1:8" x14ac:dyDescent="0.2">
      <c r="A1412" s="3">
        <v>3280</v>
      </c>
      <c r="B1412" s="3" t="s">
        <v>1526</v>
      </c>
      <c r="C1412" s="3" t="s">
        <v>1526</v>
      </c>
      <c r="D1412" s="3" t="s">
        <v>1285</v>
      </c>
      <c r="E1412" s="3" t="str">
        <v>Zurzach</v>
      </c>
      <c r="G1412" s="18">
        <v>4436</v>
      </c>
      <c r="H1412" s="18" t="s">
        <v>4542</v>
      </c>
    </row>
    <row r="1413" spans="1:8" x14ac:dyDescent="0.2">
      <c r="A1413" s="3">
        <v>1792</v>
      </c>
      <c r="B1413" s="3" t="s">
        <v>1527</v>
      </c>
      <c r="C1413" s="3" t="s">
        <v>1528</v>
      </c>
      <c r="D1413" s="3" t="s">
        <v>1285</v>
      </c>
      <c r="E1413" s="3" t="str">
        <v>Arbon</v>
      </c>
      <c r="G1413" s="18">
        <v>4437</v>
      </c>
      <c r="H1413" s="18" t="s">
        <v>4542</v>
      </c>
    </row>
    <row r="1414" spans="1:8" x14ac:dyDescent="0.2">
      <c r="A1414" s="3">
        <v>1792</v>
      </c>
      <c r="B1414" s="3" t="s">
        <v>1529</v>
      </c>
      <c r="C1414" s="3" t="s">
        <v>1528</v>
      </c>
      <c r="D1414" s="3" t="s">
        <v>1285</v>
      </c>
      <c r="E1414" s="3" t="str">
        <v>Dozwil</v>
      </c>
      <c r="G1414" s="18">
        <v>4438</v>
      </c>
      <c r="H1414" s="18" t="s">
        <v>4542</v>
      </c>
    </row>
    <row r="1415" spans="1:8" x14ac:dyDescent="0.2">
      <c r="A1415" s="3">
        <v>3206</v>
      </c>
      <c r="B1415" s="3" t="s">
        <v>1530</v>
      </c>
      <c r="C1415" s="3" t="s">
        <v>1528</v>
      </c>
      <c r="D1415" s="3" t="s">
        <v>1285</v>
      </c>
      <c r="E1415" s="3" t="str">
        <v>Egnach</v>
      </c>
      <c r="G1415" s="18">
        <v>4441</v>
      </c>
      <c r="H1415" s="18" t="s">
        <v>4542</v>
      </c>
    </row>
    <row r="1416" spans="1:8" x14ac:dyDescent="0.2">
      <c r="A1416" s="3">
        <v>3212</v>
      </c>
      <c r="B1416" s="3" t="s">
        <v>1528</v>
      </c>
      <c r="C1416" s="3" t="s">
        <v>1528</v>
      </c>
      <c r="D1416" s="3" t="s">
        <v>1285</v>
      </c>
      <c r="E1416" s="3" t="str">
        <v>Hefenhofen</v>
      </c>
      <c r="G1416" s="18">
        <v>4442</v>
      </c>
      <c r="H1416" s="18" t="s">
        <v>4542</v>
      </c>
    </row>
    <row r="1417" spans="1:8" x14ac:dyDescent="0.2">
      <c r="A1417" s="3">
        <v>3212</v>
      </c>
      <c r="B1417" s="3" t="s">
        <v>1531</v>
      </c>
      <c r="C1417" s="3" t="s">
        <v>1528</v>
      </c>
      <c r="D1417" s="3" t="s">
        <v>1285</v>
      </c>
      <c r="E1417" s="3" t="str">
        <v>Horn</v>
      </c>
      <c r="G1417" s="18">
        <v>4443</v>
      </c>
      <c r="H1417" s="18" t="s">
        <v>4542</v>
      </c>
    </row>
    <row r="1418" spans="1:8" x14ac:dyDescent="0.2">
      <c r="A1418" s="3">
        <v>3213</v>
      </c>
      <c r="B1418" s="3" t="s">
        <v>1532</v>
      </c>
      <c r="C1418" s="3" t="s">
        <v>1528</v>
      </c>
      <c r="D1418" s="3" t="s">
        <v>1285</v>
      </c>
      <c r="E1418" s="3" t="str">
        <v>Kesswil</v>
      </c>
      <c r="G1418" s="18">
        <v>4444</v>
      </c>
      <c r="H1418" s="18" t="s">
        <v>4542</v>
      </c>
    </row>
    <row r="1419" spans="1:8" x14ac:dyDescent="0.2">
      <c r="A1419" s="3">
        <v>3210</v>
      </c>
      <c r="B1419" s="3" t="s">
        <v>1533</v>
      </c>
      <c r="C1419" s="3" t="s">
        <v>1533</v>
      </c>
      <c r="D1419" s="3" t="s">
        <v>1285</v>
      </c>
      <c r="E1419" s="3" t="str">
        <v>Roggwil (TG)</v>
      </c>
      <c r="G1419" s="18">
        <v>4445</v>
      </c>
      <c r="H1419" s="18" t="s">
        <v>4542</v>
      </c>
    </row>
    <row r="1420" spans="1:8" x14ac:dyDescent="0.2">
      <c r="A1420" s="3">
        <v>3213</v>
      </c>
      <c r="B1420" s="3" t="s">
        <v>1534</v>
      </c>
      <c r="C1420" s="3" t="s">
        <v>1534</v>
      </c>
      <c r="D1420" s="3" t="s">
        <v>1285</v>
      </c>
      <c r="E1420" s="3" t="str">
        <v>Romanshorn</v>
      </c>
      <c r="G1420" s="18">
        <v>4446</v>
      </c>
      <c r="H1420" s="18" t="s">
        <v>4542</v>
      </c>
    </row>
    <row r="1421" spans="1:8" x14ac:dyDescent="0.2">
      <c r="A1421" s="3">
        <v>3280</v>
      </c>
      <c r="B1421" s="3" t="s">
        <v>1535</v>
      </c>
      <c r="C1421" s="3" t="s">
        <v>1535</v>
      </c>
      <c r="D1421" s="3" t="s">
        <v>1285</v>
      </c>
      <c r="E1421" s="3" t="str">
        <v>Salmsach</v>
      </c>
      <c r="G1421" s="18">
        <v>4447</v>
      </c>
      <c r="H1421" s="18" t="s">
        <v>4542</v>
      </c>
    </row>
    <row r="1422" spans="1:8" x14ac:dyDescent="0.2">
      <c r="A1422" s="3">
        <v>1721</v>
      </c>
      <c r="B1422" s="3" t="s">
        <v>1536</v>
      </c>
      <c r="C1422" s="3" t="s">
        <v>1537</v>
      </c>
      <c r="D1422" s="3" t="s">
        <v>1285</v>
      </c>
      <c r="E1422" s="3" t="str">
        <v>Sommeri</v>
      </c>
      <c r="G1422" s="18">
        <v>4448</v>
      </c>
      <c r="H1422" s="18" t="s">
        <v>4542</v>
      </c>
    </row>
    <row r="1423" spans="1:8" x14ac:dyDescent="0.2">
      <c r="A1423" s="3">
        <v>1721</v>
      </c>
      <c r="B1423" s="3" t="s">
        <v>1538</v>
      </c>
      <c r="C1423" s="3" t="s">
        <v>1537</v>
      </c>
      <c r="D1423" s="3" t="s">
        <v>1285</v>
      </c>
      <c r="E1423" s="3" t="str">
        <v>Uttwil</v>
      </c>
      <c r="G1423" s="18">
        <v>4450</v>
      </c>
      <c r="H1423" s="18" t="s">
        <v>4542</v>
      </c>
    </row>
    <row r="1424" spans="1:8" x14ac:dyDescent="0.2">
      <c r="A1424" s="3">
        <v>1721</v>
      </c>
      <c r="B1424" s="3" t="s">
        <v>1539</v>
      </c>
      <c r="C1424" s="3" t="s">
        <v>1537</v>
      </c>
      <c r="D1424" s="3" t="s">
        <v>1285</v>
      </c>
      <c r="E1424" s="3" t="str">
        <v>Amriswil</v>
      </c>
      <c r="G1424" s="18">
        <v>4451</v>
      </c>
      <c r="H1424" s="18" t="s">
        <v>4542</v>
      </c>
    </row>
    <row r="1425" spans="1:8" x14ac:dyDescent="0.2">
      <c r="A1425" s="3">
        <v>1721</v>
      </c>
      <c r="B1425" s="3" t="s">
        <v>1540</v>
      </c>
      <c r="C1425" s="3" t="s">
        <v>1537</v>
      </c>
      <c r="D1425" s="3" t="s">
        <v>1285</v>
      </c>
      <c r="E1425" s="3" t="str">
        <v>Bischofszell</v>
      </c>
      <c r="G1425" s="18">
        <v>4452</v>
      </c>
      <c r="H1425" s="18" t="s">
        <v>4542</v>
      </c>
    </row>
    <row r="1426" spans="1:8" x14ac:dyDescent="0.2">
      <c r="A1426" s="3">
        <v>3286</v>
      </c>
      <c r="B1426" s="3" t="s">
        <v>1541</v>
      </c>
      <c r="C1426" s="3" t="s">
        <v>1541</v>
      </c>
      <c r="D1426" s="3" t="s">
        <v>1285</v>
      </c>
      <c r="E1426" s="3" t="str">
        <v>Erlen</v>
      </c>
      <c r="G1426" s="18">
        <v>4453</v>
      </c>
      <c r="H1426" s="18" t="s">
        <v>4542</v>
      </c>
    </row>
    <row r="1427" spans="1:8" x14ac:dyDescent="0.2">
      <c r="A1427" s="3">
        <v>1595</v>
      </c>
      <c r="B1427" s="3" t="s">
        <v>1542</v>
      </c>
      <c r="C1427" s="3" t="s">
        <v>1543</v>
      </c>
      <c r="D1427" s="3" t="s">
        <v>1285</v>
      </c>
      <c r="E1427" s="3" t="str">
        <v>Hauptwil-Gottshaus</v>
      </c>
      <c r="G1427" s="18">
        <v>4455</v>
      </c>
      <c r="H1427" s="18" t="s">
        <v>4542</v>
      </c>
    </row>
    <row r="1428" spans="1:8" x14ac:dyDescent="0.2">
      <c r="A1428" s="3">
        <v>1793</v>
      </c>
      <c r="B1428" s="3" t="s">
        <v>1544</v>
      </c>
      <c r="C1428" s="3" t="s">
        <v>1543</v>
      </c>
      <c r="D1428" s="3" t="s">
        <v>1285</v>
      </c>
      <c r="E1428" s="3" t="str">
        <v>Hohentannen</v>
      </c>
      <c r="G1428" s="18">
        <v>4456</v>
      </c>
      <c r="H1428" s="18" t="s">
        <v>4542</v>
      </c>
    </row>
    <row r="1429" spans="1:8" x14ac:dyDescent="0.2">
      <c r="A1429" s="3">
        <v>1794</v>
      </c>
      <c r="B1429" s="3" t="s">
        <v>1545</v>
      </c>
      <c r="C1429" s="3" t="s">
        <v>1543</v>
      </c>
      <c r="D1429" s="3" t="s">
        <v>1285</v>
      </c>
      <c r="E1429" s="3" t="str">
        <v>Kradolf-Schönenberg</v>
      </c>
      <c r="G1429" s="18">
        <v>4457</v>
      </c>
      <c r="H1429" s="18" t="s">
        <v>4542</v>
      </c>
    </row>
    <row r="1430" spans="1:8" x14ac:dyDescent="0.2">
      <c r="A1430" s="3">
        <v>1795</v>
      </c>
      <c r="B1430" s="3" t="s">
        <v>1546</v>
      </c>
      <c r="C1430" s="3" t="s">
        <v>1543</v>
      </c>
      <c r="D1430" s="3" t="s">
        <v>1285</v>
      </c>
      <c r="E1430" s="3" t="str">
        <v>Sulgen</v>
      </c>
      <c r="G1430" s="18">
        <v>4458</v>
      </c>
      <c r="H1430" s="18" t="s">
        <v>4542</v>
      </c>
    </row>
    <row r="1431" spans="1:8" x14ac:dyDescent="0.2">
      <c r="A1431" s="3">
        <v>3215</v>
      </c>
      <c r="B1431" s="3" t="s">
        <v>1547</v>
      </c>
      <c r="C1431" s="3" t="s">
        <v>1543</v>
      </c>
      <c r="D1431" s="3" t="s">
        <v>1285</v>
      </c>
      <c r="E1431" s="3" t="str">
        <v>Zihlschlacht-Sitterdorf</v>
      </c>
      <c r="G1431" s="18">
        <v>4460</v>
      </c>
      <c r="H1431" s="18" t="s">
        <v>4542</v>
      </c>
    </row>
    <row r="1432" spans="1:8" x14ac:dyDescent="0.2">
      <c r="A1432" s="3">
        <v>3215</v>
      </c>
      <c r="B1432" s="3" t="s">
        <v>1548</v>
      </c>
      <c r="C1432" s="3" t="s">
        <v>1543</v>
      </c>
      <c r="D1432" s="3" t="s">
        <v>1285</v>
      </c>
      <c r="E1432" s="3" t="str">
        <v>Basadingen-Schlattingen</v>
      </c>
      <c r="G1432" s="18">
        <v>4461</v>
      </c>
      <c r="H1432" s="18" t="s">
        <v>4542</v>
      </c>
    </row>
    <row r="1433" spans="1:8" x14ac:dyDescent="0.2">
      <c r="A1433" s="3">
        <v>3215</v>
      </c>
      <c r="B1433" s="3" t="s">
        <v>1549</v>
      </c>
      <c r="C1433" s="3" t="s">
        <v>1543</v>
      </c>
      <c r="D1433" s="3" t="s">
        <v>1285</v>
      </c>
      <c r="E1433" s="3" t="str">
        <v>Diessenhofen</v>
      </c>
      <c r="G1433" s="18">
        <v>4462</v>
      </c>
      <c r="H1433" s="18" t="s">
        <v>4542</v>
      </c>
    </row>
    <row r="1434" spans="1:8" x14ac:dyDescent="0.2">
      <c r="A1434" s="3">
        <v>3280</v>
      </c>
      <c r="B1434" s="3" t="s">
        <v>1543</v>
      </c>
      <c r="C1434" s="3" t="s">
        <v>1543</v>
      </c>
      <c r="D1434" s="3" t="s">
        <v>1285</v>
      </c>
      <c r="E1434" s="3" t="str">
        <v>Schlatt (TG)</v>
      </c>
      <c r="G1434" s="18">
        <v>4463</v>
      </c>
      <c r="H1434" s="18" t="s">
        <v>4542</v>
      </c>
    </row>
    <row r="1435" spans="1:8" x14ac:dyDescent="0.2">
      <c r="A1435" s="3">
        <v>3285</v>
      </c>
      <c r="B1435" s="3" t="s">
        <v>1550</v>
      </c>
      <c r="C1435" s="3" t="s">
        <v>1543</v>
      </c>
      <c r="D1435" s="3" t="s">
        <v>1285</v>
      </c>
      <c r="E1435" s="3" t="str">
        <v>Aadorf</v>
      </c>
      <c r="G1435" s="18">
        <v>4464</v>
      </c>
      <c r="H1435" s="18" t="s">
        <v>4542</v>
      </c>
    </row>
    <row r="1436" spans="1:8" x14ac:dyDescent="0.2">
      <c r="A1436" s="3">
        <v>3216</v>
      </c>
      <c r="B1436" s="3" t="s">
        <v>1551</v>
      </c>
      <c r="C1436" s="3" t="s">
        <v>1552</v>
      </c>
      <c r="D1436" s="3" t="s">
        <v>1285</v>
      </c>
      <c r="E1436" s="3" t="str">
        <v>Felben-Wellhausen</v>
      </c>
      <c r="G1436" s="18">
        <v>4465</v>
      </c>
      <c r="H1436" s="18" t="s">
        <v>4542</v>
      </c>
    </row>
    <row r="1437" spans="1:8" x14ac:dyDescent="0.2">
      <c r="A1437" s="3">
        <v>3216</v>
      </c>
      <c r="B1437" s="3" t="s">
        <v>1553</v>
      </c>
      <c r="C1437" s="3" t="s">
        <v>1552</v>
      </c>
      <c r="D1437" s="3" t="s">
        <v>1285</v>
      </c>
      <c r="E1437" s="3" t="str">
        <v>Frauenfeld</v>
      </c>
      <c r="G1437" s="18">
        <v>4466</v>
      </c>
      <c r="H1437" s="18" t="s">
        <v>4542</v>
      </c>
    </row>
    <row r="1438" spans="1:8" x14ac:dyDescent="0.2">
      <c r="A1438" s="3">
        <v>3214</v>
      </c>
      <c r="B1438" s="3" t="s">
        <v>1554</v>
      </c>
      <c r="C1438" s="3" t="s">
        <v>1554</v>
      </c>
      <c r="D1438" s="3" t="s">
        <v>1285</v>
      </c>
      <c r="E1438" s="3" t="str">
        <v>Gachnang</v>
      </c>
      <c r="G1438" s="18">
        <v>4467</v>
      </c>
      <c r="H1438" s="18" t="s">
        <v>4542</v>
      </c>
    </row>
    <row r="1439" spans="1:8" x14ac:dyDescent="0.2">
      <c r="A1439" s="3">
        <v>1786</v>
      </c>
      <c r="B1439" s="3" t="s">
        <v>1555</v>
      </c>
      <c r="C1439" s="3" t="s">
        <v>1556</v>
      </c>
      <c r="D1439" s="3" t="s">
        <v>1285</v>
      </c>
      <c r="E1439" s="3" t="str">
        <v>Hüttlingen</v>
      </c>
      <c r="G1439" s="18">
        <v>4468</v>
      </c>
      <c r="H1439" s="18" t="s">
        <v>4542</v>
      </c>
    </row>
    <row r="1440" spans="1:8" x14ac:dyDescent="0.2">
      <c r="A1440" s="3">
        <v>1787</v>
      </c>
      <c r="B1440" s="3" t="s">
        <v>1557</v>
      </c>
      <c r="C1440" s="3" t="s">
        <v>1556</v>
      </c>
      <c r="D1440" s="3" t="s">
        <v>1285</v>
      </c>
      <c r="E1440" s="3" t="str">
        <v>Matzingen</v>
      </c>
      <c r="G1440" s="18">
        <v>4469</v>
      </c>
      <c r="H1440" s="18" t="s">
        <v>4542</v>
      </c>
    </row>
    <row r="1441" spans="1:8" x14ac:dyDescent="0.2">
      <c r="A1441" s="3">
        <v>1787</v>
      </c>
      <c r="B1441" s="3" t="s">
        <v>1558</v>
      </c>
      <c r="C1441" s="3" t="s">
        <v>1556</v>
      </c>
      <c r="D1441" s="3" t="s">
        <v>1285</v>
      </c>
      <c r="E1441" s="3" t="str">
        <v>Neunforn</v>
      </c>
      <c r="G1441" s="18">
        <v>4492</v>
      </c>
      <c r="H1441" s="18" t="s">
        <v>4542</v>
      </c>
    </row>
    <row r="1442" spans="1:8" x14ac:dyDescent="0.2">
      <c r="A1442" s="3">
        <v>1788</v>
      </c>
      <c r="B1442" s="3" t="s">
        <v>1559</v>
      </c>
      <c r="C1442" s="3" t="s">
        <v>1556</v>
      </c>
      <c r="D1442" s="3" t="s">
        <v>1285</v>
      </c>
      <c r="E1442" s="3" t="str">
        <v>Stettfurt</v>
      </c>
      <c r="G1442" s="18">
        <v>4493</v>
      </c>
      <c r="H1442" s="18" t="s">
        <v>4542</v>
      </c>
    </row>
    <row r="1443" spans="1:8" x14ac:dyDescent="0.2">
      <c r="A1443" s="3">
        <v>1789</v>
      </c>
      <c r="B1443" s="3" t="s">
        <v>1560</v>
      </c>
      <c r="C1443" s="3" t="s">
        <v>1556</v>
      </c>
      <c r="D1443" s="3" t="s">
        <v>1285</v>
      </c>
      <c r="E1443" s="3" t="str">
        <v>Thundorf</v>
      </c>
      <c r="G1443" s="18">
        <v>4494</v>
      </c>
      <c r="H1443" s="18" t="s">
        <v>4542</v>
      </c>
    </row>
    <row r="1444" spans="1:8" x14ac:dyDescent="0.2">
      <c r="A1444" s="3">
        <v>1719</v>
      </c>
      <c r="B1444" s="3" t="s">
        <v>1561</v>
      </c>
      <c r="C1444" s="3" t="s">
        <v>1561</v>
      </c>
      <c r="D1444" s="3" t="s">
        <v>1285</v>
      </c>
      <c r="E1444" s="3" t="str">
        <v>Uesslingen-Buch</v>
      </c>
      <c r="G1444" s="18">
        <v>4495</v>
      </c>
      <c r="H1444" s="18" t="s">
        <v>4542</v>
      </c>
    </row>
    <row r="1445" spans="1:8" x14ac:dyDescent="0.2">
      <c r="A1445" s="3">
        <v>3186</v>
      </c>
      <c r="B1445" s="3" t="s">
        <v>1562</v>
      </c>
      <c r="C1445" s="3" t="s">
        <v>1562</v>
      </c>
      <c r="D1445" s="3" t="s">
        <v>1285</v>
      </c>
      <c r="E1445" s="3" t="str">
        <v>Warth-Weiningen</v>
      </c>
      <c r="G1445" s="18">
        <v>4496</v>
      </c>
      <c r="H1445" s="18" t="s">
        <v>4542</v>
      </c>
    </row>
    <row r="1446" spans="1:8" x14ac:dyDescent="0.2">
      <c r="A1446" s="3">
        <v>1735</v>
      </c>
      <c r="B1446" s="3" t="s">
        <v>1563</v>
      </c>
      <c r="C1446" s="3" t="s">
        <v>1563</v>
      </c>
      <c r="D1446" s="3" t="s">
        <v>1285</v>
      </c>
      <c r="E1446" s="3" t="str">
        <v>Altnau</v>
      </c>
      <c r="G1446" s="18">
        <v>4497</v>
      </c>
      <c r="H1446" s="18" t="s">
        <v>4542</v>
      </c>
    </row>
    <row r="1447" spans="1:8" x14ac:dyDescent="0.2">
      <c r="A1447" s="3">
        <v>3178</v>
      </c>
      <c r="B1447" s="3" t="s">
        <v>1564</v>
      </c>
      <c r="C1447" s="3" t="s">
        <v>1564</v>
      </c>
      <c r="D1447" s="3" t="s">
        <v>1285</v>
      </c>
      <c r="E1447" s="3" t="str">
        <v>Bottighofen</v>
      </c>
      <c r="G1447" s="18">
        <v>4500</v>
      </c>
      <c r="H1447" s="18" t="s">
        <v>4545</v>
      </c>
    </row>
    <row r="1448" spans="1:8" x14ac:dyDescent="0.2">
      <c r="A1448" s="3">
        <v>1714</v>
      </c>
      <c r="B1448" s="3" t="s">
        <v>1565</v>
      </c>
      <c r="C1448" s="3" t="s">
        <v>1565</v>
      </c>
      <c r="D1448" s="3" t="s">
        <v>1285</v>
      </c>
      <c r="E1448" s="3" t="str">
        <v>Ermatingen</v>
      </c>
      <c r="G1448" s="18">
        <v>4512</v>
      </c>
      <c r="H1448" s="18" t="s">
        <v>4545</v>
      </c>
    </row>
    <row r="1449" spans="1:8" x14ac:dyDescent="0.2">
      <c r="A1449" s="3">
        <v>1716</v>
      </c>
      <c r="B1449" s="3" t="s">
        <v>1566</v>
      </c>
      <c r="C1449" s="3" t="s">
        <v>1566</v>
      </c>
      <c r="D1449" s="3" t="s">
        <v>1285</v>
      </c>
      <c r="E1449" s="3" t="str">
        <v>Gottlieben</v>
      </c>
      <c r="G1449" s="18">
        <v>4513</v>
      </c>
      <c r="H1449" s="18" t="s">
        <v>4545</v>
      </c>
    </row>
    <row r="1450" spans="1:8" x14ac:dyDescent="0.2">
      <c r="A1450" s="3">
        <v>1716</v>
      </c>
      <c r="B1450" s="3" t="s">
        <v>1567</v>
      </c>
      <c r="C1450" s="3" t="s">
        <v>1566</v>
      </c>
      <c r="D1450" s="3" t="s">
        <v>1285</v>
      </c>
      <c r="E1450" s="3" t="str">
        <v>Güttingen</v>
      </c>
      <c r="G1450" s="18">
        <v>4514</v>
      </c>
      <c r="H1450" s="18" t="s">
        <v>4545</v>
      </c>
    </row>
    <row r="1451" spans="1:8" x14ac:dyDescent="0.2">
      <c r="A1451" s="3">
        <v>1716</v>
      </c>
      <c r="B1451" s="3" t="s">
        <v>1568</v>
      </c>
      <c r="C1451" s="3" t="s">
        <v>1566</v>
      </c>
      <c r="D1451" s="3" t="s">
        <v>1285</v>
      </c>
      <c r="E1451" s="3" t="str">
        <v>Kemmental</v>
      </c>
      <c r="G1451" s="18">
        <v>4515</v>
      </c>
      <c r="H1451" s="18" t="s">
        <v>4545</v>
      </c>
    </row>
    <row r="1452" spans="1:8" x14ac:dyDescent="0.2">
      <c r="A1452" s="3">
        <v>1719</v>
      </c>
      <c r="B1452" s="3" t="s">
        <v>1569</v>
      </c>
      <c r="C1452" s="3" t="s">
        <v>1566</v>
      </c>
      <c r="D1452" s="3" t="s">
        <v>1285</v>
      </c>
      <c r="E1452" s="3" t="str">
        <v>Kreuzlingen</v>
      </c>
      <c r="G1452" s="18">
        <v>4522</v>
      </c>
      <c r="H1452" s="18" t="s">
        <v>4545</v>
      </c>
    </row>
    <row r="1453" spans="1:8" x14ac:dyDescent="0.2">
      <c r="A1453" s="3">
        <v>1737</v>
      </c>
      <c r="B1453" s="3" t="s">
        <v>1570</v>
      </c>
      <c r="C1453" s="3" t="s">
        <v>1570</v>
      </c>
      <c r="D1453" s="3" t="s">
        <v>1285</v>
      </c>
      <c r="E1453" s="3" t="str">
        <v>Langrickenbach</v>
      </c>
      <c r="G1453" s="18">
        <v>4523</v>
      </c>
      <c r="H1453" s="18" t="s">
        <v>4545</v>
      </c>
    </row>
    <row r="1454" spans="1:8" x14ac:dyDescent="0.2">
      <c r="A1454" s="3">
        <v>1718</v>
      </c>
      <c r="B1454" s="3" t="s">
        <v>1571</v>
      </c>
      <c r="C1454" s="3" t="s">
        <v>1571</v>
      </c>
      <c r="D1454" s="3" t="s">
        <v>1285</v>
      </c>
      <c r="E1454" s="3" t="str">
        <v>Lengwil</v>
      </c>
      <c r="G1454" s="18">
        <v>4524</v>
      </c>
      <c r="H1454" s="18" t="s">
        <v>4545</v>
      </c>
    </row>
    <row r="1455" spans="1:8" x14ac:dyDescent="0.2">
      <c r="A1455" s="3">
        <v>1736</v>
      </c>
      <c r="B1455" s="3" t="s">
        <v>1572</v>
      </c>
      <c r="C1455" s="3" t="s">
        <v>1572</v>
      </c>
      <c r="D1455" s="3" t="s">
        <v>1285</v>
      </c>
      <c r="E1455" s="3" t="str">
        <v>Münsterlingen</v>
      </c>
      <c r="G1455" s="18">
        <v>4525</v>
      </c>
      <c r="H1455" s="18" t="s">
        <v>4545</v>
      </c>
    </row>
    <row r="1456" spans="1:8" x14ac:dyDescent="0.2">
      <c r="A1456" s="3">
        <v>1717</v>
      </c>
      <c r="B1456" s="3" t="s">
        <v>1573</v>
      </c>
      <c r="C1456" s="3" t="s">
        <v>1573</v>
      </c>
      <c r="D1456" s="3" t="s">
        <v>1285</v>
      </c>
      <c r="E1456" s="3" t="str">
        <v>Tägerwilen</v>
      </c>
      <c r="G1456" s="18">
        <v>4528</v>
      </c>
      <c r="H1456" s="18" t="s">
        <v>4545</v>
      </c>
    </row>
    <row r="1457" spans="1:8" x14ac:dyDescent="0.2">
      <c r="A1457" s="3">
        <v>3185</v>
      </c>
      <c r="B1457" s="3" t="s">
        <v>1574</v>
      </c>
      <c r="C1457" s="3" t="s">
        <v>1575</v>
      </c>
      <c r="D1457" s="3" t="s">
        <v>1285</v>
      </c>
      <c r="E1457" s="3" t="str">
        <v>Wäldi</v>
      </c>
      <c r="G1457" s="18">
        <v>4532</v>
      </c>
      <c r="H1457" s="18" t="s">
        <v>4545</v>
      </c>
    </row>
    <row r="1458" spans="1:8" x14ac:dyDescent="0.2">
      <c r="A1458" s="3">
        <v>1712</v>
      </c>
      <c r="B1458" s="3" t="s">
        <v>1576</v>
      </c>
      <c r="C1458" s="3" t="s">
        <v>1576</v>
      </c>
      <c r="D1458" s="3" t="s">
        <v>1285</v>
      </c>
      <c r="E1458" s="3" t="str">
        <v>Affeltrangen</v>
      </c>
      <c r="G1458" s="18">
        <v>4533</v>
      </c>
      <c r="H1458" s="18" t="s">
        <v>4545</v>
      </c>
    </row>
    <row r="1459" spans="1:8" x14ac:dyDescent="0.2">
      <c r="A1459" s="3">
        <v>1713</v>
      </c>
      <c r="B1459" s="3" t="s">
        <v>1577</v>
      </c>
      <c r="C1459" s="3" t="s">
        <v>1576</v>
      </c>
      <c r="D1459" s="3" t="s">
        <v>1285</v>
      </c>
      <c r="E1459" s="3" t="str">
        <v>Bettwiesen</v>
      </c>
      <c r="G1459" s="18">
        <v>4534</v>
      </c>
      <c r="H1459" s="18" t="s">
        <v>4545</v>
      </c>
    </row>
    <row r="1460" spans="1:8" x14ac:dyDescent="0.2">
      <c r="A1460" s="3">
        <v>1715</v>
      </c>
      <c r="B1460" s="3" t="s">
        <v>1578</v>
      </c>
      <c r="C1460" s="3" t="s">
        <v>1576</v>
      </c>
      <c r="D1460" s="3" t="s">
        <v>1285</v>
      </c>
      <c r="E1460" s="3" t="str">
        <v>Bichelsee-Balterswil</v>
      </c>
      <c r="G1460" s="18">
        <v>4535</v>
      </c>
      <c r="H1460" s="18" t="s">
        <v>4545</v>
      </c>
    </row>
    <row r="1461" spans="1:8" x14ac:dyDescent="0.2">
      <c r="A1461" s="3">
        <v>1734</v>
      </c>
      <c r="B1461" s="3" t="s">
        <v>1579</v>
      </c>
      <c r="C1461" s="3" t="s">
        <v>1579</v>
      </c>
      <c r="D1461" s="3" t="s">
        <v>1285</v>
      </c>
      <c r="E1461" s="3" t="str">
        <v>Braunau</v>
      </c>
      <c r="G1461" s="18">
        <v>4536</v>
      </c>
      <c r="H1461" s="18" t="s">
        <v>4545</v>
      </c>
    </row>
    <row r="1462" spans="1:8" x14ac:dyDescent="0.2">
      <c r="A1462" s="3">
        <v>3182</v>
      </c>
      <c r="B1462" s="3" t="s">
        <v>1580</v>
      </c>
      <c r="C1462" s="3" t="s">
        <v>1580</v>
      </c>
      <c r="D1462" s="3" t="s">
        <v>1285</v>
      </c>
      <c r="E1462" s="3" t="str">
        <v>Eschlikon</v>
      </c>
      <c r="G1462" s="18">
        <v>4537</v>
      </c>
      <c r="H1462" s="18" t="s">
        <v>4545</v>
      </c>
    </row>
    <row r="1463" spans="1:8" x14ac:dyDescent="0.2">
      <c r="A1463" s="3">
        <v>3175</v>
      </c>
      <c r="B1463" s="3" t="s">
        <v>1581</v>
      </c>
      <c r="C1463" s="3" t="s">
        <v>1582</v>
      </c>
      <c r="D1463" s="3" t="s">
        <v>1285</v>
      </c>
      <c r="E1463" s="3" t="str">
        <v>Fischingen</v>
      </c>
      <c r="G1463" s="18">
        <v>4538</v>
      </c>
      <c r="H1463" s="18" t="s">
        <v>4545</v>
      </c>
    </row>
    <row r="1464" spans="1:8" x14ac:dyDescent="0.2">
      <c r="A1464" s="3">
        <v>3184</v>
      </c>
      <c r="B1464" s="3" t="s">
        <v>1583</v>
      </c>
      <c r="C1464" s="3" t="s">
        <v>1582</v>
      </c>
      <c r="D1464" s="3" t="s">
        <v>1285</v>
      </c>
      <c r="E1464" s="3" t="str">
        <v>Lommis</v>
      </c>
      <c r="G1464" s="18">
        <v>4539</v>
      </c>
      <c r="H1464" s="18" t="s">
        <v>4545</v>
      </c>
    </row>
    <row r="1465" spans="1:8" x14ac:dyDescent="0.2">
      <c r="A1465" s="3">
        <v>1616</v>
      </c>
      <c r="B1465" s="3" t="s">
        <v>1584</v>
      </c>
      <c r="C1465" s="3" t="s">
        <v>1584</v>
      </c>
      <c r="D1465" s="3" t="s">
        <v>1285</v>
      </c>
      <c r="E1465" s="3" t="str">
        <v>Münchwilen (TG)</v>
      </c>
      <c r="G1465" s="18">
        <v>4542</v>
      </c>
      <c r="H1465" s="18" t="s">
        <v>4545</v>
      </c>
    </row>
    <row r="1466" spans="1:8" x14ac:dyDescent="0.2">
      <c r="A1466" s="3">
        <v>1617</v>
      </c>
      <c r="B1466" s="3" t="s">
        <v>1585</v>
      </c>
      <c r="C1466" s="3" t="s">
        <v>1584</v>
      </c>
      <c r="D1466" s="3" t="s">
        <v>1285</v>
      </c>
      <c r="E1466" s="3" t="str">
        <v>Rickenbach (TG)</v>
      </c>
      <c r="G1466" s="18">
        <v>4543</v>
      </c>
      <c r="H1466" s="18" t="s">
        <v>4545</v>
      </c>
    </row>
    <row r="1467" spans="1:8" x14ac:dyDescent="0.2">
      <c r="A1467" s="3">
        <v>1615</v>
      </c>
      <c r="B1467" s="3" t="s">
        <v>1586</v>
      </c>
      <c r="C1467" s="3" t="s">
        <v>1586</v>
      </c>
      <c r="D1467" s="3" t="s">
        <v>1285</v>
      </c>
      <c r="E1467" s="3" t="str">
        <v>Schönholzerswilen</v>
      </c>
      <c r="G1467" s="18">
        <v>4552</v>
      </c>
      <c r="H1467" s="18" t="s">
        <v>4545</v>
      </c>
    </row>
    <row r="1468" spans="1:8" x14ac:dyDescent="0.2">
      <c r="A1468" s="3">
        <v>1618</v>
      </c>
      <c r="B1468" s="3" t="s">
        <v>1587</v>
      </c>
      <c r="C1468" s="3" t="s">
        <v>1588</v>
      </c>
      <c r="D1468" s="3" t="s">
        <v>1285</v>
      </c>
      <c r="E1468" s="3" t="str">
        <v>Sirnach</v>
      </c>
      <c r="G1468" s="18">
        <v>4553</v>
      </c>
      <c r="H1468" s="18" t="s">
        <v>4545</v>
      </c>
    </row>
    <row r="1469" spans="1:8" x14ac:dyDescent="0.2">
      <c r="A1469" s="3">
        <v>1619</v>
      </c>
      <c r="B1469" s="3" t="s">
        <v>1589</v>
      </c>
      <c r="C1469" s="3" t="s">
        <v>1588</v>
      </c>
      <c r="D1469" s="3" t="s">
        <v>1285</v>
      </c>
      <c r="E1469" s="3" t="str">
        <v>Tobel-Tägerschen</v>
      </c>
      <c r="G1469" s="18">
        <v>4554</v>
      </c>
      <c r="H1469" s="18" t="s">
        <v>4545</v>
      </c>
    </row>
    <row r="1470" spans="1:8" x14ac:dyDescent="0.2">
      <c r="A1470" s="3">
        <v>1614</v>
      </c>
      <c r="B1470" s="3" t="s">
        <v>1590</v>
      </c>
      <c r="C1470" s="3" t="s">
        <v>1590</v>
      </c>
      <c r="D1470" s="3" t="s">
        <v>1285</v>
      </c>
      <c r="E1470" s="3" t="str">
        <v>Wängi</v>
      </c>
      <c r="G1470" s="18">
        <v>4556</v>
      </c>
      <c r="H1470" s="18" t="s">
        <v>4545</v>
      </c>
    </row>
    <row r="1471" spans="1:8" x14ac:dyDescent="0.2">
      <c r="A1471" s="3">
        <v>1617</v>
      </c>
      <c r="B1471" s="3" t="s">
        <v>1591</v>
      </c>
      <c r="C1471" s="3" t="s">
        <v>1591</v>
      </c>
      <c r="D1471" s="3" t="s">
        <v>1285</v>
      </c>
      <c r="E1471" s="3" t="str">
        <v>Wilen (TG)</v>
      </c>
      <c r="G1471" s="18">
        <v>4557</v>
      </c>
      <c r="H1471" s="18" t="s">
        <v>4545</v>
      </c>
    </row>
    <row r="1472" spans="1:8" x14ac:dyDescent="0.2">
      <c r="A1472" s="3">
        <v>1609</v>
      </c>
      <c r="B1472" s="3" t="s">
        <v>1592</v>
      </c>
      <c r="C1472" s="3" t="s">
        <v>1593</v>
      </c>
      <c r="D1472" s="3" t="s">
        <v>1285</v>
      </c>
      <c r="E1472" s="3" t="str">
        <v>Wuppenau</v>
      </c>
      <c r="G1472" s="18">
        <v>4558</v>
      </c>
      <c r="H1472" s="18" t="s">
        <v>4545</v>
      </c>
    </row>
    <row r="1473" spans="1:8" x14ac:dyDescent="0.2">
      <c r="A1473" s="3">
        <v>1609</v>
      </c>
      <c r="B1473" s="3" t="s">
        <v>1594</v>
      </c>
      <c r="C1473" s="3" t="s">
        <v>1593</v>
      </c>
      <c r="D1473" s="3" t="s">
        <v>1285</v>
      </c>
      <c r="E1473" s="3" t="str">
        <v>Berlingen</v>
      </c>
      <c r="G1473" s="18">
        <v>4562</v>
      </c>
      <c r="H1473" s="18" t="s">
        <v>4545</v>
      </c>
    </row>
    <row r="1474" spans="1:8" x14ac:dyDescent="0.2">
      <c r="A1474" s="3">
        <v>1609</v>
      </c>
      <c r="B1474" s="3" t="s">
        <v>1595</v>
      </c>
      <c r="C1474" s="3" t="s">
        <v>1593</v>
      </c>
      <c r="D1474" s="3" t="s">
        <v>1285</v>
      </c>
      <c r="E1474" s="3" t="str">
        <v>Eschenz</v>
      </c>
      <c r="G1474" s="18">
        <v>4563</v>
      </c>
      <c r="H1474" s="18" t="s">
        <v>4545</v>
      </c>
    </row>
    <row r="1475" spans="1:8" x14ac:dyDescent="0.2">
      <c r="A1475" s="3">
        <v>1623</v>
      </c>
      <c r="B1475" s="3" t="s">
        <v>1596</v>
      </c>
      <c r="C1475" s="3" t="s">
        <v>1596</v>
      </c>
      <c r="D1475" s="3" t="s">
        <v>1285</v>
      </c>
      <c r="E1475" s="3" t="str">
        <v>Herdern</v>
      </c>
      <c r="G1475" s="18">
        <v>4564</v>
      </c>
      <c r="H1475" s="18" t="s">
        <v>4545</v>
      </c>
    </row>
    <row r="1476" spans="1:8" x14ac:dyDescent="0.2">
      <c r="A1476" s="3">
        <v>1699</v>
      </c>
      <c r="B1476" s="3" t="s">
        <v>1597</v>
      </c>
      <c r="C1476" s="3" t="s">
        <v>1598</v>
      </c>
      <c r="D1476" s="3" t="s">
        <v>1285</v>
      </c>
      <c r="E1476" s="3" t="str">
        <v>Homburg</v>
      </c>
      <c r="G1476" s="18">
        <v>4565</v>
      </c>
      <c r="H1476" s="18" t="s">
        <v>4545</v>
      </c>
    </row>
    <row r="1477" spans="1:8" x14ac:dyDescent="0.2">
      <c r="A1477" s="3">
        <v>1699</v>
      </c>
      <c r="B1477" s="3" t="s">
        <v>1599</v>
      </c>
      <c r="C1477" s="3" t="s">
        <v>1598</v>
      </c>
      <c r="D1477" s="3" t="s">
        <v>1285</v>
      </c>
      <c r="E1477" s="3" t="str">
        <v>Hüttwilen</v>
      </c>
      <c r="G1477" s="18">
        <v>4566</v>
      </c>
      <c r="H1477" s="18" t="s">
        <v>4545</v>
      </c>
    </row>
    <row r="1478" spans="1:8" x14ac:dyDescent="0.2">
      <c r="A1478" s="3">
        <v>1699</v>
      </c>
      <c r="B1478" s="3" t="s">
        <v>1600</v>
      </c>
      <c r="C1478" s="3" t="s">
        <v>1598</v>
      </c>
      <c r="D1478" s="3" t="s">
        <v>1285</v>
      </c>
      <c r="E1478" s="3" t="str">
        <v>Mammern</v>
      </c>
      <c r="G1478" s="18">
        <v>4571</v>
      </c>
      <c r="H1478" s="18" t="s">
        <v>4537</v>
      </c>
    </row>
    <row r="1479" spans="1:8" x14ac:dyDescent="0.2">
      <c r="A1479" s="3">
        <v>1611</v>
      </c>
      <c r="B1479" s="3" t="s">
        <v>1601</v>
      </c>
      <c r="C1479" s="3" t="s">
        <v>1602</v>
      </c>
      <c r="D1479" s="3" t="s">
        <v>1285</v>
      </c>
      <c r="E1479" s="3" t="str">
        <v>Müllheim</v>
      </c>
      <c r="G1479" s="18">
        <v>4573</v>
      </c>
      <c r="H1479" s="18" t="s">
        <v>4537</v>
      </c>
    </row>
    <row r="1480" spans="1:8" x14ac:dyDescent="0.2">
      <c r="A1480" s="3">
        <v>1624</v>
      </c>
      <c r="B1480" s="3" t="s">
        <v>1602</v>
      </c>
      <c r="C1480" s="3" t="s">
        <v>1602</v>
      </c>
      <c r="D1480" s="3" t="s">
        <v>1285</v>
      </c>
      <c r="E1480" s="3" t="str">
        <v>Pfyn</v>
      </c>
      <c r="G1480" s="18">
        <v>4574</v>
      </c>
      <c r="H1480" s="18" t="s">
        <v>4537</v>
      </c>
    </row>
    <row r="1481" spans="1:8" x14ac:dyDescent="0.2">
      <c r="A1481" s="3">
        <v>1624</v>
      </c>
      <c r="B1481" s="3" t="s">
        <v>1603</v>
      </c>
      <c r="C1481" s="3" t="s">
        <v>1602</v>
      </c>
      <c r="D1481" s="3" t="s">
        <v>1285</v>
      </c>
      <c r="E1481" s="3" t="str">
        <v>Raperswilen</v>
      </c>
      <c r="G1481" s="18">
        <v>4576</v>
      </c>
      <c r="H1481" s="18" t="s">
        <v>4537</v>
      </c>
    </row>
    <row r="1482" spans="1:8" x14ac:dyDescent="0.2">
      <c r="A1482" s="3">
        <v>1624</v>
      </c>
      <c r="B1482" s="3" t="s">
        <v>1604</v>
      </c>
      <c r="C1482" s="3" t="s">
        <v>1602</v>
      </c>
      <c r="D1482" s="3" t="s">
        <v>1285</v>
      </c>
      <c r="E1482" s="3" t="str">
        <v>Salenstein</v>
      </c>
      <c r="G1482" s="18">
        <v>4577</v>
      </c>
      <c r="H1482" s="18" t="s">
        <v>4537</v>
      </c>
    </row>
    <row r="1483" spans="1:8" x14ac:dyDescent="0.2">
      <c r="A1483" s="3">
        <v>1624</v>
      </c>
      <c r="B1483" s="3" t="s">
        <v>1604</v>
      </c>
      <c r="C1483" s="3" t="s">
        <v>1602</v>
      </c>
      <c r="D1483" s="3" t="s">
        <v>1285</v>
      </c>
      <c r="E1483" s="3" t="str">
        <v>Steckborn</v>
      </c>
      <c r="G1483" s="18">
        <v>4578</v>
      </c>
      <c r="H1483" s="18" t="s">
        <v>4537</v>
      </c>
    </row>
    <row r="1484" spans="1:8" x14ac:dyDescent="0.2">
      <c r="A1484" s="3">
        <v>4622</v>
      </c>
      <c r="B1484" s="3" t="s">
        <v>1605</v>
      </c>
      <c r="C1484" s="3" t="s">
        <v>1605</v>
      </c>
      <c r="D1484" s="3" t="s">
        <v>1606</v>
      </c>
      <c r="E1484" s="3" t="str">
        <v>Wagenhausen</v>
      </c>
      <c r="G1484" s="18">
        <v>4579</v>
      </c>
      <c r="H1484" s="18" t="s">
        <v>4537</v>
      </c>
    </row>
    <row r="1485" spans="1:8" x14ac:dyDescent="0.2">
      <c r="A1485" s="3">
        <v>4624</v>
      </c>
      <c r="B1485" s="3" t="s">
        <v>1607</v>
      </c>
      <c r="C1485" s="3" t="s">
        <v>1607</v>
      </c>
      <c r="D1485" s="3" t="s">
        <v>1606</v>
      </c>
      <c r="E1485" s="3" t="str">
        <v>Amlikon-Bissegg</v>
      </c>
      <c r="G1485" s="18">
        <v>4581</v>
      </c>
      <c r="H1485" s="18" t="s">
        <v>4537</v>
      </c>
    </row>
    <row r="1486" spans="1:8" x14ac:dyDescent="0.2">
      <c r="A1486" s="3">
        <v>4703</v>
      </c>
      <c r="B1486" s="3" t="s">
        <v>1608</v>
      </c>
      <c r="C1486" s="3" t="s">
        <v>1608</v>
      </c>
      <c r="D1486" s="3" t="s">
        <v>1606</v>
      </c>
      <c r="E1486" s="3" t="str">
        <v>Berg (TG)</v>
      </c>
      <c r="G1486" s="18">
        <v>4582</v>
      </c>
      <c r="H1486" s="18" t="s">
        <v>4537</v>
      </c>
    </row>
    <row r="1487" spans="1:8" x14ac:dyDescent="0.2">
      <c r="A1487" s="3">
        <v>4623</v>
      </c>
      <c r="B1487" s="3" t="s">
        <v>1609</v>
      </c>
      <c r="C1487" s="3" t="s">
        <v>1609</v>
      </c>
      <c r="D1487" s="3" t="s">
        <v>1606</v>
      </c>
      <c r="E1487" s="3" t="str">
        <v>Birwinken</v>
      </c>
      <c r="G1487" s="18">
        <v>4583</v>
      </c>
      <c r="H1487" s="18" t="s">
        <v>4537</v>
      </c>
    </row>
    <row r="1488" spans="1:8" x14ac:dyDescent="0.2">
      <c r="A1488" s="3">
        <v>4626</v>
      </c>
      <c r="B1488" s="3" t="s">
        <v>1610</v>
      </c>
      <c r="C1488" s="3" t="s">
        <v>1610</v>
      </c>
      <c r="D1488" s="3" t="s">
        <v>1606</v>
      </c>
      <c r="E1488" s="3" t="str">
        <v>Bürglen (TG)</v>
      </c>
      <c r="G1488" s="18">
        <v>4584</v>
      </c>
      <c r="H1488" s="18" t="s">
        <v>4537</v>
      </c>
    </row>
    <row r="1489" spans="1:8" x14ac:dyDescent="0.2">
      <c r="A1489" s="3">
        <v>4625</v>
      </c>
      <c r="B1489" s="3" t="s">
        <v>1611</v>
      </c>
      <c r="C1489" s="3" t="s">
        <v>1611</v>
      </c>
      <c r="D1489" s="3" t="s">
        <v>1606</v>
      </c>
      <c r="E1489" s="3" t="str">
        <v>Bussnang</v>
      </c>
      <c r="G1489" s="18">
        <v>4585</v>
      </c>
      <c r="H1489" s="18" t="s">
        <v>4537</v>
      </c>
    </row>
    <row r="1490" spans="1:8" x14ac:dyDescent="0.2">
      <c r="A1490" s="3">
        <v>4702</v>
      </c>
      <c r="B1490" s="3" t="s">
        <v>1612</v>
      </c>
      <c r="C1490" s="3" t="s">
        <v>1612</v>
      </c>
      <c r="D1490" s="3" t="s">
        <v>1606</v>
      </c>
      <c r="E1490" s="3" t="str">
        <v>Märstetten</v>
      </c>
      <c r="G1490" s="18">
        <v>4586</v>
      </c>
      <c r="H1490" s="18" t="s">
        <v>4537</v>
      </c>
    </row>
    <row r="1491" spans="1:8" x14ac:dyDescent="0.2">
      <c r="A1491" s="3">
        <v>4628</v>
      </c>
      <c r="B1491" s="3" t="s">
        <v>1613</v>
      </c>
      <c r="C1491" s="3" t="s">
        <v>1613</v>
      </c>
      <c r="D1491" s="3" t="s">
        <v>1606</v>
      </c>
      <c r="E1491" s="3" t="str">
        <v>Weinfelden</v>
      </c>
      <c r="G1491" s="18">
        <v>4587</v>
      </c>
      <c r="H1491" s="18" t="s">
        <v>4537</v>
      </c>
    </row>
    <row r="1492" spans="1:8" x14ac:dyDescent="0.2">
      <c r="A1492" s="3">
        <v>4714</v>
      </c>
      <c r="B1492" s="3" t="s">
        <v>1614</v>
      </c>
      <c r="C1492" s="3" t="s">
        <v>1614</v>
      </c>
      <c r="D1492" s="3" t="s">
        <v>1606</v>
      </c>
      <c r="E1492" s="3" t="str">
        <v>Wigoltingen</v>
      </c>
      <c r="G1492" s="18">
        <v>4588</v>
      </c>
      <c r="H1492" s="18" t="s">
        <v>4537</v>
      </c>
    </row>
    <row r="1493" spans="1:8" x14ac:dyDescent="0.2">
      <c r="A1493" s="3">
        <v>4710</v>
      </c>
      <c r="B1493" s="3" t="s">
        <v>1615</v>
      </c>
      <c r="C1493" s="3" t="s">
        <v>1615</v>
      </c>
      <c r="D1493" s="3" t="s">
        <v>1606</v>
      </c>
      <c r="E1493" s="3" t="str">
        <v>Arbedo-Castione</v>
      </c>
      <c r="G1493" s="18">
        <v>4600</v>
      </c>
      <c r="H1493" s="18" t="s">
        <v>4549</v>
      </c>
    </row>
    <row r="1494" spans="1:8" x14ac:dyDescent="0.2">
      <c r="A1494" s="3">
        <v>4715</v>
      </c>
      <c r="B1494" s="3" t="s">
        <v>1616</v>
      </c>
      <c r="C1494" s="3" t="s">
        <v>1616</v>
      </c>
      <c r="D1494" s="3" t="s">
        <v>1606</v>
      </c>
      <c r="E1494" s="3" t="str">
        <v>Bellinzona</v>
      </c>
      <c r="G1494" s="18">
        <v>4612</v>
      </c>
      <c r="H1494" s="18" t="s">
        <v>4545</v>
      </c>
    </row>
    <row r="1495" spans="1:8" x14ac:dyDescent="0.2">
      <c r="A1495" s="3">
        <v>4718</v>
      </c>
      <c r="B1495" s="3" t="s">
        <v>1617</v>
      </c>
      <c r="C1495" s="3" t="s">
        <v>1618</v>
      </c>
      <c r="D1495" s="3" t="s">
        <v>1606</v>
      </c>
      <c r="E1495" s="3" t="str">
        <v>Cadenazzo</v>
      </c>
      <c r="G1495" s="18">
        <v>4613</v>
      </c>
      <c r="H1495" s="18" t="s">
        <v>4545</v>
      </c>
    </row>
    <row r="1496" spans="1:8" x14ac:dyDescent="0.2">
      <c r="A1496" s="3">
        <v>4712</v>
      </c>
      <c r="B1496" s="3" t="s">
        <v>1619</v>
      </c>
      <c r="C1496" s="3" t="s">
        <v>1619</v>
      </c>
      <c r="D1496" s="3" t="s">
        <v>1606</v>
      </c>
      <c r="E1496" s="3" t="str">
        <v>Isone</v>
      </c>
      <c r="G1496" s="18">
        <v>4614</v>
      </c>
      <c r="H1496" s="18" t="s">
        <v>4545</v>
      </c>
    </row>
    <row r="1497" spans="1:8" x14ac:dyDescent="0.2">
      <c r="A1497" s="3">
        <v>4713</v>
      </c>
      <c r="B1497" s="3" t="s">
        <v>1620</v>
      </c>
      <c r="C1497" s="3" t="s">
        <v>1620</v>
      </c>
      <c r="D1497" s="3" t="s">
        <v>1606</v>
      </c>
      <c r="E1497" s="3" t="str">
        <v>Lumino</v>
      </c>
      <c r="G1497" s="18">
        <v>4615</v>
      </c>
      <c r="H1497" s="18" t="s">
        <v>4545</v>
      </c>
    </row>
    <row r="1498" spans="1:8" x14ac:dyDescent="0.2">
      <c r="A1498" s="3">
        <v>4717</v>
      </c>
      <c r="B1498" s="3" t="s">
        <v>1621</v>
      </c>
      <c r="C1498" s="3" t="s">
        <v>1622</v>
      </c>
      <c r="D1498" s="3" t="s">
        <v>1606</v>
      </c>
      <c r="E1498" s="3" t="str">
        <v>Sant'Antonino</v>
      </c>
      <c r="G1498" s="18">
        <v>4616</v>
      </c>
      <c r="H1498" s="18" t="s">
        <v>4545</v>
      </c>
    </row>
    <row r="1499" spans="1:8" x14ac:dyDescent="0.2">
      <c r="A1499" s="3">
        <v>4719</v>
      </c>
      <c r="B1499" s="3" t="s">
        <v>1623</v>
      </c>
      <c r="C1499" s="3" t="s">
        <v>1622</v>
      </c>
      <c r="D1499" s="3" t="s">
        <v>1606</v>
      </c>
      <c r="E1499" s="3" t="str">
        <v>Acquarossa</v>
      </c>
      <c r="G1499" s="18">
        <v>4617</v>
      </c>
      <c r="H1499" s="18" t="s">
        <v>4545</v>
      </c>
    </row>
    <row r="1500" spans="1:8" x14ac:dyDescent="0.2">
      <c r="A1500" s="3">
        <v>4716</v>
      </c>
      <c r="B1500" s="3" t="s">
        <v>1624</v>
      </c>
      <c r="C1500" s="3" t="s">
        <v>1625</v>
      </c>
      <c r="D1500" s="3" t="s">
        <v>1606</v>
      </c>
      <c r="E1500" s="3" t="str">
        <v>Blenio</v>
      </c>
      <c r="G1500" s="18">
        <v>4618</v>
      </c>
      <c r="H1500" s="18" t="s">
        <v>4545</v>
      </c>
    </row>
    <row r="1501" spans="1:8" x14ac:dyDescent="0.2">
      <c r="A1501" s="3">
        <v>4716</v>
      </c>
      <c r="B1501" s="3" t="s">
        <v>1626</v>
      </c>
      <c r="C1501" s="3" t="s">
        <v>1625</v>
      </c>
      <c r="D1501" s="3" t="s">
        <v>1606</v>
      </c>
      <c r="E1501" s="3" t="str">
        <v>Serravalle</v>
      </c>
      <c r="G1501" s="18">
        <v>4622</v>
      </c>
      <c r="H1501" s="18" t="s">
        <v>4545</v>
      </c>
    </row>
    <row r="1502" spans="1:8" x14ac:dyDescent="0.2">
      <c r="A1502" s="3">
        <v>4585</v>
      </c>
      <c r="B1502" s="3" t="s">
        <v>1627</v>
      </c>
      <c r="C1502" s="3" t="s">
        <v>1627</v>
      </c>
      <c r="D1502" s="3" t="s">
        <v>1606</v>
      </c>
      <c r="E1502" s="3" t="str">
        <v>Airolo</v>
      </c>
      <c r="G1502" s="18">
        <v>4623</v>
      </c>
      <c r="H1502" s="18" t="s">
        <v>4545</v>
      </c>
    </row>
    <row r="1503" spans="1:8" x14ac:dyDescent="0.2">
      <c r="A1503" s="3">
        <v>4571</v>
      </c>
      <c r="B1503" s="3" t="s">
        <v>1628</v>
      </c>
      <c r="C1503" s="3" t="s">
        <v>1629</v>
      </c>
      <c r="D1503" s="3" t="s">
        <v>1606</v>
      </c>
      <c r="E1503" s="3" t="str">
        <v>Bedretto</v>
      </c>
      <c r="G1503" s="18">
        <v>4624</v>
      </c>
      <c r="H1503" s="18" t="s">
        <v>4545</v>
      </c>
    </row>
    <row r="1504" spans="1:8" x14ac:dyDescent="0.2">
      <c r="A1504" s="3">
        <v>4571</v>
      </c>
      <c r="B1504" s="3" t="s">
        <v>1630</v>
      </c>
      <c r="C1504" s="3" t="s">
        <v>1629</v>
      </c>
      <c r="D1504" s="3" t="s">
        <v>1606</v>
      </c>
      <c r="E1504" s="3" t="str">
        <v>Bodio</v>
      </c>
      <c r="G1504" s="18">
        <v>4625</v>
      </c>
      <c r="H1504" s="18" t="s">
        <v>4545</v>
      </c>
    </row>
    <row r="1505" spans="1:8" x14ac:dyDescent="0.2">
      <c r="A1505" s="3">
        <v>4584</v>
      </c>
      <c r="B1505" s="3" t="s">
        <v>1631</v>
      </c>
      <c r="C1505" s="3" t="s">
        <v>1632</v>
      </c>
      <c r="D1505" s="3" t="s">
        <v>1606</v>
      </c>
      <c r="E1505" s="3" t="str">
        <v>Dalpe</v>
      </c>
      <c r="G1505" s="18">
        <v>4626</v>
      </c>
      <c r="H1505" s="18" t="s">
        <v>4545</v>
      </c>
    </row>
    <row r="1506" spans="1:8" x14ac:dyDescent="0.2">
      <c r="A1506" s="3">
        <v>4584</v>
      </c>
      <c r="B1506" s="3" t="s">
        <v>1633</v>
      </c>
      <c r="C1506" s="3" t="s">
        <v>1632</v>
      </c>
      <c r="D1506" s="3" t="s">
        <v>1606</v>
      </c>
      <c r="E1506" s="3" t="str">
        <v>Faido</v>
      </c>
      <c r="G1506" s="18">
        <v>4628</v>
      </c>
      <c r="H1506" s="18" t="s">
        <v>4545</v>
      </c>
    </row>
    <row r="1507" spans="1:8" x14ac:dyDescent="0.2">
      <c r="A1507" s="3">
        <v>3254</v>
      </c>
      <c r="B1507" s="3" t="s">
        <v>1634</v>
      </c>
      <c r="C1507" s="3" t="s">
        <v>1634</v>
      </c>
      <c r="D1507" s="3" t="s">
        <v>1606</v>
      </c>
      <c r="E1507" s="3" t="str">
        <v>Giornico</v>
      </c>
      <c r="G1507" s="18">
        <v>4629</v>
      </c>
      <c r="H1507" s="18" t="s">
        <v>4545</v>
      </c>
    </row>
    <row r="1508" spans="1:8" x14ac:dyDescent="0.2">
      <c r="A1508" s="3">
        <v>3254</v>
      </c>
      <c r="B1508" s="3" t="s">
        <v>1635</v>
      </c>
      <c r="C1508" s="3" t="s">
        <v>1634</v>
      </c>
      <c r="D1508" s="3" t="s">
        <v>1606</v>
      </c>
      <c r="E1508" s="3" t="str">
        <v>Personico</v>
      </c>
      <c r="G1508" s="18">
        <v>4632</v>
      </c>
      <c r="H1508" s="18" t="s">
        <v>4549</v>
      </c>
    </row>
    <row r="1509" spans="1:8" x14ac:dyDescent="0.2">
      <c r="A1509" s="3">
        <v>3307</v>
      </c>
      <c r="B1509" s="3" t="s">
        <v>1636</v>
      </c>
      <c r="C1509" s="3" t="s">
        <v>1634</v>
      </c>
      <c r="D1509" s="3" t="s">
        <v>1606</v>
      </c>
      <c r="E1509" s="3" t="str">
        <v>Pollegio</v>
      </c>
      <c r="G1509" s="18">
        <v>4633</v>
      </c>
      <c r="H1509" s="18" t="s">
        <v>4549</v>
      </c>
    </row>
    <row r="1510" spans="1:8" x14ac:dyDescent="0.2">
      <c r="A1510" s="3">
        <v>4588</v>
      </c>
      <c r="B1510" s="3" t="s">
        <v>1637</v>
      </c>
      <c r="C1510" s="3" t="s">
        <v>1634</v>
      </c>
      <c r="D1510" s="3" t="s">
        <v>1606</v>
      </c>
      <c r="E1510" s="3" t="str">
        <v>Prato (Leventina)</v>
      </c>
      <c r="G1510" s="18">
        <v>4634</v>
      </c>
      <c r="H1510" s="18" t="s">
        <v>4542</v>
      </c>
    </row>
    <row r="1511" spans="1:8" x14ac:dyDescent="0.2">
      <c r="A1511" s="3">
        <v>3253</v>
      </c>
      <c r="B1511" s="3" t="s">
        <v>1638</v>
      </c>
      <c r="C1511" s="3" t="s">
        <v>1638</v>
      </c>
      <c r="D1511" s="3" t="s">
        <v>1606</v>
      </c>
      <c r="E1511" s="3" t="str">
        <v>Quinto</v>
      </c>
      <c r="G1511" s="18">
        <v>4652</v>
      </c>
      <c r="H1511" s="18" t="s">
        <v>4549</v>
      </c>
    </row>
    <row r="1512" spans="1:8" x14ac:dyDescent="0.2">
      <c r="A1512" s="3">
        <v>4588</v>
      </c>
      <c r="B1512" s="3" t="s">
        <v>1639</v>
      </c>
      <c r="C1512" s="3" t="s">
        <v>1639</v>
      </c>
      <c r="D1512" s="3" t="s">
        <v>1606</v>
      </c>
      <c r="E1512" s="3" t="str">
        <v>Ascona</v>
      </c>
      <c r="G1512" s="18">
        <v>4653</v>
      </c>
      <c r="H1512" s="18" t="s">
        <v>4549</v>
      </c>
    </row>
    <row r="1513" spans="1:8" x14ac:dyDescent="0.2">
      <c r="A1513" s="3">
        <v>4574</v>
      </c>
      <c r="B1513" s="3" t="s">
        <v>1640</v>
      </c>
      <c r="C1513" s="3" t="s">
        <v>1641</v>
      </c>
      <c r="D1513" s="3" t="s">
        <v>1606</v>
      </c>
      <c r="E1513" s="3" t="str">
        <v>Brione sopra Minusio</v>
      </c>
      <c r="G1513" s="18">
        <v>4654</v>
      </c>
      <c r="H1513" s="18" t="s">
        <v>4549</v>
      </c>
    </row>
    <row r="1514" spans="1:8" x14ac:dyDescent="0.2">
      <c r="A1514" s="3">
        <v>4574</v>
      </c>
      <c r="B1514" s="3" t="s">
        <v>1642</v>
      </c>
      <c r="C1514" s="3" t="s">
        <v>1641</v>
      </c>
      <c r="D1514" s="3" t="s">
        <v>1606</v>
      </c>
      <c r="E1514" s="3" t="str">
        <v>Brissago</v>
      </c>
      <c r="G1514" s="18">
        <v>4655</v>
      </c>
      <c r="H1514" s="18" t="s">
        <v>4549</v>
      </c>
    </row>
    <row r="1515" spans="1:8" x14ac:dyDescent="0.2">
      <c r="A1515" s="3">
        <v>4576</v>
      </c>
      <c r="B1515" s="3" t="s">
        <v>1643</v>
      </c>
      <c r="C1515" s="3" t="s">
        <v>1644</v>
      </c>
      <c r="D1515" s="3" t="s">
        <v>1606</v>
      </c>
      <c r="E1515" s="3" t="str">
        <v>Gordola</v>
      </c>
      <c r="G1515" s="18">
        <v>4656</v>
      </c>
      <c r="H1515" s="18" t="s">
        <v>4549</v>
      </c>
    </row>
    <row r="1516" spans="1:8" x14ac:dyDescent="0.2">
      <c r="A1516" s="3">
        <v>4577</v>
      </c>
      <c r="B1516" s="3" t="s">
        <v>1645</v>
      </c>
      <c r="C1516" s="3" t="s">
        <v>1644</v>
      </c>
      <c r="D1516" s="3" t="s">
        <v>1606</v>
      </c>
      <c r="E1516" s="3" t="str">
        <v>Lavertezzo</v>
      </c>
      <c r="G1516" s="18">
        <v>4657</v>
      </c>
      <c r="H1516" s="18" t="s">
        <v>4549</v>
      </c>
    </row>
    <row r="1517" spans="1:8" x14ac:dyDescent="0.2">
      <c r="A1517" s="3">
        <v>4578</v>
      </c>
      <c r="B1517" s="3" t="s">
        <v>1646</v>
      </c>
      <c r="C1517" s="3" t="s">
        <v>1644</v>
      </c>
      <c r="D1517" s="3" t="s">
        <v>1606</v>
      </c>
      <c r="E1517" s="3" t="str">
        <v>Locarno</v>
      </c>
      <c r="G1517" s="18">
        <v>4658</v>
      </c>
      <c r="H1517" s="18" t="s">
        <v>4549</v>
      </c>
    </row>
    <row r="1518" spans="1:8" x14ac:dyDescent="0.2">
      <c r="A1518" s="3">
        <v>4579</v>
      </c>
      <c r="B1518" s="3" t="s">
        <v>1647</v>
      </c>
      <c r="C1518" s="3" t="s">
        <v>1644</v>
      </c>
      <c r="D1518" s="3" t="s">
        <v>1606</v>
      </c>
      <c r="E1518" s="3" t="str">
        <v>Losone</v>
      </c>
      <c r="G1518" s="18">
        <v>4663</v>
      </c>
      <c r="H1518" s="18" t="s">
        <v>4545</v>
      </c>
    </row>
    <row r="1519" spans="1:8" x14ac:dyDescent="0.2">
      <c r="A1519" s="3">
        <v>4581</v>
      </c>
      <c r="B1519" s="3" t="s">
        <v>1648</v>
      </c>
      <c r="C1519" s="3" t="s">
        <v>1644</v>
      </c>
      <c r="D1519" s="3" t="s">
        <v>1606</v>
      </c>
      <c r="E1519" s="3" t="str">
        <v>Mergoscia</v>
      </c>
      <c r="G1519" s="18">
        <v>4665</v>
      </c>
      <c r="H1519" s="18" t="s">
        <v>4549</v>
      </c>
    </row>
    <row r="1520" spans="1:8" x14ac:dyDescent="0.2">
      <c r="A1520" s="3">
        <v>4582</v>
      </c>
      <c r="B1520" s="3" t="s">
        <v>1649</v>
      </c>
      <c r="C1520" s="3" t="s">
        <v>1644</v>
      </c>
      <c r="D1520" s="3" t="s">
        <v>1606</v>
      </c>
      <c r="E1520" s="3" t="str">
        <v>Minusio</v>
      </c>
      <c r="G1520" s="18">
        <v>4702</v>
      </c>
      <c r="H1520" s="18" t="s">
        <v>4545</v>
      </c>
    </row>
    <row r="1521" spans="1:8" x14ac:dyDescent="0.2">
      <c r="A1521" s="3">
        <v>4583</v>
      </c>
      <c r="B1521" s="3" t="s">
        <v>1650</v>
      </c>
      <c r="C1521" s="3" t="s">
        <v>1644</v>
      </c>
      <c r="D1521" s="3" t="s">
        <v>1606</v>
      </c>
      <c r="E1521" s="3" t="str">
        <v>Muralto</v>
      </c>
      <c r="G1521" s="18">
        <v>4703</v>
      </c>
      <c r="H1521" s="18" t="s">
        <v>4545</v>
      </c>
    </row>
    <row r="1522" spans="1:8" x14ac:dyDescent="0.2">
      <c r="A1522" s="3">
        <v>4583</v>
      </c>
      <c r="B1522" s="3" t="s">
        <v>1651</v>
      </c>
      <c r="C1522" s="3" t="s">
        <v>1644</v>
      </c>
      <c r="D1522" s="3" t="s">
        <v>1606</v>
      </c>
      <c r="E1522" s="3" t="str">
        <v>Orselina</v>
      </c>
      <c r="G1522" s="18">
        <v>4704</v>
      </c>
      <c r="H1522" s="18" t="s">
        <v>4545</v>
      </c>
    </row>
    <row r="1523" spans="1:8" x14ac:dyDescent="0.2">
      <c r="A1523" s="3">
        <v>4586</v>
      </c>
      <c r="B1523" s="3" t="s">
        <v>1652</v>
      </c>
      <c r="C1523" s="3" t="s">
        <v>1644</v>
      </c>
      <c r="D1523" s="3" t="s">
        <v>1606</v>
      </c>
      <c r="E1523" s="3" t="str">
        <v>Ronco sopra Ascona</v>
      </c>
      <c r="G1523" s="18">
        <v>4710</v>
      </c>
      <c r="H1523" s="18" t="s">
        <v>4542</v>
      </c>
    </row>
    <row r="1524" spans="1:8" x14ac:dyDescent="0.2">
      <c r="A1524" s="3">
        <v>4587</v>
      </c>
      <c r="B1524" s="3" t="s">
        <v>1653</v>
      </c>
      <c r="C1524" s="3" t="s">
        <v>1644</v>
      </c>
      <c r="D1524" s="3" t="s">
        <v>1606</v>
      </c>
      <c r="E1524" s="3" t="str">
        <v>Tenero-Contra</v>
      </c>
      <c r="G1524" s="18">
        <v>4712</v>
      </c>
      <c r="H1524" s="18" t="s">
        <v>4542</v>
      </c>
    </row>
    <row r="1525" spans="1:8" x14ac:dyDescent="0.2">
      <c r="A1525" s="3">
        <v>4588</v>
      </c>
      <c r="B1525" s="3" t="s">
        <v>1654</v>
      </c>
      <c r="C1525" s="3" t="s">
        <v>1644</v>
      </c>
      <c r="D1525" s="3" t="s">
        <v>1606</v>
      </c>
      <c r="E1525" s="3" t="str">
        <v>Onsernone</v>
      </c>
      <c r="G1525" s="18">
        <v>4713</v>
      </c>
      <c r="H1525" s="18" t="s">
        <v>4542</v>
      </c>
    </row>
    <row r="1526" spans="1:8" x14ac:dyDescent="0.2">
      <c r="A1526" s="3">
        <v>4112</v>
      </c>
      <c r="B1526" s="3" t="s">
        <v>1655</v>
      </c>
      <c r="C1526" s="3" t="s">
        <v>1655</v>
      </c>
      <c r="D1526" s="3" t="s">
        <v>1606</v>
      </c>
      <c r="E1526" s="3" t="str">
        <v>Cugnasco-Gerra</v>
      </c>
      <c r="G1526" s="18">
        <v>4714</v>
      </c>
      <c r="H1526" s="18" t="s">
        <v>4542</v>
      </c>
    </row>
    <row r="1527" spans="1:8" x14ac:dyDescent="0.2">
      <c r="A1527" s="3">
        <v>4413</v>
      </c>
      <c r="B1527" s="3" t="s">
        <v>1656</v>
      </c>
      <c r="C1527" s="3" t="s">
        <v>1657</v>
      </c>
      <c r="D1527" s="3" t="s">
        <v>1606</v>
      </c>
      <c r="E1527" s="3" t="str">
        <v>Agno</v>
      </c>
      <c r="G1527" s="18">
        <v>4715</v>
      </c>
      <c r="H1527" s="18" t="s">
        <v>4542</v>
      </c>
    </row>
    <row r="1528" spans="1:8" x14ac:dyDescent="0.2">
      <c r="A1528" s="3">
        <v>4143</v>
      </c>
      <c r="B1528" s="3" t="s">
        <v>1658</v>
      </c>
      <c r="C1528" s="3" t="s">
        <v>1658</v>
      </c>
      <c r="D1528" s="3" t="s">
        <v>1606</v>
      </c>
      <c r="E1528" s="3" t="str">
        <v>Aranno</v>
      </c>
      <c r="G1528" s="18">
        <v>4716</v>
      </c>
      <c r="H1528" s="18" t="s">
        <v>4542</v>
      </c>
    </row>
    <row r="1529" spans="1:8" x14ac:dyDescent="0.2">
      <c r="A1529" s="3">
        <v>4145</v>
      </c>
      <c r="B1529" s="3" t="s">
        <v>1659</v>
      </c>
      <c r="C1529" s="3" t="s">
        <v>1659</v>
      </c>
      <c r="D1529" s="3" t="s">
        <v>1606</v>
      </c>
      <c r="E1529" s="3" t="str">
        <v>Arogno</v>
      </c>
      <c r="G1529" s="18">
        <v>4717</v>
      </c>
      <c r="H1529" s="18" t="s">
        <v>4542</v>
      </c>
    </row>
    <row r="1530" spans="1:8" x14ac:dyDescent="0.2">
      <c r="A1530" s="3">
        <v>4146</v>
      </c>
      <c r="B1530" s="3" t="s">
        <v>1660</v>
      </c>
      <c r="C1530" s="3" t="s">
        <v>1660</v>
      </c>
      <c r="D1530" s="3" t="s">
        <v>1606</v>
      </c>
      <c r="E1530" s="3" t="str">
        <v>Astano</v>
      </c>
      <c r="G1530" s="18">
        <v>4718</v>
      </c>
      <c r="H1530" s="18" t="s">
        <v>4542</v>
      </c>
    </row>
    <row r="1531" spans="1:8" x14ac:dyDescent="0.2">
      <c r="A1531" s="3">
        <v>4112</v>
      </c>
      <c r="B1531" s="3" t="s">
        <v>1661</v>
      </c>
      <c r="C1531" s="3" t="s">
        <v>1662</v>
      </c>
      <c r="D1531" s="3" t="s">
        <v>1606</v>
      </c>
      <c r="E1531" s="3" t="str">
        <v>Bedano</v>
      </c>
      <c r="G1531" s="18">
        <v>4719</v>
      </c>
      <c r="H1531" s="18" t="s">
        <v>4542</v>
      </c>
    </row>
    <row r="1532" spans="1:8" x14ac:dyDescent="0.2">
      <c r="A1532" s="3">
        <v>4114</v>
      </c>
      <c r="B1532" s="3" t="s">
        <v>1663</v>
      </c>
      <c r="C1532" s="3" t="s">
        <v>1662</v>
      </c>
      <c r="D1532" s="3" t="s">
        <v>1606</v>
      </c>
      <c r="E1532" s="3" t="str">
        <v>Bedigliora</v>
      </c>
      <c r="G1532" s="18">
        <v>4800</v>
      </c>
      <c r="H1532" s="18" t="s">
        <v>4549</v>
      </c>
    </row>
    <row r="1533" spans="1:8" x14ac:dyDescent="0.2">
      <c r="A1533" s="3">
        <v>4115</v>
      </c>
      <c r="B1533" s="3" t="s">
        <v>1664</v>
      </c>
      <c r="C1533" s="3" t="s">
        <v>1665</v>
      </c>
      <c r="D1533" s="3" t="s">
        <v>1606</v>
      </c>
      <c r="E1533" s="3" t="str">
        <v>Bioggio</v>
      </c>
      <c r="G1533" s="18">
        <v>4802</v>
      </c>
      <c r="H1533" s="18" t="s">
        <v>4545</v>
      </c>
    </row>
    <row r="1534" spans="1:8" x14ac:dyDescent="0.2">
      <c r="A1534" s="3">
        <v>4116</v>
      </c>
      <c r="B1534" s="3" t="s">
        <v>1666</v>
      </c>
      <c r="C1534" s="3" t="s">
        <v>1665</v>
      </c>
      <c r="D1534" s="3" t="s">
        <v>1606</v>
      </c>
      <c r="E1534" s="3" t="str">
        <v>Bissone</v>
      </c>
      <c r="G1534" s="18">
        <v>4803</v>
      </c>
      <c r="H1534" s="18" t="s">
        <v>4545</v>
      </c>
    </row>
    <row r="1535" spans="1:8" x14ac:dyDescent="0.2">
      <c r="A1535" s="3">
        <v>4412</v>
      </c>
      <c r="B1535" s="3" t="s">
        <v>1667</v>
      </c>
      <c r="C1535" s="3" t="s">
        <v>1668</v>
      </c>
      <c r="D1535" s="3" t="s">
        <v>1606</v>
      </c>
      <c r="E1535" s="3" t="str">
        <v>Brusino Arsizio</v>
      </c>
      <c r="G1535" s="18">
        <v>4805</v>
      </c>
      <c r="H1535" s="18" t="s">
        <v>4545</v>
      </c>
    </row>
    <row r="1536" spans="1:8" x14ac:dyDescent="0.2">
      <c r="A1536" s="3">
        <v>4421</v>
      </c>
      <c r="B1536" s="3" t="s">
        <v>1669</v>
      </c>
      <c r="C1536" s="3" t="s">
        <v>1668</v>
      </c>
      <c r="D1536" s="3" t="s">
        <v>1606</v>
      </c>
      <c r="E1536" s="3" t="str">
        <v>Cademario</v>
      </c>
      <c r="G1536" s="18">
        <v>4806</v>
      </c>
      <c r="H1536" s="18" t="s">
        <v>4549</v>
      </c>
    </row>
    <row r="1537" spans="1:8" x14ac:dyDescent="0.2">
      <c r="A1537" s="3">
        <v>4118</v>
      </c>
      <c r="B1537" s="3" t="s">
        <v>1670</v>
      </c>
      <c r="C1537" s="3" t="s">
        <v>1670</v>
      </c>
      <c r="D1537" s="3" t="s">
        <v>1606</v>
      </c>
      <c r="E1537" s="3" t="str">
        <v>Cadempino</v>
      </c>
      <c r="G1537" s="18">
        <v>4812</v>
      </c>
      <c r="H1537" s="18" t="s">
        <v>4549</v>
      </c>
    </row>
    <row r="1538" spans="1:8" x14ac:dyDescent="0.2">
      <c r="A1538" s="3">
        <v>4206</v>
      </c>
      <c r="B1538" s="3" t="s">
        <v>1671</v>
      </c>
      <c r="C1538" s="3" t="s">
        <v>1672</v>
      </c>
      <c r="D1538" s="3" t="s">
        <v>1606</v>
      </c>
      <c r="E1538" s="3" t="str">
        <v>Canobbio</v>
      </c>
      <c r="G1538" s="18">
        <v>4813</v>
      </c>
      <c r="H1538" s="18" t="s">
        <v>4549</v>
      </c>
    </row>
    <row r="1539" spans="1:8" x14ac:dyDescent="0.2">
      <c r="A1539" s="3">
        <v>4108</v>
      </c>
      <c r="B1539" s="3" t="s">
        <v>1673</v>
      </c>
      <c r="C1539" s="3" t="s">
        <v>1673</v>
      </c>
      <c r="D1539" s="3" t="s">
        <v>1606</v>
      </c>
      <c r="E1539" s="3" t="str">
        <v>Caslano</v>
      </c>
      <c r="G1539" s="18">
        <v>4814</v>
      </c>
      <c r="H1539" s="18" t="s">
        <v>4549</v>
      </c>
    </row>
    <row r="1540" spans="1:8" x14ac:dyDescent="0.2">
      <c r="A1540" s="3">
        <v>4633</v>
      </c>
      <c r="B1540" s="3" t="s">
        <v>1674</v>
      </c>
      <c r="C1540" s="3" t="s">
        <v>1675</v>
      </c>
      <c r="D1540" s="3" t="s">
        <v>1606</v>
      </c>
      <c r="E1540" s="3" t="str">
        <v>Comano</v>
      </c>
      <c r="G1540" s="18">
        <v>4852</v>
      </c>
      <c r="H1540" s="18" t="s">
        <v>4545</v>
      </c>
    </row>
    <row r="1541" spans="1:8" x14ac:dyDescent="0.2">
      <c r="A1541" s="3">
        <v>4468</v>
      </c>
      <c r="B1541" s="3" t="s">
        <v>1676</v>
      </c>
      <c r="C1541" s="3" t="s">
        <v>1676</v>
      </c>
      <c r="D1541" s="3" t="s">
        <v>1606</v>
      </c>
      <c r="E1541" s="3" t="str">
        <v>Cureglia</v>
      </c>
      <c r="G1541" s="18">
        <v>4853</v>
      </c>
      <c r="H1541" s="18" t="s">
        <v>4545</v>
      </c>
    </row>
    <row r="1542" spans="1:8" x14ac:dyDescent="0.2">
      <c r="A1542" s="3">
        <v>4654</v>
      </c>
      <c r="B1542" s="3" t="s">
        <v>1677</v>
      </c>
      <c r="C1542" s="3" t="s">
        <v>1677</v>
      </c>
      <c r="D1542" s="3" t="s">
        <v>1606</v>
      </c>
      <c r="E1542" s="3" t="str">
        <v>Curio</v>
      </c>
      <c r="G1542" s="18">
        <v>4856</v>
      </c>
      <c r="H1542" s="18" t="s">
        <v>4545</v>
      </c>
    </row>
    <row r="1543" spans="1:8" x14ac:dyDescent="0.2">
      <c r="A1543" s="3">
        <v>5013</v>
      </c>
      <c r="B1543" s="3" t="s">
        <v>1678</v>
      </c>
      <c r="C1543" s="3" t="s">
        <v>1678</v>
      </c>
      <c r="D1543" s="3" t="s">
        <v>1606</v>
      </c>
      <c r="E1543" s="3" t="str">
        <v>Grancia</v>
      </c>
      <c r="G1543" s="18">
        <v>4900</v>
      </c>
      <c r="H1543" s="18" t="s">
        <v>4545</v>
      </c>
    </row>
    <row r="1544" spans="1:8" x14ac:dyDescent="0.2">
      <c r="A1544" s="3">
        <v>4653</v>
      </c>
      <c r="B1544" s="3" t="s">
        <v>1679</v>
      </c>
      <c r="C1544" s="3" t="s">
        <v>1679</v>
      </c>
      <c r="D1544" s="3" t="s">
        <v>1606</v>
      </c>
      <c r="E1544" s="3" t="str">
        <v>Gravesano</v>
      </c>
      <c r="G1544" s="18">
        <v>4911</v>
      </c>
      <c r="H1544" s="18" t="s">
        <v>4545</v>
      </c>
    </row>
    <row r="1545" spans="1:8" x14ac:dyDescent="0.2">
      <c r="A1545" s="3">
        <v>4655</v>
      </c>
      <c r="B1545" s="3" t="s">
        <v>1680</v>
      </c>
      <c r="C1545" s="3" t="s">
        <v>1680</v>
      </c>
      <c r="D1545" s="3" t="s">
        <v>1606</v>
      </c>
      <c r="E1545" s="3" t="str">
        <v>Lamone</v>
      </c>
      <c r="G1545" s="18">
        <v>4912</v>
      </c>
      <c r="H1545" s="18" t="s">
        <v>4545</v>
      </c>
    </row>
    <row r="1546" spans="1:8" x14ac:dyDescent="0.2">
      <c r="A1546" s="3">
        <v>4655</v>
      </c>
      <c r="B1546" s="3" t="s">
        <v>1681</v>
      </c>
      <c r="C1546" s="3" t="s">
        <v>1680</v>
      </c>
      <c r="D1546" s="3" t="s">
        <v>1606</v>
      </c>
      <c r="E1546" s="3" t="str">
        <v>Lugano</v>
      </c>
      <c r="G1546" s="18">
        <v>4913</v>
      </c>
      <c r="H1546" s="18" t="s">
        <v>4545</v>
      </c>
    </row>
    <row r="1547" spans="1:8" x14ac:dyDescent="0.2">
      <c r="A1547" s="3">
        <v>4632</v>
      </c>
      <c r="B1547" s="3" t="s">
        <v>1682</v>
      </c>
      <c r="C1547" s="3" t="s">
        <v>1682</v>
      </c>
      <c r="D1547" s="3" t="s">
        <v>1606</v>
      </c>
      <c r="E1547" s="3" t="str">
        <v>Magliaso</v>
      </c>
      <c r="G1547" s="18">
        <v>4914</v>
      </c>
      <c r="H1547" s="18" t="s">
        <v>4545</v>
      </c>
    </row>
    <row r="1548" spans="1:8" x14ac:dyDescent="0.2">
      <c r="A1548" s="3">
        <v>4652</v>
      </c>
      <c r="B1548" s="3" t="s">
        <v>1683</v>
      </c>
      <c r="C1548" s="3" t="s">
        <v>1683</v>
      </c>
      <c r="D1548" s="3" t="s">
        <v>1606</v>
      </c>
      <c r="E1548" s="3" t="str">
        <v>Manno</v>
      </c>
      <c r="G1548" s="18">
        <v>4915</v>
      </c>
      <c r="H1548" s="18" t="s">
        <v>4545</v>
      </c>
    </row>
    <row r="1549" spans="1:8" x14ac:dyDescent="0.2">
      <c r="A1549" s="3">
        <v>4634</v>
      </c>
      <c r="B1549" s="3" t="s">
        <v>1684</v>
      </c>
      <c r="C1549" s="3" t="s">
        <v>1685</v>
      </c>
      <c r="D1549" s="3" t="s">
        <v>1606</v>
      </c>
      <c r="E1549" s="3" t="str">
        <v>Massagno</v>
      </c>
      <c r="G1549" s="18">
        <v>4916</v>
      </c>
      <c r="H1549" s="18" t="s">
        <v>4545</v>
      </c>
    </row>
    <row r="1550" spans="1:8" x14ac:dyDescent="0.2">
      <c r="A1550" s="3">
        <v>5015</v>
      </c>
      <c r="B1550" s="3" t="s">
        <v>1686</v>
      </c>
      <c r="C1550" s="3" t="s">
        <v>1687</v>
      </c>
      <c r="D1550" s="3" t="s">
        <v>1606</v>
      </c>
      <c r="E1550" s="3" t="str">
        <v>Melide</v>
      </c>
      <c r="G1550" s="18">
        <v>4917</v>
      </c>
      <c r="H1550" s="18" t="s">
        <v>4545</v>
      </c>
    </row>
    <row r="1551" spans="1:8" x14ac:dyDescent="0.2">
      <c r="A1551" s="3">
        <v>4556</v>
      </c>
      <c r="B1551" s="3" t="s">
        <v>1688</v>
      </c>
      <c r="C1551" s="3" t="s">
        <v>1689</v>
      </c>
      <c r="D1551" s="3" t="s">
        <v>1606</v>
      </c>
      <c r="E1551" s="3" t="str">
        <v>Mezzovico-Vira</v>
      </c>
      <c r="G1551" s="18">
        <v>4919</v>
      </c>
      <c r="H1551" s="18" t="s">
        <v>4545</v>
      </c>
    </row>
    <row r="1552" spans="1:8" x14ac:dyDescent="0.2">
      <c r="A1552" s="3">
        <v>4556</v>
      </c>
      <c r="B1552" s="3" t="s">
        <v>1690</v>
      </c>
      <c r="C1552" s="3" t="s">
        <v>1689</v>
      </c>
      <c r="D1552" s="3" t="s">
        <v>1606</v>
      </c>
      <c r="E1552" s="3" t="str">
        <v>Miglieglia</v>
      </c>
      <c r="G1552" s="18">
        <v>4922</v>
      </c>
      <c r="H1552" s="18" t="s">
        <v>4545</v>
      </c>
    </row>
    <row r="1553" spans="1:8" x14ac:dyDescent="0.2">
      <c r="A1553" s="3">
        <v>4556</v>
      </c>
      <c r="B1553" s="3" t="s">
        <v>1691</v>
      </c>
      <c r="C1553" s="3" t="s">
        <v>1689</v>
      </c>
      <c r="D1553" s="3" t="s">
        <v>1606</v>
      </c>
      <c r="E1553" s="3" t="str">
        <v>Morcote</v>
      </c>
      <c r="G1553" s="18">
        <v>4923</v>
      </c>
      <c r="H1553" s="18" t="s">
        <v>4545</v>
      </c>
    </row>
    <row r="1554" spans="1:8" x14ac:dyDescent="0.2">
      <c r="A1554" s="3">
        <v>4562</v>
      </c>
      <c r="B1554" s="3" t="s">
        <v>1692</v>
      </c>
      <c r="C1554" s="3" t="s">
        <v>1692</v>
      </c>
      <c r="D1554" s="3" t="s">
        <v>1606</v>
      </c>
      <c r="E1554" s="3" t="str">
        <v>Muzzano</v>
      </c>
      <c r="G1554" s="18">
        <v>4924</v>
      </c>
      <c r="H1554" s="18" t="s">
        <v>4545</v>
      </c>
    </row>
    <row r="1555" spans="1:8" x14ac:dyDescent="0.2">
      <c r="A1555" s="3">
        <v>4556</v>
      </c>
      <c r="B1555" s="3" t="s">
        <v>1693</v>
      </c>
      <c r="C1555" s="3" t="s">
        <v>1693</v>
      </c>
      <c r="D1555" s="3" t="s">
        <v>1606</v>
      </c>
      <c r="E1555" s="3" t="str">
        <v>Neggio</v>
      </c>
      <c r="G1555" s="18">
        <v>4932</v>
      </c>
      <c r="H1555" s="18" t="s">
        <v>4545</v>
      </c>
    </row>
    <row r="1556" spans="1:8" x14ac:dyDescent="0.2">
      <c r="A1556" s="3">
        <v>4543</v>
      </c>
      <c r="B1556" s="3" t="s">
        <v>1694</v>
      </c>
      <c r="C1556" s="3" t="s">
        <v>1694</v>
      </c>
      <c r="D1556" s="3" t="s">
        <v>1606</v>
      </c>
      <c r="E1556" s="3" t="str">
        <v>Novaggio</v>
      </c>
      <c r="G1556" s="18">
        <v>4933</v>
      </c>
      <c r="H1556" s="18" t="s">
        <v>4545</v>
      </c>
    </row>
    <row r="1557" spans="1:8" x14ac:dyDescent="0.2">
      <c r="A1557" s="3">
        <v>4552</v>
      </c>
      <c r="B1557" s="3" t="s">
        <v>1695</v>
      </c>
      <c r="C1557" s="3" t="s">
        <v>1695</v>
      </c>
      <c r="D1557" s="3" t="s">
        <v>1606</v>
      </c>
      <c r="E1557" s="3" t="str">
        <v>Origlio</v>
      </c>
      <c r="G1557" s="18">
        <v>4934</v>
      </c>
      <c r="H1557" s="18" t="s">
        <v>4545</v>
      </c>
    </row>
    <row r="1558" spans="1:8" x14ac:dyDescent="0.2">
      <c r="A1558" s="3">
        <v>4554</v>
      </c>
      <c r="B1558" s="3" t="s">
        <v>1696</v>
      </c>
      <c r="C1558" s="3" t="s">
        <v>1696</v>
      </c>
      <c r="D1558" s="3" t="s">
        <v>1606</v>
      </c>
      <c r="E1558" s="3" t="str">
        <v>Paradiso</v>
      </c>
      <c r="G1558" s="18">
        <v>4935</v>
      </c>
      <c r="H1558" s="18" t="s">
        <v>4545</v>
      </c>
    </row>
    <row r="1559" spans="1:8" x14ac:dyDescent="0.2">
      <c r="A1559" s="3">
        <v>4563</v>
      </c>
      <c r="B1559" s="3" t="s">
        <v>1697</v>
      </c>
      <c r="C1559" s="3" t="s">
        <v>1697</v>
      </c>
      <c r="D1559" s="3" t="s">
        <v>1606</v>
      </c>
      <c r="E1559" s="3" t="str">
        <v>Ponte Capriasca</v>
      </c>
      <c r="G1559" s="18">
        <v>4936</v>
      </c>
      <c r="H1559" s="18" t="s">
        <v>4545</v>
      </c>
    </row>
    <row r="1560" spans="1:8" x14ac:dyDescent="0.2">
      <c r="A1560" s="3">
        <v>4566</v>
      </c>
      <c r="B1560" s="3" t="s">
        <v>1698</v>
      </c>
      <c r="C1560" s="3" t="s">
        <v>1698</v>
      </c>
      <c r="D1560" s="3" t="s">
        <v>1606</v>
      </c>
      <c r="E1560" s="3" t="str">
        <v>Porza</v>
      </c>
      <c r="G1560" s="18">
        <v>4937</v>
      </c>
      <c r="H1560" s="18" t="s">
        <v>4545</v>
      </c>
    </row>
    <row r="1561" spans="1:8" x14ac:dyDescent="0.2">
      <c r="A1561" s="3">
        <v>4557</v>
      </c>
      <c r="B1561" s="3" t="s">
        <v>1699</v>
      </c>
      <c r="C1561" s="3" t="s">
        <v>1699</v>
      </c>
      <c r="D1561" s="3" t="s">
        <v>1606</v>
      </c>
      <c r="E1561" s="3" t="str">
        <v>Pura</v>
      </c>
      <c r="G1561" s="18">
        <v>4938</v>
      </c>
      <c r="H1561" s="18" t="s">
        <v>4545</v>
      </c>
    </row>
    <row r="1562" spans="1:8" x14ac:dyDescent="0.2">
      <c r="A1562" s="3">
        <v>4554</v>
      </c>
      <c r="B1562" s="3" t="s">
        <v>1700</v>
      </c>
      <c r="C1562" s="3" t="s">
        <v>1700</v>
      </c>
      <c r="D1562" s="3" t="s">
        <v>1606</v>
      </c>
      <c r="E1562" s="3" t="str">
        <v>Savosa</v>
      </c>
      <c r="G1562" s="18">
        <v>4942</v>
      </c>
      <c r="H1562" s="18" t="s">
        <v>4545</v>
      </c>
    </row>
    <row r="1563" spans="1:8" x14ac:dyDescent="0.2">
      <c r="A1563" s="3">
        <v>4566</v>
      </c>
      <c r="B1563" s="3" t="s">
        <v>1701</v>
      </c>
      <c r="C1563" s="3" t="s">
        <v>1701</v>
      </c>
      <c r="D1563" s="3" t="s">
        <v>1606</v>
      </c>
      <c r="E1563" s="3" t="str">
        <v>Sorengo</v>
      </c>
      <c r="G1563" s="18">
        <v>4943</v>
      </c>
      <c r="H1563" s="18" t="s">
        <v>4545</v>
      </c>
    </row>
    <row r="1564" spans="1:8" x14ac:dyDescent="0.2">
      <c r="A1564" s="3">
        <v>4573</v>
      </c>
      <c r="B1564" s="3" t="s">
        <v>1702</v>
      </c>
      <c r="C1564" s="3" t="s">
        <v>1702</v>
      </c>
      <c r="D1564" s="3" t="s">
        <v>1606</v>
      </c>
      <c r="E1564" s="3" t="str">
        <v>Capriasca</v>
      </c>
      <c r="G1564" s="18">
        <v>4944</v>
      </c>
      <c r="H1564" s="18" t="s">
        <v>4545</v>
      </c>
    </row>
    <row r="1565" spans="1:8" x14ac:dyDescent="0.2">
      <c r="A1565" s="3">
        <v>4542</v>
      </c>
      <c r="B1565" s="3" t="s">
        <v>1703</v>
      </c>
      <c r="C1565" s="3" t="s">
        <v>1703</v>
      </c>
      <c r="D1565" s="3" t="s">
        <v>1606</v>
      </c>
      <c r="E1565" s="3" t="str">
        <v>Torricella-Taverne</v>
      </c>
      <c r="G1565" s="18">
        <v>4950</v>
      </c>
      <c r="H1565" s="18" t="s">
        <v>4545</v>
      </c>
    </row>
    <row r="1566" spans="1:8" x14ac:dyDescent="0.2">
      <c r="A1566" s="3">
        <v>4564</v>
      </c>
      <c r="B1566" s="3" t="s">
        <v>1704</v>
      </c>
      <c r="C1566" s="3" t="s">
        <v>1704</v>
      </c>
      <c r="D1566" s="3" t="s">
        <v>1606</v>
      </c>
      <c r="E1566" s="3" t="str">
        <v>Vernate</v>
      </c>
      <c r="G1566" s="18">
        <v>4952</v>
      </c>
      <c r="H1566" s="18" t="s">
        <v>4545</v>
      </c>
    </row>
    <row r="1567" spans="1:8" x14ac:dyDescent="0.2">
      <c r="A1567" s="3">
        <v>4566</v>
      </c>
      <c r="B1567" s="3" t="s">
        <v>1705</v>
      </c>
      <c r="C1567" s="3" t="s">
        <v>1705</v>
      </c>
      <c r="D1567" s="3" t="s">
        <v>1606</v>
      </c>
      <c r="E1567" s="3" t="str">
        <v>Vezia</v>
      </c>
      <c r="G1567" s="18">
        <v>4953</v>
      </c>
      <c r="H1567" s="18" t="s">
        <v>4545</v>
      </c>
    </row>
    <row r="1568" spans="1:8" x14ac:dyDescent="0.2">
      <c r="A1568" s="3">
        <v>4565</v>
      </c>
      <c r="B1568" s="3" t="s">
        <v>1706</v>
      </c>
      <c r="C1568" s="3" t="s">
        <v>1706</v>
      </c>
      <c r="D1568" s="3" t="s">
        <v>1606</v>
      </c>
      <c r="E1568" s="3" t="str">
        <v>Vico Morcote</v>
      </c>
      <c r="G1568" s="18">
        <v>4954</v>
      </c>
      <c r="H1568" s="18" t="s">
        <v>4545</v>
      </c>
    </row>
    <row r="1569" spans="1:8" x14ac:dyDescent="0.2">
      <c r="A1569" s="3">
        <v>4553</v>
      </c>
      <c r="B1569" s="3" t="s">
        <v>1707</v>
      </c>
      <c r="C1569" s="3" t="s">
        <v>1707</v>
      </c>
      <c r="D1569" s="3" t="s">
        <v>1606</v>
      </c>
      <c r="E1569" s="3" t="str">
        <v>Collina d'Oro</v>
      </c>
      <c r="G1569" s="18">
        <v>4955</v>
      </c>
      <c r="H1569" s="18" t="s">
        <v>4545</v>
      </c>
    </row>
    <row r="1570" spans="1:8" x14ac:dyDescent="0.2">
      <c r="A1570" s="3">
        <v>4528</v>
      </c>
      <c r="B1570" s="3" t="s">
        <v>1708</v>
      </c>
      <c r="C1570" s="3" t="s">
        <v>1708</v>
      </c>
      <c r="D1570" s="3" t="s">
        <v>1606</v>
      </c>
      <c r="E1570" s="3" t="str">
        <v>Alto Malcantone</v>
      </c>
      <c r="G1570" s="18">
        <v>5000</v>
      </c>
      <c r="H1570" s="18" t="s">
        <v>4549</v>
      </c>
    </row>
    <row r="1571" spans="1:8" x14ac:dyDescent="0.2">
      <c r="A1571" s="3">
        <v>4558</v>
      </c>
      <c r="B1571" s="3" t="s">
        <v>1709</v>
      </c>
      <c r="C1571" s="3" t="s">
        <v>1710</v>
      </c>
      <c r="D1571" s="3" t="s">
        <v>1606</v>
      </c>
      <c r="E1571" s="3" t="str">
        <v>Monteceneri</v>
      </c>
      <c r="G1571" s="18">
        <v>5004</v>
      </c>
      <c r="H1571" s="18" t="s">
        <v>4549</v>
      </c>
    </row>
    <row r="1572" spans="1:8" x14ac:dyDescent="0.2">
      <c r="A1572" s="3">
        <v>4558</v>
      </c>
      <c r="B1572" s="3" t="s">
        <v>1711</v>
      </c>
      <c r="C1572" s="3" t="s">
        <v>1710</v>
      </c>
      <c r="D1572" s="3" t="s">
        <v>1606</v>
      </c>
      <c r="E1572" s="3" t="str">
        <v>Tresa</v>
      </c>
      <c r="G1572" s="18">
        <v>5012</v>
      </c>
      <c r="H1572" s="18" t="s">
        <v>4549</v>
      </c>
    </row>
    <row r="1573" spans="1:8" x14ac:dyDescent="0.2">
      <c r="A1573" s="3">
        <v>4558</v>
      </c>
      <c r="B1573" s="3" t="s">
        <v>1712</v>
      </c>
      <c r="C1573" s="3" t="s">
        <v>1710</v>
      </c>
      <c r="D1573" s="3" t="s">
        <v>1606</v>
      </c>
      <c r="E1573" s="3" t="str">
        <v>Val Mara</v>
      </c>
      <c r="G1573" s="18">
        <v>5013</v>
      </c>
      <c r="H1573" s="18" t="s">
        <v>4549</v>
      </c>
    </row>
    <row r="1574" spans="1:8" x14ac:dyDescent="0.2">
      <c r="A1574" s="3">
        <v>4524</v>
      </c>
      <c r="B1574" s="3" t="s">
        <v>1713</v>
      </c>
      <c r="C1574" s="3" t="s">
        <v>1714</v>
      </c>
      <c r="D1574" s="3" t="s">
        <v>1606</v>
      </c>
      <c r="E1574" s="3" t="str">
        <v>Balerna</v>
      </c>
      <c r="G1574" s="18">
        <v>5014</v>
      </c>
      <c r="H1574" s="18" t="s">
        <v>4549</v>
      </c>
    </row>
    <row r="1575" spans="1:8" x14ac:dyDescent="0.2">
      <c r="A1575" s="3">
        <v>4524</v>
      </c>
      <c r="B1575" s="3" t="s">
        <v>1715</v>
      </c>
      <c r="C1575" s="3" t="s">
        <v>1714</v>
      </c>
      <c r="D1575" s="3" t="s">
        <v>1606</v>
      </c>
      <c r="E1575" s="3" t="str">
        <v>Castel San Pietro</v>
      </c>
      <c r="G1575" s="18">
        <v>5015</v>
      </c>
      <c r="H1575" s="18" t="s">
        <v>4549</v>
      </c>
    </row>
    <row r="1576" spans="1:8" x14ac:dyDescent="0.2">
      <c r="A1576" s="3">
        <v>4525</v>
      </c>
      <c r="B1576" s="3" t="s">
        <v>1716</v>
      </c>
      <c r="C1576" s="3" t="s">
        <v>1714</v>
      </c>
      <c r="D1576" s="3" t="s">
        <v>1606</v>
      </c>
      <c r="E1576" s="3" t="str">
        <v>Chiasso</v>
      </c>
      <c r="G1576" s="18">
        <v>5017</v>
      </c>
      <c r="H1576" s="18" t="s">
        <v>4542</v>
      </c>
    </row>
    <row r="1577" spans="1:8" x14ac:dyDescent="0.2">
      <c r="A1577" s="3">
        <v>4512</v>
      </c>
      <c r="B1577" s="3" t="s">
        <v>1717</v>
      </c>
      <c r="C1577" s="3" t="s">
        <v>1717</v>
      </c>
      <c r="D1577" s="3" t="s">
        <v>1606</v>
      </c>
      <c r="E1577" s="3" t="str">
        <v>Coldrerio</v>
      </c>
      <c r="G1577" s="18">
        <v>5018</v>
      </c>
      <c r="H1577" s="18" t="s">
        <v>4549</v>
      </c>
    </row>
    <row r="1578" spans="1:8" x14ac:dyDescent="0.2">
      <c r="A1578" s="3">
        <v>2544</v>
      </c>
      <c r="B1578" s="3" t="s">
        <v>1718</v>
      </c>
      <c r="C1578" s="3" t="s">
        <v>1718</v>
      </c>
      <c r="D1578" s="3" t="s">
        <v>1606</v>
      </c>
      <c r="E1578" s="3" t="str">
        <v>Mendrisio</v>
      </c>
      <c r="G1578" s="18">
        <v>5022</v>
      </c>
      <c r="H1578" s="18" t="s">
        <v>4549</v>
      </c>
    </row>
    <row r="1579" spans="1:8" x14ac:dyDescent="0.2">
      <c r="A1579" s="3">
        <v>4532</v>
      </c>
      <c r="B1579" s="3" t="s">
        <v>1719</v>
      </c>
      <c r="C1579" s="3" t="s">
        <v>1720</v>
      </c>
      <c r="D1579" s="3" t="s">
        <v>1606</v>
      </c>
      <c r="E1579" s="3" t="str">
        <v>Morbio Inferiore</v>
      </c>
      <c r="G1579" s="18">
        <v>5023</v>
      </c>
      <c r="H1579" s="18" t="s">
        <v>4549</v>
      </c>
    </row>
    <row r="1580" spans="1:8" x14ac:dyDescent="0.2">
      <c r="A1580" s="3">
        <v>4534</v>
      </c>
      <c r="B1580" s="3" t="s">
        <v>1721</v>
      </c>
      <c r="C1580" s="3" t="s">
        <v>1721</v>
      </c>
      <c r="D1580" s="3" t="s">
        <v>1606</v>
      </c>
      <c r="E1580" s="3" t="str">
        <v>Novazzano</v>
      </c>
      <c r="G1580" s="18">
        <v>5024</v>
      </c>
      <c r="H1580" s="18" t="s">
        <v>4549</v>
      </c>
    </row>
    <row r="1581" spans="1:8" x14ac:dyDescent="0.2">
      <c r="A1581" s="3">
        <v>2540</v>
      </c>
      <c r="B1581" s="3" t="s">
        <v>1722</v>
      </c>
      <c r="C1581" s="3" t="s">
        <v>1722</v>
      </c>
      <c r="D1581" s="3" t="s">
        <v>1606</v>
      </c>
      <c r="E1581" s="3" t="str">
        <v>Riva San Vitale</v>
      </c>
      <c r="G1581" s="18">
        <v>5025</v>
      </c>
      <c r="H1581" s="18" t="s">
        <v>4542</v>
      </c>
    </row>
    <row r="1582" spans="1:8" x14ac:dyDescent="0.2">
      <c r="A1582" s="3">
        <v>4524</v>
      </c>
      <c r="B1582" s="3" t="s">
        <v>1723</v>
      </c>
      <c r="C1582" s="3" t="s">
        <v>1723</v>
      </c>
      <c r="D1582" s="3" t="s">
        <v>1606</v>
      </c>
      <c r="E1582" s="3" t="str">
        <v>Stabio</v>
      </c>
      <c r="G1582" s="18">
        <v>5026</v>
      </c>
      <c r="H1582" s="18" t="s">
        <v>4542</v>
      </c>
    </row>
    <row r="1583" spans="1:8" x14ac:dyDescent="0.2">
      <c r="A1583" s="3">
        <v>4535</v>
      </c>
      <c r="B1583" s="3" t="s">
        <v>1724</v>
      </c>
      <c r="C1583" s="3" t="s">
        <v>1724</v>
      </c>
      <c r="D1583" s="3" t="s">
        <v>1606</v>
      </c>
      <c r="E1583" s="3" t="str">
        <v>Vacallo</v>
      </c>
      <c r="G1583" s="18">
        <v>5027</v>
      </c>
      <c r="H1583" s="18" t="s">
        <v>4542</v>
      </c>
    </row>
    <row r="1584" spans="1:8" x14ac:dyDescent="0.2">
      <c r="A1584" s="3">
        <v>4535</v>
      </c>
      <c r="B1584" s="3" t="s">
        <v>1725</v>
      </c>
      <c r="C1584" s="3" t="s">
        <v>1725</v>
      </c>
      <c r="D1584" s="3" t="s">
        <v>1606</v>
      </c>
      <c r="E1584" s="3" t="str">
        <v>Breggia</v>
      </c>
      <c r="G1584" s="18">
        <v>5028</v>
      </c>
      <c r="H1584" s="18" t="s">
        <v>4542</v>
      </c>
    </row>
    <row r="1585" spans="1:8" x14ac:dyDescent="0.2">
      <c r="A1585" s="3">
        <v>4513</v>
      </c>
      <c r="B1585" s="3" t="s">
        <v>1726</v>
      </c>
      <c r="C1585" s="3" t="s">
        <v>1726</v>
      </c>
      <c r="D1585" s="3" t="s">
        <v>1606</v>
      </c>
      <c r="E1585" s="3" t="str">
        <v>Biasca</v>
      </c>
      <c r="G1585" s="18">
        <v>5032</v>
      </c>
      <c r="H1585" s="18" t="s">
        <v>4549</v>
      </c>
    </row>
    <row r="1586" spans="1:8" x14ac:dyDescent="0.2">
      <c r="A1586" s="3">
        <v>4514</v>
      </c>
      <c r="B1586" s="3" t="s">
        <v>1727</v>
      </c>
      <c r="C1586" s="3" t="s">
        <v>1727</v>
      </c>
      <c r="D1586" s="3" t="s">
        <v>1606</v>
      </c>
      <c r="E1586" s="3" t="str">
        <v>Riviera</v>
      </c>
      <c r="G1586" s="18">
        <v>5033</v>
      </c>
      <c r="H1586" s="18" t="s">
        <v>4549</v>
      </c>
    </row>
    <row r="1587" spans="1:8" x14ac:dyDescent="0.2">
      <c r="A1587" s="3">
        <v>4515</v>
      </c>
      <c r="B1587" s="3" t="s">
        <v>1728</v>
      </c>
      <c r="C1587" s="3" t="s">
        <v>1729</v>
      </c>
      <c r="D1587" s="3" t="s">
        <v>1606</v>
      </c>
      <c r="E1587" s="3" t="str">
        <v>Bosco/Gurin</v>
      </c>
      <c r="G1587" s="18">
        <v>5034</v>
      </c>
      <c r="H1587" s="18" t="s">
        <v>4549</v>
      </c>
    </row>
    <row r="1588" spans="1:8" x14ac:dyDescent="0.2">
      <c r="A1588" s="3">
        <v>4515</v>
      </c>
      <c r="B1588" s="3" t="s">
        <v>1730</v>
      </c>
      <c r="C1588" s="3" t="s">
        <v>1729</v>
      </c>
      <c r="D1588" s="3" t="s">
        <v>1606</v>
      </c>
      <c r="E1588" s="3" t="str">
        <v>Campo (Vallemaggia)</v>
      </c>
      <c r="G1588" s="18">
        <v>5035</v>
      </c>
      <c r="H1588" s="18" t="s">
        <v>4549</v>
      </c>
    </row>
    <row r="1589" spans="1:8" x14ac:dyDescent="0.2">
      <c r="A1589" s="3">
        <v>4523</v>
      </c>
      <c r="B1589" s="3" t="s">
        <v>1731</v>
      </c>
      <c r="C1589" s="3" t="s">
        <v>1732</v>
      </c>
      <c r="D1589" s="3" t="s">
        <v>1606</v>
      </c>
      <c r="E1589" s="3" t="str">
        <v>Cerentino</v>
      </c>
      <c r="G1589" s="18">
        <v>5036</v>
      </c>
      <c r="H1589" s="18" t="s">
        <v>4549</v>
      </c>
    </row>
    <row r="1590" spans="1:8" x14ac:dyDescent="0.2">
      <c r="A1590" s="3">
        <v>4533</v>
      </c>
      <c r="B1590" s="3" t="s">
        <v>1732</v>
      </c>
      <c r="C1590" s="3" t="s">
        <v>1732</v>
      </c>
      <c r="D1590" s="3" t="s">
        <v>1606</v>
      </c>
      <c r="E1590" s="3" t="str">
        <v>Cevio</v>
      </c>
      <c r="G1590" s="18">
        <v>5037</v>
      </c>
      <c r="H1590" s="18" t="s">
        <v>4549</v>
      </c>
    </row>
    <row r="1591" spans="1:8" x14ac:dyDescent="0.2">
      <c r="A1591" s="3">
        <v>4522</v>
      </c>
      <c r="B1591" s="3" t="s">
        <v>1733</v>
      </c>
      <c r="C1591" s="3" t="s">
        <v>1733</v>
      </c>
      <c r="D1591" s="3" t="s">
        <v>1606</v>
      </c>
      <c r="E1591" s="3" t="str">
        <v>Linescio</v>
      </c>
      <c r="G1591" s="18">
        <v>5040</v>
      </c>
      <c r="H1591" s="18" t="s">
        <v>4549</v>
      </c>
    </row>
    <row r="1592" spans="1:8" x14ac:dyDescent="0.2">
      <c r="A1592" s="3">
        <v>2545</v>
      </c>
      <c r="B1592" s="3" t="s">
        <v>1734</v>
      </c>
      <c r="C1592" s="3" t="s">
        <v>1734</v>
      </c>
      <c r="D1592" s="3" t="s">
        <v>1606</v>
      </c>
      <c r="E1592" s="3" t="str">
        <v>Maggia</v>
      </c>
      <c r="G1592" s="18">
        <v>5042</v>
      </c>
      <c r="H1592" s="18" t="s">
        <v>4549</v>
      </c>
    </row>
    <row r="1593" spans="1:8" x14ac:dyDescent="0.2">
      <c r="A1593" s="3">
        <v>4618</v>
      </c>
      <c r="B1593" s="3" t="s">
        <v>1735</v>
      </c>
      <c r="C1593" s="3" t="s">
        <v>1735</v>
      </c>
      <c r="D1593" s="3" t="s">
        <v>1606</v>
      </c>
      <c r="E1593" s="3" t="str">
        <v>Lavizzara</v>
      </c>
      <c r="G1593" s="18">
        <v>5043</v>
      </c>
      <c r="H1593" s="18" t="s">
        <v>4549</v>
      </c>
    </row>
    <row r="1594" spans="1:8" x14ac:dyDescent="0.2">
      <c r="A1594" s="3">
        <v>4658</v>
      </c>
      <c r="B1594" s="3" t="s">
        <v>1736</v>
      </c>
      <c r="C1594" s="3" t="s">
        <v>1737</v>
      </c>
      <c r="D1594" s="3" t="s">
        <v>1606</v>
      </c>
      <c r="E1594" s="3" t="str">
        <v>Avegno Gordevio</v>
      </c>
      <c r="G1594" s="18">
        <v>5044</v>
      </c>
      <c r="H1594" s="18" t="s">
        <v>4549</v>
      </c>
    </row>
    <row r="1595" spans="1:8" x14ac:dyDescent="0.2">
      <c r="A1595" s="3">
        <v>4657</v>
      </c>
      <c r="B1595" s="3" t="s">
        <v>1738</v>
      </c>
      <c r="C1595" s="3" t="s">
        <v>1738</v>
      </c>
      <c r="D1595" s="3" t="s">
        <v>1606</v>
      </c>
      <c r="E1595" s="3" t="str">
        <v>Comunanza Cadenazzo/Monteceneri</v>
      </c>
      <c r="G1595" s="18">
        <v>5046</v>
      </c>
      <c r="H1595" s="18" t="s">
        <v>4549</v>
      </c>
    </row>
    <row r="1596" spans="1:8" x14ac:dyDescent="0.2">
      <c r="A1596" s="3">
        <v>5012</v>
      </c>
      <c r="B1596" s="3" t="s">
        <v>1739</v>
      </c>
      <c r="C1596" s="3" t="s">
        <v>1740</v>
      </c>
      <c r="D1596" s="3" t="s">
        <v>1606</v>
      </c>
      <c r="E1596" s="3" t="str">
        <v>Terre di Pedemonte</v>
      </c>
      <c r="G1596" s="18">
        <v>5053</v>
      </c>
      <c r="H1596" s="18" t="s">
        <v>4549</v>
      </c>
    </row>
    <row r="1597" spans="1:8" x14ac:dyDescent="0.2">
      <c r="A1597" s="3">
        <v>5012</v>
      </c>
      <c r="B1597" s="3" t="s">
        <v>1741</v>
      </c>
      <c r="C1597" s="3" t="s">
        <v>1740</v>
      </c>
      <c r="D1597" s="3" t="s">
        <v>1606</v>
      </c>
      <c r="E1597" s="3" t="str">
        <v>Centovalli</v>
      </c>
      <c r="G1597" s="18">
        <v>5054</v>
      </c>
      <c r="H1597" s="18" t="s">
        <v>4549</v>
      </c>
    </row>
    <row r="1598" spans="1:8" x14ac:dyDescent="0.2">
      <c r="A1598" s="3">
        <v>4629</v>
      </c>
      <c r="B1598" s="3" t="s">
        <v>1742</v>
      </c>
      <c r="C1598" s="3" t="s">
        <v>1742</v>
      </c>
      <c r="D1598" s="3" t="s">
        <v>1606</v>
      </c>
      <c r="E1598" s="3" t="str">
        <v>Gambarogno</v>
      </c>
      <c r="G1598" s="18">
        <v>5056</v>
      </c>
      <c r="H1598" s="18" t="s">
        <v>4549</v>
      </c>
    </row>
    <row r="1599" spans="1:8" x14ac:dyDescent="0.2">
      <c r="A1599" s="3">
        <v>5014</v>
      </c>
      <c r="B1599" s="3" t="s">
        <v>1743</v>
      </c>
      <c r="C1599" s="3" t="s">
        <v>1743</v>
      </c>
      <c r="D1599" s="3" t="s">
        <v>1606</v>
      </c>
      <c r="E1599" s="3" t="str">
        <v>Verzasca</v>
      </c>
      <c r="G1599" s="18">
        <v>5057</v>
      </c>
      <c r="H1599" s="18" t="s">
        <v>4549</v>
      </c>
    </row>
    <row r="1600" spans="1:8" x14ac:dyDescent="0.2">
      <c r="A1600" s="3">
        <v>4617</v>
      </c>
      <c r="B1600" s="3" t="s">
        <v>1744</v>
      </c>
      <c r="C1600" s="3" t="s">
        <v>1744</v>
      </c>
      <c r="D1600" s="3" t="s">
        <v>1606</v>
      </c>
      <c r="E1600" s="3" t="str">
        <v>Aigle</v>
      </c>
      <c r="G1600" s="18">
        <v>5058</v>
      </c>
      <c r="H1600" s="18" t="s">
        <v>4549</v>
      </c>
    </row>
    <row r="1601" spans="1:8" x14ac:dyDescent="0.2">
      <c r="A1601" s="3">
        <v>4614</v>
      </c>
      <c r="B1601" s="3" t="s">
        <v>1745</v>
      </c>
      <c r="C1601" s="3" t="s">
        <v>1745</v>
      </c>
      <c r="D1601" s="3" t="s">
        <v>1606</v>
      </c>
      <c r="E1601" s="3" t="str">
        <v>Bex</v>
      </c>
      <c r="G1601" s="18">
        <v>5062</v>
      </c>
      <c r="H1601" s="18" t="s">
        <v>4542</v>
      </c>
    </row>
    <row r="1602" spans="1:8" x14ac:dyDescent="0.2">
      <c r="A1602" s="3">
        <v>4615</v>
      </c>
      <c r="B1602" s="3" t="s">
        <v>1746</v>
      </c>
      <c r="C1602" s="3" t="s">
        <v>1745</v>
      </c>
      <c r="D1602" s="3" t="s">
        <v>1606</v>
      </c>
      <c r="E1602" s="3" t="str">
        <v>Chessel</v>
      </c>
      <c r="G1602" s="18">
        <v>5063</v>
      </c>
      <c r="H1602" s="18" t="s">
        <v>4542</v>
      </c>
    </row>
    <row r="1603" spans="1:8" x14ac:dyDescent="0.2">
      <c r="A1603" s="3">
        <v>4616</v>
      </c>
      <c r="B1603" s="3" t="s">
        <v>1747</v>
      </c>
      <c r="C1603" s="3" t="s">
        <v>1748</v>
      </c>
      <c r="D1603" s="3" t="s">
        <v>1606</v>
      </c>
      <c r="E1603" s="3" t="str">
        <v>Corbeyrier</v>
      </c>
      <c r="G1603" s="18">
        <v>5064</v>
      </c>
      <c r="H1603" s="18" t="s">
        <v>4542</v>
      </c>
    </row>
    <row r="1604" spans="1:8" x14ac:dyDescent="0.2">
      <c r="A1604" s="3">
        <v>4600</v>
      </c>
      <c r="B1604" s="3" t="s">
        <v>1749</v>
      </c>
      <c r="C1604" s="3" t="s">
        <v>1749</v>
      </c>
      <c r="D1604" s="3" t="s">
        <v>1606</v>
      </c>
      <c r="E1604" s="3" t="str">
        <v>Gryon</v>
      </c>
      <c r="G1604" s="18">
        <v>5070</v>
      </c>
      <c r="H1604" s="18" t="s">
        <v>4542</v>
      </c>
    </row>
    <row r="1605" spans="1:8" x14ac:dyDescent="0.2">
      <c r="A1605" s="3">
        <v>4613</v>
      </c>
      <c r="B1605" s="3" t="s">
        <v>1750</v>
      </c>
      <c r="C1605" s="3" t="s">
        <v>1751</v>
      </c>
      <c r="D1605" s="3" t="s">
        <v>1606</v>
      </c>
      <c r="E1605" s="3" t="str">
        <v>Lavey-Morcles</v>
      </c>
      <c r="G1605" s="18">
        <v>5072</v>
      </c>
      <c r="H1605" s="18" t="s">
        <v>4542</v>
      </c>
    </row>
    <row r="1606" spans="1:8" x14ac:dyDescent="0.2">
      <c r="A1606" s="3">
        <v>5012</v>
      </c>
      <c r="B1606" s="3" t="s">
        <v>1752</v>
      </c>
      <c r="C1606" s="3" t="s">
        <v>1752</v>
      </c>
      <c r="D1606" s="3" t="s">
        <v>1606</v>
      </c>
      <c r="E1606" s="3" t="str">
        <v>Leysin</v>
      </c>
      <c r="G1606" s="18">
        <v>5073</v>
      </c>
      <c r="H1606" s="18" t="s">
        <v>4542</v>
      </c>
    </row>
    <row r="1607" spans="1:8" x14ac:dyDescent="0.2">
      <c r="A1607" s="3">
        <v>4656</v>
      </c>
      <c r="B1607" s="3" t="s">
        <v>1753</v>
      </c>
      <c r="C1607" s="3" t="s">
        <v>1753</v>
      </c>
      <c r="D1607" s="3" t="s">
        <v>1606</v>
      </c>
      <c r="E1607" s="3" t="str">
        <v>Noville</v>
      </c>
      <c r="G1607" s="18">
        <v>5074</v>
      </c>
      <c r="H1607" s="18" t="s">
        <v>4542</v>
      </c>
    </row>
    <row r="1608" spans="1:8" x14ac:dyDescent="0.2">
      <c r="A1608" s="3">
        <v>5746</v>
      </c>
      <c r="B1608" s="3" t="s">
        <v>1754</v>
      </c>
      <c r="C1608" s="3" t="s">
        <v>1755</v>
      </c>
      <c r="D1608" s="3" t="s">
        <v>1606</v>
      </c>
      <c r="E1608" s="3" t="str">
        <v>Ollon</v>
      </c>
      <c r="G1608" s="18">
        <v>5075</v>
      </c>
      <c r="H1608" s="18" t="s">
        <v>4542</v>
      </c>
    </row>
    <row r="1609" spans="1:8" x14ac:dyDescent="0.2">
      <c r="A1609" s="3">
        <v>4612</v>
      </c>
      <c r="B1609" s="3" t="s">
        <v>1756</v>
      </c>
      <c r="C1609" s="3" t="s">
        <v>1757</v>
      </c>
      <c r="D1609" s="3" t="s">
        <v>1606</v>
      </c>
      <c r="E1609" s="3" t="str">
        <v>Ormont-Dessous</v>
      </c>
      <c r="G1609" s="18">
        <v>5076</v>
      </c>
      <c r="H1609" s="18" t="s">
        <v>4542</v>
      </c>
    </row>
    <row r="1610" spans="1:8" x14ac:dyDescent="0.2">
      <c r="A1610" s="3">
        <v>4500</v>
      </c>
      <c r="B1610" s="3" t="s">
        <v>1758</v>
      </c>
      <c r="C1610" s="3" t="s">
        <v>1758</v>
      </c>
      <c r="D1610" s="3" t="s">
        <v>1606</v>
      </c>
      <c r="E1610" s="3" t="str">
        <v>Ormont-Dessus</v>
      </c>
      <c r="G1610" s="18">
        <v>5077</v>
      </c>
      <c r="H1610" s="18" t="s">
        <v>4542</v>
      </c>
    </row>
    <row r="1611" spans="1:8" x14ac:dyDescent="0.2">
      <c r="A1611" s="3">
        <v>4252</v>
      </c>
      <c r="B1611" s="3" t="s">
        <v>1759</v>
      </c>
      <c r="C1611" s="3" t="s">
        <v>1759</v>
      </c>
      <c r="D1611" s="3" t="s">
        <v>1606</v>
      </c>
      <c r="E1611" s="3" t="str">
        <v>Rennaz</v>
      </c>
      <c r="G1611" s="18">
        <v>5078</v>
      </c>
      <c r="H1611" s="18" t="s">
        <v>4542</v>
      </c>
    </row>
    <row r="1612" spans="1:8" x14ac:dyDescent="0.2">
      <c r="A1612" s="3">
        <v>4229</v>
      </c>
      <c r="B1612" s="3" t="s">
        <v>1760</v>
      </c>
      <c r="C1612" s="3" t="s">
        <v>1761</v>
      </c>
      <c r="D1612" s="3" t="s">
        <v>1606</v>
      </c>
      <c r="E1612" s="3" t="str">
        <v>Roche (VD)</v>
      </c>
      <c r="G1612" s="18">
        <v>5079</v>
      </c>
      <c r="H1612" s="18" t="s">
        <v>4542</v>
      </c>
    </row>
    <row r="1613" spans="1:8" x14ac:dyDescent="0.2">
      <c r="A1613" s="3">
        <v>4226</v>
      </c>
      <c r="B1613" s="3" t="s">
        <v>1762</v>
      </c>
      <c r="C1613" s="3" t="s">
        <v>1762</v>
      </c>
      <c r="D1613" s="3" t="s">
        <v>1606</v>
      </c>
      <c r="E1613" s="3" t="str">
        <v>Villeneuve (VD)</v>
      </c>
      <c r="G1613" s="18">
        <v>5080</v>
      </c>
      <c r="H1613" s="18" t="s">
        <v>4542</v>
      </c>
    </row>
    <row r="1614" spans="1:8" x14ac:dyDescent="0.2">
      <c r="A1614" s="3">
        <v>4227</v>
      </c>
      <c r="B1614" s="3" t="s">
        <v>1763</v>
      </c>
      <c r="C1614" s="3" t="s">
        <v>1763</v>
      </c>
      <c r="D1614" s="3" t="s">
        <v>1606</v>
      </c>
      <c r="E1614" s="3" t="str">
        <v>Yvorne</v>
      </c>
      <c r="G1614" s="18">
        <v>5082</v>
      </c>
      <c r="H1614" s="18" t="s">
        <v>4542</v>
      </c>
    </row>
    <row r="1615" spans="1:8" x14ac:dyDescent="0.2">
      <c r="A1615" s="3">
        <v>4228</v>
      </c>
      <c r="B1615" s="3" t="s">
        <v>1764</v>
      </c>
      <c r="C1615" s="3" t="s">
        <v>1764</v>
      </c>
      <c r="D1615" s="3" t="s">
        <v>1606</v>
      </c>
      <c r="E1615" s="3" t="str">
        <v>Aubonne</v>
      </c>
      <c r="G1615" s="18">
        <v>5083</v>
      </c>
      <c r="H1615" s="18" t="s">
        <v>4542</v>
      </c>
    </row>
    <row r="1616" spans="1:8" x14ac:dyDescent="0.2">
      <c r="A1616" s="3">
        <v>4232</v>
      </c>
      <c r="B1616" s="3" t="s">
        <v>1765</v>
      </c>
      <c r="C1616" s="3" t="s">
        <v>1765</v>
      </c>
      <c r="D1616" s="3" t="s">
        <v>1606</v>
      </c>
      <c r="E1616" s="3" t="str">
        <v>Ballens</v>
      </c>
      <c r="G1616" s="18">
        <v>5084</v>
      </c>
      <c r="H1616" s="18" t="s">
        <v>4542</v>
      </c>
    </row>
    <row r="1617" spans="1:8" x14ac:dyDescent="0.2">
      <c r="A1617" s="3">
        <v>4247</v>
      </c>
      <c r="B1617" s="3" t="s">
        <v>1766</v>
      </c>
      <c r="C1617" s="3" t="s">
        <v>1766</v>
      </c>
      <c r="D1617" s="3" t="s">
        <v>1606</v>
      </c>
      <c r="E1617" s="3" t="str">
        <v>Berolle</v>
      </c>
      <c r="G1617" s="18">
        <v>5085</v>
      </c>
      <c r="H1617" s="18" t="s">
        <v>4542</v>
      </c>
    </row>
    <row r="1618" spans="1:8" x14ac:dyDescent="0.2">
      <c r="A1618" s="3">
        <v>4204</v>
      </c>
      <c r="B1618" s="3" t="s">
        <v>1767</v>
      </c>
      <c r="C1618" s="3" t="s">
        <v>1767</v>
      </c>
      <c r="D1618" s="3" t="s">
        <v>1606</v>
      </c>
      <c r="E1618" s="3" t="str">
        <v>Bière</v>
      </c>
      <c r="G1618" s="18">
        <v>5102</v>
      </c>
      <c r="H1618" s="18" t="s">
        <v>4549</v>
      </c>
    </row>
    <row r="1619" spans="1:8" x14ac:dyDescent="0.2">
      <c r="A1619" s="3">
        <v>4245</v>
      </c>
      <c r="B1619" s="3" t="s">
        <v>1768</v>
      </c>
      <c r="C1619" s="3" t="s">
        <v>1768</v>
      </c>
      <c r="D1619" s="3" t="s">
        <v>1606</v>
      </c>
      <c r="E1619" s="3" t="str">
        <v>Bougy-Villars</v>
      </c>
      <c r="G1619" s="18">
        <v>5103</v>
      </c>
      <c r="H1619" s="18" t="s">
        <v>4549</v>
      </c>
    </row>
    <row r="1620" spans="1:8" x14ac:dyDescent="0.2">
      <c r="A1620" s="3">
        <v>4233</v>
      </c>
      <c r="B1620" s="3" t="s">
        <v>1769</v>
      </c>
      <c r="C1620" s="3" t="s">
        <v>1769</v>
      </c>
      <c r="D1620" s="3" t="s">
        <v>1606</v>
      </c>
      <c r="E1620" s="3" t="str">
        <v>Féchy</v>
      </c>
      <c r="G1620" s="18">
        <v>5105</v>
      </c>
      <c r="H1620" s="18" t="s">
        <v>4549</v>
      </c>
    </row>
    <row r="1621" spans="1:8" x14ac:dyDescent="0.2">
      <c r="A1621" s="3">
        <v>4208</v>
      </c>
      <c r="B1621" s="3" t="s">
        <v>1770</v>
      </c>
      <c r="C1621" s="3" t="s">
        <v>1770</v>
      </c>
      <c r="D1621" s="3" t="s">
        <v>1606</v>
      </c>
      <c r="E1621" s="3" t="str">
        <v>Gimel</v>
      </c>
      <c r="G1621" s="18">
        <v>5106</v>
      </c>
      <c r="H1621" s="18" t="s">
        <v>4549</v>
      </c>
    </row>
    <row r="1622" spans="1:8" x14ac:dyDescent="0.2">
      <c r="A1622" s="3">
        <v>4234</v>
      </c>
      <c r="B1622" s="3" t="s">
        <v>1771</v>
      </c>
      <c r="C1622" s="3" t="s">
        <v>1771</v>
      </c>
      <c r="D1622" s="3" t="s">
        <v>1606</v>
      </c>
      <c r="E1622" s="3" t="str">
        <v>Longirod</v>
      </c>
      <c r="G1622" s="18">
        <v>5107</v>
      </c>
      <c r="H1622" s="18" t="s">
        <v>4549</v>
      </c>
    </row>
    <row r="1623" spans="1:8" x14ac:dyDescent="0.2">
      <c r="A1623" s="3">
        <v>4001</v>
      </c>
      <c r="B1623" s="3" t="s">
        <v>1772</v>
      </c>
      <c r="C1623" s="3" t="s">
        <v>1772</v>
      </c>
      <c r="D1623" s="3" t="s">
        <v>1773</v>
      </c>
      <c r="E1623" s="3" t="str">
        <v>Marchissy</v>
      </c>
      <c r="G1623" s="18">
        <v>5108</v>
      </c>
      <c r="H1623" s="18" t="s">
        <v>4549</v>
      </c>
    </row>
    <row r="1624" spans="1:8" x14ac:dyDescent="0.2">
      <c r="A1624" s="3">
        <v>4031</v>
      </c>
      <c r="B1624" s="3" t="s">
        <v>1772</v>
      </c>
      <c r="C1624" s="3" t="s">
        <v>1772</v>
      </c>
      <c r="D1624" s="3" t="s">
        <v>1773</v>
      </c>
      <c r="E1624" s="3" t="str">
        <v>Mollens (VD)</v>
      </c>
      <c r="G1624" s="18">
        <v>5112</v>
      </c>
      <c r="H1624" s="18" t="s">
        <v>4549</v>
      </c>
    </row>
    <row r="1625" spans="1:8" x14ac:dyDescent="0.2">
      <c r="A1625" s="3">
        <v>4031</v>
      </c>
      <c r="B1625" s="3" t="s">
        <v>1772</v>
      </c>
      <c r="C1625" s="3" t="s">
        <v>1772</v>
      </c>
      <c r="D1625" s="3" t="s">
        <v>1773</v>
      </c>
      <c r="E1625" s="3" t="str">
        <v>Saint-George</v>
      </c>
      <c r="G1625" s="18">
        <v>5113</v>
      </c>
      <c r="H1625" s="18" t="s">
        <v>4549</v>
      </c>
    </row>
    <row r="1626" spans="1:8" x14ac:dyDescent="0.2">
      <c r="A1626" s="3">
        <v>4051</v>
      </c>
      <c r="B1626" s="3" t="s">
        <v>1772</v>
      </c>
      <c r="C1626" s="3" t="s">
        <v>1772</v>
      </c>
      <c r="D1626" s="3" t="s">
        <v>1773</v>
      </c>
      <c r="E1626" s="3" t="str">
        <v>Saint-Livres</v>
      </c>
      <c r="G1626" s="18">
        <v>5116</v>
      </c>
      <c r="H1626" s="18" t="s">
        <v>4549</v>
      </c>
    </row>
    <row r="1627" spans="1:8" x14ac:dyDescent="0.2">
      <c r="A1627" s="3">
        <v>4052</v>
      </c>
      <c r="B1627" s="3" t="s">
        <v>1772</v>
      </c>
      <c r="C1627" s="3" t="s">
        <v>1772</v>
      </c>
      <c r="D1627" s="3" t="s">
        <v>1773</v>
      </c>
      <c r="E1627" s="3" t="str">
        <v>Saint-Oyens</v>
      </c>
      <c r="G1627" s="18">
        <v>5200</v>
      </c>
      <c r="H1627" s="18" t="s">
        <v>4549</v>
      </c>
    </row>
    <row r="1628" spans="1:8" x14ac:dyDescent="0.2">
      <c r="A1628" s="3">
        <v>4052</v>
      </c>
      <c r="B1628" s="3" t="s">
        <v>1772</v>
      </c>
      <c r="C1628" s="3" t="s">
        <v>1772</v>
      </c>
      <c r="D1628" s="3" t="s">
        <v>1773</v>
      </c>
      <c r="E1628" s="3" t="str">
        <v>Saubraz</v>
      </c>
      <c r="G1628" s="18">
        <v>5210</v>
      </c>
      <c r="H1628" s="18" t="s">
        <v>4549</v>
      </c>
    </row>
    <row r="1629" spans="1:8" x14ac:dyDescent="0.2">
      <c r="A1629" s="3">
        <v>4053</v>
      </c>
      <c r="B1629" s="3" t="s">
        <v>1772</v>
      </c>
      <c r="C1629" s="3" t="s">
        <v>1772</v>
      </c>
      <c r="D1629" s="3" t="s">
        <v>1773</v>
      </c>
      <c r="E1629" s="3" t="str">
        <v>Avenches</v>
      </c>
      <c r="G1629" s="18">
        <v>5212</v>
      </c>
      <c r="H1629" s="18" t="s">
        <v>4549</v>
      </c>
    </row>
    <row r="1630" spans="1:8" x14ac:dyDescent="0.2">
      <c r="A1630" s="3">
        <v>4054</v>
      </c>
      <c r="B1630" s="3" t="s">
        <v>1772</v>
      </c>
      <c r="C1630" s="3" t="s">
        <v>1772</v>
      </c>
      <c r="D1630" s="3" t="s">
        <v>1773</v>
      </c>
      <c r="E1630" s="3" t="str">
        <v>Cudrefin</v>
      </c>
      <c r="G1630" s="18">
        <v>5213</v>
      </c>
      <c r="H1630" s="18" t="s">
        <v>4549</v>
      </c>
    </row>
    <row r="1631" spans="1:8" x14ac:dyDescent="0.2">
      <c r="A1631" s="3">
        <v>4055</v>
      </c>
      <c r="B1631" s="3" t="s">
        <v>1772</v>
      </c>
      <c r="C1631" s="3" t="s">
        <v>1772</v>
      </c>
      <c r="D1631" s="3" t="s">
        <v>1773</v>
      </c>
      <c r="E1631" s="3" t="str">
        <v>Faoug</v>
      </c>
      <c r="G1631" s="18">
        <v>5222</v>
      </c>
      <c r="H1631" s="18" t="s">
        <v>4549</v>
      </c>
    </row>
    <row r="1632" spans="1:8" x14ac:dyDescent="0.2">
      <c r="A1632" s="3">
        <v>4056</v>
      </c>
      <c r="B1632" s="3" t="s">
        <v>1772</v>
      </c>
      <c r="C1632" s="3" t="s">
        <v>1772</v>
      </c>
      <c r="D1632" s="3" t="s">
        <v>1773</v>
      </c>
      <c r="E1632" s="3" t="str">
        <v>Vully-les-Lacs</v>
      </c>
      <c r="G1632" s="18">
        <v>5223</v>
      </c>
      <c r="H1632" s="18" t="s">
        <v>4549</v>
      </c>
    </row>
    <row r="1633" spans="1:8" x14ac:dyDescent="0.2">
      <c r="A1633" s="3">
        <v>4057</v>
      </c>
      <c r="B1633" s="3" t="s">
        <v>1772</v>
      </c>
      <c r="C1633" s="3" t="s">
        <v>1772</v>
      </c>
      <c r="D1633" s="3" t="s">
        <v>1773</v>
      </c>
      <c r="E1633" s="3" t="str">
        <v>Bettens</v>
      </c>
      <c r="G1633" s="18">
        <v>5225</v>
      </c>
      <c r="H1633" s="18" t="s">
        <v>4549</v>
      </c>
    </row>
    <row r="1634" spans="1:8" x14ac:dyDescent="0.2">
      <c r="A1634" s="3">
        <v>4058</v>
      </c>
      <c r="B1634" s="3" t="s">
        <v>1772</v>
      </c>
      <c r="C1634" s="3" t="s">
        <v>1772</v>
      </c>
      <c r="D1634" s="3" t="s">
        <v>1773</v>
      </c>
      <c r="E1634" s="3" t="str">
        <v>Bournens</v>
      </c>
      <c r="G1634" s="18">
        <v>5233</v>
      </c>
      <c r="H1634" s="18" t="s">
        <v>4550</v>
      </c>
    </row>
    <row r="1635" spans="1:8" x14ac:dyDescent="0.2">
      <c r="A1635" s="3">
        <v>4059</v>
      </c>
      <c r="B1635" s="3" t="s">
        <v>1772</v>
      </c>
      <c r="C1635" s="3" t="s">
        <v>1772</v>
      </c>
      <c r="D1635" s="3" t="s">
        <v>1773</v>
      </c>
      <c r="E1635" s="3" t="str">
        <v>Boussens</v>
      </c>
      <c r="G1635" s="18">
        <v>5234</v>
      </c>
      <c r="H1635" s="18" t="s">
        <v>4549</v>
      </c>
    </row>
    <row r="1636" spans="1:8" x14ac:dyDescent="0.2">
      <c r="A1636" s="3">
        <v>4126</v>
      </c>
      <c r="B1636" s="3" t="s">
        <v>1774</v>
      </c>
      <c r="C1636" s="3" t="s">
        <v>1774</v>
      </c>
      <c r="D1636" s="3" t="s">
        <v>1773</v>
      </c>
      <c r="E1636" s="3" t="str">
        <v>La Chaux (Cossonay)</v>
      </c>
      <c r="G1636" s="18">
        <v>5235</v>
      </c>
      <c r="H1636" s="18" t="s">
        <v>4549</v>
      </c>
    </row>
    <row r="1637" spans="1:8" x14ac:dyDescent="0.2">
      <c r="A1637" s="3">
        <v>4125</v>
      </c>
      <c r="B1637" s="3" t="s">
        <v>1775</v>
      </c>
      <c r="C1637" s="3" t="s">
        <v>1775</v>
      </c>
      <c r="D1637" s="3" t="s">
        <v>1773</v>
      </c>
      <c r="E1637" s="3" t="str">
        <v>Chavannes-le-Veyron</v>
      </c>
      <c r="G1637" s="18">
        <v>5236</v>
      </c>
      <c r="H1637" s="18" t="s">
        <v>4549</v>
      </c>
    </row>
    <row r="1638" spans="1:8" x14ac:dyDescent="0.2">
      <c r="A1638" s="3">
        <v>4147</v>
      </c>
      <c r="B1638" s="3" t="s">
        <v>1776</v>
      </c>
      <c r="C1638" s="3" t="s">
        <v>1777</v>
      </c>
      <c r="D1638" s="3" t="s">
        <v>1778</v>
      </c>
      <c r="E1638" s="3" t="str">
        <v>Chevilly</v>
      </c>
      <c r="G1638" s="18">
        <v>5237</v>
      </c>
      <c r="H1638" s="18" t="s">
        <v>4542</v>
      </c>
    </row>
    <row r="1639" spans="1:8" x14ac:dyDescent="0.2">
      <c r="A1639" s="3">
        <v>4123</v>
      </c>
      <c r="B1639" s="3" t="s">
        <v>1779</v>
      </c>
      <c r="C1639" s="3" t="s">
        <v>1779</v>
      </c>
      <c r="D1639" s="3" t="s">
        <v>1778</v>
      </c>
      <c r="E1639" s="3" t="str">
        <v>Cossonay</v>
      </c>
      <c r="G1639" s="18">
        <v>5242</v>
      </c>
      <c r="H1639" s="18" t="s">
        <v>4549</v>
      </c>
    </row>
    <row r="1640" spans="1:8" x14ac:dyDescent="0.2">
      <c r="A1640" s="3">
        <v>4144</v>
      </c>
      <c r="B1640" s="3" t="s">
        <v>1780</v>
      </c>
      <c r="C1640" s="3" t="s">
        <v>1780</v>
      </c>
      <c r="D1640" s="3" t="s">
        <v>1778</v>
      </c>
      <c r="E1640" s="3" t="str">
        <v>Cuarnens</v>
      </c>
      <c r="G1640" s="18">
        <v>5243</v>
      </c>
      <c r="H1640" s="18" t="s">
        <v>4549</v>
      </c>
    </row>
    <row r="1641" spans="1:8" x14ac:dyDescent="0.2">
      <c r="A1641" s="3">
        <v>4105</v>
      </c>
      <c r="B1641" s="3" t="s">
        <v>1781</v>
      </c>
      <c r="C1641" s="3" t="s">
        <v>1782</v>
      </c>
      <c r="D1641" s="3" t="s">
        <v>1778</v>
      </c>
      <c r="E1641" s="3" t="str">
        <v>Daillens</v>
      </c>
      <c r="G1641" s="18">
        <v>5244</v>
      </c>
      <c r="H1641" s="18" t="s">
        <v>4549</v>
      </c>
    </row>
    <row r="1642" spans="1:8" x14ac:dyDescent="0.2">
      <c r="A1642" s="3">
        <v>4101</v>
      </c>
      <c r="B1642" s="3" t="s">
        <v>1783</v>
      </c>
      <c r="C1642" s="3" t="s">
        <v>1784</v>
      </c>
      <c r="D1642" s="3" t="s">
        <v>1778</v>
      </c>
      <c r="E1642" s="3" t="str">
        <v>Dizy</v>
      </c>
      <c r="G1642" s="18">
        <v>5245</v>
      </c>
      <c r="H1642" s="18" t="s">
        <v>4549</v>
      </c>
    </row>
    <row r="1643" spans="1:8" x14ac:dyDescent="0.2">
      <c r="A1643" s="3">
        <v>4102</v>
      </c>
      <c r="B1643" s="3" t="s">
        <v>1784</v>
      </c>
      <c r="C1643" s="3" t="s">
        <v>1784</v>
      </c>
      <c r="D1643" s="3" t="s">
        <v>1778</v>
      </c>
      <c r="E1643" s="3" t="str">
        <v>Eclépens</v>
      </c>
      <c r="G1643" s="18">
        <v>5246</v>
      </c>
      <c r="H1643" s="18" t="s">
        <v>4549</v>
      </c>
    </row>
    <row r="1644" spans="1:8" x14ac:dyDescent="0.2">
      <c r="A1644" s="3">
        <v>4127</v>
      </c>
      <c r="B1644" s="3" t="s">
        <v>1785</v>
      </c>
      <c r="C1644" s="3" t="s">
        <v>1785</v>
      </c>
      <c r="D1644" s="3" t="s">
        <v>1778</v>
      </c>
      <c r="E1644" s="3" t="str">
        <v>Ferreyres</v>
      </c>
      <c r="G1644" s="18">
        <v>5272</v>
      </c>
      <c r="H1644" s="18" t="s">
        <v>4542</v>
      </c>
    </row>
    <row r="1645" spans="1:8" x14ac:dyDescent="0.2">
      <c r="A1645" s="3">
        <v>4103</v>
      </c>
      <c r="B1645" s="3" t="s">
        <v>1786</v>
      </c>
      <c r="C1645" s="3" t="s">
        <v>1786</v>
      </c>
      <c r="D1645" s="3" t="s">
        <v>1778</v>
      </c>
      <c r="E1645" s="3" t="str">
        <v>Gollion</v>
      </c>
      <c r="G1645" s="18">
        <v>5273</v>
      </c>
      <c r="H1645" s="18" t="s">
        <v>4542</v>
      </c>
    </row>
    <row r="1646" spans="1:8" x14ac:dyDescent="0.2">
      <c r="A1646" s="3">
        <v>4107</v>
      </c>
      <c r="B1646" s="3" t="s">
        <v>1787</v>
      </c>
      <c r="C1646" s="3" t="s">
        <v>1787</v>
      </c>
      <c r="D1646" s="3" t="s">
        <v>1778</v>
      </c>
      <c r="E1646" s="3" t="str">
        <v>Grancy</v>
      </c>
      <c r="G1646" s="18">
        <v>5274</v>
      </c>
      <c r="H1646" s="18" t="s">
        <v>4542</v>
      </c>
    </row>
    <row r="1647" spans="1:8" x14ac:dyDescent="0.2">
      <c r="A1647" s="3">
        <v>4142</v>
      </c>
      <c r="B1647" s="3" t="s">
        <v>1788</v>
      </c>
      <c r="C1647" s="3" t="s">
        <v>1788</v>
      </c>
      <c r="D1647" s="3" t="s">
        <v>1778</v>
      </c>
      <c r="E1647" s="3" t="str">
        <v>L'Isle</v>
      </c>
      <c r="G1647" s="18">
        <v>5275</v>
      </c>
      <c r="H1647" s="18" t="s">
        <v>4542</v>
      </c>
    </row>
    <row r="1648" spans="1:8" x14ac:dyDescent="0.2">
      <c r="A1648" s="3">
        <v>4132</v>
      </c>
      <c r="B1648" s="3" t="s">
        <v>1789</v>
      </c>
      <c r="C1648" s="3" t="s">
        <v>1789</v>
      </c>
      <c r="D1648" s="3" t="s">
        <v>1778</v>
      </c>
      <c r="E1648" s="3" t="str">
        <v>Lussery-Villars</v>
      </c>
      <c r="G1648" s="18">
        <v>5276</v>
      </c>
      <c r="H1648" s="18" t="s">
        <v>4542</v>
      </c>
    </row>
    <row r="1649" spans="1:8" x14ac:dyDescent="0.2">
      <c r="A1649" s="3">
        <v>4104</v>
      </c>
      <c r="B1649" s="3" t="s">
        <v>1790</v>
      </c>
      <c r="C1649" s="3" t="s">
        <v>1791</v>
      </c>
      <c r="D1649" s="3" t="s">
        <v>1778</v>
      </c>
      <c r="E1649" s="3" t="str">
        <v>Mauraz</v>
      </c>
      <c r="G1649" s="18">
        <v>5277</v>
      </c>
      <c r="H1649" s="18" t="s">
        <v>4542</v>
      </c>
    </row>
    <row r="1650" spans="1:8" x14ac:dyDescent="0.2">
      <c r="A1650" s="3">
        <v>4148</v>
      </c>
      <c r="B1650" s="3" t="s">
        <v>1792</v>
      </c>
      <c r="C1650" s="3" t="s">
        <v>1792</v>
      </c>
      <c r="D1650" s="3" t="s">
        <v>1778</v>
      </c>
      <c r="E1650" s="3" t="str">
        <v>Mex (VD)</v>
      </c>
      <c r="G1650" s="18">
        <v>5300</v>
      </c>
      <c r="H1650" s="18" t="s">
        <v>4550</v>
      </c>
    </row>
    <row r="1651" spans="1:8" x14ac:dyDescent="0.2">
      <c r="A1651" s="3">
        <v>4153</v>
      </c>
      <c r="B1651" s="3" t="s">
        <v>1793</v>
      </c>
      <c r="C1651" s="3" t="s">
        <v>1794</v>
      </c>
      <c r="D1651" s="3" t="s">
        <v>1778</v>
      </c>
      <c r="E1651" s="3" t="str">
        <v>Moiry</v>
      </c>
      <c r="G1651" s="18">
        <v>5301</v>
      </c>
      <c r="H1651" s="18" t="s">
        <v>4550</v>
      </c>
    </row>
    <row r="1652" spans="1:8" x14ac:dyDescent="0.2">
      <c r="A1652" s="3">
        <v>4124</v>
      </c>
      <c r="B1652" s="3" t="s">
        <v>1795</v>
      </c>
      <c r="C1652" s="3" t="s">
        <v>1795</v>
      </c>
      <c r="D1652" s="3" t="s">
        <v>1778</v>
      </c>
      <c r="E1652" s="3" t="str">
        <v>Mont-la-Ville</v>
      </c>
      <c r="G1652" s="18">
        <v>5303</v>
      </c>
      <c r="H1652" s="18" t="s">
        <v>4550</v>
      </c>
    </row>
    <row r="1653" spans="1:8" x14ac:dyDescent="0.2">
      <c r="A1653" s="3">
        <v>4106</v>
      </c>
      <c r="B1653" s="3" t="s">
        <v>1796</v>
      </c>
      <c r="C1653" s="3" t="s">
        <v>1796</v>
      </c>
      <c r="D1653" s="3" t="s">
        <v>1778</v>
      </c>
      <c r="E1653" s="3" t="str">
        <v>Montricher</v>
      </c>
      <c r="G1653" s="18">
        <v>5304</v>
      </c>
      <c r="H1653" s="18" t="s">
        <v>4550</v>
      </c>
    </row>
    <row r="1654" spans="1:8" x14ac:dyDescent="0.2">
      <c r="A1654" s="3">
        <v>4223</v>
      </c>
      <c r="B1654" s="3" t="s">
        <v>1797</v>
      </c>
      <c r="C1654" s="3" t="s">
        <v>1797</v>
      </c>
      <c r="D1654" s="3" t="s">
        <v>1778</v>
      </c>
      <c r="E1654" s="3" t="str">
        <v>Orny</v>
      </c>
      <c r="G1654" s="18">
        <v>5305</v>
      </c>
      <c r="H1654" s="18" t="s">
        <v>4550</v>
      </c>
    </row>
    <row r="1655" spans="1:8" x14ac:dyDescent="0.2">
      <c r="A1655" s="3">
        <v>4225</v>
      </c>
      <c r="B1655" s="3" t="s">
        <v>1798</v>
      </c>
      <c r="C1655" s="3" t="s">
        <v>1798</v>
      </c>
      <c r="D1655" s="3" t="s">
        <v>1778</v>
      </c>
      <c r="E1655" s="3" t="str">
        <v>Penthalaz</v>
      </c>
      <c r="G1655" s="18">
        <v>5306</v>
      </c>
      <c r="H1655" s="18" t="s">
        <v>4550</v>
      </c>
    </row>
    <row r="1656" spans="1:8" x14ac:dyDescent="0.2">
      <c r="A1656" s="3">
        <v>4117</v>
      </c>
      <c r="B1656" s="3" t="s">
        <v>1799</v>
      </c>
      <c r="C1656" s="3" t="s">
        <v>1799</v>
      </c>
      <c r="D1656" s="3" t="s">
        <v>1778</v>
      </c>
      <c r="E1656" s="3" t="str">
        <v>Penthaz</v>
      </c>
      <c r="G1656" s="18">
        <v>5312</v>
      </c>
      <c r="H1656" s="18" t="s">
        <v>4550</v>
      </c>
    </row>
    <row r="1657" spans="1:8" x14ac:dyDescent="0.2">
      <c r="A1657" s="3">
        <v>4243</v>
      </c>
      <c r="B1657" s="3" t="s">
        <v>1800</v>
      </c>
      <c r="C1657" s="3" t="s">
        <v>1800</v>
      </c>
      <c r="D1657" s="3" t="s">
        <v>1778</v>
      </c>
      <c r="E1657" s="3" t="str">
        <v>Pompaples</v>
      </c>
      <c r="G1657" s="18">
        <v>5313</v>
      </c>
      <c r="H1657" s="18" t="s">
        <v>4550</v>
      </c>
    </row>
    <row r="1658" spans="1:8" x14ac:dyDescent="0.2">
      <c r="A1658" s="3">
        <v>4202</v>
      </c>
      <c r="B1658" s="3" t="s">
        <v>1801</v>
      </c>
      <c r="C1658" s="3" t="s">
        <v>1801</v>
      </c>
      <c r="D1658" s="3" t="s">
        <v>1778</v>
      </c>
      <c r="E1658" s="3" t="str">
        <v>La Sarraz</v>
      </c>
      <c r="G1658" s="18">
        <v>5314</v>
      </c>
      <c r="H1658" s="18" t="s">
        <v>4550</v>
      </c>
    </row>
    <row r="1659" spans="1:8" x14ac:dyDescent="0.2">
      <c r="A1659" s="3">
        <v>4203</v>
      </c>
      <c r="B1659" s="3" t="s">
        <v>1802</v>
      </c>
      <c r="C1659" s="3" t="s">
        <v>1802</v>
      </c>
      <c r="D1659" s="3" t="s">
        <v>1778</v>
      </c>
      <c r="E1659" s="3" t="str">
        <v>Senarclens</v>
      </c>
      <c r="G1659" s="18">
        <v>5315</v>
      </c>
      <c r="H1659" s="18" t="s">
        <v>4550</v>
      </c>
    </row>
    <row r="1660" spans="1:8" x14ac:dyDescent="0.2">
      <c r="A1660" s="3">
        <v>4242</v>
      </c>
      <c r="B1660" s="3" t="s">
        <v>1803</v>
      </c>
      <c r="C1660" s="3" t="s">
        <v>1803</v>
      </c>
      <c r="D1660" s="3" t="s">
        <v>1778</v>
      </c>
      <c r="E1660" s="3" t="str">
        <v>Sullens</v>
      </c>
      <c r="G1660" s="18">
        <v>5316</v>
      </c>
      <c r="H1660" s="18" t="s">
        <v>4550</v>
      </c>
    </row>
    <row r="1661" spans="1:8" x14ac:dyDescent="0.2">
      <c r="A1661" s="3">
        <v>4253</v>
      </c>
      <c r="B1661" s="3" t="s">
        <v>1804</v>
      </c>
      <c r="C1661" s="3" t="s">
        <v>1804</v>
      </c>
      <c r="D1661" s="3" t="s">
        <v>1778</v>
      </c>
      <c r="E1661" s="3" t="str">
        <v>Vufflens-la-Ville</v>
      </c>
      <c r="G1661" s="18">
        <v>5317</v>
      </c>
      <c r="H1661" s="18" t="s">
        <v>4542</v>
      </c>
    </row>
    <row r="1662" spans="1:8" x14ac:dyDescent="0.2">
      <c r="A1662" s="3">
        <v>4254</v>
      </c>
      <c r="B1662" s="3" t="s">
        <v>1805</v>
      </c>
      <c r="C1662" s="3" t="s">
        <v>1804</v>
      </c>
      <c r="D1662" s="3" t="s">
        <v>1778</v>
      </c>
      <c r="E1662" s="3" t="str">
        <v>Assens</v>
      </c>
      <c r="G1662" s="18">
        <v>5318</v>
      </c>
      <c r="H1662" s="18" t="s">
        <v>4549</v>
      </c>
    </row>
    <row r="1663" spans="1:8" x14ac:dyDescent="0.2">
      <c r="A1663" s="3">
        <v>4224</v>
      </c>
      <c r="B1663" s="3" t="s">
        <v>1806</v>
      </c>
      <c r="C1663" s="3" t="s">
        <v>1806</v>
      </c>
      <c r="D1663" s="3" t="s">
        <v>1778</v>
      </c>
      <c r="E1663" s="3" t="str">
        <v>Bercher</v>
      </c>
      <c r="G1663" s="18">
        <v>5322</v>
      </c>
      <c r="H1663" s="18" t="s">
        <v>4550</v>
      </c>
    </row>
    <row r="1664" spans="1:8" x14ac:dyDescent="0.2">
      <c r="A1664" s="3">
        <v>2814</v>
      </c>
      <c r="B1664" s="3" t="s">
        <v>1807</v>
      </c>
      <c r="C1664" s="3" t="s">
        <v>1807</v>
      </c>
      <c r="D1664" s="3" t="s">
        <v>1778</v>
      </c>
      <c r="E1664" s="3" t="str">
        <v>Bottens</v>
      </c>
      <c r="G1664" s="18">
        <v>5323</v>
      </c>
      <c r="H1664" s="18" t="s">
        <v>4550</v>
      </c>
    </row>
    <row r="1665" spans="1:8" x14ac:dyDescent="0.2">
      <c r="A1665" s="3">
        <v>4244</v>
      </c>
      <c r="B1665" s="3" t="s">
        <v>1808</v>
      </c>
      <c r="C1665" s="3" t="s">
        <v>1808</v>
      </c>
      <c r="D1665" s="3" t="s">
        <v>1778</v>
      </c>
      <c r="E1665" s="3" t="str">
        <v>Bretigny-sur-Morrens</v>
      </c>
      <c r="G1665" s="18">
        <v>5324</v>
      </c>
      <c r="H1665" s="18" t="s">
        <v>4542</v>
      </c>
    </row>
    <row r="1666" spans="1:8" x14ac:dyDescent="0.2">
      <c r="A1666" s="3">
        <v>4246</v>
      </c>
      <c r="B1666" s="3" t="s">
        <v>1809</v>
      </c>
      <c r="C1666" s="3" t="s">
        <v>1810</v>
      </c>
      <c r="D1666" s="3" t="s">
        <v>1778</v>
      </c>
      <c r="E1666" s="3" t="str">
        <v>Cugy (VD)</v>
      </c>
      <c r="G1666" s="18">
        <v>5325</v>
      </c>
      <c r="H1666" s="18" t="s">
        <v>4542</v>
      </c>
    </row>
    <row r="1667" spans="1:8" x14ac:dyDescent="0.2">
      <c r="A1667" s="3">
        <v>4222</v>
      </c>
      <c r="B1667" s="3" t="s">
        <v>1811</v>
      </c>
      <c r="C1667" s="3" t="s">
        <v>1811</v>
      </c>
      <c r="D1667" s="3" t="s">
        <v>1778</v>
      </c>
      <c r="E1667" s="3" t="str">
        <v>Echallens</v>
      </c>
      <c r="G1667" s="18">
        <v>5326</v>
      </c>
      <c r="H1667" s="18" t="s">
        <v>4542</v>
      </c>
    </row>
    <row r="1668" spans="1:8" x14ac:dyDescent="0.2">
      <c r="A1668" s="3">
        <v>4422</v>
      </c>
      <c r="B1668" s="3" t="s">
        <v>1812</v>
      </c>
      <c r="C1668" s="3" t="s">
        <v>1812</v>
      </c>
      <c r="D1668" s="3" t="s">
        <v>1778</v>
      </c>
      <c r="E1668" s="3" t="str">
        <v>Essertines-sur-Yverdon</v>
      </c>
      <c r="G1668" s="18">
        <v>5330</v>
      </c>
      <c r="H1668" s="18" t="s">
        <v>4550</v>
      </c>
    </row>
    <row r="1669" spans="1:8" x14ac:dyDescent="0.2">
      <c r="A1669" s="3">
        <v>4302</v>
      </c>
      <c r="B1669" s="3" t="s">
        <v>1813</v>
      </c>
      <c r="C1669" s="3" t="s">
        <v>1814</v>
      </c>
      <c r="D1669" s="3" t="s">
        <v>1778</v>
      </c>
      <c r="E1669" s="3" t="str">
        <v>Etagnières</v>
      </c>
      <c r="G1669" s="18">
        <v>5332</v>
      </c>
      <c r="H1669" s="18" t="s">
        <v>4550</v>
      </c>
    </row>
    <row r="1670" spans="1:8" x14ac:dyDescent="0.2">
      <c r="A1670" s="3">
        <v>4416</v>
      </c>
      <c r="B1670" s="3" t="s">
        <v>1815</v>
      </c>
      <c r="C1670" s="3" t="s">
        <v>1815</v>
      </c>
      <c r="D1670" s="3" t="s">
        <v>1778</v>
      </c>
      <c r="E1670" s="3" t="str">
        <v>Fey</v>
      </c>
      <c r="G1670" s="18">
        <v>5333</v>
      </c>
      <c r="H1670" s="18" t="s">
        <v>4550</v>
      </c>
    </row>
    <row r="1671" spans="1:8" x14ac:dyDescent="0.2">
      <c r="A1671" s="3">
        <v>4402</v>
      </c>
      <c r="B1671" s="3" t="s">
        <v>1816</v>
      </c>
      <c r="C1671" s="3" t="s">
        <v>1816</v>
      </c>
      <c r="D1671" s="3" t="s">
        <v>1778</v>
      </c>
      <c r="E1671" s="3" t="str">
        <v>Froideville</v>
      </c>
      <c r="G1671" s="18">
        <v>5334</v>
      </c>
      <c r="H1671" s="18" t="s">
        <v>4550</v>
      </c>
    </row>
    <row r="1672" spans="1:8" x14ac:dyDescent="0.2">
      <c r="A1672" s="3">
        <v>4414</v>
      </c>
      <c r="B1672" s="3" t="s">
        <v>1817</v>
      </c>
      <c r="C1672" s="3" t="s">
        <v>1817</v>
      </c>
      <c r="D1672" s="3" t="s">
        <v>1778</v>
      </c>
      <c r="E1672" s="3" t="str">
        <v>Morrens (VD)</v>
      </c>
      <c r="G1672" s="18">
        <v>5400</v>
      </c>
      <c r="H1672" s="18" t="s">
        <v>4550</v>
      </c>
    </row>
    <row r="1673" spans="1:8" x14ac:dyDescent="0.2">
      <c r="A1673" s="3">
        <v>4304</v>
      </c>
      <c r="B1673" s="3" t="s">
        <v>1818</v>
      </c>
      <c r="C1673" s="3" t="s">
        <v>1818</v>
      </c>
      <c r="D1673" s="3" t="s">
        <v>1778</v>
      </c>
      <c r="E1673" s="3" t="str">
        <v>Oulens-sous-Echallens</v>
      </c>
      <c r="G1673" s="18">
        <v>5404</v>
      </c>
      <c r="H1673" s="18" t="s">
        <v>4550</v>
      </c>
    </row>
    <row r="1674" spans="1:8" x14ac:dyDescent="0.2">
      <c r="A1674" s="3">
        <v>4423</v>
      </c>
      <c r="B1674" s="3" t="s">
        <v>1819</v>
      </c>
      <c r="C1674" s="3" t="s">
        <v>1819</v>
      </c>
      <c r="D1674" s="3" t="s">
        <v>1778</v>
      </c>
      <c r="E1674" s="3" t="str">
        <v>Pailly</v>
      </c>
      <c r="G1674" s="18">
        <v>5405</v>
      </c>
      <c r="H1674" s="18" t="s">
        <v>4550</v>
      </c>
    </row>
    <row r="1675" spans="1:8" x14ac:dyDescent="0.2">
      <c r="A1675" s="3">
        <v>4415</v>
      </c>
      <c r="B1675" s="3" t="s">
        <v>1820</v>
      </c>
      <c r="C1675" s="3" t="s">
        <v>1820</v>
      </c>
      <c r="D1675" s="3" t="s">
        <v>1778</v>
      </c>
      <c r="E1675" s="3" t="str">
        <v>Penthéréaz</v>
      </c>
      <c r="G1675" s="18">
        <v>5406</v>
      </c>
      <c r="H1675" s="18" t="s">
        <v>4549</v>
      </c>
    </row>
    <row r="1676" spans="1:8" x14ac:dyDescent="0.2">
      <c r="A1676" s="3">
        <v>4410</v>
      </c>
      <c r="B1676" s="3" t="s">
        <v>1821</v>
      </c>
      <c r="C1676" s="3" t="s">
        <v>1821</v>
      </c>
      <c r="D1676" s="3" t="s">
        <v>1778</v>
      </c>
      <c r="E1676" s="3" t="str">
        <v>Poliez-Pittet</v>
      </c>
      <c r="G1676" s="18">
        <v>5408</v>
      </c>
      <c r="H1676" s="18" t="s">
        <v>4550</v>
      </c>
    </row>
    <row r="1677" spans="1:8" x14ac:dyDescent="0.2">
      <c r="A1677" s="3">
        <v>4419</v>
      </c>
      <c r="B1677" s="3" t="s">
        <v>1822</v>
      </c>
      <c r="C1677" s="3" t="s">
        <v>1822</v>
      </c>
      <c r="D1677" s="3" t="s">
        <v>1778</v>
      </c>
      <c r="E1677" s="3" t="str">
        <v>Rueyres</v>
      </c>
      <c r="G1677" s="18">
        <v>5412</v>
      </c>
      <c r="H1677" s="18" t="s">
        <v>4549</v>
      </c>
    </row>
    <row r="1678" spans="1:8" x14ac:dyDescent="0.2">
      <c r="A1678" s="3">
        <v>4133</v>
      </c>
      <c r="B1678" s="3" t="s">
        <v>1823</v>
      </c>
      <c r="C1678" s="3" t="s">
        <v>1823</v>
      </c>
      <c r="D1678" s="3" t="s">
        <v>1778</v>
      </c>
      <c r="E1678" s="3" t="str">
        <v>Saint-Barthélemy (VD)</v>
      </c>
      <c r="G1678" s="18">
        <v>5413</v>
      </c>
      <c r="H1678" s="18" t="s">
        <v>4549</v>
      </c>
    </row>
    <row r="1679" spans="1:8" x14ac:dyDescent="0.2">
      <c r="A1679" s="3">
        <v>4433</v>
      </c>
      <c r="B1679" s="3" t="s">
        <v>1824</v>
      </c>
      <c r="C1679" s="3" t="s">
        <v>1824</v>
      </c>
      <c r="D1679" s="3" t="s">
        <v>1778</v>
      </c>
      <c r="E1679" s="3" t="str">
        <v>Villars-le-Terroir</v>
      </c>
      <c r="G1679" s="18">
        <v>5415</v>
      </c>
      <c r="H1679" s="18" t="s">
        <v>4550</v>
      </c>
    </row>
    <row r="1680" spans="1:8" x14ac:dyDescent="0.2">
      <c r="A1680" s="3">
        <v>4411</v>
      </c>
      <c r="B1680" s="3" t="s">
        <v>1825</v>
      </c>
      <c r="C1680" s="3" t="s">
        <v>1825</v>
      </c>
      <c r="D1680" s="3" t="s">
        <v>1778</v>
      </c>
      <c r="E1680" s="3" t="str">
        <v>Vuarrens</v>
      </c>
      <c r="G1680" s="18">
        <v>5416</v>
      </c>
      <c r="H1680" s="18" t="s">
        <v>4550</v>
      </c>
    </row>
    <row r="1681" spans="1:8" x14ac:dyDescent="0.2">
      <c r="A1681" s="3">
        <v>4417</v>
      </c>
      <c r="B1681" s="3" t="s">
        <v>1826</v>
      </c>
      <c r="C1681" s="3" t="s">
        <v>1826</v>
      </c>
      <c r="D1681" s="3" t="s">
        <v>1778</v>
      </c>
      <c r="E1681" s="3" t="str">
        <v>Montilliez</v>
      </c>
      <c r="G1681" s="18">
        <v>5417</v>
      </c>
      <c r="H1681" s="18" t="s">
        <v>4550</v>
      </c>
    </row>
    <row r="1682" spans="1:8" x14ac:dyDescent="0.2">
      <c r="A1682" s="3">
        <v>4469</v>
      </c>
      <c r="B1682" s="3" t="s">
        <v>1827</v>
      </c>
      <c r="C1682" s="3" t="s">
        <v>1827</v>
      </c>
      <c r="D1682" s="3" t="s">
        <v>1778</v>
      </c>
      <c r="E1682" s="3" t="str">
        <v>Goumoëns</v>
      </c>
      <c r="G1682" s="18">
        <v>5420</v>
      </c>
      <c r="H1682" s="18" t="s">
        <v>4550</v>
      </c>
    </row>
    <row r="1683" spans="1:8" x14ac:dyDescent="0.2">
      <c r="A1683" s="3">
        <v>4461</v>
      </c>
      <c r="B1683" s="3" t="s">
        <v>1828</v>
      </c>
      <c r="C1683" s="3" t="s">
        <v>1828</v>
      </c>
      <c r="D1683" s="3" t="s">
        <v>1778</v>
      </c>
      <c r="E1683" s="3" t="str">
        <v>Bonvillars</v>
      </c>
      <c r="G1683" s="18">
        <v>5423</v>
      </c>
      <c r="H1683" s="18" t="s">
        <v>4550</v>
      </c>
    </row>
    <row r="1684" spans="1:8" x14ac:dyDescent="0.2">
      <c r="A1684" s="3">
        <v>4446</v>
      </c>
      <c r="B1684" s="3" t="s">
        <v>1829</v>
      </c>
      <c r="C1684" s="3" t="s">
        <v>1829</v>
      </c>
      <c r="D1684" s="3" t="s">
        <v>1778</v>
      </c>
      <c r="E1684" s="3" t="str">
        <v>Bullet</v>
      </c>
      <c r="G1684" s="18">
        <v>5425</v>
      </c>
      <c r="H1684" s="18" t="s">
        <v>4550</v>
      </c>
    </row>
    <row r="1685" spans="1:8" x14ac:dyDescent="0.2">
      <c r="A1685" s="3">
        <v>4463</v>
      </c>
      <c r="B1685" s="3" t="s">
        <v>1830</v>
      </c>
      <c r="C1685" s="3" t="s">
        <v>1830</v>
      </c>
      <c r="D1685" s="3" t="s">
        <v>1778</v>
      </c>
      <c r="E1685" s="3" t="str">
        <v>Champagne</v>
      </c>
      <c r="G1685" s="18">
        <v>5426</v>
      </c>
      <c r="H1685" s="18" t="s">
        <v>4550</v>
      </c>
    </row>
    <row r="1686" spans="1:8" x14ac:dyDescent="0.2">
      <c r="A1686" s="3">
        <v>4442</v>
      </c>
      <c r="B1686" s="3" t="s">
        <v>1831</v>
      </c>
      <c r="C1686" s="3" t="s">
        <v>1831</v>
      </c>
      <c r="D1686" s="3" t="s">
        <v>1778</v>
      </c>
      <c r="E1686" s="3" t="str">
        <v>Concise</v>
      </c>
      <c r="G1686" s="18">
        <v>5430</v>
      </c>
      <c r="H1686" s="18" t="s">
        <v>4550</v>
      </c>
    </row>
    <row r="1687" spans="1:8" x14ac:dyDescent="0.2">
      <c r="A1687" s="3">
        <v>4460</v>
      </c>
      <c r="B1687" s="3" t="s">
        <v>1832</v>
      </c>
      <c r="C1687" s="3" t="s">
        <v>1832</v>
      </c>
      <c r="D1687" s="3" t="s">
        <v>1778</v>
      </c>
      <c r="E1687" s="3" t="str">
        <v>Corcelles-près-Concise</v>
      </c>
      <c r="G1687" s="18">
        <v>5432</v>
      </c>
      <c r="H1687" s="18" t="s">
        <v>4550</v>
      </c>
    </row>
    <row r="1688" spans="1:8" x14ac:dyDescent="0.2">
      <c r="A1688" s="3">
        <v>4445</v>
      </c>
      <c r="B1688" s="3" t="s">
        <v>1833</v>
      </c>
      <c r="C1688" s="3" t="s">
        <v>1833</v>
      </c>
      <c r="D1688" s="3" t="s">
        <v>1778</v>
      </c>
      <c r="E1688" s="3" t="str">
        <v>Fiez</v>
      </c>
      <c r="G1688" s="18">
        <v>5436</v>
      </c>
      <c r="H1688" s="18" t="s">
        <v>4550</v>
      </c>
    </row>
    <row r="1689" spans="1:8" x14ac:dyDescent="0.2">
      <c r="A1689" s="3">
        <v>4465</v>
      </c>
      <c r="B1689" s="3" t="s">
        <v>1834</v>
      </c>
      <c r="C1689" s="3" t="s">
        <v>1834</v>
      </c>
      <c r="D1689" s="3" t="s">
        <v>1778</v>
      </c>
      <c r="E1689" s="3" t="str">
        <v>Fontaines-sur-Grandson</v>
      </c>
      <c r="G1689" s="18">
        <v>5442</v>
      </c>
      <c r="H1689" s="18" t="s">
        <v>4550</v>
      </c>
    </row>
    <row r="1690" spans="1:8" x14ac:dyDescent="0.2">
      <c r="A1690" s="3">
        <v>4452</v>
      </c>
      <c r="B1690" s="3" t="s">
        <v>1835</v>
      </c>
      <c r="C1690" s="3" t="s">
        <v>1835</v>
      </c>
      <c r="D1690" s="3" t="s">
        <v>1778</v>
      </c>
      <c r="E1690" s="3" t="str">
        <v>Giez</v>
      </c>
      <c r="G1690" s="18">
        <v>5443</v>
      </c>
      <c r="H1690" s="18" t="s">
        <v>4550</v>
      </c>
    </row>
    <row r="1691" spans="1:8" x14ac:dyDescent="0.2">
      <c r="A1691" s="3">
        <v>4447</v>
      </c>
      <c r="B1691" s="3" t="s">
        <v>1836</v>
      </c>
      <c r="C1691" s="3" t="s">
        <v>1836</v>
      </c>
      <c r="D1691" s="3" t="s">
        <v>1778</v>
      </c>
      <c r="E1691" s="3" t="str">
        <v>Grandevent</v>
      </c>
      <c r="G1691" s="18">
        <v>5444</v>
      </c>
      <c r="H1691" s="18" t="s">
        <v>4549</v>
      </c>
    </row>
    <row r="1692" spans="1:8" x14ac:dyDescent="0.2">
      <c r="A1692" s="3">
        <v>4496</v>
      </c>
      <c r="B1692" s="3" t="s">
        <v>1837</v>
      </c>
      <c r="C1692" s="3" t="s">
        <v>1838</v>
      </c>
      <c r="D1692" s="3" t="s">
        <v>1778</v>
      </c>
      <c r="E1692" s="3" t="str">
        <v>Grandson</v>
      </c>
      <c r="G1692" s="18">
        <v>5445</v>
      </c>
      <c r="H1692" s="18" t="s">
        <v>4549</v>
      </c>
    </row>
    <row r="1693" spans="1:8" x14ac:dyDescent="0.2">
      <c r="A1693" s="3">
        <v>4448</v>
      </c>
      <c r="B1693" s="3" t="s">
        <v>1839</v>
      </c>
      <c r="C1693" s="3" t="s">
        <v>1839</v>
      </c>
      <c r="D1693" s="3" t="s">
        <v>1778</v>
      </c>
      <c r="E1693" s="3" t="str">
        <v>Mauborget</v>
      </c>
      <c r="G1693" s="18">
        <v>5452</v>
      </c>
      <c r="H1693" s="18" t="s">
        <v>4550</v>
      </c>
    </row>
    <row r="1694" spans="1:8" x14ac:dyDescent="0.2">
      <c r="A1694" s="3">
        <v>4464</v>
      </c>
      <c r="B1694" s="3" t="s">
        <v>1840</v>
      </c>
      <c r="C1694" s="3" t="s">
        <v>1840</v>
      </c>
      <c r="D1694" s="3" t="s">
        <v>1778</v>
      </c>
      <c r="E1694" s="3" t="str">
        <v>Mutrux</v>
      </c>
      <c r="G1694" s="18">
        <v>5453</v>
      </c>
      <c r="H1694" s="18" t="s">
        <v>4550</v>
      </c>
    </row>
    <row r="1695" spans="1:8" x14ac:dyDescent="0.2">
      <c r="A1695" s="3">
        <v>4453</v>
      </c>
      <c r="B1695" s="3" t="s">
        <v>1841</v>
      </c>
      <c r="C1695" s="3" t="s">
        <v>1841</v>
      </c>
      <c r="D1695" s="3" t="s">
        <v>1778</v>
      </c>
      <c r="E1695" s="3" t="str">
        <v>Novalles</v>
      </c>
      <c r="G1695" s="18">
        <v>5454</v>
      </c>
      <c r="H1695" s="18" t="s">
        <v>4551</v>
      </c>
    </row>
    <row r="1696" spans="1:8" x14ac:dyDescent="0.2">
      <c r="A1696" s="3">
        <v>4494</v>
      </c>
      <c r="B1696" s="3" t="s">
        <v>1842</v>
      </c>
      <c r="C1696" s="3" t="s">
        <v>1842</v>
      </c>
      <c r="D1696" s="3" t="s">
        <v>1778</v>
      </c>
      <c r="E1696" s="3" t="str">
        <v>Onnens (VD)</v>
      </c>
      <c r="G1696" s="18">
        <v>5462</v>
      </c>
      <c r="H1696" s="18" t="s">
        <v>4550</v>
      </c>
    </row>
    <row r="1697" spans="1:8" x14ac:dyDescent="0.2">
      <c r="A1697" s="3">
        <v>4466</v>
      </c>
      <c r="B1697" s="3" t="s">
        <v>1843</v>
      </c>
      <c r="C1697" s="3" t="s">
        <v>1843</v>
      </c>
      <c r="D1697" s="3" t="s">
        <v>1778</v>
      </c>
      <c r="E1697" s="3" t="str">
        <v>Provence</v>
      </c>
      <c r="G1697" s="18">
        <v>5463</v>
      </c>
      <c r="H1697" s="18" t="s">
        <v>4550</v>
      </c>
    </row>
    <row r="1698" spans="1:8" x14ac:dyDescent="0.2">
      <c r="A1698" s="3">
        <v>4462</v>
      </c>
      <c r="B1698" s="3" t="s">
        <v>1844</v>
      </c>
      <c r="C1698" s="3" t="s">
        <v>1845</v>
      </c>
      <c r="D1698" s="3" t="s">
        <v>1778</v>
      </c>
      <c r="E1698" s="3" t="str">
        <v>Sainte-Croix</v>
      </c>
      <c r="G1698" s="18">
        <v>5464</v>
      </c>
      <c r="H1698" s="18" t="s">
        <v>4550</v>
      </c>
    </row>
    <row r="1699" spans="1:8" x14ac:dyDescent="0.2">
      <c r="A1699" s="3">
        <v>4467</v>
      </c>
      <c r="B1699" s="3" t="s">
        <v>1846</v>
      </c>
      <c r="C1699" s="3" t="s">
        <v>1846</v>
      </c>
      <c r="D1699" s="3" t="s">
        <v>1778</v>
      </c>
      <c r="E1699" s="3" t="str">
        <v>Tévenon</v>
      </c>
      <c r="G1699" s="18">
        <v>5465</v>
      </c>
      <c r="H1699" s="18" t="s">
        <v>4550</v>
      </c>
    </row>
    <row r="1700" spans="1:8" x14ac:dyDescent="0.2">
      <c r="A1700" s="3">
        <v>4444</v>
      </c>
      <c r="B1700" s="3" t="s">
        <v>1847</v>
      </c>
      <c r="C1700" s="3" t="s">
        <v>1847</v>
      </c>
      <c r="D1700" s="3" t="s">
        <v>1778</v>
      </c>
      <c r="E1700" s="3" t="str">
        <v>Belmont-sur-Lausanne</v>
      </c>
      <c r="G1700" s="18">
        <v>5466</v>
      </c>
      <c r="H1700" s="18" t="s">
        <v>4550</v>
      </c>
    </row>
    <row r="1701" spans="1:8" x14ac:dyDescent="0.2">
      <c r="A1701" s="3">
        <v>4497</v>
      </c>
      <c r="B1701" s="3" t="s">
        <v>1848</v>
      </c>
      <c r="C1701" s="3" t="s">
        <v>1848</v>
      </c>
      <c r="D1701" s="3" t="s">
        <v>1778</v>
      </c>
      <c r="E1701" s="3" t="str">
        <v>Cheseaux-sur-Lausanne</v>
      </c>
      <c r="G1701" s="18">
        <v>5467</v>
      </c>
      <c r="H1701" s="18" t="s">
        <v>4550</v>
      </c>
    </row>
    <row r="1702" spans="1:8" x14ac:dyDescent="0.2">
      <c r="A1702" s="3">
        <v>4450</v>
      </c>
      <c r="B1702" s="3" t="s">
        <v>1849</v>
      </c>
      <c r="C1702" s="3" t="s">
        <v>1849</v>
      </c>
      <c r="D1702" s="3" t="s">
        <v>1778</v>
      </c>
      <c r="E1702" s="3" t="str">
        <v>Crissier</v>
      </c>
      <c r="G1702" s="18">
        <v>5502</v>
      </c>
      <c r="H1702" s="18" t="s">
        <v>4549</v>
      </c>
    </row>
    <row r="1703" spans="1:8" x14ac:dyDescent="0.2">
      <c r="A1703" s="3">
        <v>4492</v>
      </c>
      <c r="B1703" s="3" t="s">
        <v>1850</v>
      </c>
      <c r="C1703" s="3" t="s">
        <v>1850</v>
      </c>
      <c r="D1703" s="3" t="s">
        <v>1778</v>
      </c>
      <c r="E1703" s="3" t="str">
        <v>Epalinges</v>
      </c>
      <c r="G1703" s="18">
        <v>5503</v>
      </c>
      <c r="H1703" s="18" t="s">
        <v>4549</v>
      </c>
    </row>
    <row r="1704" spans="1:8" x14ac:dyDescent="0.2">
      <c r="A1704" s="3">
        <v>4456</v>
      </c>
      <c r="B1704" s="3" t="s">
        <v>1851</v>
      </c>
      <c r="C1704" s="3" t="s">
        <v>1851</v>
      </c>
      <c r="D1704" s="3" t="s">
        <v>1778</v>
      </c>
      <c r="E1704" s="3" t="str">
        <v>Jouxtens-Mézery</v>
      </c>
      <c r="G1704" s="18">
        <v>5504</v>
      </c>
      <c r="H1704" s="18" t="s">
        <v>4549</v>
      </c>
    </row>
    <row r="1705" spans="1:8" x14ac:dyDescent="0.2">
      <c r="A1705" s="3">
        <v>4441</v>
      </c>
      <c r="B1705" s="3" t="s">
        <v>1852</v>
      </c>
      <c r="C1705" s="3" t="s">
        <v>1852</v>
      </c>
      <c r="D1705" s="3" t="s">
        <v>1778</v>
      </c>
      <c r="E1705" s="3" t="str">
        <v>Lausanne</v>
      </c>
      <c r="G1705" s="18">
        <v>5505</v>
      </c>
      <c r="H1705" s="18" t="s">
        <v>4549</v>
      </c>
    </row>
    <row r="1706" spans="1:8" x14ac:dyDescent="0.2">
      <c r="A1706" s="3">
        <v>4493</v>
      </c>
      <c r="B1706" s="3" t="s">
        <v>1853</v>
      </c>
      <c r="C1706" s="3" t="s">
        <v>1853</v>
      </c>
      <c r="D1706" s="3" t="s">
        <v>1778</v>
      </c>
      <c r="E1706" s="3" t="str">
        <v>Le Mont-sur-Lausanne</v>
      </c>
      <c r="G1706" s="18">
        <v>5506</v>
      </c>
      <c r="H1706" s="18" t="s">
        <v>4549</v>
      </c>
    </row>
    <row r="1707" spans="1:8" x14ac:dyDescent="0.2">
      <c r="A1707" s="3">
        <v>4451</v>
      </c>
      <c r="B1707" s="3" t="s">
        <v>1854</v>
      </c>
      <c r="C1707" s="3" t="s">
        <v>1854</v>
      </c>
      <c r="D1707" s="3" t="s">
        <v>1778</v>
      </c>
      <c r="E1707" s="3" t="str">
        <v>Paudex</v>
      </c>
      <c r="G1707" s="18">
        <v>5507</v>
      </c>
      <c r="H1707" s="18" t="s">
        <v>4549</v>
      </c>
    </row>
    <row r="1708" spans="1:8" x14ac:dyDescent="0.2">
      <c r="A1708" s="3">
        <v>4443</v>
      </c>
      <c r="B1708" s="3" t="s">
        <v>1855</v>
      </c>
      <c r="C1708" s="3" t="s">
        <v>1855</v>
      </c>
      <c r="D1708" s="3" t="s">
        <v>1778</v>
      </c>
      <c r="E1708" s="3" t="str">
        <v>Prilly</v>
      </c>
      <c r="G1708" s="18">
        <v>5512</v>
      </c>
      <c r="H1708" s="18" t="s">
        <v>4549</v>
      </c>
    </row>
    <row r="1709" spans="1:8" x14ac:dyDescent="0.2">
      <c r="A1709" s="3">
        <v>4495</v>
      </c>
      <c r="B1709" s="3" t="s">
        <v>1856</v>
      </c>
      <c r="C1709" s="3" t="s">
        <v>1856</v>
      </c>
      <c r="D1709" s="3" t="s">
        <v>1778</v>
      </c>
      <c r="E1709" s="3" t="str">
        <v>Pully</v>
      </c>
      <c r="G1709" s="18">
        <v>5522</v>
      </c>
      <c r="H1709" s="18" t="s">
        <v>4549</v>
      </c>
    </row>
    <row r="1710" spans="1:8" x14ac:dyDescent="0.2">
      <c r="A1710" s="3">
        <v>4455</v>
      </c>
      <c r="B1710" s="3" t="s">
        <v>1857</v>
      </c>
      <c r="C1710" s="3" t="s">
        <v>1857</v>
      </c>
      <c r="D1710" s="3" t="s">
        <v>1778</v>
      </c>
      <c r="E1710" s="3" t="str">
        <v>Renens (VD)</v>
      </c>
      <c r="G1710" s="18">
        <v>5524</v>
      </c>
      <c r="H1710" s="18" t="s">
        <v>4549</v>
      </c>
    </row>
    <row r="1711" spans="1:8" x14ac:dyDescent="0.2">
      <c r="A1711" s="3">
        <v>4424</v>
      </c>
      <c r="B1711" s="3" t="s">
        <v>1858</v>
      </c>
      <c r="C1711" s="3" t="s">
        <v>1858</v>
      </c>
      <c r="D1711" s="3" t="s">
        <v>1778</v>
      </c>
      <c r="E1711" s="3" t="str">
        <v>Romanel-sur-Lausanne</v>
      </c>
      <c r="G1711" s="18">
        <v>5525</v>
      </c>
      <c r="H1711" s="18" t="s">
        <v>4549</v>
      </c>
    </row>
    <row r="1712" spans="1:8" x14ac:dyDescent="0.2">
      <c r="A1712" s="3">
        <v>4431</v>
      </c>
      <c r="B1712" s="3" t="s">
        <v>1859</v>
      </c>
      <c r="C1712" s="3" t="s">
        <v>1859</v>
      </c>
      <c r="D1712" s="3" t="s">
        <v>1778</v>
      </c>
      <c r="E1712" s="3" t="str">
        <v>Chexbres</v>
      </c>
      <c r="G1712" s="18">
        <v>5600</v>
      </c>
      <c r="H1712" s="18" t="s">
        <v>4549</v>
      </c>
    </row>
    <row r="1713" spans="1:8" x14ac:dyDescent="0.2">
      <c r="A1713" s="3">
        <v>4207</v>
      </c>
      <c r="B1713" s="3" t="s">
        <v>1860</v>
      </c>
      <c r="C1713" s="3" t="s">
        <v>1860</v>
      </c>
      <c r="D1713" s="3" t="s">
        <v>1778</v>
      </c>
      <c r="E1713" s="3" t="str">
        <v>Forel (Lavaux)</v>
      </c>
      <c r="G1713" s="18">
        <v>5603</v>
      </c>
      <c r="H1713" s="18" t="s">
        <v>4549</v>
      </c>
    </row>
    <row r="1714" spans="1:8" x14ac:dyDescent="0.2">
      <c r="A1714" s="3">
        <v>4457</v>
      </c>
      <c r="B1714" s="3" t="s">
        <v>1861</v>
      </c>
      <c r="C1714" s="3" t="s">
        <v>1861</v>
      </c>
      <c r="D1714" s="3" t="s">
        <v>1778</v>
      </c>
      <c r="E1714" s="3" t="str">
        <v>Lutry</v>
      </c>
      <c r="G1714" s="18">
        <v>5604</v>
      </c>
      <c r="H1714" s="18" t="s">
        <v>4549</v>
      </c>
    </row>
    <row r="1715" spans="1:8" x14ac:dyDescent="0.2">
      <c r="A1715" s="3">
        <v>4458</v>
      </c>
      <c r="B1715" s="3" t="s">
        <v>1862</v>
      </c>
      <c r="C1715" s="3" t="s">
        <v>1862</v>
      </c>
      <c r="D1715" s="3" t="s">
        <v>1778</v>
      </c>
      <c r="E1715" s="3" t="str">
        <v>Puidoux</v>
      </c>
      <c r="G1715" s="18">
        <v>5605</v>
      </c>
      <c r="H1715" s="18" t="s">
        <v>4549</v>
      </c>
    </row>
    <row r="1716" spans="1:8" x14ac:dyDescent="0.2">
      <c r="A1716" s="3">
        <v>4434</v>
      </c>
      <c r="B1716" s="3" t="s">
        <v>1863</v>
      </c>
      <c r="C1716" s="3" t="s">
        <v>1863</v>
      </c>
      <c r="D1716" s="3" t="s">
        <v>1778</v>
      </c>
      <c r="E1716" s="3" t="str">
        <v>Rivaz</v>
      </c>
      <c r="G1716" s="18">
        <v>5606</v>
      </c>
      <c r="H1716" s="18" t="s">
        <v>4549</v>
      </c>
    </row>
    <row r="1717" spans="1:8" x14ac:dyDescent="0.2">
      <c r="A1717" s="3">
        <v>4432</v>
      </c>
      <c r="B1717" s="3" t="s">
        <v>1864</v>
      </c>
      <c r="C1717" s="3" t="s">
        <v>1864</v>
      </c>
      <c r="D1717" s="3" t="s">
        <v>1778</v>
      </c>
      <c r="E1717" s="3" t="str">
        <v>Saint-Saphorin (Lavaux)</v>
      </c>
      <c r="G1717" s="18">
        <v>5607</v>
      </c>
      <c r="H1717" s="18" t="s">
        <v>4549</v>
      </c>
    </row>
    <row r="1718" spans="1:8" x14ac:dyDescent="0.2">
      <c r="A1718" s="3">
        <v>4438</v>
      </c>
      <c r="B1718" s="3" t="s">
        <v>1865</v>
      </c>
      <c r="C1718" s="3" t="s">
        <v>1865</v>
      </c>
      <c r="D1718" s="3" t="s">
        <v>1778</v>
      </c>
      <c r="E1718" s="3" t="str">
        <v>Savigny</v>
      </c>
      <c r="G1718" s="18">
        <v>5608</v>
      </c>
      <c r="H1718" s="18" t="s">
        <v>4549</v>
      </c>
    </row>
    <row r="1719" spans="1:8" x14ac:dyDescent="0.2">
      <c r="A1719" s="3">
        <v>4426</v>
      </c>
      <c r="B1719" s="3" t="s">
        <v>1866</v>
      </c>
      <c r="C1719" s="3" t="s">
        <v>1866</v>
      </c>
      <c r="D1719" s="3" t="s">
        <v>1778</v>
      </c>
      <c r="E1719" s="3" t="str">
        <v>Bourg-en-Lavaux</v>
      </c>
      <c r="G1719" s="18">
        <v>5610</v>
      </c>
      <c r="H1719" s="18" t="s">
        <v>4549</v>
      </c>
    </row>
    <row r="1720" spans="1:8" x14ac:dyDescent="0.2">
      <c r="A1720" s="3">
        <v>4436</v>
      </c>
      <c r="B1720" s="3" t="s">
        <v>1867</v>
      </c>
      <c r="C1720" s="3" t="s">
        <v>1867</v>
      </c>
      <c r="D1720" s="3" t="s">
        <v>1778</v>
      </c>
      <c r="E1720" s="3" t="str">
        <v>Aclens</v>
      </c>
      <c r="G1720" s="18">
        <v>5611</v>
      </c>
      <c r="H1720" s="18" t="s">
        <v>4549</v>
      </c>
    </row>
    <row r="1721" spans="1:8" x14ac:dyDescent="0.2">
      <c r="A1721" s="3">
        <v>4435</v>
      </c>
      <c r="B1721" s="3" t="s">
        <v>1868</v>
      </c>
      <c r="C1721" s="3" t="s">
        <v>1868</v>
      </c>
      <c r="D1721" s="3" t="s">
        <v>1778</v>
      </c>
      <c r="E1721" s="3" t="str">
        <v>Bremblens</v>
      </c>
      <c r="G1721" s="18">
        <v>5612</v>
      </c>
      <c r="H1721" s="18" t="s">
        <v>4549</v>
      </c>
    </row>
    <row r="1722" spans="1:8" x14ac:dyDescent="0.2">
      <c r="A1722" s="3">
        <v>4436</v>
      </c>
      <c r="B1722" s="3" t="s">
        <v>1869</v>
      </c>
      <c r="C1722" s="3" t="s">
        <v>1870</v>
      </c>
      <c r="D1722" s="3" t="s">
        <v>1778</v>
      </c>
      <c r="E1722" s="3" t="str">
        <v>Buchillon</v>
      </c>
      <c r="G1722" s="18">
        <v>5613</v>
      </c>
      <c r="H1722" s="18" t="s">
        <v>4549</v>
      </c>
    </row>
    <row r="1723" spans="1:8" x14ac:dyDescent="0.2">
      <c r="A1723" s="3">
        <v>4418</v>
      </c>
      <c r="B1723" s="3" t="s">
        <v>1871</v>
      </c>
      <c r="C1723" s="3" t="s">
        <v>1871</v>
      </c>
      <c r="D1723" s="3" t="s">
        <v>1778</v>
      </c>
      <c r="E1723" s="3" t="str">
        <v>Bussigny</v>
      </c>
      <c r="G1723" s="18">
        <v>5614</v>
      </c>
      <c r="H1723" s="18" t="s">
        <v>4549</v>
      </c>
    </row>
    <row r="1724" spans="1:8" x14ac:dyDescent="0.2">
      <c r="A1724" s="3">
        <v>4425</v>
      </c>
      <c r="B1724" s="3" t="s">
        <v>1872</v>
      </c>
      <c r="C1724" s="3" t="s">
        <v>1872</v>
      </c>
      <c r="D1724" s="3" t="s">
        <v>1778</v>
      </c>
      <c r="E1724" s="3" t="str">
        <v>Chavannes-près-Renens</v>
      </c>
      <c r="G1724" s="18">
        <v>5615</v>
      </c>
      <c r="H1724" s="18" t="s">
        <v>4549</v>
      </c>
    </row>
    <row r="1725" spans="1:8" x14ac:dyDescent="0.2">
      <c r="A1725" s="3">
        <v>4437</v>
      </c>
      <c r="B1725" s="3" t="s">
        <v>1873</v>
      </c>
      <c r="C1725" s="3" t="s">
        <v>1873</v>
      </c>
      <c r="D1725" s="3" t="s">
        <v>1778</v>
      </c>
      <c r="E1725" s="3" t="str">
        <v>Chigny</v>
      </c>
      <c r="G1725" s="18">
        <v>5616</v>
      </c>
      <c r="H1725" s="18" t="s">
        <v>4549</v>
      </c>
    </row>
    <row r="1726" spans="1:8" x14ac:dyDescent="0.2">
      <c r="A1726" s="3">
        <v>8214</v>
      </c>
      <c r="B1726" s="3" t="s">
        <v>1874</v>
      </c>
      <c r="C1726" s="3" t="s">
        <v>1874</v>
      </c>
      <c r="D1726" s="3" t="s">
        <v>1875</v>
      </c>
      <c r="E1726" s="3" t="str">
        <v>Clarmont</v>
      </c>
      <c r="G1726" s="18">
        <v>5617</v>
      </c>
      <c r="H1726" s="18" t="s">
        <v>4549</v>
      </c>
    </row>
    <row r="1727" spans="1:8" x14ac:dyDescent="0.2">
      <c r="A1727" s="3">
        <v>8214</v>
      </c>
      <c r="B1727" s="3" t="s">
        <v>1874</v>
      </c>
      <c r="C1727" s="3" t="s">
        <v>1874</v>
      </c>
      <c r="D1727" s="3" t="s">
        <v>1875</v>
      </c>
      <c r="E1727" s="3" t="str">
        <v>Denens</v>
      </c>
      <c r="G1727" s="18">
        <v>5618</v>
      </c>
      <c r="H1727" s="18" t="s">
        <v>4549</v>
      </c>
    </row>
    <row r="1728" spans="1:8" x14ac:dyDescent="0.2">
      <c r="A1728" s="3">
        <v>8224</v>
      </c>
      <c r="B1728" s="3" t="s">
        <v>1876</v>
      </c>
      <c r="C1728" s="3" t="s">
        <v>1876</v>
      </c>
      <c r="D1728" s="3" t="s">
        <v>1875</v>
      </c>
      <c r="E1728" s="3" t="str">
        <v>Denges</v>
      </c>
      <c r="G1728" s="18">
        <v>5619</v>
      </c>
      <c r="H1728" s="18" t="s">
        <v>4549</v>
      </c>
    </row>
    <row r="1729" spans="1:8" x14ac:dyDescent="0.2">
      <c r="A1729" s="3">
        <v>8213</v>
      </c>
      <c r="B1729" s="3" t="s">
        <v>1877</v>
      </c>
      <c r="C1729" s="3" t="s">
        <v>1877</v>
      </c>
      <c r="D1729" s="3" t="s">
        <v>1875</v>
      </c>
      <c r="E1729" s="3" t="str">
        <v>Echandens</v>
      </c>
      <c r="G1729" s="18">
        <v>5620</v>
      </c>
      <c r="H1729" s="18" t="s">
        <v>4549</v>
      </c>
    </row>
    <row r="1730" spans="1:8" x14ac:dyDescent="0.2">
      <c r="A1730" s="3">
        <v>8236</v>
      </c>
      <c r="B1730" s="3" t="s">
        <v>1878</v>
      </c>
      <c r="C1730" s="3" t="s">
        <v>1878</v>
      </c>
      <c r="D1730" s="3" t="s">
        <v>1875</v>
      </c>
      <c r="E1730" s="3" t="str">
        <v>Echichens</v>
      </c>
      <c r="G1730" s="18">
        <v>5621</v>
      </c>
      <c r="H1730" s="18" t="s">
        <v>4549</v>
      </c>
    </row>
    <row r="1731" spans="1:8" x14ac:dyDescent="0.2">
      <c r="A1731" s="3">
        <v>8239</v>
      </c>
      <c r="B1731" s="3" t="s">
        <v>1879</v>
      </c>
      <c r="C1731" s="3" t="s">
        <v>1879</v>
      </c>
      <c r="D1731" s="3" t="s">
        <v>1875</v>
      </c>
      <c r="E1731" s="3" t="str">
        <v>Ecublens (VD)</v>
      </c>
      <c r="G1731" s="18">
        <v>5622</v>
      </c>
      <c r="H1731" s="18" t="s">
        <v>4549</v>
      </c>
    </row>
    <row r="1732" spans="1:8" x14ac:dyDescent="0.2">
      <c r="A1732" s="3">
        <v>8235</v>
      </c>
      <c r="B1732" s="3" t="s">
        <v>1880</v>
      </c>
      <c r="C1732" s="3" t="s">
        <v>1881</v>
      </c>
      <c r="D1732" s="3" t="s">
        <v>1875</v>
      </c>
      <c r="E1732" s="3" t="str">
        <v>Etoy</v>
      </c>
      <c r="G1732" s="18">
        <v>5623</v>
      </c>
      <c r="H1732" s="18" t="s">
        <v>4549</v>
      </c>
    </row>
    <row r="1733" spans="1:8" x14ac:dyDescent="0.2">
      <c r="A1733" s="3">
        <v>8234</v>
      </c>
      <c r="B1733" s="3" t="s">
        <v>1882</v>
      </c>
      <c r="C1733" s="3" t="s">
        <v>1883</v>
      </c>
      <c r="D1733" s="3" t="s">
        <v>1875</v>
      </c>
      <c r="E1733" s="3" t="str">
        <v>Lavigny</v>
      </c>
      <c r="G1733" s="18">
        <v>5624</v>
      </c>
      <c r="H1733" s="18" t="s">
        <v>4549</v>
      </c>
    </row>
    <row r="1734" spans="1:8" x14ac:dyDescent="0.2">
      <c r="A1734" s="3">
        <v>8236</v>
      </c>
      <c r="B1734" s="3" t="s">
        <v>1884</v>
      </c>
      <c r="C1734" s="3" t="s">
        <v>1885</v>
      </c>
      <c r="D1734" s="3" t="s">
        <v>1875</v>
      </c>
      <c r="E1734" s="3" t="str">
        <v>Lonay</v>
      </c>
      <c r="G1734" s="18">
        <v>5625</v>
      </c>
      <c r="H1734" s="18" t="s">
        <v>4549</v>
      </c>
    </row>
    <row r="1735" spans="1:8" x14ac:dyDescent="0.2">
      <c r="A1735" s="3">
        <v>8240</v>
      </c>
      <c r="B1735" s="3" t="s">
        <v>1885</v>
      </c>
      <c r="C1735" s="3" t="s">
        <v>1885</v>
      </c>
      <c r="D1735" s="3" t="s">
        <v>1875</v>
      </c>
      <c r="E1735" s="3" t="str">
        <v>Lully (VD)</v>
      </c>
      <c r="G1735" s="18">
        <v>5626</v>
      </c>
      <c r="H1735" s="18" t="s">
        <v>4549</v>
      </c>
    </row>
    <row r="1736" spans="1:8" x14ac:dyDescent="0.2">
      <c r="A1736" s="3">
        <v>8241</v>
      </c>
      <c r="B1736" s="3" t="s">
        <v>1886</v>
      </c>
      <c r="C1736" s="3" t="s">
        <v>1885</v>
      </c>
      <c r="D1736" s="3" t="s">
        <v>1875</v>
      </c>
      <c r="E1736" s="3" t="str">
        <v>Lussy-sur-Morges</v>
      </c>
      <c r="G1736" s="18">
        <v>5627</v>
      </c>
      <c r="H1736" s="18" t="s">
        <v>4549</v>
      </c>
    </row>
    <row r="1737" spans="1:8" x14ac:dyDescent="0.2">
      <c r="A1737" s="3">
        <v>8242</v>
      </c>
      <c r="B1737" s="3" t="s">
        <v>1887</v>
      </c>
      <c r="C1737" s="3" t="s">
        <v>1885</v>
      </c>
      <c r="D1737" s="3" t="s">
        <v>1875</v>
      </c>
      <c r="E1737" s="3" t="str">
        <v>Morges</v>
      </c>
      <c r="G1737" s="18">
        <v>5628</v>
      </c>
      <c r="H1737" s="18" t="s">
        <v>4549</v>
      </c>
    </row>
    <row r="1738" spans="1:8" x14ac:dyDescent="0.2">
      <c r="A1738" s="3">
        <v>8242</v>
      </c>
      <c r="B1738" s="3" t="s">
        <v>1888</v>
      </c>
      <c r="C1738" s="3" t="s">
        <v>1885</v>
      </c>
      <c r="D1738" s="3" t="s">
        <v>1875</v>
      </c>
      <c r="E1738" s="3" t="str">
        <v>Préverenges</v>
      </c>
      <c r="G1738" s="18">
        <v>5630</v>
      </c>
      <c r="H1738" s="18" t="s">
        <v>4549</v>
      </c>
    </row>
    <row r="1739" spans="1:8" x14ac:dyDescent="0.2">
      <c r="A1739" s="3">
        <v>8243</v>
      </c>
      <c r="B1739" s="3" t="s">
        <v>1889</v>
      </c>
      <c r="C1739" s="3" t="s">
        <v>1885</v>
      </c>
      <c r="D1739" s="3" t="s">
        <v>1875</v>
      </c>
      <c r="E1739" s="3" t="str">
        <v>Romanel-sur-Morges</v>
      </c>
      <c r="G1739" s="18">
        <v>5632</v>
      </c>
      <c r="H1739" s="18" t="s">
        <v>4549</v>
      </c>
    </row>
    <row r="1740" spans="1:8" x14ac:dyDescent="0.2">
      <c r="A1740" s="3">
        <v>8233</v>
      </c>
      <c r="B1740" s="3" t="s">
        <v>1890</v>
      </c>
      <c r="C1740" s="3" t="s">
        <v>1891</v>
      </c>
      <c r="D1740" s="3" t="s">
        <v>1875</v>
      </c>
      <c r="E1740" s="3" t="str">
        <v>Saint-Prex</v>
      </c>
      <c r="G1740" s="18">
        <v>5634</v>
      </c>
      <c r="H1740" s="18" t="s">
        <v>4546</v>
      </c>
    </row>
    <row r="1741" spans="1:8" x14ac:dyDescent="0.2">
      <c r="A1741" s="3">
        <v>8222</v>
      </c>
      <c r="B1741" s="3" t="s">
        <v>1892</v>
      </c>
      <c r="C1741" s="3" t="s">
        <v>1892</v>
      </c>
      <c r="D1741" s="3" t="s">
        <v>1875</v>
      </c>
      <c r="E1741" s="3" t="str">
        <v>Saint-Sulpice (VD)</v>
      </c>
      <c r="G1741" s="18">
        <v>5636</v>
      </c>
      <c r="H1741" s="18" t="s">
        <v>4546</v>
      </c>
    </row>
    <row r="1742" spans="1:8" x14ac:dyDescent="0.2">
      <c r="A1742" s="3">
        <v>8223</v>
      </c>
      <c r="B1742" s="3" t="s">
        <v>1893</v>
      </c>
      <c r="C1742" s="3" t="s">
        <v>1892</v>
      </c>
      <c r="D1742" s="3" t="s">
        <v>1875</v>
      </c>
      <c r="E1742" s="3" t="str">
        <v>Tolochenaz</v>
      </c>
      <c r="G1742" s="18">
        <v>5637</v>
      </c>
      <c r="H1742" s="18" t="s">
        <v>4546</v>
      </c>
    </row>
    <row r="1743" spans="1:8" x14ac:dyDescent="0.2">
      <c r="A1743" s="3">
        <v>8454</v>
      </c>
      <c r="B1743" s="3" t="s">
        <v>1894</v>
      </c>
      <c r="C1743" s="3" t="s">
        <v>1894</v>
      </c>
      <c r="D1743" s="3" t="s">
        <v>1875</v>
      </c>
      <c r="E1743" s="3" t="str">
        <v>Vaux-sur-Morges</v>
      </c>
      <c r="G1743" s="18">
        <v>5642</v>
      </c>
      <c r="H1743" s="18" t="s">
        <v>4546</v>
      </c>
    </row>
    <row r="1744" spans="1:8" x14ac:dyDescent="0.2">
      <c r="A1744" s="3">
        <v>8232</v>
      </c>
      <c r="B1744" s="3" t="s">
        <v>1895</v>
      </c>
      <c r="C1744" s="3" t="s">
        <v>1895</v>
      </c>
      <c r="D1744" s="3" t="s">
        <v>1875</v>
      </c>
      <c r="E1744" s="3" t="str">
        <v>Villars-Sainte-Croix</v>
      </c>
      <c r="G1744" s="18">
        <v>5643</v>
      </c>
      <c r="H1744" s="18" t="s">
        <v>4546</v>
      </c>
    </row>
    <row r="1745" spans="1:8" x14ac:dyDescent="0.2">
      <c r="A1745" s="3">
        <v>8212</v>
      </c>
      <c r="B1745" s="3" t="s">
        <v>1896</v>
      </c>
      <c r="C1745" s="3" t="s">
        <v>1896</v>
      </c>
      <c r="D1745" s="3" t="s">
        <v>1875</v>
      </c>
      <c r="E1745" s="3" t="str">
        <v>Villars-sous-Yens</v>
      </c>
      <c r="G1745" s="18">
        <v>5644</v>
      </c>
      <c r="H1745" s="18" t="s">
        <v>4546</v>
      </c>
    </row>
    <row r="1746" spans="1:8" x14ac:dyDescent="0.2">
      <c r="A1746" s="3">
        <v>8455</v>
      </c>
      <c r="B1746" s="3" t="s">
        <v>1897</v>
      </c>
      <c r="C1746" s="3" t="s">
        <v>1897</v>
      </c>
      <c r="D1746" s="3" t="s">
        <v>1875</v>
      </c>
      <c r="E1746" s="3" t="str">
        <v>Vufflens-le-Château</v>
      </c>
      <c r="G1746" s="18">
        <v>5645</v>
      </c>
      <c r="H1746" s="18" t="s">
        <v>4546</v>
      </c>
    </row>
    <row r="1747" spans="1:8" x14ac:dyDescent="0.2">
      <c r="A1747" s="3">
        <v>8200</v>
      </c>
      <c r="B1747" s="3" t="s">
        <v>1898</v>
      </c>
      <c r="C1747" s="3" t="s">
        <v>1898</v>
      </c>
      <c r="D1747" s="3" t="s">
        <v>1875</v>
      </c>
      <c r="E1747" s="3" t="str">
        <v>Vullierens</v>
      </c>
      <c r="G1747" s="18">
        <v>5646</v>
      </c>
      <c r="H1747" s="18" t="s">
        <v>4546</v>
      </c>
    </row>
    <row r="1748" spans="1:8" x14ac:dyDescent="0.2">
      <c r="A1748" s="3">
        <v>8203</v>
      </c>
      <c r="B1748" s="3" t="s">
        <v>1898</v>
      </c>
      <c r="C1748" s="3" t="s">
        <v>1898</v>
      </c>
      <c r="D1748" s="3" t="s">
        <v>1875</v>
      </c>
      <c r="E1748" s="3" t="str">
        <v>Yens</v>
      </c>
      <c r="G1748" s="18">
        <v>5647</v>
      </c>
      <c r="H1748" s="18" t="s">
        <v>4546</v>
      </c>
    </row>
    <row r="1749" spans="1:8" x14ac:dyDescent="0.2">
      <c r="A1749" s="3">
        <v>8207</v>
      </c>
      <c r="B1749" s="3" t="s">
        <v>1898</v>
      </c>
      <c r="C1749" s="3" t="s">
        <v>1898</v>
      </c>
      <c r="D1749" s="3" t="s">
        <v>1875</v>
      </c>
      <c r="E1749" s="3" t="str">
        <v>Hautemorges</v>
      </c>
      <c r="G1749" s="18">
        <v>5702</v>
      </c>
      <c r="H1749" s="18" t="s">
        <v>4549</v>
      </c>
    </row>
    <row r="1750" spans="1:8" x14ac:dyDescent="0.2">
      <c r="A1750" s="3">
        <v>8208</v>
      </c>
      <c r="B1750" s="3" t="s">
        <v>1898</v>
      </c>
      <c r="C1750" s="3" t="s">
        <v>1898</v>
      </c>
      <c r="D1750" s="3" t="s">
        <v>1875</v>
      </c>
      <c r="E1750" s="3" t="str">
        <v>Boulens</v>
      </c>
      <c r="G1750" s="18">
        <v>5703</v>
      </c>
      <c r="H1750" s="18" t="s">
        <v>4549</v>
      </c>
    </row>
    <row r="1751" spans="1:8" x14ac:dyDescent="0.2">
      <c r="A1751" s="3">
        <v>8231</v>
      </c>
      <c r="B1751" s="3" t="s">
        <v>1899</v>
      </c>
      <c r="C1751" s="3" t="s">
        <v>1898</v>
      </c>
      <c r="D1751" s="3" t="s">
        <v>1875</v>
      </c>
      <c r="E1751" s="3" t="str">
        <v>Bussy-sur-Moudon</v>
      </c>
      <c r="G1751" s="18">
        <v>5704</v>
      </c>
      <c r="H1751" s="18" t="s">
        <v>4549</v>
      </c>
    </row>
    <row r="1752" spans="1:8" x14ac:dyDescent="0.2">
      <c r="A1752" s="3">
        <v>8228</v>
      </c>
      <c r="B1752" s="3" t="s">
        <v>1900</v>
      </c>
      <c r="C1752" s="3" t="s">
        <v>1900</v>
      </c>
      <c r="D1752" s="3" t="s">
        <v>1875</v>
      </c>
      <c r="E1752" s="3" t="str">
        <v>Chavannes-sur-Moudon</v>
      </c>
      <c r="G1752" s="18">
        <v>5705</v>
      </c>
      <c r="H1752" s="18" t="s">
        <v>4549</v>
      </c>
    </row>
    <row r="1753" spans="1:8" x14ac:dyDescent="0.2">
      <c r="A1753" s="3">
        <v>8226</v>
      </c>
      <c r="B1753" s="3" t="s">
        <v>1901</v>
      </c>
      <c r="C1753" s="3" t="s">
        <v>1901</v>
      </c>
      <c r="D1753" s="3" t="s">
        <v>1875</v>
      </c>
      <c r="E1753" s="3" t="str">
        <v>Curtilles</v>
      </c>
      <c r="G1753" s="18">
        <v>5706</v>
      </c>
      <c r="H1753" s="18" t="s">
        <v>4549</v>
      </c>
    </row>
    <row r="1754" spans="1:8" x14ac:dyDescent="0.2">
      <c r="A1754" s="3">
        <v>8225</v>
      </c>
      <c r="B1754" s="3" t="s">
        <v>1902</v>
      </c>
      <c r="C1754" s="3" t="s">
        <v>1902</v>
      </c>
      <c r="D1754" s="3" t="s">
        <v>1875</v>
      </c>
      <c r="E1754" s="3" t="str">
        <v>Dompierre (VD)</v>
      </c>
      <c r="G1754" s="18">
        <v>5707</v>
      </c>
      <c r="H1754" s="18" t="s">
        <v>4549</v>
      </c>
    </row>
    <row r="1755" spans="1:8" x14ac:dyDescent="0.2">
      <c r="A1755" s="3">
        <v>8263</v>
      </c>
      <c r="B1755" s="3" t="s">
        <v>1903</v>
      </c>
      <c r="C1755" s="3" t="s">
        <v>1904</v>
      </c>
      <c r="D1755" s="3" t="s">
        <v>1875</v>
      </c>
      <c r="E1755" s="3" t="str">
        <v>Hermenches</v>
      </c>
      <c r="G1755" s="18">
        <v>5708</v>
      </c>
      <c r="H1755" s="18" t="s">
        <v>4549</v>
      </c>
    </row>
    <row r="1756" spans="1:8" x14ac:dyDescent="0.2">
      <c r="A1756" s="3">
        <v>8261</v>
      </c>
      <c r="B1756" s="3" t="s">
        <v>1905</v>
      </c>
      <c r="C1756" s="3" t="s">
        <v>1905</v>
      </c>
      <c r="D1756" s="3" t="s">
        <v>1875</v>
      </c>
      <c r="E1756" s="3" t="str">
        <v>Lovatens</v>
      </c>
      <c r="G1756" s="18">
        <v>5712</v>
      </c>
      <c r="H1756" s="18" t="s">
        <v>4549</v>
      </c>
    </row>
    <row r="1757" spans="1:8" x14ac:dyDescent="0.2">
      <c r="A1757" s="3">
        <v>8262</v>
      </c>
      <c r="B1757" s="3" t="s">
        <v>1906</v>
      </c>
      <c r="C1757" s="3" t="s">
        <v>1906</v>
      </c>
      <c r="D1757" s="3" t="s">
        <v>1875</v>
      </c>
      <c r="E1757" s="3" t="str">
        <v>Lucens</v>
      </c>
      <c r="G1757" s="18">
        <v>5722</v>
      </c>
      <c r="H1757" s="18" t="s">
        <v>4549</v>
      </c>
    </row>
    <row r="1758" spans="1:8" x14ac:dyDescent="0.2">
      <c r="A1758" s="3">
        <v>8260</v>
      </c>
      <c r="B1758" s="3" t="s">
        <v>1907</v>
      </c>
      <c r="C1758" s="3" t="s">
        <v>1907</v>
      </c>
      <c r="D1758" s="3" t="s">
        <v>1875</v>
      </c>
      <c r="E1758" s="3" t="str">
        <v>Moudon</v>
      </c>
      <c r="G1758" s="18">
        <v>5723</v>
      </c>
      <c r="H1758" s="18" t="s">
        <v>4549</v>
      </c>
    </row>
    <row r="1759" spans="1:8" x14ac:dyDescent="0.2">
      <c r="A1759" s="3">
        <v>8215</v>
      </c>
      <c r="B1759" s="3" t="s">
        <v>1908</v>
      </c>
      <c r="C1759" s="3" t="s">
        <v>1908</v>
      </c>
      <c r="D1759" s="3" t="s">
        <v>1875</v>
      </c>
      <c r="E1759" s="3" t="str">
        <v>Ogens</v>
      </c>
      <c r="G1759" s="18">
        <v>5724</v>
      </c>
      <c r="H1759" s="18" t="s">
        <v>4549</v>
      </c>
    </row>
    <row r="1760" spans="1:8" x14ac:dyDescent="0.2">
      <c r="A1760" s="3">
        <v>8216</v>
      </c>
      <c r="B1760" s="3" t="s">
        <v>1909</v>
      </c>
      <c r="C1760" s="3" t="s">
        <v>1909</v>
      </c>
      <c r="D1760" s="3" t="s">
        <v>1875</v>
      </c>
      <c r="E1760" s="3" t="str">
        <v>Prévonloup</v>
      </c>
      <c r="G1760" s="18">
        <v>5725</v>
      </c>
      <c r="H1760" s="18" t="s">
        <v>4549</v>
      </c>
    </row>
    <row r="1761" spans="1:8" x14ac:dyDescent="0.2">
      <c r="A1761" s="3">
        <v>8219</v>
      </c>
      <c r="B1761" s="3" t="s">
        <v>1910</v>
      </c>
      <c r="C1761" s="3" t="s">
        <v>1910</v>
      </c>
      <c r="D1761" s="3" t="s">
        <v>1875</v>
      </c>
      <c r="E1761" s="3" t="str">
        <v>Rossenges</v>
      </c>
      <c r="G1761" s="18">
        <v>5726</v>
      </c>
      <c r="H1761" s="18" t="s">
        <v>4549</v>
      </c>
    </row>
    <row r="1762" spans="1:8" x14ac:dyDescent="0.2">
      <c r="A1762" s="3">
        <v>8217</v>
      </c>
      <c r="B1762" s="3" t="s">
        <v>1911</v>
      </c>
      <c r="C1762" s="3" t="s">
        <v>1911</v>
      </c>
      <c r="D1762" s="3" t="s">
        <v>1875</v>
      </c>
      <c r="E1762" s="3" t="str">
        <v>Syens</v>
      </c>
      <c r="G1762" s="18">
        <v>5727</v>
      </c>
      <c r="H1762" s="18" t="s">
        <v>4549</v>
      </c>
    </row>
    <row r="1763" spans="1:8" x14ac:dyDescent="0.2">
      <c r="A1763" s="3">
        <v>8217</v>
      </c>
      <c r="B1763" s="3" t="s">
        <v>1911</v>
      </c>
      <c r="C1763" s="3" t="s">
        <v>1911</v>
      </c>
      <c r="D1763" s="3" t="s">
        <v>1875</v>
      </c>
      <c r="E1763" s="3" t="str">
        <v>Villars-le-Comte</v>
      </c>
      <c r="G1763" s="18">
        <v>5728</v>
      </c>
      <c r="H1763" s="18" t="s">
        <v>4549</v>
      </c>
    </row>
    <row r="1764" spans="1:8" x14ac:dyDescent="0.2">
      <c r="A1764" s="3">
        <v>8218</v>
      </c>
      <c r="B1764" s="3" t="s">
        <v>1912</v>
      </c>
      <c r="C1764" s="3" t="s">
        <v>1911</v>
      </c>
      <c r="D1764" s="3" t="s">
        <v>1875</v>
      </c>
      <c r="E1764" s="3" t="str">
        <v>Vucherens</v>
      </c>
      <c r="G1764" s="18">
        <v>5732</v>
      </c>
      <c r="H1764" s="18" t="s">
        <v>4549</v>
      </c>
    </row>
    <row r="1765" spans="1:8" x14ac:dyDescent="0.2">
      <c r="A1765" s="3">
        <v>9100</v>
      </c>
      <c r="B1765" s="3" t="s">
        <v>1913</v>
      </c>
      <c r="C1765" s="3" t="s">
        <v>1913</v>
      </c>
      <c r="D1765" s="3" t="s">
        <v>1914</v>
      </c>
      <c r="E1765" s="3" t="str">
        <v>Montanaire</v>
      </c>
      <c r="G1765" s="18">
        <v>5733</v>
      </c>
      <c r="H1765" s="18" t="s">
        <v>4549</v>
      </c>
    </row>
    <row r="1766" spans="1:8" x14ac:dyDescent="0.2">
      <c r="A1766" s="3">
        <v>9112</v>
      </c>
      <c r="B1766" s="3" t="s">
        <v>1915</v>
      </c>
      <c r="C1766" s="3" t="s">
        <v>1913</v>
      </c>
      <c r="D1766" s="3" t="s">
        <v>1914</v>
      </c>
      <c r="E1766" s="3" t="str">
        <v>Arnex-sur-Nyon</v>
      </c>
      <c r="G1766" s="18">
        <v>5734</v>
      </c>
      <c r="H1766" s="18" t="s">
        <v>4549</v>
      </c>
    </row>
    <row r="1767" spans="1:8" x14ac:dyDescent="0.2">
      <c r="A1767" s="3">
        <v>9064</v>
      </c>
      <c r="B1767" s="3" t="s">
        <v>1916</v>
      </c>
      <c r="C1767" s="3" t="s">
        <v>1916</v>
      </c>
      <c r="D1767" s="3" t="s">
        <v>1914</v>
      </c>
      <c r="E1767" s="3" t="str">
        <v>Arzier-Le Muids</v>
      </c>
      <c r="G1767" s="18">
        <v>5735</v>
      </c>
      <c r="H1767" s="18" t="s">
        <v>4549</v>
      </c>
    </row>
    <row r="1768" spans="1:8" x14ac:dyDescent="0.2">
      <c r="A1768" s="3">
        <v>9105</v>
      </c>
      <c r="B1768" s="3" t="s">
        <v>1917</v>
      </c>
      <c r="C1768" s="3" t="s">
        <v>1917</v>
      </c>
      <c r="D1768" s="3" t="s">
        <v>1914</v>
      </c>
      <c r="E1768" s="3" t="str">
        <v>Bassins</v>
      </c>
      <c r="G1768" s="18">
        <v>5736</v>
      </c>
      <c r="H1768" s="18" t="s">
        <v>4549</v>
      </c>
    </row>
    <row r="1769" spans="1:8" x14ac:dyDescent="0.2">
      <c r="A1769" s="3">
        <v>9103</v>
      </c>
      <c r="B1769" s="3" t="s">
        <v>1918</v>
      </c>
      <c r="C1769" s="3" t="s">
        <v>1918</v>
      </c>
      <c r="D1769" s="3" t="s">
        <v>1914</v>
      </c>
      <c r="E1769" s="3" t="str">
        <v>Begnins</v>
      </c>
      <c r="G1769" s="18">
        <v>5737</v>
      </c>
      <c r="H1769" s="18" t="s">
        <v>4549</v>
      </c>
    </row>
    <row r="1770" spans="1:8" x14ac:dyDescent="0.2">
      <c r="A1770" s="3">
        <v>9063</v>
      </c>
      <c r="B1770" s="3" t="s">
        <v>1919</v>
      </c>
      <c r="C1770" s="3" t="s">
        <v>1920</v>
      </c>
      <c r="D1770" s="3" t="s">
        <v>1914</v>
      </c>
      <c r="E1770" s="3" t="str">
        <v>Bogis-Bossey</v>
      </c>
      <c r="G1770" s="18">
        <v>5742</v>
      </c>
      <c r="H1770" s="18" t="s">
        <v>4549</v>
      </c>
    </row>
    <row r="1771" spans="1:8" x14ac:dyDescent="0.2">
      <c r="A1771" s="3">
        <v>9107</v>
      </c>
      <c r="B1771" s="3" t="s">
        <v>1921</v>
      </c>
      <c r="C1771" s="3" t="s">
        <v>1921</v>
      </c>
      <c r="D1771" s="3" t="s">
        <v>1914</v>
      </c>
      <c r="E1771" s="3" t="str">
        <v>Borex</v>
      </c>
      <c r="G1771" s="18">
        <v>5745</v>
      </c>
      <c r="H1771" s="18" t="s">
        <v>4549</v>
      </c>
    </row>
    <row r="1772" spans="1:8" x14ac:dyDescent="0.2">
      <c r="A1772" s="3">
        <v>9104</v>
      </c>
      <c r="B1772" s="3" t="s">
        <v>1922</v>
      </c>
      <c r="C1772" s="3" t="s">
        <v>1922</v>
      </c>
      <c r="D1772" s="3" t="s">
        <v>1914</v>
      </c>
      <c r="E1772" s="3" t="str">
        <v>Chavannes-de-Bogis</v>
      </c>
      <c r="G1772" s="18">
        <v>5746</v>
      </c>
      <c r="H1772" s="18" t="s">
        <v>4549</v>
      </c>
    </row>
    <row r="1773" spans="1:8" x14ac:dyDescent="0.2">
      <c r="A1773" s="3">
        <v>9055</v>
      </c>
      <c r="B1773" s="3" t="s">
        <v>1923</v>
      </c>
      <c r="C1773" s="3" t="s">
        <v>1923</v>
      </c>
      <c r="D1773" s="3" t="s">
        <v>1914</v>
      </c>
      <c r="E1773" s="3" t="str">
        <v>Chavannes-des-Bois</v>
      </c>
      <c r="G1773" s="18">
        <v>6003</v>
      </c>
      <c r="H1773" s="18" t="s">
        <v>4546</v>
      </c>
    </row>
    <row r="1774" spans="1:8" x14ac:dyDescent="0.2">
      <c r="A1774" s="3">
        <v>9056</v>
      </c>
      <c r="B1774" s="3" t="s">
        <v>1924</v>
      </c>
      <c r="C1774" s="3" t="s">
        <v>1924</v>
      </c>
      <c r="D1774" s="3" t="s">
        <v>1914</v>
      </c>
      <c r="E1774" s="3" t="str">
        <v>Chéserex</v>
      </c>
      <c r="G1774" s="18">
        <v>6004</v>
      </c>
      <c r="H1774" s="18" t="s">
        <v>4546</v>
      </c>
    </row>
    <row r="1775" spans="1:8" x14ac:dyDescent="0.2">
      <c r="A1775" s="3">
        <v>9037</v>
      </c>
      <c r="B1775" s="3" t="s">
        <v>1925</v>
      </c>
      <c r="C1775" s="3" t="s">
        <v>1926</v>
      </c>
      <c r="D1775" s="3" t="s">
        <v>1914</v>
      </c>
      <c r="E1775" s="3" t="str">
        <v>Coinsins</v>
      </c>
      <c r="G1775" s="18">
        <v>6005</v>
      </c>
      <c r="H1775" s="18" t="s">
        <v>4546</v>
      </c>
    </row>
    <row r="1776" spans="1:8" x14ac:dyDescent="0.2">
      <c r="A1776" s="3">
        <v>9042</v>
      </c>
      <c r="B1776" s="3" t="s">
        <v>1926</v>
      </c>
      <c r="C1776" s="3" t="s">
        <v>1926</v>
      </c>
      <c r="D1776" s="3" t="s">
        <v>1914</v>
      </c>
      <c r="E1776" s="3" t="str">
        <v>Commugny</v>
      </c>
      <c r="G1776" s="18">
        <v>6006</v>
      </c>
      <c r="H1776" s="18" t="s">
        <v>4546</v>
      </c>
    </row>
    <row r="1777" spans="1:8" x14ac:dyDescent="0.2">
      <c r="A1777" s="3">
        <v>9052</v>
      </c>
      <c r="B1777" s="3" t="s">
        <v>1927</v>
      </c>
      <c r="C1777" s="3" t="s">
        <v>1928</v>
      </c>
      <c r="D1777" s="3" t="s">
        <v>1914</v>
      </c>
      <c r="E1777" s="3" t="str">
        <v>Coppet</v>
      </c>
      <c r="G1777" s="18">
        <v>6010</v>
      </c>
      <c r="H1777" s="18" t="s">
        <v>4546</v>
      </c>
    </row>
    <row r="1778" spans="1:8" x14ac:dyDescent="0.2">
      <c r="A1778" s="3">
        <v>9053</v>
      </c>
      <c r="B1778" s="3" t="s">
        <v>1929</v>
      </c>
      <c r="C1778" s="3" t="s">
        <v>1928</v>
      </c>
      <c r="D1778" s="3" t="s">
        <v>1914</v>
      </c>
      <c r="E1778" s="3" t="str">
        <v>Crans (VD)</v>
      </c>
      <c r="G1778" s="18">
        <v>6012</v>
      </c>
      <c r="H1778" s="18" t="s">
        <v>4546</v>
      </c>
    </row>
    <row r="1779" spans="1:8" x14ac:dyDescent="0.2">
      <c r="A1779" s="3">
        <v>9062</v>
      </c>
      <c r="B1779" s="3" t="s">
        <v>1930</v>
      </c>
      <c r="C1779" s="3" t="s">
        <v>1928</v>
      </c>
      <c r="D1779" s="3" t="s">
        <v>1914</v>
      </c>
      <c r="E1779" s="3" t="str">
        <v>Crassier</v>
      </c>
      <c r="G1779" s="18">
        <v>6013</v>
      </c>
      <c r="H1779" s="18" t="s">
        <v>4546</v>
      </c>
    </row>
    <row r="1780" spans="1:8" x14ac:dyDescent="0.2">
      <c r="A1780" s="3">
        <v>9043</v>
      </c>
      <c r="B1780" s="3" t="s">
        <v>1931</v>
      </c>
      <c r="C1780" s="3" t="s">
        <v>1931</v>
      </c>
      <c r="D1780" s="3" t="s">
        <v>1914</v>
      </c>
      <c r="E1780" s="3" t="str">
        <v>Duillier</v>
      </c>
      <c r="G1780" s="18">
        <v>6014</v>
      </c>
      <c r="H1780" s="18" t="s">
        <v>4546</v>
      </c>
    </row>
    <row r="1781" spans="1:8" x14ac:dyDescent="0.2">
      <c r="A1781" s="3">
        <v>9035</v>
      </c>
      <c r="B1781" s="3" t="s">
        <v>1932</v>
      </c>
      <c r="C1781" s="3" t="s">
        <v>1933</v>
      </c>
      <c r="D1781" s="3" t="s">
        <v>1914</v>
      </c>
      <c r="E1781" s="3" t="str">
        <v>Eysins</v>
      </c>
      <c r="G1781" s="18">
        <v>6015</v>
      </c>
      <c r="H1781" s="18" t="s">
        <v>4546</v>
      </c>
    </row>
    <row r="1782" spans="1:8" x14ac:dyDescent="0.2">
      <c r="A1782" s="3">
        <v>9410</v>
      </c>
      <c r="B1782" s="3" t="s">
        <v>1934</v>
      </c>
      <c r="C1782" s="3" t="s">
        <v>1934</v>
      </c>
      <c r="D1782" s="3" t="s">
        <v>1914</v>
      </c>
      <c r="E1782" s="3" t="str">
        <v>Founex</v>
      </c>
      <c r="G1782" s="18">
        <v>6016</v>
      </c>
      <c r="H1782" s="18" t="s">
        <v>4546</v>
      </c>
    </row>
    <row r="1783" spans="1:8" x14ac:dyDescent="0.2">
      <c r="A1783" s="3">
        <v>9405</v>
      </c>
      <c r="B1783" s="3" t="s">
        <v>1935</v>
      </c>
      <c r="C1783" s="3" t="s">
        <v>1936</v>
      </c>
      <c r="D1783" s="3" t="s">
        <v>1914</v>
      </c>
      <c r="E1783" s="3" t="str">
        <v>Genolier</v>
      </c>
      <c r="G1783" s="18">
        <v>6017</v>
      </c>
      <c r="H1783" s="18" t="s">
        <v>4546</v>
      </c>
    </row>
    <row r="1784" spans="1:8" x14ac:dyDescent="0.2">
      <c r="A1784" s="3">
        <v>9426</v>
      </c>
      <c r="B1784" s="3" t="s">
        <v>1936</v>
      </c>
      <c r="C1784" s="3" t="s">
        <v>1936</v>
      </c>
      <c r="D1784" s="3" t="s">
        <v>1914</v>
      </c>
      <c r="E1784" s="3" t="str">
        <v>Gingins</v>
      </c>
      <c r="G1784" s="18">
        <v>6018</v>
      </c>
      <c r="H1784" s="18" t="s">
        <v>4546</v>
      </c>
    </row>
    <row r="1785" spans="1:8" x14ac:dyDescent="0.2">
      <c r="A1785" s="3">
        <v>9038</v>
      </c>
      <c r="B1785" s="3" t="s">
        <v>1937</v>
      </c>
      <c r="C1785" s="3" t="s">
        <v>1937</v>
      </c>
      <c r="D1785" s="3" t="s">
        <v>1914</v>
      </c>
      <c r="E1785" s="3" t="str">
        <v>Givrins</v>
      </c>
      <c r="G1785" s="18">
        <v>6019</v>
      </c>
      <c r="H1785" s="18" t="s">
        <v>4546</v>
      </c>
    </row>
    <row r="1786" spans="1:8" x14ac:dyDescent="0.2">
      <c r="A1786" s="3">
        <v>9411</v>
      </c>
      <c r="B1786" s="3" t="s">
        <v>1938</v>
      </c>
      <c r="C1786" s="3" t="s">
        <v>1939</v>
      </c>
      <c r="D1786" s="3" t="s">
        <v>1914</v>
      </c>
      <c r="E1786" s="3" t="str">
        <v>Gland</v>
      </c>
      <c r="G1786" s="18">
        <v>6020</v>
      </c>
      <c r="H1786" s="18" t="s">
        <v>4546</v>
      </c>
    </row>
    <row r="1787" spans="1:8" x14ac:dyDescent="0.2">
      <c r="A1787" s="3">
        <v>9411</v>
      </c>
      <c r="B1787" s="3" t="s">
        <v>1940</v>
      </c>
      <c r="C1787" s="3" t="s">
        <v>1939</v>
      </c>
      <c r="D1787" s="3" t="s">
        <v>1914</v>
      </c>
      <c r="E1787" s="3" t="str">
        <v>Grens</v>
      </c>
      <c r="G1787" s="18">
        <v>6022</v>
      </c>
      <c r="H1787" s="18" t="s">
        <v>4546</v>
      </c>
    </row>
    <row r="1788" spans="1:8" x14ac:dyDescent="0.2">
      <c r="A1788" s="3">
        <v>9044</v>
      </c>
      <c r="B1788" s="3" t="s">
        <v>1941</v>
      </c>
      <c r="C1788" s="3" t="s">
        <v>1942</v>
      </c>
      <c r="D1788" s="3" t="s">
        <v>1914</v>
      </c>
      <c r="E1788" s="3" t="str">
        <v>Mies</v>
      </c>
      <c r="G1788" s="18">
        <v>6023</v>
      </c>
      <c r="H1788" s="18" t="s">
        <v>4546</v>
      </c>
    </row>
    <row r="1789" spans="1:8" x14ac:dyDescent="0.2">
      <c r="A1789" s="3">
        <v>9428</v>
      </c>
      <c r="B1789" s="3" t="s">
        <v>1943</v>
      </c>
      <c r="C1789" s="3" t="s">
        <v>1943</v>
      </c>
      <c r="D1789" s="3" t="s">
        <v>1914</v>
      </c>
      <c r="E1789" s="3" t="str">
        <v>Nyon</v>
      </c>
      <c r="G1789" s="18">
        <v>6024</v>
      </c>
      <c r="H1789" s="18" t="s">
        <v>4546</v>
      </c>
    </row>
    <row r="1790" spans="1:8" x14ac:dyDescent="0.2">
      <c r="A1790" s="3">
        <v>9427</v>
      </c>
      <c r="B1790" s="3" t="s">
        <v>1944</v>
      </c>
      <c r="C1790" s="3" t="s">
        <v>1944</v>
      </c>
      <c r="D1790" s="3" t="s">
        <v>1914</v>
      </c>
      <c r="E1790" s="3" t="str">
        <v>Prangins</v>
      </c>
      <c r="G1790" s="18">
        <v>6025</v>
      </c>
      <c r="H1790" s="18" t="s">
        <v>4546</v>
      </c>
    </row>
    <row r="1791" spans="1:8" x14ac:dyDescent="0.2">
      <c r="A1791" s="3">
        <v>9050</v>
      </c>
      <c r="B1791" s="3" t="s">
        <v>1945</v>
      </c>
      <c r="C1791" s="3" t="s">
        <v>1945</v>
      </c>
      <c r="D1791" s="3" t="s">
        <v>1946</v>
      </c>
      <c r="E1791" s="3" t="str">
        <v>La Rippe</v>
      </c>
      <c r="G1791" s="18">
        <v>6026</v>
      </c>
      <c r="H1791" s="18" t="s">
        <v>4546</v>
      </c>
    </row>
    <row r="1792" spans="1:8" x14ac:dyDescent="0.2">
      <c r="A1792" s="3">
        <v>9050</v>
      </c>
      <c r="B1792" s="3" t="s">
        <v>1947</v>
      </c>
      <c r="C1792" s="3" t="s">
        <v>1945</v>
      </c>
      <c r="D1792" s="3" t="s">
        <v>1946</v>
      </c>
      <c r="E1792" s="3" t="str">
        <v>Saint-Cergue</v>
      </c>
      <c r="G1792" s="18">
        <v>6027</v>
      </c>
      <c r="H1792" s="18" t="s">
        <v>4546</v>
      </c>
    </row>
    <row r="1793" spans="1:8" x14ac:dyDescent="0.2">
      <c r="A1793" s="3">
        <v>9108</v>
      </c>
      <c r="B1793" s="3" t="s">
        <v>1948</v>
      </c>
      <c r="C1793" s="3" t="s">
        <v>1948</v>
      </c>
      <c r="D1793" s="3" t="s">
        <v>1946</v>
      </c>
      <c r="E1793" s="3" t="str">
        <v>Signy-Avenex</v>
      </c>
      <c r="G1793" s="18">
        <v>6028</v>
      </c>
      <c r="H1793" s="18" t="s">
        <v>4546</v>
      </c>
    </row>
    <row r="1794" spans="1:8" x14ac:dyDescent="0.2">
      <c r="A1794" s="3">
        <v>9108</v>
      </c>
      <c r="B1794" s="3" t="s">
        <v>1949</v>
      </c>
      <c r="C1794" s="3" t="s">
        <v>1948</v>
      </c>
      <c r="D1794" s="3" t="s">
        <v>1946</v>
      </c>
      <c r="E1794" s="3" t="str">
        <v>Tannay</v>
      </c>
      <c r="G1794" s="18">
        <v>6030</v>
      </c>
      <c r="H1794" s="18" t="s">
        <v>4546</v>
      </c>
    </row>
    <row r="1795" spans="1:8" x14ac:dyDescent="0.2">
      <c r="A1795" s="3">
        <v>9108</v>
      </c>
      <c r="B1795" s="3" t="s">
        <v>1950</v>
      </c>
      <c r="C1795" s="3" t="s">
        <v>1948</v>
      </c>
      <c r="D1795" s="3" t="s">
        <v>1946</v>
      </c>
      <c r="E1795" s="3" t="str">
        <v>Trélex</v>
      </c>
      <c r="G1795" s="18">
        <v>6032</v>
      </c>
      <c r="H1795" s="18" t="s">
        <v>4546</v>
      </c>
    </row>
    <row r="1796" spans="1:8" x14ac:dyDescent="0.2">
      <c r="A1796" s="3">
        <v>9050</v>
      </c>
      <c r="B1796" s="3" t="s">
        <v>1951</v>
      </c>
      <c r="C1796" s="3" t="s">
        <v>1952</v>
      </c>
      <c r="D1796" s="3" t="s">
        <v>1946</v>
      </c>
      <c r="E1796" s="3" t="str">
        <v>Le Vaud</v>
      </c>
      <c r="G1796" s="18">
        <v>6033</v>
      </c>
      <c r="H1796" s="18" t="s">
        <v>4546</v>
      </c>
    </row>
    <row r="1797" spans="1:8" x14ac:dyDescent="0.2">
      <c r="A1797" s="3">
        <v>9050</v>
      </c>
      <c r="B1797" s="3" t="s">
        <v>1953</v>
      </c>
      <c r="C1797" s="3" t="s">
        <v>1952</v>
      </c>
      <c r="D1797" s="3" t="s">
        <v>1946</v>
      </c>
      <c r="E1797" s="3" t="str">
        <v>Vich</v>
      </c>
      <c r="G1797" s="18">
        <v>6034</v>
      </c>
      <c r="H1797" s="18" t="s">
        <v>4546</v>
      </c>
    </row>
    <row r="1798" spans="1:8" x14ac:dyDescent="0.2">
      <c r="A1798" s="3">
        <v>9054</v>
      </c>
      <c r="B1798" s="3" t="s">
        <v>1954</v>
      </c>
      <c r="C1798" s="3" t="s">
        <v>1952</v>
      </c>
      <c r="D1798" s="3" t="s">
        <v>1946</v>
      </c>
      <c r="E1798" s="3" t="str">
        <v>L'Abergement</v>
      </c>
      <c r="G1798" s="18">
        <v>6035</v>
      </c>
      <c r="H1798" s="18" t="s">
        <v>4546</v>
      </c>
    </row>
    <row r="1799" spans="1:8" x14ac:dyDescent="0.2">
      <c r="A1799" s="3">
        <v>9413</v>
      </c>
      <c r="B1799" s="3" t="s">
        <v>1955</v>
      </c>
      <c r="C1799" s="3" t="s">
        <v>1955</v>
      </c>
      <c r="D1799" s="3" t="s">
        <v>1946</v>
      </c>
      <c r="E1799" s="3" t="str">
        <v>Agiez</v>
      </c>
      <c r="G1799" s="18">
        <v>6036</v>
      </c>
      <c r="H1799" s="18" t="s">
        <v>4546</v>
      </c>
    </row>
    <row r="1800" spans="1:8" x14ac:dyDescent="0.2">
      <c r="A1800" s="3">
        <v>9413</v>
      </c>
      <c r="B1800" s="3" t="s">
        <v>1955</v>
      </c>
      <c r="C1800" s="3" t="s">
        <v>1955</v>
      </c>
      <c r="D1800" s="3" t="s">
        <v>1946</v>
      </c>
      <c r="E1800" s="3" t="str">
        <v>Arnex-sur-Orbe</v>
      </c>
      <c r="G1800" s="18">
        <v>6037</v>
      </c>
      <c r="H1800" s="18" t="s">
        <v>4546</v>
      </c>
    </row>
    <row r="1801" spans="1:8" x14ac:dyDescent="0.2">
      <c r="A1801" s="3">
        <v>9442</v>
      </c>
      <c r="B1801" s="3" t="s">
        <v>1956</v>
      </c>
      <c r="C1801" s="3" t="s">
        <v>1955</v>
      </c>
      <c r="D1801" s="3" t="s">
        <v>1946</v>
      </c>
      <c r="E1801" s="3" t="str">
        <v>Ballaigues</v>
      </c>
      <c r="G1801" s="18">
        <v>6038</v>
      </c>
      <c r="H1801" s="18" t="s">
        <v>4546</v>
      </c>
    </row>
    <row r="1802" spans="1:8" x14ac:dyDescent="0.2">
      <c r="A1802" s="3">
        <v>9050</v>
      </c>
      <c r="B1802" s="3" t="s">
        <v>1957</v>
      </c>
      <c r="C1802" s="3" t="s">
        <v>1958</v>
      </c>
      <c r="D1802" s="3" t="s">
        <v>1946</v>
      </c>
      <c r="E1802" s="3" t="str">
        <v>Baulmes</v>
      </c>
      <c r="G1802" s="18">
        <v>6039</v>
      </c>
      <c r="H1802" s="18" t="s">
        <v>4546</v>
      </c>
    </row>
    <row r="1803" spans="1:8" x14ac:dyDescent="0.2">
      <c r="A1803" s="3">
        <v>9050</v>
      </c>
      <c r="B1803" s="3" t="s">
        <v>1959</v>
      </c>
      <c r="C1803" s="3" t="s">
        <v>1958</v>
      </c>
      <c r="D1803" s="3" t="s">
        <v>1946</v>
      </c>
      <c r="E1803" s="3" t="str">
        <v>Bavois</v>
      </c>
      <c r="G1803" s="18">
        <v>6042</v>
      </c>
      <c r="H1803" s="18" t="s">
        <v>4546</v>
      </c>
    </row>
    <row r="1804" spans="1:8" x14ac:dyDescent="0.2">
      <c r="A1804" s="3">
        <v>9057</v>
      </c>
      <c r="B1804" s="3" t="s">
        <v>1960</v>
      </c>
      <c r="C1804" s="3" t="s">
        <v>1958</v>
      </c>
      <c r="D1804" s="3" t="s">
        <v>1946</v>
      </c>
      <c r="E1804" s="3" t="str">
        <v>Bofflens</v>
      </c>
      <c r="G1804" s="18">
        <v>6043</v>
      </c>
      <c r="H1804" s="18" t="s">
        <v>4546</v>
      </c>
    </row>
    <row r="1805" spans="1:8" x14ac:dyDescent="0.2">
      <c r="A1805" s="3">
        <v>9057</v>
      </c>
      <c r="B1805" s="3" t="s">
        <v>1961</v>
      </c>
      <c r="C1805" s="3" t="s">
        <v>1958</v>
      </c>
      <c r="D1805" s="3" t="s">
        <v>1946</v>
      </c>
      <c r="E1805" s="3" t="str">
        <v>Bretonnières</v>
      </c>
      <c r="G1805" s="18">
        <v>6044</v>
      </c>
      <c r="H1805" s="18" t="s">
        <v>4546</v>
      </c>
    </row>
    <row r="1806" spans="1:8" x14ac:dyDescent="0.2">
      <c r="A1806" s="3">
        <v>9057</v>
      </c>
      <c r="B1806" s="3" t="s">
        <v>1962</v>
      </c>
      <c r="C1806" s="3" t="s">
        <v>1958</v>
      </c>
      <c r="D1806" s="3" t="s">
        <v>1946</v>
      </c>
      <c r="E1806" s="3" t="str">
        <v>Chavornay</v>
      </c>
      <c r="G1806" s="18">
        <v>6045</v>
      </c>
      <c r="H1806" s="18" t="s">
        <v>4546</v>
      </c>
    </row>
    <row r="1807" spans="1:8" x14ac:dyDescent="0.2">
      <c r="A1807" s="3">
        <v>9058</v>
      </c>
      <c r="B1807" s="3" t="s">
        <v>1963</v>
      </c>
      <c r="C1807" s="3" t="s">
        <v>1958</v>
      </c>
      <c r="D1807" s="3" t="s">
        <v>1946</v>
      </c>
      <c r="E1807" s="3" t="str">
        <v>Les Clées</v>
      </c>
      <c r="G1807" s="18">
        <v>6047</v>
      </c>
      <c r="H1807" s="18" t="s">
        <v>4546</v>
      </c>
    </row>
    <row r="1808" spans="1:8" x14ac:dyDescent="0.2">
      <c r="A1808" s="3">
        <v>9308</v>
      </c>
      <c r="B1808" s="3" t="s">
        <v>1964</v>
      </c>
      <c r="C1808" s="3" t="s">
        <v>1965</v>
      </c>
      <c r="D1808" s="3" t="s">
        <v>1966</v>
      </c>
      <c r="E1808" s="3" t="str">
        <v>Croy</v>
      </c>
      <c r="G1808" s="18">
        <v>6048</v>
      </c>
      <c r="H1808" s="18" t="s">
        <v>4546</v>
      </c>
    </row>
    <row r="1809" spans="1:8" x14ac:dyDescent="0.2">
      <c r="A1809" s="3">
        <v>9312</v>
      </c>
      <c r="B1809" s="3" t="s">
        <v>1965</v>
      </c>
      <c r="C1809" s="3" t="s">
        <v>1965</v>
      </c>
      <c r="D1809" s="3" t="s">
        <v>1966</v>
      </c>
      <c r="E1809" s="3" t="str">
        <v>Juriens</v>
      </c>
      <c r="G1809" s="18">
        <v>6052</v>
      </c>
      <c r="H1809" s="18" t="s">
        <v>4546</v>
      </c>
    </row>
    <row r="1810" spans="1:8" x14ac:dyDescent="0.2">
      <c r="A1810" s="3">
        <v>9313</v>
      </c>
      <c r="B1810" s="3" t="s">
        <v>1967</v>
      </c>
      <c r="C1810" s="3" t="s">
        <v>1967</v>
      </c>
      <c r="D1810" s="3" t="s">
        <v>1966</v>
      </c>
      <c r="E1810" s="3" t="str">
        <v>Lignerolle</v>
      </c>
      <c r="G1810" s="18">
        <v>6053</v>
      </c>
      <c r="H1810" s="18" t="s">
        <v>4546</v>
      </c>
    </row>
    <row r="1811" spans="1:8" x14ac:dyDescent="0.2">
      <c r="A1811" s="3">
        <v>9000</v>
      </c>
      <c r="B1811" s="3" t="s">
        <v>1968</v>
      </c>
      <c r="C1811" s="3" t="s">
        <v>1968</v>
      </c>
      <c r="D1811" s="3" t="s">
        <v>1966</v>
      </c>
      <c r="E1811" s="3" t="str">
        <v>Montcherand</v>
      </c>
      <c r="G1811" s="18">
        <v>6055</v>
      </c>
      <c r="H1811" s="18" t="s">
        <v>4546</v>
      </c>
    </row>
    <row r="1812" spans="1:8" x14ac:dyDescent="0.2">
      <c r="A1812" s="3">
        <v>9008</v>
      </c>
      <c r="B1812" s="3" t="s">
        <v>1968</v>
      </c>
      <c r="C1812" s="3" t="s">
        <v>1968</v>
      </c>
      <c r="D1812" s="3" t="s">
        <v>1966</v>
      </c>
      <c r="E1812" s="3" t="str">
        <v>Orbe</v>
      </c>
      <c r="G1812" s="18">
        <v>6056</v>
      </c>
      <c r="H1812" s="18" t="s">
        <v>4546</v>
      </c>
    </row>
    <row r="1813" spans="1:8" x14ac:dyDescent="0.2">
      <c r="A1813" s="3">
        <v>9010</v>
      </c>
      <c r="B1813" s="3" t="s">
        <v>1968</v>
      </c>
      <c r="C1813" s="3" t="s">
        <v>1968</v>
      </c>
      <c r="D1813" s="3" t="s">
        <v>1966</v>
      </c>
      <c r="E1813" s="3" t="str">
        <v>La Praz</v>
      </c>
      <c r="G1813" s="18">
        <v>6060</v>
      </c>
      <c r="H1813" s="18" t="s">
        <v>4546</v>
      </c>
    </row>
    <row r="1814" spans="1:8" x14ac:dyDescent="0.2">
      <c r="A1814" s="3">
        <v>9011</v>
      </c>
      <c r="B1814" s="3" t="s">
        <v>1968</v>
      </c>
      <c r="C1814" s="3" t="s">
        <v>1968</v>
      </c>
      <c r="D1814" s="3" t="s">
        <v>1966</v>
      </c>
      <c r="E1814" s="3" t="str">
        <v>Premier</v>
      </c>
      <c r="G1814" s="18">
        <v>6062</v>
      </c>
      <c r="H1814" s="18" t="s">
        <v>4546</v>
      </c>
    </row>
    <row r="1815" spans="1:8" x14ac:dyDescent="0.2">
      <c r="A1815" s="3">
        <v>9012</v>
      </c>
      <c r="B1815" s="3" t="s">
        <v>1968</v>
      </c>
      <c r="C1815" s="3" t="s">
        <v>1968</v>
      </c>
      <c r="D1815" s="3" t="s">
        <v>1966</v>
      </c>
      <c r="E1815" s="3" t="str">
        <v>Rances</v>
      </c>
      <c r="G1815" s="18">
        <v>6063</v>
      </c>
      <c r="H1815" s="18" t="s">
        <v>4546</v>
      </c>
    </row>
    <row r="1816" spans="1:8" x14ac:dyDescent="0.2">
      <c r="A1816" s="3">
        <v>9014</v>
      </c>
      <c r="B1816" s="3" t="s">
        <v>1968</v>
      </c>
      <c r="C1816" s="3" t="s">
        <v>1968</v>
      </c>
      <c r="D1816" s="3" t="s">
        <v>1966</v>
      </c>
      <c r="E1816" s="3" t="str">
        <v>Romainmôtier-Envy</v>
      </c>
      <c r="G1816" s="18">
        <v>6064</v>
      </c>
      <c r="H1816" s="18" t="s">
        <v>4546</v>
      </c>
    </row>
    <row r="1817" spans="1:8" x14ac:dyDescent="0.2">
      <c r="A1817" s="3">
        <v>9015</v>
      </c>
      <c r="B1817" s="3" t="s">
        <v>1968</v>
      </c>
      <c r="C1817" s="3" t="s">
        <v>1968</v>
      </c>
      <c r="D1817" s="3" t="s">
        <v>1966</v>
      </c>
      <c r="E1817" s="3" t="str">
        <v>Sergey</v>
      </c>
      <c r="G1817" s="18">
        <v>6066</v>
      </c>
      <c r="H1817" s="18" t="s">
        <v>4546</v>
      </c>
    </row>
    <row r="1818" spans="1:8" x14ac:dyDescent="0.2">
      <c r="A1818" s="3">
        <v>9016</v>
      </c>
      <c r="B1818" s="3" t="s">
        <v>1968</v>
      </c>
      <c r="C1818" s="3" t="s">
        <v>1968</v>
      </c>
      <c r="D1818" s="3" t="s">
        <v>1966</v>
      </c>
      <c r="E1818" s="3" t="str">
        <v>Valeyres-sous-Rances</v>
      </c>
      <c r="G1818" s="18">
        <v>6067</v>
      </c>
      <c r="H1818" s="18" t="s">
        <v>4552</v>
      </c>
    </row>
    <row r="1819" spans="1:8" x14ac:dyDescent="0.2">
      <c r="A1819" s="3">
        <v>9300</v>
      </c>
      <c r="B1819" s="3" t="s">
        <v>1969</v>
      </c>
      <c r="C1819" s="3" t="s">
        <v>1969</v>
      </c>
      <c r="D1819" s="3" t="s">
        <v>1966</v>
      </c>
      <c r="E1819" s="3" t="str">
        <v>Vallorbe</v>
      </c>
      <c r="G1819" s="18">
        <v>6068</v>
      </c>
      <c r="H1819" s="18" t="s">
        <v>4552</v>
      </c>
    </row>
    <row r="1820" spans="1:8" x14ac:dyDescent="0.2">
      <c r="A1820" s="3">
        <v>9305</v>
      </c>
      <c r="B1820" s="3" t="s">
        <v>1970</v>
      </c>
      <c r="C1820" s="3" t="s">
        <v>1971</v>
      </c>
      <c r="D1820" s="3" t="s">
        <v>1966</v>
      </c>
      <c r="E1820" s="3" t="str">
        <v>Vaulion</v>
      </c>
      <c r="G1820" s="18">
        <v>6072</v>
      </c>
      <c r="H1820" s="18" t="s">
        <v>4546</v>
      </c>
    </row>
    <row r="1821" spans="1:8" x14ac:dyDescent="0.2">
      <c r="A1821" s="3">
        <v>9034</v>
      </c>
      <c r="B1821" s="3" t="s">
        <v>1972</v>
      </c>
      <c r="C1821" s="3" t="s">
        <v>1972</v>
      </c>
      <c r="D1821" s="3" t="s">
        <v>1966</v>
      </c>
      <c r="E1821" s="3" t="str">
        <v>Vuiteboeuf</v>
      </c>
      <c r="G1821" s="18">
        <v>6073</v>
      </c>
      <c r="H1821" s="18" t="s">
        <v>4546</v>
      </c>
    </row>
    <row r="1822" spans="1:8" x14ac:dyDescent="0.2">
      <c r="A1822" s="3">
        <v>9036</v>
      </c>
      <c r="B1822" s="3" t="s">
        <v>1973</v>
      </c>
      <c r="C1822" s="3" t="s">
        <v>1972</v>
      </c>
      <c r="D1822" s="3" t="s">
        <v>1966</v>
      </c>
      <c r="E1822" s="3" t="str">
        <v>Corcelles-le-Jorat</v>
      </c>
      <c r="G1822" s="18">
        <v>6074</v>
      </c>
      <c r="H1822" s="18" t="s">
        <v>4546</v>
      </c>
    </row>
    <row r="1823" spans="1:8" x14ac:dyDescent="0.2">
      <c r="A1823" s="3">
        <v>9403</v>
      </c>
      <c r="B1823" s="3" t="s">
        <v>1974</v>
      </c>
      <c r="C1823" s="3" t="s">
        <v>1974</v>
      </c>
      <c r="D1823" s="3" t="s">
        <v>1966</v>
      </c>
      <c r="E1823" s="3" t="str">
        <v>Maracon</v>
      </c>
      <c r="G1823" s="18">
        <v>6078</v>
      </c>
      <c r="H1823" s="18" t="s">
        <v>4546</v>
      </c>
    </row>
    <row r="1824" spans="1:8" x14ac:dyDescent="0.2">
      <c r="A1824" s="3">
        <v>9402</v>
      </c>
      <c r="B1824" s="3" t="s">
        <v>1975</v>
      </c>
      <c r="C1824" s="3" t="s">
        <v>1975</v>
      </c>
      <c r="D1824" s="3" t="s">
        <v>1966</v>
      </c>
      <c r="E1824" s="3" t="str">
        <v>Montpreveyres</v>
      </c>
      <c r="G1824" s="18">
        <v>6083</v>
      </c>
      <c r="H1824" s="18" t="s">
        <v>4544</v>
      </c>
    </row>
    <row r="1825" spans="1:8" x14ac:dyDescent="0.2">
      <c r="A1825" s="3">
        <v>9400</v>
      </c>
      <c r="B1825" s="3" t="s">
        <v>1976</v>
      </c>
      <c r="C1825" s="3" t="s">
        <v>1976</v>
      </c>
      <c r="D1825" s="3" t="s">
        <v>1966</v>
      </c>
      <c r="E1825" s="3" t="str">
        <v>Ropraz</v>
      </c>
      <c r="G1825" s="18">
        <v>6084</v>
      </c>
      <c r="H1825" s="18" t="s">
        <v>4544</v>
      </c>
    </row>
    <row r="1826" spans="1:8" x14ac:dyDescent="0.2">
      <c r="A1826" s="3">
        <v>9404</v>
      </c>
      <c r="B1826" s="3" t="s">
        <v>1977</v>
      </c>
      <c r="C1826" s="3" t="s">
        <v>1977</v>
      </c>
      <c r="D1826" s="3" t="s">
        <v>1966</v>
      </c>
      <c r="E1826" s="3" t="str">
        <v>Servion</v>
      </c>
      <c r="G1826" s="18">
        <v>6085</v>
      </c>
      <c r="H1826" s="18" t="s">
        <v>4544</v>
      </c>
    </row>
    <row r="1827" spans="1:8" x14ac:dyDescent="0.2">
      <c r="A1827" s="3">
        <v>9323</v>
      </c>
      <c r="B1827" s="3" t="s">
        <v>1978</v>
      </c>
      <c r="C1827" s="3" t="s">
        <v>1978</v>
      </c>
      <c r="D1827" s="3" t="s">
        <v>1966</v>
      </c>
      <c r="E1827" s="3" t="str">
        <v>Vulliens</v>
      </c>
      <c r="G1827" s="18">
        <v>6086</v>
      </c>
      <c r="H1827" s="18" t="s">
        <v>4544</v>
      </c>
    </row>
    <row r="1828" spans="1:8" x14ac:dyDescent="0.2">
      <c r="A1828" s="3">
        <v>9327</v>
      </c>
      <c r="B1828" s="3" t="s">
        <v>1979</v>
      </c>
      <c r="C1828" s="3" t="s">
        <v>1979</v>
      </c>
      <c r="D1828" s="3" t="s">
        <v>1966</v>
      </c>
      <c r="E1828" s="3" t="str">
        <v>Jorat-Menthue</v>
      </c>
      <c r="G1828" s="18">
        <v>6102</v>
      </c>
      <c r="H1828" s="18" t="s">
        <v>4546</v>
      </c>
    </row>
    <row r="1829" spans="1:8" x14ac:dyDescent="0.2">
      <c r="A1829" s="3">
        <v>9033</v>
      </c>
      <c r="B1829" s="3" t="s">
        <v>1980</v>
      </c>
      <c r="C1829" s="3" t="s">
        <v>1980</v>
      </c>
      <c r="D1829" s="3" t="s">
        <v>1966</v>
      </c>
      <c r="E1829" s="3" t="str">
        <v>Oron</v>
      </c>
      <c r="G1829" s="18">
        <v>6103</v>
      </c>
      <c r="H1829" s="18" t="s">
        <v>4546</v>
      </c>
    </row>
    <row r="1830" spans="1:8" x14ac:dyDescent="0.2">
      <c r="A1830" s="3">
        <v>9434</v>
      </c>
      <c r="B1830" s="3" t="s">
        <v>1981</v>
      </c>
      <c r="C1830" s="3" t="s">
        <v>1982</v>
      </c>
      <c r="D1830" s="3" t="s">
        <v>1966</v>
      </c>
      <c r="E1830" s="3" t="str">
        <v>Jorat-Mézières</v>
      </c>
      <c r="G1830" s="18">
        <v>6105</v>
      </c>
      <c r="H1830" s="18" t="s">
        <v>4546</v>
      </c>
    </row>
    <row r="1831" spans="1:8" x14ac:dyDescent="0.2">
      <c r="A1831" s="3">
        <v>9435</v>
      </c>
      <c r="B1831" s="3" t="s">
        <v>1983</v>
      </c>
      <c r="C1831" s="3" t="s">
        <v>1982</v>
      </c>
      <c r="D1831" s="3" t="s">
        <v>1966</v>
      </c>
      <c r="E1831" s="3" t="str">
        <v>Champtauroz</v>
      </c>
      <c r="G1831" s="18">
        <v>6106</v>
      </c>
      <c r="H1831" s="18" t="s">
        <v>4546</v>
      </c>
    </row>
    <row r="1832" spans="1:8" x14ac:dyDescent="0.2">
      <c r="A1832" s="3">
        <v>9436</v>
      </c>
      <c r="B1832" s="3" t="s">
        <v>1984</v>
      </c>
      <c r="C1832" s="3" t="s">
        <v>1984</v>
      </c>
      <c r="D1832" s="3" t="s">
        <v>1966</v>
      </c>
      <c r="E1832" s="3" t="str">
        <v>Chevroux</v>
      </c>
      <c r="G1832" s="18">
        <v>6110</v>
      </c>
      <c r="H1832" s="18" t="s">
        <v>4546</v>
      </c>
    </row>
    <row r="1833" spans="1:8" x14ac:dyDescent="0.2">
      <c r="A1833" s="3">
        <v>9411</v>
      </c>
      <c r="B1833" s="3" t="s">
        <v>1938</v>
      </c>
      <c r="C1833" s="3" t="s">
        <v>1985</v>
      </c>
      <c r="D1833" s="3" t="s">
        <v>1966</v>
      </c>
      <c r="E1833" s="3" t="str">
        <v>Corcelles-près-Payerne</v>
      </c>
      <c r="G1833" s="18">
        <v>6112</v>
      </c>
      <c r="H1833" s="18" t="s">
        <v>4546</v>
      </c>
    </row>
    <row r="1834" spans="1:8" x14ac:dyDescent="0.2">
      <c r="A1834" s="3">
        <v>9442</v>
      </c>
      <c r="B1834" s="3" t="s">
        <v>1985</v>
      </c>
      <c r="C1834" s="3" t="s">
        <v>1985</v>
      </c>
      <c r="D1834" s="3" t="s">
        <v>1966</v>
      </c>
      <c r="E1834" s="3" t="str">
        <v>Grandcour</v>
      </c>
      <c r="G1834" s="18">
        <v>6113</v>
      </c>
      <c r="H1834" s="18" t="s">
        <v>4546</v>
      </c>
    </row>
    <row r="1835" spans="1:8" x14ac:dyDescent="0.2">
      <c r="A1835" s="3">
        <v>9444</v>
      </c>
      <c r="B1835" s="3" t="s">
        <v>1986</v>
      </c>
      <c r="C1835" s="3" t="s">
        <v>1986</v>
      </c>
      <c r="D1835" s="3" t="s">
        <v>1966</v>
      </c>
      <c r="E1835" s="3" t="str">
        <v>Henniez</v>
      </c>
      <c r="G1835" s="18">
        <v>6114</v>
      </c>
      <c r="H1835" s="18" t="s">
        <v>4546</v>
      </c>
    </row>
    <row r="1836" spans="1:8" x14ac:dyDescent="0.2">
      <c r="A1836" s="3">
        <v>9424</v>
      </c>
      <c r="B1836" s="3" t="s">
        <v>1987</v>
      </c>
      <c r="C1836" s="3" t="s">
        <v>1987</v>
      </c>
      <c r="D1836" s="3" t="s">
        <v>1966</v>
      </c>
      <c r="E1836" s="3" t="str">
        <v>Missy</v>
      </c>
      <c r="G1836" s="18">
        <v>6122</v>
      </c>
      <c r="H1836" s="18" t="s">
        <v>4546</v>
      </c>
    </row>
    <row r="1837" spans="1:8" x14ac:dyDescent="0.2">
      <c r="A1837" s="3">
        <v>9430</v>
      </c>
      <c r="B1837" s="3" t="s">
        <v>1988</v>
      </c>
      <c r="C1837" s="3" t="s">
        <v>1989</v>
      </c>
      <c r="D1837" s="3" t="s">
        <v>1966</v>
      </c>
      <c r="E1837" s="3" t="str">
        <v>Payerne</v>
      </c>
      <c r="G1837" s="18">
        <v>6123</v>
      </c>
      <c r="H1837" s="18" t="s">
        <v>4546</v>
      </c>
    </row>
    <row r="1838" spans="1:8" x14ac:dyDescent="0.2">
      <c r="A1838" s="3">
        <v>9422</v>
      </c>
      <c r="B1838" s="3" t="s">
        <v>1990</v>
      </c>
      <c r="C1838" s="3" t="s">
        <v>1991</v>
      </c>
      <c r="D1838" s="3" t="s">
        <v>1966</v>
      </c>
      <c r="E1838" s="3" t="str">
        <v>Trey</v>
      </c>
      <c r="G1838" s="18">
        <v>6125</v>
      </c>
      <c r="H1838" s="18" t="s">
        <v>4546</v>
      </c>
    </row>
    <row r="1839" spans="1:8" x14ac:dyDescent="0.2">
      <c r="A1839" s="3">
        <v>9423</v>
      </c>
      <c r="B1839" s="3" t="s">
        <v>1992</v>
      </c>
      <c r="C1839" s="3" t="s">
        <v>1991</v>
      </c>
      <c r="D1839" s="3" t="s">
        <v>1966</v>
      </c>
      <c r="E1839" s="3" t="str">
        <v>Treytorrens (Payerne)</v>
      </c>
      <c r="G1839" s="18">
        <v>6126</v>
      </c>
      <c r="H1839" s="18" t="s">
        <v>4546</v>
      </c>
    </row>
    <row r="1840" spans="1:8" x14ac:dyDescent="0.2">
      <c r="A1840" s="3">
        <v>9425</v>
      </c>
      <c r="B1840" s="3" t="s">
        <v>1991</v>
      </c>
      <c r="C1840" s="3" t="s">
        <v>1991</v>
      </c>
      <c r="D1840" s="3" t="s">
        <v>1966</v>
      </c>
      <c r="E1840" s="3" t="str">
        <v>Villarzel</v>
      </c>
      <c r="G1840" s="18">
        <v>6130</v>
      </c>
      <c r="H1840" s="18" t="s">
        <v>4545</v>
      </c>
    </row>
    <row r="1841" spans="1:8" x14ac:dyDescent="0.2">
      <c r="A1841" s="3">
        <v>9443</v>
      </c>
      <c r="B1841" s="3" t="s">
        <v>1993</v>
      </c>
      <c r="C1841" s="3" t="s">
        <v>1993</v>
      </c>
      <c r="D1841" s="3" t="s">
        <v>1966</v>
      </c>
      <c r="E1841" s="3" t="str">
        <v>Valbroye</v>
      </c>
      <c r="G1841" s="18">
        <v>6132</v>
      </c>
      <c r="H1841" s="18" t="s">
        <v>4545</v>
      </c>
    </row>
    <row r="1842" spans="1:8" x14ac:dyDescent="0.2">
      <c r="A1842" s="3">
        <v>9450</v>
      </c>
      <c r="B1842" s="3" t="s">
        <v>1994</v>
      </c>
      <c r="C1842" s="3" t="s">
        <v>1995</v>
      </c>
      <c r="D1842" s="3" t="s">
        <v>1966</v>
      </c>
      <c r="E1842" s="3" t="str">
        <v>Château-d'Oex</v>
      </c>
      <c r="G1842" s="18">
        <v>6133</v>
      </c>
      <c r="H1842" s="18" t="s">
        <v>4545</v>
      </c>
    </row>
    <row r="1843" spans="1:8" x14ac:dyDescent="0.2">
      <c r="A1843" s="3">
        <v>9450</v>
      </c>
      <c r="B1843" s="3" t="s">
        <v>1996</v>
      </c>
      <c r="C1843" s="3" t="s">
        <v>1995</v>
      </c>
      <c r="D1843" s="3" t="s">
        <v>1966</v>
      </c>
      <c r="E1843" s="3" t="str">
        <v>Rossinière</v>
      </c>
      <c r="G1843" s="18">
        <v>6142</v>
      </c>
      <c r="H1843" s="18" t="s">
        <v>4545</v>
      </c>
    </row>
    <row r="1844" spans="1:8" x14ac:dyDescent="0.2">
      <c r="A1844" s="3">
        <v>9452</v>
      </c>
      <c r="B1844" s="3" t="s">
        <v>1997</v>
      </c>
      <c r="C1844" s="3" t="s">
        <v>1995</v>
      </c>
      <c r="D1844" s="3" t="s">
        <v>1966</v>
      </c>
      <c r="E1844" s="3" t="str">
        <v>Rougemont</v>
      </c>
      <c r="G1844" s="18">
        <v>6143</v>
      </c>
      <c r="H1844" s="18" t="s">
        <v>4545</v>
      </c>
    </row>
    <row r="1845" spans="1:8" x14ac:dyDescent="0.2">
      <c r="A1845" s="3">
        <v>9464</v>
      </c>
      <c r="B1845" s="3" t="s">
        <v>1998</v>
      </c>
      <c r="C1845" s="3" t="s">
        <v>1995</v>
      </c>
      <c r="D1845" s="3" t="s">
        <v>1966</v>
      </c>
      <c r="E1845" s="3" t="str">
        <v>Allaman</v>
      </c>
      <c r="G1845" s="18">
        <v>6144</v>
      </c>
      <c r="H1845" s="18" t="s">
        <v>4545</v>
      </c>
    </row>
    <row r="1846" spans="1:8" x14ac:dyDescent="0.2">
      <c r="A1846" s="3">
        <v>9453</v>
      </c>
      <c r="B1846" s="3" t="s">
        <v>1999</v>
      </c>
      <c r="C1846" s="3" t="s">
        <v>1999</v>
      </c>
      <c r="D1846" s="3" t="s">
        <v>1966</v>
      </c>
      <c r="E1846" s="3" t="str">
        <v>Bursinel</v>
      </c>
      <c r="G1846" s="18">
        <v>6145</v>
      </c>
      <c r="H1846" s="18" t="s">
        <v>4545</v>
      </c>
    </row>
    <row r="1847" spans="1:8" x14ac:dyDescent="0.2">
      <c r="A1847" s="3">
        <v>9437</v>
      </c>
      <c r="B1847" s="3" t="s">
        <v>2000</v>
      </c>
      <c r="C1847" s="3" t="s">
        <v>2001</v>
      </c>
      <c r="D1847" s="3" t="s">
        <v>1966</v>
      </c>
      <c r="E1847" s="3" t="str">
        <v>Bursins</v>
      </c>
      <c r="G1847" s="18">
        <v>6146</v>
      </c>
      <c r="H1847" s="18" t="s">
        <v>4545</v>
      </c>
    </row>
    <row r="1848" spans="1:8" x14ac:dyDescent="0.2">
      <c r="A1848" s="3">
        <v>9451</v>
      </c>
      <c r="B1848" s="3" t="s">
        <v>2002</v>
      </c>
      <c r="C1848" s="3" t="s">
        <v>2003</v>
      </c>
      <c r="D1848" s="3" t="s">
        <v>1966</v>
      </c>
      <c r="E1848" s="3" t="str">
        <v>Burtigny</v>
      </c>
      <c r="G1848" s="18">
        <v>6147</v>
      </c>
      <c r="H1848" s="18" t="s">
        <v>4545</v>
      </c>
    </row>
    <row r="1849" spans="1:8" x14ac:dyDescent="0.2">
      <c r="A1849" s="3">
        <v>9462</v>
      </c>
      <c r="B1849" s="3" t="s">
        <v>2004</v>
      </c>
      <c r="C1849" s="3" t="s">
        <v>2003</v>
      </c>
      <c r="D1849" s="3" t="s">
        <v>1966</v>
      </c>
      <c r="E1849" s="3" t="str">
        <v>Dully</v>
      </c>
      <c r="G1849" s="18">
        <v>6152</v>
      </c>
      <c r="H1849" s="18" t="s">
        <v>4545</v>
      </c>
    </row>
    <row r="1850" spans="1:8" x14ac:dyDescent="0.2">
      <c r="A1850" s="3">
        <v>9463</v>
      </c>
      <c r="B1850" s="3" t="s">
        <v>2005</v>
      </c>
      <c r="C1850" s="3" t="s">
        <v>2003</v>
      </c>
      <c r="D1850" s="3" t="s">
        <v>1966</v>
      </c>
      <c r="E1850" s="3" t="str">
        <v>Essertines-sur-Rolle</v>
      </c>
      <c r="G1850" s="18">
        <v>6153</v>
      </c>
      <c r="H1850" s="18" t="s">
        <v>4545</v>
      </c>
    </row>
    <row r="1851" spans="1:8" x14ac:dyDescent="0.2">
      <c r="A1851" s="3">
        <v>9445</v>
      </c>
      <c r="B1851" s="3" t="s">
        <v>2006</v>
      </c>
      <c r="C1851" s="3" t="s">
        <v>2006</v>
      </c>
      <c r="D1851" s="3" t="s">
        <v>1966</v>
      </c>
      <c r="E1851" s="3" t="str">
        <v>Gilly</v>
      </c>
      <c r="G1851" s="18">
        <v>6154</v>
      </c>
      <c r="H1851" s="18" t="s">
        <v>4545</v>
      </c>
    </row>
    <row r="1852" spans="1:8" x14ac:dyDescent="0.2">
      <c r="A1852" s="3">
        <v>9464</v>
      </c>
      <c r="B1852" s="3" t="s">
        <v>2007</v>
      </c>
      <c r="C1852" s="3" t="s">
        <v>2008</v>
      </c>
      <c r="D1852" s="3" t="s">
        <v>1966</v>
      </c>
      <c r="E1852" s="3" t="str">
        <v>Luins</v>
      </c>
      <c r="G1852" s="18">
        <v>6156</v>
      </c>
      <c r="H1852" s="18" t="s">
        <v>4545</v>
      </c>
    </row>
    <row r="1853" spans="1:8" x14ac:dyDescent="0.2">
      <c r="A1853" s="3">
        <v>9470</v>
      </c>
      <c r="B1853" s="3" t="s">
        <v>2009</v>
      </c>
      <c r="C1853" s="3" t="s">
        <v>2010</v>
      </c>
      <c r="D1853" s="3" t="s">
        <v>1966</v>
      </c>
      <c r="E1853" s="3" t="str">
        <v>Mont-sur-Rolle</v>
      </c>
      <c r="G1853" s="18">
        <v>6162</v>
      </c>
      <c r="H1853" s="18" t="s">
        <v>4546</v>
      </c>
    </row>
    <row r="1854" spans="1:8" x14ac:dyDescent="0.2">
      <c r="A1854" s="3">
        <v>9473</v>
      </c>
      <c r="B1854" s="3" t="s">
        <v>2011</v>
      </c>
      <c r="C1854" s="3" t="s">
        <v>2011</v>
      </c>
      <c r="D1854" s="3" t="s">
        <v>1966</v>
      </c>
      <c r="E1854" s="3" t="str">
        <v>Perroy</v>
      </c>
      <c r="G1854" s="18">
        <v>6163</v>
      </c>
      <c r="H1854" s="18" t="s">
        <v>4546</v>
      </c>
    </row>
    <row r="1855" spans="1:8" x14ac:dyDescent="0.2">
      <c r="A1855" s="3">
        <v>9470</v>
      </c>
      <c r="B1855" s="3" t="s">
        <v>2012</v>
      </c>
      <c r="C1855" s="3" t="s">
        <v>2013</v>
      </c>
      <c r="D1855" s="3" t="s">
        <v>1966</v>
      </c>
      <c r="E1855" s="3" t="str">
        <v>Rolle</v>
      </c>
      <c r="G1855" s="18">
        <v>6166</v>
      </c>
      <c r="H1855" s="18" t="s">
        <v>4546</v>
      </c>
    </row>
    <row r="1856" spans="1:8" x14ac:dyDescent="0.2">
      <c r="A1856" s="3">
        <v>9472</v>
      </c>
      <c r="B1856" s="3" t="s">
        <v>2013</v>
      </c>
      <c r="C1856" s="3" t="s">
        <v>2013</v>
      </c>
      <c r="D1856" s="3" t="s">
        <v>1966</v>
      </c>
      <c r="E1856" s="3" t="str">
        <v>Tartegnin</v>
      </c>
      <c r="G1856" s="18">
        <v>6167</v>
      </c>
      <c r="H1856" s="18" t="s">
        <v>4546</v>
      </c>
    </row>
    <row r="1857" spans="1:8" x14ac:dyDescent="0.2">
      <c r="A1857" s="3">
        <v>9472</v>
      </c>
      <c r="B1857" s="3" t="s">
        <v>2014</v>
      </c>
      <c r="C1857" s="3" t="s">
        <v>2013</v>
      </c>
      <c r="D1857" s="3" t="s">
        <v>1966</v>
      </c>
      <c r="E1857" s="3" t="str">
        <v>Vinzel</v>
      </c>
      <c r="G1857" s="18">
        <v>6170</v>
      </c>
      <c r="H1857" s="18" t="s">
        <v>4546</v>
      </c>
    </row>
    <row r="1858" spans="1:8" x14ac:dyDescent="0.2">
      <c r="A1858" s="3">
        <v>9465</v>
      </c>
      <c r="B1858" s="3" t="s">
        <v>2015</v>
      </c>
      <c r="C1858" s="3" t="s">
        <v>2016</v>
      </c>
      <c r="D1858" s="3" t="s">
        <v>1966</v>
      </c>
      <c r="E1858" s="3" t="str">
        <v>L'Abbaye</v>
      </c>
      <c r="G1858" s="18">
        <v>6173</v>
      </c>
      <c r="H1858" s="18" t="s">
        <v>4546</v>
      </c>
    </row>
    <row r="1859" spans="1:8" x14ac:dyDescent="0.2">
      <c r="A1859" s="3">
        <v>9466</v>
      </c>
      <c r="B1859" s="3" t="s">
        <v>2016</v>
      </c>
      <c r="C1859" s="3" t="s">
        <v>2016</v>
      </c>
      <c r="D1859" s="3" t="s">
        <v>1966</v>
      </c>
      <c r="E1859" s="3" t="str">
        <v>Le Chenit</v>
      </c>
      <c r="G1859" s="18">
        <v>6174</v>
      </c>
      <c r="H1859" s="18" t="s">
        <v>4552</v>
      </c>
    </row>
    <row r="1860" spans="1:8" x14ac:dyDescent="0.2">
      <c r="A1860" s="3">
        <v>9467</v>
      </c>
      <c r="B1860" s="3" t="s">
        <v>2017</v>
      </c>
      <c r="C1860" s="3" t="s">
        <v>2016</v>
      </c>
      <c r="D1860" s="3" t="s">
        <v>1966</v>
      </c>
      <c r="E1860" s="3" t="str">
        <v>Le Lieu</v>
      </c>
      <c r="G1860" s="18">
        <v>6182</v>
      </c>
      <c r="H1860" s="18" t="s">
        <v>4546</v>
      </c>
    </row>
    <row r="1861" spans="1:8" x14ac:dyDescent="0.2">
      <c r="A1861" s="3">
        <v>9468</v>
      </c>
      <c r="B1861" s="3" t="s">
        <v>2018</v>
      </c>
      <c r="C1861" s="3" t="s">
        <v>2016</v>
      </c>
      <c r="D1861" s="3" t="s">
        <v>1966</v>
      </c>
      <c r="E1861" s="3" t="str">
        <v>Chardonne</v>
      </c>
      <c r="G1861" s="18">
        <v>6192</v>
      </c>
      <c r="H1861" s="18" t="s">
        <v>4537</v>
      </c>
    </row>
    <row r="1862" spans="1:8" x14ac:dyDescent="0.2">
      <c r="A1862" s="3">
        <v>9469</v>
      </c>
      <c r="B1862" s="3" t="s">
        <v>2019</v>
      </c>
      <c r="C1862" s="3" t="s">
        <v>2016</v>
      </c>
      <c r="D1862" s="3" t="s">
        <v>1966</v>
      </c>
      <c r="E1862" s="3" t="str">
        <v>Corseaux</v>
      </c>
      <c r="G1862" s="18">
        <v>6196</v>
      </c>
      <c r="H1862" s="18" t="s">
        <v>4537</v>
      </c>
    </row>
    <row r="1863" spans="1:8" x14ac:dyDescent="0.2">
      <c r="A1863" s="3">
        <v>9475</v>
      </c>
      <c r="B1863" s="3" t="s">
        <v>2020</v>
      </c>
      <c r="C1863" s="3" t="s">
        <v>2020</v>
      </c>
      <c r="D1863" s="3" t="s">
        <v>1966</v>
      </c>
      <c r="E1863" s="3" t="str">
        <v>Corsier-sur-Vevey</v>
      </c>
      <c r="G1863" s="18">
        <v>6197</v>
      </c>
      <c r="H1863" s="18" t="s">
        <v>4537</v>
      </c>
    </row>
    <row r="1864" spans="1:8" x14ac:dyDescent="0.2">
      <c r="A1864" s="3">
        <v>9476</v>
      </c>
      <c r="B1864" s="3" t="s">
        <v>2021</v>
      </c>
      <c r="C1864" s="3" t="s">
        <v>2022</v>
      </c>
      <c r="D1864" s="3" t="s">
        <v>1966</v>
      </c>
      <c r="E1864" s="3" t="str">
        <v>Jongny</v>
      </c>
      <c r="G1864" s="18">
        <v>6203</v>
      </c>
      <c r="H1864" s="18" t="s">
        <v>4546</v>
      </c>
    </row>
    <row r="1865" spans="1:8" x14ac:dyDescent="0.2">
      <c r="A1865" s="3">
        <v>9476</v>
      </c>
      <c r="B1865" s="3" t="s">
        <v>2023</v>
      </c>
      <c r="C1865" s="3" t="s">
        <v>2022</v>
      </c>
      <c r="D1865" s="3" t="s">
        <v>1966</v>
      </c>
      <c r="E1865" s="3" t="str">
        <v>Montreux</v>
      </c>
      <c r="G1865" s="18">
        <v>6204</v>
      </c>
      <c r="H1865" s="18" t="s">
        <v>4546</v>
      </c>
    </row>
    <row r="1866" spans="1:8" x14ac:dyDescent="0.2">
      <c r="A1866" s="3">
        <v>9477</v>
      </c>
      <c r="B1866" s="3" t="s">
        <v>2024</v>
      </c>
      <c r="C1866" s="3" t="s">
        <v>2022</v>
      </c>
      <c r="D1866" s="3" t="s">
        <v>1966</v>
      </c>
      <c r="E1866" s="3" t="str">
        <v>La Tour-de-Peilz</v>
      </c>
      <c r="G1866" s="18">
        <v>6205</v>
      </c>
      <c r="H1866" s="18" t="s">
        <v>4546</v>
      </c>
    </row>
    <row r="1867" spans="1:8" x14ac:dyDescent="0.2">
      <c r="A1867" s="3">
        <v>9478</v>
      </c>
      <c r="B1867" s="3" t="s">
        <v>2025</v>
      </c>
      <c r="C1867" s="3" t="s">
        <v>2022</v>
      </c>
      <c r="D1867" s="3" t="s">
        <v>1966</v>
      </c>
      <c r="E1867" s="3" t="str">
        <v>Vevey</v>
      </c>
      <c r="G1867" s="18">
        <v>6206</v>
      </c>
      <c r="H1867" s="18" t="s">
        <v>4546</v>
      </c>
    </row>
    <row r="1868" spans="1:8" x14ac:dyDescent="0.2">
      <c r="A1868" s="3">
        <v>9479</v>
      </c>
      <c r="B1868" s="3" t="s">
        <v>2026</v>
      </c>
      <c r="C1868" s="3" t="s">
        <v>2022</v>
      </c>
      <c r="D1868" s="3" t="s">
        <v>1966</v>
      </c>
      <c r="E1868" s="3" t="str">
        <v>Veytaux</v>
      </c>
      <c r="G1868" s="18">
        <v>6207</v>
      </c>
      <c r="H1868" s="18" t="s">
        <v>4546</v>
      </c>
    </row>
    <row r="1869" spans="1:8" x14ac:dyDescent="0.2">
      <c r="A1869" s="3">
        <v>9479</v>
      </c>
      <c r="B1869" s="3" t="s">
        <v>2027</v>
      </c>
      <c r="C1869" s="3" t="s">
        <v>2022</v>
      </c>
      <c r="D1869" s="3" t="s">
        <v>1966</v>
      </c>
      <c r="E1869" s="3" t="str">
        <v>Blonay - Saint-Légier</v>
      </c>
      <c r="G1869" s="18">
        <v>6208</v>
      </c>
      <c r="H1869" s="18" t="s">
        <v>4546</v>
      </c>
    </row>
    <row r="1870" spans="1:8" x14ac:dyDescent="0.2">
      <c r="A1870" s="3">
        <v>9479</v>
      </c>
      <c r="B1870" s="3" t="s">
        <v>2028</v>
      </c>
      <c r="C1870" s="3" t="s">
        <v>2022</v>
      </c>
      <c r="D1870" s="3" t="s">
        <v>1966</v>
      </c>
      <c r="E1870" s="3" t="str">
        <v>Belmont-sur-Yverdon</v>
      </c>
      <c r="G1870" s="18">
        <v>6210</v>
      </c>
      <c r="H1870" s="18" t="s">
        <v>4546</v>
      </c>
    </row>
    <row r="1871" spans="1:8" x14ac:dyDescent="0.2">
      <c r="A1871" s="3">
        <v>7310</v>
      </c>
      <c r="B1871" s="3" t="s">
        <v>2029</v>
      </c>
      <c r="C1871" s="3" t="s">
        <v>2029</v>
      </c>
      <c r="D1871" s="3" t="s">
        <v>1966</v>
      </c>
      <c r="E1871" s="3" t="str">
        <v>Bioley-Magnoux</v>
      </c>
      <c r="G1871" s="18">
        <v>6211</v>
      </c>
      <c r="H1871" s="18" t="s">
        <v>4549</v>
      </c>
    </row>
    <row r="1872" spans="1:8" x14ac:dyDescent="0.2">
      <c r="A1872" s="3">
        <v>8890</v>
      </c>
      <c r="B1872" s="3" t="s">
        <v>2030</v>
      </c>
      <c r="C1872" s="3" t="s">
        <v>2030</v>
      </c>
      <c r="D1872" s="3" t="s">
        <v>1966</v>
      </c>
      <c r="E1872" s="3" t="str">
        <v>Chamblon</v>
      </c>
      <c r="G1872" s="18">
        <v>6212</v>
      </c>
      <c r="H1872" s="18" t="s">
        <v>4549</v>
      </c>
    </row>
    <row r="1873" spans="1:8" x14ac:dyDescent="0.2">
      <c r="A1873" s="3">
        <v>8893</v>
      </c>
      <c r="B1873" s="3" t="s">
        <v>2031</v>
      </c>
      <c r="C1873" s="3" t="s">
        <v>2030</v>
      </c>
      <c r="D1873" s="3" t="s">
        <v>1966</v>
      </c>
      <c r="E1873" s="3" t="str">
        <v>Champvent</v>
      </c>
      <c r="G1873" s="18">
        <v>6213</v>
      </c>
      <c r="H1873" s="18" t="s">
        <v>4549</v>
      </c>
    </row>
    <row r="1874" spans="1:8" x14ac:dyDescent="0.2">
      <c r="A1874" s="3">
        <v>8894</v>
      </c>
      <c r="B1874" s="3" t="s">
        <v>2032</v>
      </c>
      <c r="C1874" s="3" t="s">
        <v>2030</v>
      </c>
      <c r="D1874" s="3" t="s">
        <v>1966</v>
      </c>
      <c r="E1874" s="3" t="str">
        <v>Chavannes-le-Chêne</v>
      </c>
      <c r="G1874" s="18">
        <v>6214</v>
      </c>
      <c r="H1874" s="18" t="s">
        <v>4546</v>
      </c>
    </row>
    <row r="1875" spans="1:8" x14ac:dyDescent="0.2">
      <c r="A1875" s="3">
        <v>8895</v>
      </c>
      <c r="B1875" s="3" t="s">
        <v>2033</v>
      </c>
      <c r="C1875" s="3" t="s">
        <v>2030</v>
      </c>
      <c r="D1875" s="3" t="s">
        <v>1966</v>
      </c>
      <c r="E1875" s="3" t="str">
        <v>Chêne-Pâquier</v>
      </c>
      <c r="G1875" s="18">
        <v>6215</v>
      </c>
      <c r="H1875" s="18" t="s">
        <v>4546</v>
      </c>
    </row>
    <row r="1876" spans="1:8" x14ac:dyDescent="0.2">
      <c r="A1876" s="3">
        <v>8896</v>
      </c>
      <c r="B1876" s="3" t="s">
        <v>2034</v>
      </c>
      <c r="C1876" s="3" t="s">
        <v>2030</v>
      </c>
      <c r="D1876" s="3" t="s">
        <v>1966</v>
      </c>
      <c r="E1876" s="3" t="str">
        <v>Cheseaux-Noréaz</v>
      </c>
      <c r="G1876" s="18">
        <v>6216</v>
      </c>
      <c r="H1876" s="18" t="s">
        <v>4546</v>
      </c>
    </row>
    <row r="1877" spans="1:8" x14ac:dyDescent="0.2">
      <c r="A1877" s="3">
        <v>8897</v>
      </c>
      <c r="B1877" s="3" t="s">
        <v>2035</v>
      </c>
      <c r="C1877" s="3" t="s">
        <v>2030</v>
      </c>
      <c r="D1877" s="3" t="s">
        <v>1966</v>
      </c>
      <c r="E1877" s="3" t="str">
        <v>Cronay</v>
      </c>
      <c r="G1877" s="18">
        <v>6217</v>
      </c>
      <c r="H1877" s="18" t="s">
        <v>4546</v>
      </c>
    </row>
    <row r="1878" spans="1:8" x14ac:dyDescent="0.2">
      <c r="A1878" s="3">
        <v>8898</v>
      </c>
      <c r="B1878" s="3" t="s">
        <v>2036</v>
      </c>
      <c r="C1878" s="3" t="s">
        <v>2030</v>
      </c>
      <c r="D1878" s="3" t="s">
        <v>1966</v>
      </c>
      <c r="E1878" s="3" t="str">
        <v>Cuarny</v>
      </c>
      <c r="G1878" s="18">
        <v>6218</v>
      </c>
      <c r="H1878" s="18" t="s">
        <v>4545</v>
      </c>
    </row>
    <row r="1879" spans="1:8" x14ac:dyDescent="0.2">
      <c r="A1879" s="3">
        <v>7325</v>
      </c>
      <c r="B1879" s="3" t="s">
        <v>2037</v>
      </c>
      <c r="C1879" s="3" t="s">
        <v>2038</v>
      </c>
      <c r="D1879" s="3" t="s">
        <v>1966</v>
      </c>
      <c r="E1879" s="3" t="str">
        <v>Démoret</v>
      </c>
      <c r="G1879" s="18">
        <v>6221</v>
      </c>
      <c r="H1879" s="18" t="s">
        <v>4549</v>
      </c>
    </row>
    <row r="1880" spans="1:8" x14ac:dyDescent="0.2">
      <c r="A1880" s="3">
        <v>7326</v>
      </c>
      <c r="B1880" s="3" t="s">
        <v>2039</v>
      </c>
      <c r="C1880" s="3" t="s">
        <v>2038</v>
      </c>
      <c r="D1880" s="3" t="s">
        <v>1966</v>
      </c>
      <c r="E1880" s="3" t="str">
        <v>Donneloye</v>
      </c>
      <c r="G1880" s="18">
        <v>6222</v>
      </c>
      <c r="H1880" s="18" t="s">
        <v>4549</v>
      </c>
    </row>
    <row r="1881" spans="1:8" x14ac:dyDescent="0.2">
      <c r="A1881" s="3">
        <v>8886</v>
      </c>
      <c r="B1881" s="3" t="s">
        <v>2040</v>
      </c>
      <c r="C1881" s="3" t="s">
        <v>2038</v>
      </c>
      <c r="D1881" s="3" t="s">
        <v>1966</v>
      </c>
      <c r="E1881" s="3" t="str">
        <v>Ependes (VD)</v>
      </c>
      <c r="G1881" s="18">
        <v>6231</v>
      </c>
      <c r="H1881" s="18" t="s">
        <v>4549</v>
      </c>
    </row>
    <row r="1882" spans="1:8" x14ac:dyDescent="0.2">
      <c r="A1882" s="3">
        <v>8887</v>
      </c>
      <c r="B1882" s="3" t="s">
        <v>2038</v>
      </c>
      <c r="C1882" s="3" t="s">
        <v>2038</v>
      </c>
      <c r="D1882" s="3" t="s">
        <v>1966</v>
      </c>
      <c r="E1882" s="3" t="str">
        <v>Mathod</v>
      </c>
      <c r="G1882" s="18">
        <v>6232</v>
      </c>
      <c r="H1882" s="18" t="s">
        <v>4549</v>
      </c>
    </row>
    <row r="1883" spans="1:8" x14ac:dyDescent="0.2">
      <c r="A1883" s="3">
        <v>8888</v>
      </c>
      <c r="B1883" s="3" t="s">
        <v>2041</v>
      </c>
      <c r="C1883" s="3" t="s">
        <v>2038</v>
      </c>
      <c r="D1883" s="3" t="s">
        <v>1966</v>
      </c>
      <c r="E1883" s="3" t="str">
        <v>Molondin</v>
      </c>
      <c r="G1883" s="18">
        <v>6233</v>
      </c>
      <c r="H1883" s="18" t="s">
        <v>4549</v>
      </c>
    </row>
    <row r="1884" spans="1:8" x14ac:dyDescent="0.2">
      <c r="A1884" s="3">
        <v>8889</v>
      </c>
      <c r="B1884" s="3" t="s">
        <v>2042</v>
      </c>
      <c r="C1884" s="3" t="s">
        <v>2038</v>
      </c>
      <c r="D1884" s="3" t="s">
        <v>1966</v>
      </c>
      <c r="E1884" s="3" t="str">
        <v>Montagny-près-Yverdon</v>
      </c>
      <c r="G1884" s="18">
        <v>6234</v>
      </c>
      <c r="H1884" s="18" t="s">
        <v>4549</v>
      </c>
    </row>
    <row r="1885" spans="1:8" x14ac:dyDescent="0.2">
      <c r="A1885" s="3">
        <v>7312</v>
      </c>
      <c r="B1885" s="3" t="s">
        <v>2043</v>
      </c>
      <c r="C1885" s="3" t="s">
        <v>2043</v>
      </c>
      <c r="D1885" s="3" t="s">
        <v>1966</v>
      </c>
      <c r="E1885" s="3" t="str">
        <v>Oppens</v>
      </c>
      <c r="G1885" s="18">
        <v>6235</v>
      </c>
      <c r="H1885" s="18" t="s">
        <v>4549</v>
      </c>
    </row>
    <row r="1886" spans="1:8" x14ac:dyDescent="0.2">
      <c r="A1886" s="3">
        <v>7313</v>
      </c>
      <c r="B1886" s="3" t="s">
        <v>2044</v>
      </c>
      <c r="C1886" s="3" t="s">
        <v>2043</v>
      </c>
      <c r="D1886" s="3" t="s">
        <v>1966</v>
      </c>
      <c r="E1886" s="3" t="str">
        <v>Orges</v>
      </c>
      <c r="G1886" s="18">
        <v>6236</v>
      </c>
      <c r="H1886" s="18" t="s">
        <v>4549</v>
      </c>
    </row>
    <row r="1887" spans="1:8" x14ac:dyDescent="0.2">
      <c r="A1887" s="3">
        <v>7314</v>
      </c>
      <c r="B1887" s="3" t="s">
        <v>2045</v>
      </c>
      <c r="C1887" s="3" t="s">
        <v>2043</v>
      </c>
      <c r="D1887" s="3" t="s">
        <v>1966</v>
      </c>
      <c r="E1887" s="3" t="str">
        <v>Orzens</v>
      </c>
      <c r="G1887" s="18">
        <v>6242</v>
      </c>
      <c r="H1887" s="18" t="s">
        <v>4549</v>
      </c>
    </row>
    <row r="1888" spans="1:8" x14ac:dyDescent="0.2">
      <c r="A1888" s="3">
        <v>7315</v>
      </c>
      <c r="B1888" s="3" t="s">
        <v>2046</v>
      </c>
      <c r="C1888" s="3" t="s">
        <v>2043</v>
      </c>
      <c r="D1888" s="3" t="s">
        <v>1966</v>
      </c>
      <c r="E1888" s="3" t="str">
        <v>Pomy</v>
      </c>
      <c r="G1888" s="18">
        <v>6243</v>
      </c>
      <c r="H1888" s="18" t="s">
        <v>4545</v>
      </c>
    </row>
    <row r="1889" spans="1:8" x14ac:dyDescent="0.2">
      <c r="A1889" s="3">
        <v>7317</v>
      </c>
      <c r="B1889" s="3" t="s">
        <v>2047</v>
      </c>
      <c r="C1889" s="3" t="s">
        <v>2043</v>
      </c>
      <c r="D1889" s="3" t="s">
        <v>1966</v>
      </c>
      <c r="E1889" s="3" t="str">
        <v>Rovray</v>
      </c>
      <c r="G1889" s="18">
        <v>6244</v>
      </c>
      <c r="H1889" s="18" t="s">
        <v>4545</v>
      </c>
    </row>
    <row r="1890" spans="1:8" x14ac:dyDescent="0.2">
      <c r="A1890" s="3">
        <v>7317</v>
      </c>
      <c r="B1890" s="3" t="s">
        <v>2048</v>
      </c>
      <c r="C1890" s="3" t="s">
        <v>2043</v>
      </c>
      <c r="D1890" s="3" t="s">
        <v>1966</v>
      </c>
      <c r="E1890" s="3" t="str">
        <v>Suchy</v>
      </c>
      <c r="G1890" s="18">
        <v>6245</v>
      </c>
      <c r="H1890" s="18" t="s">
        <v>4545</v>
      </c>
    </row>
    <row r="1891" spans="1:8" x14ac:dyDescent="0.2">
      <c r="A1891" s="3">
        <v>8877</v>
      </c>
      <c r="B1891" s="3" t="s">
        <v>2049</v>
      </c>
      <c r="C1891" s="3" t="s">
        <v>2050</v>
      </c>
      <c r="D1891" s="3" t="s">
        <v>1966</v>
      </c>
      <c r="E1891" s="3" t="str">
        <v>Suscévaz</v>
      </c>
      <c r="G1891" s="18">
        <v>6246</v>
      </c>
      <c r="H1891" s="18" t="s">
        <v>4545</v>
      </c>
    </row>
    <row r="1892" spans="1:8" x14ac:dyDescent="0.2">
      <c r="A1892" s="3">
        <v>8878</v>
      </c>
      <c r="B1892" s="3" t="s">
        <v>2051</v>
      </c>
      <c r="C1892" s="3" t="s">
        <v>2050</v>
      </c>
      <c r="D1892" s="3" t="s">
        <v>1966</v>
      </c>
      <c r="E1892" s="3" t="str">
        <v>Treycovagnes</v>
      </c>
      <c r="G1892" s="18">
        <v>6247</v>
      </c>
      <c r="H1892" s="18" t="s">
        <v>4545</v>
      </c>
    </row>
    <row r="1893" spans="1:8" x14ac:dyDescent="0.2">
      <c r="A1893" s="3">
        <v>8882</v>
      </c>
      <c r="B1893" s="3" t="s">
        <v>2052</v>
      </c>
      <c r="C1893" s="3" t="s">
        <v>2050</v>
      </c>
      <c r="D1893" s="3" t="s">
        <v>1966</v>
      </c>
      <c r="E1893" s="3" t="str">
        <v>Ursins</v>
      </c>
      <c r="G1893" s="18">
        <v>6248</v>
      </c>
      <c r="H1893" s="18" t="s">
        <v>4545</v>
      </c>
    </row>
    <row r="1894" spans="1:8" x14ac:dyDescent="0.2">
      <c r="A1894" s="3">
        <v>8883</v>
      </c>
      <c r="B1894" s="3" t="s">
        <v>2050</v>
      </c>
      <c r="C1894" s="3" t="s">
        <v>2050</v>
      </c>
      <c r="D1894" s="3" t="s">
        <v>1966</v>
      </c>
      <c r="E1894" s="3" t="str">
        <v>Valeyres-sous-Montagny</v>
      </c>
      <c r="G1894" s="18">
        <v>6252</v>
      </c>
      <c r="H1894" s="18" t="s">
        <v>4545</v>
      </c>
    </row>
    <row r="1895" spans="1:8" x14ac:dyDescent="0.2">
      <c r="A1895" s="3">
        <v>8884</v>
      </c>
      <c r="B1895" s="3" t="s">
        <v>2053</v>
      </c>
      <c r="C1895" s="3" t="s">
        <v>2050</v>
      </c>
      <c r="D1895" s="3" t="s">
        <v>1966</v>
      </c>
      <c r="E1895" s="3" t="str">
        <v>Valeyres-sous-Ursins</v>
      </c>
      <c r="G1895" s="18">
        <v>6253</v>
      </c>
      <c r="H1895" s="18" t="s">
        <v>4549</v>
      </c>
    </row>
    <row r="1896" spans="1:8" x14ac:dyDescent="0.2">
      <c r="A1896" s="3">
        <v>8885</v>
      </c>
      <c r="B1896" s="3" t="s">
        <v>2054</v>
      </c>
      <c r="C1896" s="3" t="s">
        <v>2050</v>
      </c>
      <c r="D1896" s="3" t="s">
        <v>1966</v>
      </c>
      <c r="E1896" s="3" t="str">
        <v>Villars-Epeney</v>
      </c>
      <c r="G1896" s="18">
        <v>6260</v>
      </c>
      <c r="H1896" s="18" t="s">
        <v>4549</v>
      </c>
    </row>
    <row r="1897" spans="1:8" x14ac:dyDescent="0.2">
      <c r="A1897" s="3">
        <v>7320</v>
      </c>
      <c r="B1897" s="3" t="s">
        <v>2055</v>
      </c>
      <c r="C1897" s="3" t="s">
        <v>2055</v>
      </c>
      <c r="D1897" s="3" t="s">
        <v>1966</v>
      </c>
      <c r="E1897" s="3" t="str">
        <v>Vugelles-La Mothe</v>
      </c>
      <c r="G1897" s="18">
        <v>6262</v>
      </c>
      <c r="H1897" s="18" t="s">
        <v>4545</v>
      </c>
    </row>
    <row r="1898" spans="1:8" x14ac:dyDescent="0.2">
      <c r="A1898" s="3">
        <v>7323</v>
      </c>
      <c r="B1898" s="3" t="s">
        <v>2056</v>
      </c>
      <c r="C1898" s="3" t="s">
        <v>2057</v>
      </c>
      <c r="D1898" s="3" t="s">
        <v>1966</v>
      </c>
      <c r="E1898" s="3" t="str">
        <v>Yverdon-les-Bains</v>
      </c>
      <c r="G1898" s="18">
        <v>6263</v>
      </c>
      <c r="H1898" s="18" t="s">
        <v>4545</v>
      </c>
    </row>
    <row r="1899" spans="1:8" x14ac:dyDescent="0.2">
      <c r="A1899" s="3">
        <v>7323</v>
      </c>
      <c r="B1899" s="3" t="s">
        <v>2056</v>
      </c>
      <c r="C1899" s="3" t="s">
        <v>2057</v>
      </c>
      <c r="D1899" s="3" t="s">
        <v>1966</v>
      </c>
      <c r="E1899" s="3" t="str">
        <v>Yvonand</v>
      </c>
      <c r="G1899" s="18">
        <v>6264</v>
      </c>
      <c r="H1899" s="18" t="s">
        <v>4545</v>
      </c>
    </row>
    <row r="1900" spans="1:8" x14ac:dyDescent="0.2">
      <c r="A1900" s="3">
        <v>7324</v>
      </c>
      <c r="B1900" s="3" t="s">
        <v>2058</v>
      </c>
      <c r="C1900" s="3" t="s">
        <v>2057</v>
      </c>
      <c r="D1900" s="3" t="s">
        <v>1966</v>
      </c>
      <c r="E1900" s="3" t="str">
        <v>Brig-Glis</v>
      </c>
      <c r="G1900" s="18">
        <v>6265</v>
      </c>
      <c r="H1900" s="18" t="s">
        <v>4545</v>
      </c>
    </row>
    <row r="1901" spans="1:8" x14ac:dyDescent="0.2">
      <c r="A1901" s="3">
        <v>8880</v>
      </c>
      <c r="B1901" s="3" t="s">
        <v>2059</v>
      </c>
      <c r="C1901" s="3" t="s">
        <v>2059</v>
      </c>
      <c r="D1901" s="3" t="s">
        <v>1966</v>
      </c>
      <c r="E1901" s="3" t="str">
        <v>Eggerberg</v>
      </c>
      <c r="G1901" s="18">
        <v>6274</v>
      </c>
      <c r="H1901" s="18" t="s">
        <v>4546</v>
      </c>
    </row>
    <row r="1902" spans="1:8" x14ac:dyDescent="0.2">
      <c r="A1902" s="3">
        <v>8881</v>
      </c>
      <c r="B1902" s="3" t="s">
        <v>2060</v>
      </c>
      <c r="C1902" s="3" t="s">
        <v>2059</v>
      </c>
      <c r="D1902" s="3" t="s">
        <v>1966</v>
      </c>
      <c r="E1902" s="3" t="str">
        <v>Naters</v>
      </c>
      <c r="G1902" s="18">
        <v>6275</v>
      </c>
      <c r="H1902" s="18" t="s">
        <v>4546</v>
      </c>
    </row>
    <row r="1903" spans="1:8" x14ac:dyDescent="0.2">
      <c r="A1903" s="3">
        <v>8881</v>
      </c>
      <c r="B1903" s="3" t="s">
        <v>2061</v>
      </c>
      <c r="C1903" s="3" t="s">
        <v>2059</v>
      </c>
      <c r="D1903" s="3" t="s">
        <v>1966</v>
      </c>
      <c r="E1903" s="3" t="str">
        <v>Ried-Brig</v>
      </c>
      <c r="G1903" s="18">
        <v>6276</v>
      </c>
      <c r="H1903" s="18" t="s">
        <v>4546</v>
      </c>
    </row>
    <row r="1904" spans="1:8" x14ac:dyDescent="0.2">
      <c r="A1904" s="3">
        <v>8892</v>
      </c>
      <c r="B1904" s="3" t="s">
        <v>2062</v>
      </c>
      <c r="C1904" s="3" t="s">
        <v>2059</v>
      </c>
      <c r="D1904" s="3" t="s">
        <v>1966</v>
      </c>
      <c r="E1904" s="3" t="str">
        <v>Simplon</v>
      </c>
      <c r="G1904" s="18">
        <v>6277</v>
      </c>
      <c r="H1904" s="18" t="s">
        <v>4546</v>
      </c>
    </row>
    <row r="1905" spans="1:8" x14ac:dyDescent="0.2">
      <c r="A1905" s="3">
        <v>8873</v>
      </c>
      <c r="B1905" s="3" t="s">
        <v>2063</v>
      </c>
      <c r="C1905" s="3" t="s">
        <v>2063</v>
      </c>
      <c r="D1905" s="3" t="s">
        <v>1966</v>
      </c>
      <c r="E1905" s="3" t="str">
        <v>Termen</v>
      </c>
      <c r="G1905" s="18">
        <v>6280</v>
      </c>
      <c r="H1905" s="18" t="s">
        <v>4546</v>
      </c>
    </row>
    <row r="1906" spans="1:8" x14ac:dyDescent="0.2">
      <c r="A1906" s="3">
        <v>8717</v>
      </c>
      <c r="B1906" s="3" t="s">
        <v>2064</v>
      </c>
      <c r="C1906" s="3" t="s">
        <v>2065</v>
      </c>
      <c r="D1906" s="3" t="s">
        <v>1966</v>
      </c>
      <c r="E1906" s="3" t="str">
        <v>Zwischbergen</v>
      </c>
      <c r="G1906" s="18">
        <v>6283</v>
      </c>
      <c r="H1906" s="18" t="s">
        <v>4546</v>
      </c>
    </row>
    <row r="1907" spans="1:8" x14ac:dyDescent="0.2">
      <c r="A1907" s="3">
        <v>8722</v>
      </c>
      <c r="B1907" s="3" t="s">
        <v>2066</v>
      </c>
      <c r="C1907" s="3" t="s">
        <v>2066</v>
      </c>
      <c r="D1907" s="3" t="s">
        <v>1966</v>
      </c>
      <c r="E1907" s="3" t="str">
        <v>Ardon</v>
      </c>
      <c r="G1907" s="18">
        <v>6284</v>
      </c>
      <c r="H1907" s="18" t="s">
        <v>4546</v>
      </c>
    </row>
    <row r="1908" spans="1:8" x14ac:dyDescent="0.2">
      <c r="A1908" s="3">
        <v>8718</v>
      </c>
      <c r="B1908" s="3" t="s">
        <v>2067</v>
      </c>
      <c r="C1908" s="3" t="s">
        <v>2067</v>
      </c>
      <c r="D1908" s="3" t="s">
        <v>1966</v>
      </c>
      <c r="E1908" s="3" t="str">
        <v>Chamoson</v>
      </c>
      <c r="G1908" s="18">
        <v>6285</v>
      </c>
      <c r="H1908" s="18" t="s">
        <v>4546</v>
      </c>
    </row>
    <row r="1909" spans="1:8" x14ac:dyDescent="0.2">
      <c r="A1909" s="3">
        <v>8723</v>
      </c>
      <c r="B1909" s="3" t="s">
        <v>2068</v>
      </c>
      <c r="C1909" s="3" t="s">
        <v>2067</v>
      </c>
      <c r="D1909" s="3" t="s">
        <v>1966</v>
      </c>
      <c r="E1909" s="3" t="str">
        <v>Conthey</v>
      </c>
      <c r="G1909" s="18">
        <v>6286</v>
      </c>
      <c r="H1909" s="18" t="s">
        <v>4549</v>
      </c>
    </row>
    <row r="1910" spans="1:8" x14ac:dyDescent="0.2">
      <c r="A1910" s="3">
        <v>8723</v>
      </c>
      <c r="B1910" s="3" t="s">
        <v>2069</v>
      </c>
      <c r="C1910" s="3" t="s">
        <v>2067</v>
      </c>
      <c r="D1910" s="3" t="s">
        <v>1966</v>
      </c>
      <c r="E1910" s="3" t="str">
        <v>Nendaz</v>
      </c>
      <c r="G1910" s="18">
        <v>6287</v>
      </c>
      <c r="H1910" s="18" t="s">
        <v>4549</v>
      </c>
    </row>
    <row r="1911" spans="1:8" x14ac:dyDescent="0.2">
      <c r="A1911" s="3">
        <v>8866</v>
      </c>
      <c r="B1911" s="3" t="s">
        <v>2070</v>
      </c>
      <c r="C1911" s="3" t="s">
        <v>2067</v>
      </c>
      <c r="D1911" s="3" t="s">
        <v>1966</v>
      </c>
      <c r="E1911" s="3" t="str">
        <v>Vétroz</v>
      </c>
      <c r="G1911" s="18">
        <v>6288</v>
      </c>
      <c r="H1911" s="18" t="s">
        <v>4549</v>
      </c>
    </row>
    <row r="1912" spans="1:8" x14ac:dyDescent="0.2">
      <c r="A1912" s="3">
        <v>8872</v>
      </c>
      <c r="B1912" s="3" t="s">
        <v>2071</v>
      </c>
      <c r="C1912" s="3" t="s">
        <v>2071</v>
      </c>
      <c r="D1912" s="3" t="s">
        <v>1966</v>
      </c>
      <c r="E1912" s="3" t="str">
        <v>Bourg-Saint-Pierre</v>
      </c>
      <c r="G1912" s="18">
        <v>6289</v>
      </c>
      <c r="H1912" s="18" t="s">
        <v>4549</v>
      </c>
    </row>
    <row r="1913" spans="1:8" x14ac:dyDescent="0.2">
      <c r="A1913" s="3">
        <v>8716</v>
      </c>
      <c r="B1913" s="3" t="s">
        <v>2072</v>
      </c>
      <c r="C1913" s="3" t="s">
        <v>2072</v>
      </c>
      <c r="D1913" s="3" t="s">
        <v>1966</v>
      </c>
      <c r="E1913" s="3" t="str">
        <v>Liddes</v>
      </c>
      <c r="G1913" s="18">
        <v>6294</v>
      </c>
      <c r="H1913" s="18" t="s">
        <v>4549</v>
      </c>
    </row>
    <row r="1914" spans="1:8" x14ac:dyDescent="0.2">
      <c r="A1914" s="3">
        <v>8730</v>
      </c>
      <c r="B1914" s="3" t="s">
        <v>2073</v>
      </c>
      <c r="C1914" s="3" t="s">
        <v>2073</v>
      </c>
      <c r="D1914" s="3" t="s">
        <v>1966</v>
      </c>
      <c r="E1914" s="3" t="str">
        <v>Orsières</v>
      </c>
      <c r="G1914" s="18">
        <v>6295</v>
      </c>
      <c r="H1914" s="18" t="s">
        <v>4549</v>
      </c>
    </row>
    <row r="1915" spans="1:8" x14ac:dyDescent="0.2">
      <c r="A1915" s="3">
        <v>8640</v>
      </c>
      <c r="B1915" s="3" t="s">
        <v>2074</v>
      </c>
      <c r="C1915" s="3" t="s">
        <v>2075</v>
      </c>
      <c r="D1915" s="3" t="s">
        <v>1966</v>
      </c>
      <c r="E1915" s="3" t="str">
        <v>Sembrancher</v>
      </c>
      <c r="G1915" s="18">
        <v>6300</v>
      </c>
      <c r="H1915" s="18" t="s">
        <v>4546</v>
      </c>
    </row>
    <row r="1916" spans="1:8" x14ac:dyDescent="0.2">
      <c r="A1916" s="3">
        <v>8645</v>
      </c>
      <c r="B1916" s="3" t="s">
        <v>2076</v>
      </c>
      <c r="C1916" s="3" t="s">
        <v>2075</v>
      </c>
      <c r="D1916" s="3" t="s">
        <v>1966</v>
      </c>
      <c r="E1916" s="3" t="str">
        <v>Val de Bagnes</v>
      </c>
      <c r="G1916" s="18">
        <v>6312</v>
      </c>
      <c r="H1916" s="18" t="s">
        <v>4546</v>
      </c>
    </row>
    <row r="1917" spans="1:8" x14ac:dyDescent="0.2">
      <c r="A1917" s="3">
        <v>8646</v>
      </c>
      <c r="B1917" s="3" t="s">
        <v>2077</v>
      </c>
      <c r="C1917" s="3" t="s">
        <v>2075</v>
      </c>
      <c r="D1917" s="3" t="s">
        <v>1966</v>
      </c>
      <c r="E1917" s="3" t="str">
        <v>Bellwald</v>
      </c>
      <c r="G1917" s="18">
        <v>6313</v>
      </c>
      <c r="H1917" s="18" t="s">
        <v>4551</v>
      </c>
    </row>
    <row r="1918" spans="1:8" x14ac:dyDescent="0.2">
      <c r="A1918" s="3">
        <v>8715</v>
      </c>
      <c r="B1918" s="3" t="s">
        <v>2078</v>
      </c>
      <c r="C1918" s="3" t="s">
        <v>2075</v>
      </c>
      <c r="D1918" s="3" t="s">
        <v>1966</v>
      </c>
      <c r="E1918" s="3" t="str">
        <v>Binn</v>
      </c>
      <c r="G1918" s="18">
        <v>6314</v>
      </c>
      <c r="H1918" s="18" t="s">
        <v>4546</v>
      </c>
    </row>
    <row r="1919" spans="1:8" x14ac:dyDescent="0.2">
      <c r="A1919" s="3">
        <v>8725</v>
      </c>
      <c r="B1919" s="3" t="s">
        <v>2079</v>
      </c>
      <c r="C1919" s="3" t="s">
        <v>2080</v>
      </c>
      <c r="D1919" s="3" t="s">
        <v>1966</v>
      </c>
      <c r="E1919" s="3" t="str">
        <v>Ernen</v>
      </c>
      <c r="G1919" s="18">
        <v>6315</v>
      </c>
      <c r="H1919" s="18" t="s">
        <v>4546</v>
      </c>
    </row>
    <row r="1920" spans="1:8" x14ac:dyDescent="0.2">
      <c r="A1920" s="3">
        <v>8725</v>
      </c>
      <c r="B1920" s="3" t="s">
        <v>2081</v>
      </c>
      <c r="C1920" s="3" t="s">
        <v>2080</v>
      </c>
      <c r="D1920" s="3" t="s">
        <v>1966</v>
      </c>
      <c r="E1920" s="3" t="str">
        <v>Fiesch</v>
      </c>
      <c r="G1920" s="18">
        <v>6317</v>
      </c>
      <c r="H1920" s="18" t="s">
        <v>4546</v>
      </c>
    </row>
    <row r="1921" spans="1:8" x14ac:dyDescent="0.2">
      <c r="A1921" s="3">
        <v>8737</v>
      </c>
      <c r="B1921" s="3" t="s">
        <v>2080</v>
      </c>
      <c r="C1921" s="3" t="s">
        <v>2080</v>
      </c>
      <c r="D1921" s="3" t="s">
        <v>1966</v>
      </c>
      <c r="E1921" s="3" t="str">
        <v>Fieschertal</v>
      </c>
      <c r="G1921" s="18">
        <v>6318</v>
      </c>
      <c r="H1921" s="18" t="s">
        <v>4546</v>
      </c>
    </row>
    <row r="1922" spans="1:8" x14ac:dyDescent="0.2">
      <c r="A1922" s="3">
        <v>8738</v>
      </c>
      <c r="B1922" s="3" t="s">
        <v>2082</v>
      </c>
      <c r="C1922" s="3" t="s">
        <v>2080</v>
      </c>
      <c r="D1922" s="3" t="s">
        <v>1966</v>
      </c>
      <c r="E1922" s="3" t="str">
        <v>Lax</v>
      </c>
      <c r="G1922" s="18">
        <v>6319</v>
      </c>
      <c r="H1922" s="18" t="s">
        <v>4551</v>
      </c>
    </row>
    <row r="1923" spans="1:8" x14ac:dyDescent="0.2">
      <c r="A1923" s="3">
        <v>8739</v>
      </c>
      <c r="B1923" s="3" t="s">
        <v>2083</v>
      </c>
      <c r="C1923" s="3" t="s">
        <v>2080</v>
      </c>
      <c r="D1923" s="3" t="s">
        <v>1966</v>
      </c>
      <c r="E1923" s="3" t="str">
        <v>Obergoms</v>
      </c>
      <c r="G1923" s="18">
        <v>6330</v>
      </c>
      <c r="H1923" s="18" t="s">
        <v>4546</v>
      </c>
    </row>
    <row r="1924" spans="1:8" x14ac:dyDescent="0.2">
      <c r="A1924" s="3">
        <v>8638</v>
      </c>
      <c r="B1924" s="3" t="s">
        <v>2084</v>
      </c>
      <c r="C1924" s="3" t="s">
        <v>2085</v>
      </c>
      <c r="D1924" s="3" t="s">
        <v>1966</v>
      </c>
      <c r="E1924" s="3" t="str">
        <v>Goms</v>
      </c>
      <c r="G1924" s="18">
        <v>6331</v>
      </c>
      <c r="H1924" s="18" t="s">
        <v>4546</v>
      </c>
    </row>
    <row r="1925" spans="1:8" x14ac:dyDescent="0.2">
      <c r="A1925" s="3">
        <v>8727</v>
      </c>
      <c r="B1925" s="3" t="s">
        <v>2086</v>
      </c>
      <c r="C1925" s="3" t="s">
        <v>2085</v>
      </c>
      <c r="D1925" s="3" t="s">
        <v>1966</v>
      </c>
      <c r="E1925" s="3" t="str">
        <v>Ayent</v>
      </c>
      <c r="G1925" s="18">
        <v>6332</v>
      </c>
      <c r="H1925" s="18" t="s">
        <v>4546</v>
      </c>
    </row>
    <row r="1926" spans="1:8" x14ac:dyDescent="0.2">
      <c r="A1926" s="3">
        <v>8732</v>
      </c>
      <c r="B1926" s="3" t="s">
        <v>2087</v>
      </c>
      <c r="C1926" s="3" t="s">
        <v>2085</v>
      </c>
      <c r="D1926" s="3" t="s">
        <v>1966</v>
      </c>
      <c r="E1926" s="3" t="str">
        <v>Evolène</v>
      </c>
      <c r="G1926" s="18">
        <v>6333</v>
      </c>
      <c r="H1926" s="18" t="s">
        <v>4546</v>
      </c>
    </row>
    <row r="1927" spans="1:8" x14ac:dyDescent="0.2">
      <c r="A1927" s="3">
        <v>8733</v>
      </c>
      <c r="B1927" s="3" t="s">
        <v>2088</v>
      </c>
      <c r="C1927" s="3" t="s">
        <v>2085</v>
      </c>
      <c r="D1927" s="3" t="s">
        <v>1966</v>
      </c>
      <c r="E1927" s="3" t="str">
        <v>Hérémence</v>
      </c>
      <c r="G1927" s="18">
        <v>6340</v>
      </c>
      <c r="H1927" s="18" t="s">
        <v>4551</v>
      </c>
    </row>
    <row r="1928" spans="1:8" x14ac:dyDescent="0.2">
      <c r="A1928" s="3">
        <v>8734</v>
      </c>
      <c r="B1928" s="3" t="s">
        <v>2089</v>
      </c>
      <c r="C1928" s="3" t="s">
        <v>2085</v>
      </c>
      <c r="D1928" s="3" t="s">
        <v>1966</v>
      </c>
      <c r="E1928" s="3" t="str">
        <v>Saint-Martin (VS)</v>
      </c>
      <c r="G1928" s="18">
        <v>6343</v>
      </c>
      <c r="H1928" s="18" t="s">
        <v>4546</v>
      </c>
    </row>
    <row r="1929" spans="1:8" x14ac:dyDescent="0.2">
      <c r="A1929" s="3">
        <v>8735</v>
      </c>
      <c r="B1929" s="3" t="s">
        <v>2090</v>
      </c>
      <c r="C1929" s="3" t="s">
        <v>2085</v>
      </c>
      <c r="D1929" s="3" t="s">
        <v>1966</v>
      </c>
      <c r="E1929" s="3" t="str">
        <v>Vex</v>
      </c>
      <c r="G1929" s="18">
        <v>6344</v>
      </c>
      <c r="H1929" s="18" t="s">
        <v>4546</v>
      </c>
    </row>
    <row r="1930" spans="1:8" x14ac:dyDescent="0.2">
      <c r="A1930" s="3">
        <v>8735</v>
      </c>
      <c r="B1930" s="3" t="s">
        <v>2091</v>
      </c>
      <c r="C1930" s="3" t="s">
        <v>2085</v>
      </c>
      <c r="D1930" s="3" t="s">
        <v>1966</v>
      </c>
      <c r="E1930" s="3" t="str">
        <v>Mont-Noble</v>
      </c>
      <c r="G1930" s="18">
        <v>6345</v>
      </c>
      <c r="H1930" s="18" t="s">
        <v>4551</v>
      </c>
    </row>
    <row r="1931" spans="1:8" x14ac:dyDescent="0.2">
      <c r="A1931" s="3">
        <v>9642</v>
      </c>
      <c r="B1931" s="3" t="s">
        <v>2092</v>
      </c>
      <c r="C1931" s="3" t="s">
        <v>2092</v>
      </c>
      <c r="D1931" s="3" t="s">
        <v>1966</v>
      </c>
      <c r="E1931" s="3" t="str">
        <v>Agarn</v>
      </c>
      <c r="G1931" s="18">
        <v>6353</v>
      </c>
      <c r="H1931" s="18" t="s">
        <v>4546</v>
      </c>
    </row>
    <row r="1932" spans="1:8" x14ac:dyDescent="0.2">
      <c r="A1932" s="3">
        <v>9656</v>
      </c>
      <c r="B1932" s="3" t="s">
        <v>2093</v>
      </c>
      <c r="C1932" s="3" t="s">
        <v>2094</v>
      </c>
      <c r="D1932" s="3" t="s">
        <v>1966</v>
      </c>
      <c r="E1932" s="3" t="str">
        <v>Albinen</v>
      </c>
      <c r="G1932" s="18">
        <v>6354</v>
      </c>
      <c r="H1932" s="18" t="s">
        <v>4546</v>
      </c>
    </row>
    <row r="1933" spans="1:8" x14ac:dyDescent="0.2">
      <c r="A1933" s="3">
        <v>9657</v>
      </c>
      <c r="B1933" s="3" t="s">
        <v>2095</v>
      </c>
      <c r="C1933" s="3" t="s">
        <v>2094</v>
      </c>
      <c r="D1933" s="3" t="s">
        <v>1966</v>
      </c>
      <c r="E1933" s="3" t="str">
        <v>Ergisch</v>
      </c>
      <c r="G1933" s="18">
        <v>6356</v>
      </c>
      <c r="H1933" s="18" t="s">
        <v>4552</v>
      </c>
    </row>
    <row r="1934" spans="1:8" x14ac:dyDescent="0.2">
      <c r="A1934" s="3">
        <v>9658</v>
      </c>
      <c r="B1934" s="3" t="s">
        <v>2096</v>
      </c>
      <c r="C1934" s="3" t="s">
        <v>2094</v>
      </c>
      <c r="D1934" s="3" t="s">
        <v>1966</v>
      </c>
      <c r="E1934" s="3" t="str">
        <v>Inden</v>
      </c>
      <c r="G1934" s="18">
        <v>6362</v>
      </c>
      <c r="H1934" s="18" t="s">
        <v>4546</v>
      </c>
    </row>
    <row r="1935" spans="1:8" x14ac:dyDescent="0.2">
      <c r="A1935" s="3">
        <v>9643</v>
      </c>
      <c r="B1935" s="3" t="s">
        <v>2097</v>
      </c>
      <c r="C1935" s="3" t="s">
        <v>2098</v>
      </c>
      <c r="D1935" s="3" t="s">
        <v>1966</v>
      </c>
      <c r="E1935" s="3" t="str">
        <v>Leuk</v>
      </c>
      <c r="G1935" s="18">
        <v>6363</v>
      </c>
      <c r="H1935" s="18" t="s">
        <v>4546</v>
      </c>
    </row>
    <row r="1936" spans="1:8" x14ac:dyDescent="0.2">
      <c r="A1936" s="3">
        <v>9650</v>
      </c>
      <c r="B1936" s="3" t="s">
        <v>2098</v>
      </c>
      <c r="C1936" s="3" t="s">
        <v>2098</v>
      </c>
      <c r="D1936" s="3" t="s">
        <v>1966</v>
      </c>
      <c r="E1936" s="3" t="str">
        <v>Leukerbad</v>
      </c>
      <c r="G1936" s="18">
        <v>6365</v>
      </c>
      <c r="H1936" s="18" t="s">
        <v>4546</v>
      </c>
    </row>
    <row r="1937" spans="1:8" x14ac:dyDescent="0.2">
      <c r="A1937" s="3">
        <v>9651</v>
      </c>
      <c r="B1937" s="3" t="s">
        <v>2099</v>
      </c>
      <c r="C1937" s="3" t="s">
        <v>2098</v>
      </c>
      <c r="D1937" s="3" t="s">
        <v>1966</v>
      </c>
      <c r="E1937" s="3" t="str">
        <v>Oberems</v>
      </c>
      <c r="G1937" s="18">
        <v>6370</v>
      </c>
      <c r="H1937" s="18" t="s">
        <v>4546</v>
      </c>
    </row>
    <row r="1938" spans="1:8" x14ac:dyDescent="0.2">
      <c r="A1938" s="3">
        <v>9652</v>
      </c>
      <c r="B1938" s="3" t="s">
        <v>2100</v>
      </c>
      <c r="C1938" s="3" t="s">
        <v>2098</v>
      </c>
      <c r="D1938" s="3" t="s">
        <v>1966</v>
      </c>
      <c r="E1938" s="3" t="str">
        <v>Salgesch</v>
      </c>
      <c r="G1938" s="18">
        <v>6372</v>
      </c>
      <c r="H1938" s="18" t="s">
        <v>4546</v>
      </c>
    </row>
    <row r="1939" spans="1:8" x14ac:dyDescent="0.2">
      <c r="A1939" s="3">
        <v>9655</v>
      </c>
      <c r="B1939" s="3" t="s">
        <v>2101</v>
      </c>
      <c r="C1939" s="3" t="s">
        <v>2098</v>
      </c>
      <c r="D1939" s="3" t="s">
        <v>1966</v>
      </c>
      <c r="E1939" s="3" t="str">
        <v>Varen</v>
      </c>
      <c r="G1939" s="18">
        <v>6373</v>
      </c>
      <c r="H1939" s="18" t="s">
        <v>4546</v>
      </c>
    </row>
    <row r="1940" spans="1:8" x14ac:dyDescent="0.2">
      <c r="A1940" s="3">
        <v>9633</v>
      </c>
      <c r="B1940" s="3" t="s">
        <v>2102</v>
      </c>
      <c r="C1940" s="3" t="s">
        <v>2102</v>
      </c>
      <c r="D1940" s="3" t="s">
        <v>1966</v>
      </c>
      <c r="E1940" s="3" t="str">
        <v>Guttet-Feschel</v>
      </c>
      <c r="G1940" s="18">
        <v>6374</v>
      </c>
      <c r="H1940" s="18" t="s">
        <v>4546</v>
      </c>
    </row>
    <row r="1941" spans="1:8" x14ac:dyDescent="0.2">
      <c r="A1941" s="3">
        <v>9633</v>
      </c>
      <c r="B1941" s="3" t="s">
        <v>2103</v>
      </c>
      <c r="C1941" s="3" t="s">
        <v>2102</v>
      </c>
      <c r="D1941" s="3" t="s">
        <v>1966</v>
      </c>
      <c r="E1941" s="3" t="str">
        <v>Gampel-Bratsch</v>
      </c>
      <c r="G1941" s="18">
        <v>6375</v>
      </c>
      <c r="H1941" s="18" t="s">
        <v>4553</v>
      </c>
    </row>
    <row r="1942" spans="1:8" x14ac:dyDescent="0.2">
      <c r="A1942" s="3">
        <v>9620</v>
      </c>
      <c r="B1942" s="3" t="s">
        <v>2104</v>
      </c>
      <c r="C1942" s="3" t="s">
        <v>2104</v>
      </c>
      <c r="D1942" s="3" t="s">
        <v>1966</v>
      </c>
      <c r="E1942" s="3" t="str">
        <v>Turtmann-Unterems</v>
      </c>
      <c r="G1942" s="18">
        <v>6376</v>
      </c>
      <c r="H1942" s="18" t="s">
        <v>4553</v>
      </c>
    </row>
    <row r="1943" spans="1:8" x14ac:dyDescent="0.2">
      <c r="A1943" s="3">
        <v>9621</v>
      </c>
      <c r="B1943" s="3" t="s">
        <v>2105</v>
      </c>
      <c r="C1943" s="3" t="s">
        <v>2105</v>
      </c>
      <c r="D1943" s="3" t="s">
        <v>1966</v>
      </c>
      <c r="E1943" s="3" t="str">
        <v>Bovernier</v>
      </c>
      <c r="G1943" s="18">
        <v>6377</v>
      </c>
      <c r="H1943" s="18" t="s">
        <v>4553</v>
      </c>
    </row>
    <row r="1944" spans="1:8" x14ac:dyDescent="0.2">
      <c r="A1944" s="3">
        <v>9114</v>
      </c>
      <c r="B1944" s="3" t="s">
        <v>2106</v>
      </c>
      <c r="C1944" s="3" t="s">
        <v>2107</v>
      </c>
      <c r="D1944" s="3" t="s">
        <v>1966</v>
      </c>
      <c r="E1944" s="3" t="str">
        <v>Fully</v>
      </c>
      <c r="G1944" s="18">
        <v>6382</v>
      </c>
      <c r="H1944" s="18" t="s">
        <v>4546</v>
      </c>
    </row>
    <row r="1945" spans="1:8" x14ac:dyDescent="0.2">
      <c r="A1945" s="3">
        <v>9115</v>
      </c>
      <c r="B1945" s="3" t="s">
        <v>2108</v>
      </c>
      <c r="C1945" s="3" t="s">
        <v>2107</v>
      </c>
      <c r="D1945" s="3" t="s">
        <v>1966</v>
      </c>
      <c r="E1945" s="3" t="str">
        <v>Isérables</v>
      </c>
      <c r="G1945" s="18">
        <v>6383</v>
      </c>
      <c r="H1945" s="18" t="s">
        <v>4546</v>
      </c>
    </row>
    <row r="1946" spans="1:8" x14ac:dyDescent="0.2">
      <c r="A1946" s="3">
        <v>9122</v>
      </c>
      <c r="B1946" s="3" t="s">
        <v>2109</v>
      </c>
      <c r="C1946" s="3" t="s">
        <v>2107</v>
      </c>
      <c r="D1946" s="3" t="s">
        <v>1966</v>
      </c>
      <c r="E1946" s="3" t="str">
        <v>Leytron</v>
      </c>
      <c r="G1946" s="18">
        <v>6386</v>
      </c>
      <c r="H1946" s="18" t="s">
        <v>4553</v>
      </c>
    </row>
    <row r="1947" spans="1:8" x14ac:dyDescent="0.2">
      <c r="A1947" s="3">
        <v>9122</v>
      </c>
      <c r="B1947" s="3" t="s">
        <v>2110</v>
      </c>
      <c r="C1947" s="3" t="s">
        <v>2107</v>
      </c>
      <c r="D1947" s="3" t="s">
        <v>1966</v>
      </c>
      <c r="E1947" s="3" t="str">
        <v>Martigny</v>
      </c>
      <c r="G1947" s="18">
        <v>6387</v>
      </c>
      <c r="H1947" s="18" t="s">
        <v>4552</v>
      </c>
    </row>
    <row r="1948" spans="1:8" x14ac:dyDescent="0.2">
      <c r="A1948" s="3">
        <v>9123</v>
      </c>
      <c r="B1948" s="3" t="s">
        <v>2111</v>
      </c>
      <c r="C1948" s="3" t="s">
        <v>2107</v>
      </c>
      <c r="D1948" s="3" t="s">
        <v>1966</v>
      </c>
      <c r="E1948" s="3" t="str">
        <v>Martigny-Combe</v>
      </c>
      <c r="G1948" s="18">
        <v>6388</v>
      </c>
      <c r="H1948" s="18" t="s">
        <v>4546</v>
      </c>
    </row>
    <row r="1949" spans="1:8" x14ac:dyDescent="0.2">
      <c r="A1949" s="3">
        <v>9125</v>
      </c>
      <c r="B1949" s="3" t="s">
        <v>2112</v>
      </c>
      <c r="C1949" s="3" t="s">
        <v>2107</v>
      </c>
      <c r="D1949" s="3" t="s">
        <v>1966</v>
      </c>
      <c r="E1949" s="3" t="str">
        <v>Riddes</v>
      </c>
      <c r="G1949" s="18">
        <v>6390</v>
      </c>
      <c r="H1949" s="18" t="s">
        <v>4552</v>
      </c>
    </row>
    <row r="1950" spans="1:8" x14ac:dyDescent="0.2">
      <c r="A1950" s="3">
        <v>9126</v>
      </c>
      <c r="B1950" s="3" t="s">
        <v>2113</v>
      </c>
      <c r="C1950" s="3" t="s">
        <v>2107</v>
      </c>
      <c r="D1950" s="3" t="s">
        <v>1966</v>
      </c>
      <c r="E1950" s="3" t="str">
        <v>Saillon</v>
      </c>
      <c r="G1950" s="18">
        <v>6402</v>
      </c>
      <c r="H1950" s="18" t="s">
        <v>4546</v>
      </c>
    </row>
    <row r="1951" spans="1:8" x14ac:dyDescent="0.2">
      <c r="A1951" s="3">
        <v>9127</v>
      </c>
      <c r="B1951" s="3" t="s">
        <v>2114</v>
      </c>
      <c r="C1951" s="3" t="s">
        <v>2107</v>
      </c>
      <c r="D1951" s="3" t="s">
        <v>1966</v>
      </c>
      <c r="E1951" s="3" t="str">
        <v>Saxon</v>
      </c>
      <c r="G1951" s="18">
        <v>6403</v>
      </c>
      <c r="H1951" s="18" t="s">
        <v>4546</v>
      </c>
    </row>
    <row r="1952" spans="1:8" x14ac:dyDescent="0.2">
      <c r="A1952" s="3">
        <v>8726</v>
      </c>
      <c r="B1952" s="3" t="s">
        <v>2115</v>
      </c>
      <c r="C1952" s="3" t="s">
        <v>2116</v>
      </c>
      <c r="D1952" s="3" t="s">
        <v>1966</v>
      </c>
      <c r="E1952" s="3" t="str">
        <v>Trient</v>
      </c>
      <c r="G1952" s="18">
        <v>6404</v>
      </c>
      <c r="H1952" s="18" t="s">
        <v>4546</v>
      </c>
    </row>
    <row r="1953" spans="1:8" x14ac:dyDescent="0.2">
      <c r="A1953" s="3">
        <v>9622</v>
      </c>
      <c r="B1953" s="3" t="s">
        <v>2117</v>
      </c>
      <c r="C1953" s="3" t="s">
        <v>2116</v>
      </c>
      <c r="D1953" s="3" t="s">
        <v>1966</v>
      </c>
      <c r="E1953" s="3" t="str">
        <v>Champéry</v>
      </c>
      <c r="G1953" s="18">
        <v>6405</v>
      </c>
      <c r="H1953" s="18" t="s">
        <v>4546</v>
      </c>
    </row>
    <row r="1954" spans="1:8" x14ac:dyDescent="0.2">
      <c r="A1954" s="3">
        <v>9630</v>
      </c>
      <c r="B1954" s="3" t="s">
        <v>2116</v>
      </c>
      <c r="C1954" s="3" t="s">
        <v>2116</v>
      </c>
      <c r="D1954" s="3" t="s">
        <v>1966</v>
      </c>
      <c r="E1954" s="3" t="str">
        <v>Collombey-Muraz</v>
      </c>
      <c r="G1954" s="18">
        <v>6410</v>
      </c>
      <c r="H1954" s="18" t="s">
        <v>4553</v>
      </c>
    </row>
    <row r="1955" spans="1:8" x14ac:dyDescent="0.2">
      <c r="A1955" s="3">
        <v>9631</v>
      </c>
      <c r="B1955" s="3" t="s">
        <v>2118</v>
      </c>
      <c r="C1955" s="3" t="s">
        <v>2116</v>
      </c>
      <c r="D1955" s="3" t="s">
        <v>1966</v>
      </c>
      <c r="E1955" s="3" t="str">
        <v>Monthey</v>
      </c>
      <c r="G1955" s="18">
        <v>6414</v>
      </c>
      <c r="H1955" s="18" t="s">
        <v>4553</v>
      </c>
    </row>
    <row r="1956" spans="1:8" x14ac:dyDescent="0.2">
      <c r="A1956" s="3">
        <v>9500</v>
      </c>
      <c r="B1956" s="3" t="s">
        <v>2119</v>
      </c>
      <c r="C1956" s="3" t="s">
        <v>2120</v>
      </c>
      <c r="D1956" s="3" t="s">
        <v>1966</v>
      </c>
      <c r="E1956" s="3" t="str">
        <v>Port-Valais</v>
      </c>
      <c r="G1956" s="18">
        <v>6415</v>
      </c>
      <c r="H1956" s="18" t="s">
        <v>4546</v>
      </c>
    </row>
    <row r="1957" spans="1:8" x14ac:dyDescent="0.2">
      <c r="A1957" s="3">
        <v>9533</v>
      </c>
      <c r="B1957" s="3" t="s">
        <v>2121</v>
      </c>
      <c r="C1957" s="3" t="s">
        <v>2120</v>
      </c>
      <c r="D1957" s="3" t="s">
        <v>1966</v>
      </c>
      <c r="E1957" s="3" t="str">
        <v>Saint-Gingolph</v>
      </c>
      <c r="G1957" s="18">
        <v>6416</v>
      </c>
      <c r="H1957" s="18" t="s">
        <v>4553</v>
      </c>
    </row>
    <row r="1958" spans="1:8" x14ac:dyDescent="0.2">
      <c r="A1958" s="3">
        <v>9533</v>
      </c>
      <c r="B1958" s="3" t="s">
        <v>2122</v>
      </c>
      <c r="C1958" s="3" t="s">
        <v>2120</v>
      </c>
      <c r="D1958" s="3" t="s">
        <v>1966</v>
      </c>
      <c r="E1958" s="3" t="str">
        <v>Troistorrents</v>
      </c>
      <c r="G1958" s="18">
        <v>6417</v>
      </c>
      <c r="H1958" s="18" t="s">
        <v>4553</v>
      </c>
    </row>
    <row r="1959" spans="1:8" x14ac:dyDescent="0.2">
      <c r="A1959" s="3">
        <v>9534</v>
      </c>
      <c r="B1959" s="3" t="s">
        <v>2123</v>
      </c>
      <c r="C1959" s="3" t="s">
        <v>2120</v>
      </c>
      <c r="D1959" s="3" t="s">
        <v>1966</v>
      </c>
      <c r="E1959" s="3" t="str">
        <v>Val-d'Illiez</v>
      </c>
      <c r="G1959" s="18">
        <v>6418</v>
      </c>
      <c r="H1959" s="18" t="s">
        <v>4553</v>
      </c>
    </row>
    <row r="1960" spans="1:8" x14ac:dyDescent="0.2">
      <c r="A1960" s="3">
        <v>9602</v>
      </c>
      <c r="B1960" s="3" t="s">
        <v>2124</v>
      </c>
      <c r="C1960" s="3" t="s">
        <v>2120</v>
      </c>
      <c r="D1960" s="3" t="s">
        <v>1966</v>
      </c>
      <c r="E1960" s="3" t="str">
        <v>Vionnaz</v>
      </c>
      <c r="G1960" s="18">
        <v>6422</v>
      </c>
      <c r="H1960" s="18" t="s">
        <v>4553</v>
      </c>
    </row>
    <row r="1961" spans="1:8" x14ac:dyDescent="0.2">
      <c r="A1961" s="3">
        <v>9602</v>
      </c>
      <c r="B1961" s="3" t="s">
        <v>2125</v>
      </c>
      <c r="C1961" s="3" t="s">
        <v>2120</v>
      </c>
      <c r="D1961" s="3" t="s">
        <v>1966</v>
      </c>
      <c r="E1961" s="3" t="str">
        <v>Vouvry</v>
      </c>
      <c r="G1961" s="18">
        <v>6423</v>
      </c>
      <c r="H1961" s="18" t="s">
        <v>4553</v>
      </c>
    </row>
    <row r="1962" spans="1:8" x14ac:dyDescent="0.2">
      <c r="A1962" s="3">
        <v>9601</v>
      </c>
      <c r="B1962" s="3" t="s">
        <v>2126</v>
      </c>
      <c r="C1962" s="3" t="s">
        <v>2127</v>
      </c>
      <c r="D1962" s="3" t="s">
        <v>1966</v>
      </c>
      <c r="E1962" s="3" t="str">
        <v>Bister</v>
      </c>
      <c r="G1962" s="18">
        <v>6424</v>
      </c>
      <c r="H1962" s="18" t="s">
        <v>4553</v>
      </c>
    </row>
    <row r="1963" spans="1:8" x14ac:dyDescent="0.2">
      <c r="A1963" s="3">
        <v>9604</v>
      </c>
      <c r="B1963" s="3" t="s">
        <v>2127</v>
      </c>
      <c r="C1963" s="3" t="s">
        <v>2127</v>
      </c>
      <c r="D1963" s="3" t="s">
        <v>1966</v>
      </c>
      <c r="E1963" s="3" t="str">
        <v>Bitsch</v>
      </c>
      <c r="G1963" s="18">
        <v>6430</v>
      </c>
      <c r="H1963" s="18" t="s">
        <v>4553</v>
      </c>
    </row>
    <row r="1964" spans="1:8" x14ac:dyDescent="0.2">
      <c r="A1964" s="3">
        <v>9604</v>
      </c>
      <c r="B1964" s="3" t="s">
        <v>2128</v>
      </c>
      <c r="C1964" s="3" t="s">
        <v>2127</v>
      </c>
      <c r="D1964" s="3" t="s">
        <v>1966</v>
      </c>
      <c r="E1964" s="3" t="str">
        <v>Grengiols</v>
      </c>
      <c r="G1964" s="18">
        <v>6432</v>
      </c>
      <c r="H1964" s="18" t="s">
        <v>4553</v>
      </c>
    </row>
    <row r="1965" spans="1:8" x14ac:dyDescent="0.2">
      <c r="A1965" s="3">
        <v>9607</v>
      </c>
      <c r="B1965" s="3" t="s">
        <v>2129</v>
      </c>
      <c r="C1965" s="3" t="s">
        <v>2129</v>
      </c>
      <c r="D1965" s="3" t="s">
        <v>1966</v>
      </c>
      <c r="E1965" s="3" t="str">
        <v>Riederalp</v>
      </c>
      <c r="G1965" s="18">
        <v>6433</v>
      </c>
      <c r="H1965" s="18" t="s">
        <v>4552</v>
      </c>
    </row>
    <row r="1966" spans="1:8" x14ac:dyDescent="0.2">
      <c r="A1966" s="3">
        <v>9612</v>
      </c>
      <c r="B1966" s="3" t="s">
        <v>2130</v>
      </c>
      <c r="C1966" s="3" t="s">
        <v>2129</v>
      </c>
      <c r="D1966" s="3" t="s">
        <v>1966</v>
      </c>
      <c r="E1966" s="3" t="str">
        <v>Ausserberg</v>
      </c>
      <c r="G1966" s="18">
        <v>6434</v>
      </c>
      <c r="H1966" s="18" t="s">
        <v>4553</v>
      </c>
    </row>
    <row r="1967" spans="1:8" x14ac:dyDescent="0.2">
      <c r="A1967" s="3">
        <v>9613</v>
      </c>
      <c r="B1967" s="3" t="s">
        <v>2131</v>
      </c>
      <c r="C1967" s="3" t="s">
        <v>2129</v>
      </c>
      <c r="D1967" s="3" t="s">
        <v>1966</v>
      </c>
      <c r="E1967" s="3" t="str">
        <v>Blatten</v>
      </c>
      <c r="G1967" s="18">
        <v>6436</v>
      </c>
      <c r="H1967" s="18" t="s">
        <v>4553</v>
      </c>
    </row>
    <row r="1968" spans="1:8" x14ac:dyDescent="0.2">
      <c r="A1968" s="3">
        <v>9614</v>
      </c>
      <c r="B1968" s="3" t="s">
        <v>2132</v>
      </c>
      <c r="C1968" s="3" t="s">
        <v>2129</v>
      </c>
      <c r="D1968" s="3" t="s">
        <v>1966</v>
      </c>
      <c r="E1968" s="3" t="str">
        <v>Bürchen</v>
      </c>
      <c r="G1968" s="18">
        <v>6438</v>
      </c>
      <c r="H1968" s="18" t="s">
        <v>4553</v>
      </c>
    </row>
    <row r="1969" spans="1:8" x14ac:dyDescent="0.2">
      <c r="A1969" s="3">
        <v>9606</v>
      </c>
      <c r="B1969" s="3" t="s">
        <v>2133</v>
      </c>
      <c r="C1969" s="3" t="s">
        <v>2134</v>
      </c>
      <c r="D1969" s="3" t="s">
        <v>1966</v>
      </c>
      <c r="E1969" s="3" t="str">
        <v>Eischoll</v>
      </c>
      <c r="G1969" s="18">
        <v>6440</v>
      </c>
      <c r="H1969" s="18" t="s">
        <v>4553</v>
      </c>
    </row>
    <row r="1970" spans="1:8" x14ac:dyDescent="0.2">
      <c r="A1970" s="3">
        <v>9608</v>
      </c>
      <c r="B1970" s="3" t="s">
        <v>2135</v>
      </c>
      <c r="C1970" s="3" t="s">
        <v>2134</v>
      </c>
      <c r="D1970" s="3" t="s">
        <v>1966</v>
      </c>
      <c r="E1970" s="3" t="str">
        <v>Ferden</v>
      </c>
      <c r="G1970" s="18">
        <v>6441</v>
      </c>
      <c r="H1970" s="18" t="s">
        <v>4553</v>
      </c>
    </row>
    <row r="1971" spans="1:8" x14ac:dyDescent="0.2">
      <c r="A1971" s="3">
        <v>9615</v>
      </c>
      <c r="B1971" s="3" t="s">
        <v>2136</v>
      </c>
      <c r="C1971" s="3" t="s">
        <v>2134</v>
      </c>
      <c r="D1971" s="3" t="s">
        <v>1966</v>
      </c>
      <c r="E1971" s="3" t="str">
        <v>Kippel</v>
      </c>
      <c r="G1971" s="18">
        <v>6442</v>
      </c>
      <c r="H1971" s="18" t="s">
        <v>4553</v>
      </c>
    </row>
    <row r="1972" spans="1:8" x14ac:dyDescent="0.2">
      <c r="A1972" s="3">
        <v>9113</v>
      </c>
      <c r="B1972" s="3" t="s">
        <v>2137</v>
      </c>
      <c r="C1972" s="3" t="s">
        <v>2137</v>
      </c>
      <c r="D1972" s="3" t="s">
        <v>1966</v>
      </c>
      <c r="E1972" s="3" t="str">
        <v>Niedergesteln</v>
      </c>
      <c r="G1972" s="18">
        <v>6443</v>
      </c>
      <c r="H1972" s="18" t="s">
        <v>4553</v>
      </c>
    </row>
    <row r="1973" spans="1:8" x14ac:dyDescent="0.2">
      <c r="A1973" s="3">
        <v>9116</v>
      </c>
      <c r="B1973" s="3" t="s">
        <v>2138</v>
      </c>
      <c r="C1973" s="3" t="s">
        <v>2137</v>
      </c>
      <c r="D1973" s="3" t="s">
        <v>1966</v>
      </c>
      <c r="E1973" s="3" t="str">
        <v>Raron</v>
      </c>
      <c r="G1973" s="18">
        <v>6452</v>
      </c>
      <c r="H1973" s="18" t="s">
        <v>4553</v>
      </c>
    </row>
    <row r="1974" spans="1:8" x14ac:dyDescent="0.2">
      <c r="A1974" s="3">
        <v>9230</v>
      </c>
      <c r="B1974" s="3" t="s">
        <v>2139</v>
      </c>
      <c r="C1974" s="3" t="s">
        <v>2139</v>
      </c>
      <c r="D1974" s="3" t="s">
        <v>1966</v>
      </c>
      <c r="E1974" s="3" t="str">
        <v>Unterbäch</v>
      </c>
      <c r="G1974" s="18">
        <v>6454</v>
      </c>
      <c r="H1974" s="18" t="s">
        <v>4553</v>
      </c>
    </row>
    <row r="1975" spans="1:8" x14ac:dyDescent="0.2">
      <c r="A1975" s="3">
        <v>9231</v>
      </c>
      <c r="B1975" s="3" t="s">
        <v>2140</v>
      </c>
      <c r="C1975" s="3" t="s">
        <v>2139</v>
      </c>
      <c r="D1975" s="3" t="s">
        <v>1966</v>
      </c>
      <c r="E1975" s="3" t="str">
        <v>Wiler (Lötschen)</v>
      </c>
      <c r="G1975" s="18">
        <v>6460</v>
      </c>
      <c r="H1975" s="18" t="s">
        <v>4553</v>
      </c>
    </row>
    <row r="1976" spans="1:8" x14ac:dyDescent="0.2">
      <c r="A1976" s="3">
        <v>9243</v>
      </c>
      <c r="B1976" s="3" t="s">
        <v>2141</v>
      </c>
      <c r="C1976" s="3" t="s">
        <v>2141</v>
      </c>
      <c r="D1976" s="3" t="s">
        <v>1966</v>
      </c>
      <c r="E1976" s="3" t="str">
        <v>Mörel-Filet</v>
      </c>
      <c r="G1976" s="18">
        <v>6461</v>
      </c>
      <c r="H1976" s="18" t="s">
        <v>4553</v>
      </c>
    </row>
    <row r="1977" spans="1:8" x14ac:dyDescent="0.2">
      <c r="A1977" s="3">
        <v>9532</v>
      </c>
      <c r="B1977" s="3" t="s">
        <v>2142</v>
      </c>
      <c r="C1977" s="3" t="s">
        <v>2141</v>
      </c>
      <c r="D1977" s="3" t="s">
        <v>1966</v>
      </c>
      <c r="E1977" s="3" t="str">
        <v>Steg-Hohtenn</v>
      </c>
      <c r="G1977" s="18">
        <v>6462</v>
      </c>
      <c r="H1977" s="18" t="s">
        <v>4553</v>
      </c>
    </row>
    <row r="1978" spans="1:8" x14ac:dyDescent="0.2">
      <c r="A1978" s="3">
        <v>9536</v>
      </c>
      <c r="B1978" s="3" t="s">
        <v>2143</v>
      </c>
      <c r="C1978" s="3" t="s">
        <v>2141</v>
      </c>
      <c r="D1978" s="3" t="s">
        <v>1966</v>
      </c>
      <c r="E1978" s="3" t="str">
        <v>Bettmeralp</v>
      </c>
      <c r="G1978" s="18">
        <v>6463</v>
      </c>
      <c r="H1978" s="18" t="s">
        <v>4553</v>
      </c>
    </row>
    <row r="1979" spans="1:8" x14ac:dyDescent="0.2">
      <c r="A1979" s="3">
        <v>9604</v>
      </c>
      <c r="B1979" s="3" t="s">
        <v>2144</v>
      </c>
      <c r="C1979" s="3" t="s">
        <v>2141</v>
      </c>
      <c r="D1979" s="3" t="s">
        <v>1966</v>
      </c>
      <c r="E1979" s="3" t="str">
        <v>Collonges</v>
      </c>
      <c r="G1979" s="18">
        <v>6464</v>
      </c>
      <c r="H1979" s="18" t="s">
        <v>4553</v>
      </c>
    </row>
    <row r="1980" spans="1:8" x14ac:dyDescent="0.2">
      <c r="A1980" s="3">
        <v>9240</v>
      </c>
      <c r="B1980" s="3" t="s">
        <v>2145</v>
      </c>
      <c r="C1980" s="3" t="s">
        <v>2146</v>
      </c>
      <c r="D1980" s="3" t="s">
        <v>1966</v>
      </c>
      <c r="E1980" s="3" t="str">
        <v>Dorénaz</v>
      </c>
      <c r="G1980" s="18">
        <v>6465</v>
      </c>
      <c r="H1980" s="18" t="s">
        <v>4553</v>
      </c>
    </row>
    <row r="1981" spans="1:8" x14ac:dyDescent="0.2">
      <c r="A1981" s="3">
        <v>9242</v>
      </c>
      <c r="B1981" s="3" t="s">
        <v>2146</v>
      </c>
      <c r="C1981" s="3" t="s">
        <v>2146</v>
      </c>
      <c r="D1981" s="3" t="s">
        <v>1966</v>
      </c>
      <c r="E1981" s="3" t="str">
        <v>Evionnaz</v>
      </c>
      <c r="G1981" s="18">
        <v>6466</v>
      </c>
      <c r="H1981" s="18" t="s">
        <v>4553</v>
      </c>
    </row>
    <row r="1982" spans="1:8" x14ac:dyDescent="0.2">
      <c r="A1982" s="3">
        <v>9248</v>
      </c>
      <c r="B1982" s="3" t="s">
        <v>2147</v>
      </c>
      <c r="C1982" s="3" t="s">
        <v>2146</v>
      </c>
      <c r="D1982" s="3" t="s">
        <v>1966</v>
      </c>
      <c r="E1982" s="3" t="str">
        <v>Finhaut</v>
      </c>
      <c r="G1982" s="18">
        <v>6467</v>
      </c>
      <c r="H1982" s="18" t="s">
        <v>4553</v>
      </c>
    </row>
    <row r="1983" spans="1:8" x14ac:dyDescent="0.2">
      <c r="A1983" s="3">
        <v>9240</v>
      </c>
      <c r="B1983" s="3" t="s">
        <v>2148</v>
      </c>
      <c r="C1983" s="3" t="s">
        <v>2148</v>
      </c>
      <c r="D1983" s="3" t="s">
        <v>1966</v>
      </c>
      <c r="E1983" s="3" t="str">
        <v>Massongex</v>
      </c>
      <c r="G1983" s="18">
        <v>6468</v>
      </c>
      <c r="H1983" s="18" t="s">
        <v>4553</v>
      </c>
    </row>
    <row r="1984" spans="1:8" x14ac:dyDescent="0.2">
      <c r="A1984" s="3">
        <v>9244</v>
      </c>
      <c r="B1984" s="3" t="s">
        <v>2149</v>
      </c>
      <c r="C1984" s="3" t="s">
        <v>2148</v>
      </c>
      <c r="D1984" s="3" t="s">
        <v>1966</v>
      </c>
      <c r="E1984" s="3" t="str">
        <v>Saint-Maurice</v>
      </c>
      <c r="G1984" s="18">
        <v>6469</v>
      </c>
      <c r="H1984" s="18" t="s">
        <v>4553</v>
      </c>
    </row>
    <row r="1985" spans="1:8" x14ac:dyDescent="0.2">
      <c r="A1985" s="3">
        <v>9247</v>
      </c>
      <c r="B1985" s="3" t="s">
        <v>2150</v>
      </c>
      <c r="C1985" s="3" t="s">
        <v>2148</v>
      </c>
      <c r="D1985" s="3" t="s">
        <v>1966</v>
      </c>
      <c r="E1985" s="3" t="str">
        <v>Salvan</v>
      </c>
      <c r="G1985" s="18">
        <v>6472</v>
      </c>
      <c r="H1985" s="18" t="s">
        <v>4553</v>
      </c>
    </row>
    <row r="1986" spans="1:8" x14ac:dyDescent="0.2">
      <c r="A1986" s="3">
        <v>9249</v>
      </c>
      <c r="B1986" s="3" t="s">
        <v>2151</v>
      </c>
      <c r="C1986" s="3" t="s">
        <v>2148</v>
      </c>
      <c r="D1986" s="3" t="s">
        <v>1966</v>
      </c>
      <c r="E1986" s="3" t="str">
        <v>Vernayaz</v>
      </c>
      <c r="G1986" s="18">
        <v>6473</v>
      </c>
      <c r="H1986" s="18" t="s">
        <v>4553</v>
      </c>
    </row>
    <row r="1987" spans="1:8" x14ac:dyDescent="0.2">
      <c r="A1987" s="3">
        <v>9249</v>
      </c>
      <c r="B1987" s="3" t="s">
        <v>2152</v>
      </c>
      <c r="C1987" s="3" t="s">
        <v>2148</v>
      </c>
      <c r="D1987" s="3" t="s">
        <v>1966</v>
      </c>
      <c r="E1987" s="3" t="str">
        <v>Vérossaz</v>
      </c>
      <c r="G1987" s="18">
        <v>6474</v>
      </c>
      <c r="H1987" s="18" t="s">
        <v>4553</v>
      </c>
    </row>
    <row r="1988" spans="1:8" x14ac:dyDescent="0.2">
      <c r="A1988" s="3">
        <v>9249</v>
      </c>
      <c r="B1988" s="3" t="s">
        <v>2153</v>
      </c>
      <c r="C1988" s="3" t="s">
        <v>2148</v>
      </c>
      <c r="D1988" s="3" t="s">
        <v>1966</v>
      </c>
      <c r="E1988" s="3" t="str">
        <v>Chalais</v>
      </c>
      <c r="G1988" s="18">
        <v>6475</v>
      </c>
      <c r="H1988" s="18" t="s">
        <v>4553</v>
      </c>
    </row>
    <row r="1989" spans="1:8" x14ac:dyDescent="0.2">
      <c r="A1989" s="3">
        <v>9246</v>
      </c>
      <c r="B1989" s="3" t="s">
        <v>2154</v>
      </c>
      <c r="C1989" s="3" t="s">
        <v>2154</v>
      </c>
      <c r="D1989" s="3" t="s">
        <v>1966</v>
      </c>
      <c r="E1989" s="3" t="str">
        <v>Chippis</v>
      </c>
      <c r="G1989" s="18">
        <v>6476</v>
      </c>
      <c r="H1989" s="18" t="s">
        <v>4553</v>
      </c>
    </row>
    <row r="1990" spans="1:8" x14ac:dyDescent="0.2">
      <c r="A1990" s="3">
        <v>9525</v>
      </c>
      <c r="B1990" s="3" t="s">
        <v>2155</v>
      </c>
      <c r="C1990" s="3" t="s">
        <v>2156</v>
      </c>
      <c r="D1990" s="3" t="s">
        <v>1966</v>
      </c>
      <c r="E1990" s="3" t="str">
        <v>Grône</v>
      </c>
      <c r="G1990" s="18">
        <v>6482</v>
      </c>
      <c r="H1990" s="18" t="s">
        <v>4553</v>
      </c>
    </row>
    <row r="1991" spans="1:8" x14ac:dyDescent="0.2">
      <c r="A1991" s="3">
        <v>9526</v>
      </c>
      <c r="B1991" s="3" t="s">
        <v>2157</v>
      </c>
      <c r="C1991" s="3" t="s">
        <v>2156</v>
      </c>
      <c r="D1991" s="3" t="s">
        <v>1966</v>
      </c>
      <c r="E1991" s="3" t="str">
        <v>Icogne</v>
      </c>
      <c r="G1991" s="18">
        <v>6484</v>
      </c>
      <c r="H1991" s="18" t="s">
        <v>4552</v>
      </c>
    </row>
    <row r="1992" spans="1:8" x14ac:dyDescent="0.2">
      <c r="A1992" s="3">
        <v>9527</v>
      </c>
      <c r="B1992" s="3" t="s">
        <v>2156</v>
      </c>
      <c r="C1992" s="3" t="s">
        <v>2156</v>
      </c>
      <c r="D1992" s="3" t="s">
        <v>1966</v>
      </c>
      <c r="E1992" s="3" t="str">
        <v>Lens</v>
      </c>
      <c r="G1992" s="18">
        <v>6485</v>
      </c>
      <c r="H1992" s="18" t="s">
        <v>4552</v>
      </c>
    </row>
    <row r="1993" spans="1:8" x14ac:dyDescent="0.2">
      <c r="A1993" s="3">
        <v>9203</v>
      </c>
      <c r="B1993" s="3" t="s">
        <v>2158</v>
      </c>
      <c r="C1993" s="3" t="s">
        <v>2159</v>
      </c>
      <c r="D1993" s="3" t="s">
        <v>1966</v>
      </c>
      <c r="E1993" s="3" t="str">
        <v>Saint-Léonard</v>
      </c>
      <c r="G1993" s="18">
        <v>6487</v>
      </c>
      <c r="H1993" s="18" t="s">
        <v>4552</v>
      </c>
    </row>
    <row r="1994" spans="1:8" x14ac:dyDescent="0.2">
      <c r="A1994" s="3">
        <v>9245</v>
      </c>
      <c r="B1994" s="3" t="s">
        <v>2159</v>
      </c>
      <c r="C1994" s="3" t="s">
        <v>2159</v>
      </c>
      <c r="D1994" s="3" t="s">
        <v>1966</v>
      </c>
      <c r="E1994" s="3" t="str">
        <v>Sierre</v>
      </c>
      <c r="G1994" s="18">
        <v>6490</v>
      </c>
      <c r="H1994" s="18" t="s">
        <v>4552</v>
      </c>
    </row>
    <row r="1995" spans="1:8" x14ac:dyDescent="0.2">
      <c r="A1995" s="3">
        <v>9245</v>
      </c>
      <c r="B1995" s="3" t="s">
        <v>2160</v>
      </c>
      <c r="C1995" s="3" t="s">
        <v>2159</v>
      </c>
      <c r="D1995" s="3" t="s">
        <v>1966</v>
      </c>
      <c r="E1995" s="3" t="str">
        <v>Anniviers</v>
      </c>
      <c r="G1995" s="18">
        <v>6491</v>
      </c>
      <c r="H1995" s="18" t="s">
        <v>4552</v>
      </c>
    </row>
    <row r="1996" spans="1:8" x14ac:dyDescent="0.2">
      <c r="A1996" s="3">
        <v>9523</v>
      </c>
      <c r="B1996" s="3" t="s">
        <v>2161</v>
      </c>
      <c r="C1996" s="3" t="s">
        <v>2162</v>
      </c>
      <c r="D1996" s="3" t="s">
        <v>1966</v>
      </c>
      <c r="E1996" s="3" t="str">
        <v>Crans-Montana</v>
      </c>
      <c r="G1996" s="18">
        <v>6493</v>
      </c>
      <c r="H1996" s="18" t="s">
        <v>4552</v>
      </c>
    </row>
    <row r="1997" spans="1:8" x14ac:dyDescent="0.2">
      <c r="A1997" s="3">
        <v>9524</v>
      </c>
      <c r="B1997" s="3" t="s">
        <v>2163</v>
      </c>
      <c r="C1997" s="3" t="s">
        <v>2162</v>
      </c>
      <c r="D1997" s="3" t="s">
        <v>1966</v>
      </c>
      <c r="E1997" s="3" t="str">
        <v>Noble-Contrée</v>
      </c>
      <c r="G1997" s="18">
        <v>6500</v>
      </c>
      <c r="H1997" s="18" t="s">
        <v>4554</v>
      </c>
    </row>
    <row r="1998" spans="1:8" x14ac:dyDescent="0.2">
      <c r="A1998" s="3">
        <v>9500</v>
      </c>
      <c r="B1998" s="3" t="s">
        <v>2119</v>
      </c>
      <c r="C1998" s="3" t="s">
        <v>2164</v>
      </c>
      <c r="D1998" s="3" t="s">
        <v>1966</v>
      </c>
      <c r="E1998" s="3" t="str">
        <v>Arbaz</v>
      </c>
      <c r="G1998" s="18">
        <v>6503</v>
      </c>
      <c r="H1998" s="18" t="s">
        <v>4554</v>
      </c>
    </row>
    <row r="1999" spans="1:8" x14ac:dyDescent="0.2">
      <c r="A1999" s="3">
        <v>9512</v>
      </c>
      <c r="B1999" s="3" t="s">
        <v>2165</v>
      </c>
      <c r="C1999" s="3" t="s">
        <v>2164</v>
      </c>
      <c r="D1999" s="3" t="s">
        <v>1966</v>
      </c>
      <c r="E1999" s="3" t="str">
        <v>Grimisuat</v>
      </c>
      <c r="G1999" s="18">
        <v>6512</v>
      </c>
      <c r="H1999" s="18" t="s">
        <v>4554</v>
      </c>
    </row>
    <row r="2000" spans="1:8" x14ac:dyDescent="0.2">
      <c r="A2000" s="3">
        <v>9552</v>
      </c>
      <c r="B2000" s="3" t="s">
        <v>2166</v>
      </c>
      <c r="C2000" s="3" t="s">
        <v>2164</v>
      </c>
      <c r="D2000" s="3" t="s">
        <v>1966</v>
      </c>
      <c r="E2000" s="3" t="str">
        <v>Savièse</v>
      </c>
      <c r="G2000" s="18">
        <v>6513</v>
      </c>
      <c r="H2000" s="18" t="s">
        <v>4554</v>
      </c>
    </row>
    <row r="2001" spans="1:8" x14ac:dyDescent="0.2">
      <c r="A2001" s="3">
        <v>9204</v>
      </c>
      <c r="B2001" s="3" t="s">
        <v>2167</v>
      </c>
      <c r="C2001" s="3" t="s">
        <v>2168</v>
      </c>
      <c r="D2001" s="3" t="s">
        <v>1966</v>
      </c>
      <c r="E2001" s="3" t="str">
        <v>Sion</v>
      </c>
      <c r="G2001" s="18">
        <v>6514</v>
      </c>
      <c r="H2001" s="18" t="s">
        <v>4554</v>
      </c>
    </row>
    <row r="2002" spans="1:8" x14ac:dyDescent="0.2">
      <c r="A2002" s="3">
        <v>9030</v>
      </c>
      <c r="B2002" s="3" t="s">
        <v>2169</v>
      </c>
      <c r="C2002" s="3" t="s">
        <v>2170</v>
      </c>
      <c r="D2002" s="3" t="s">
        <v>1966</v>
      </c>
      <c r="E2002" s="3" t="str">
        <v>Veysonnaz</v>
      </c>
      <c r="G2002" s="18">
        <v>6515</v>
      </c>
      <c r="H2002" s="18" t="s">
        <v>4554</v>
      </c>
    </row>
    <row r="2003" spans="1:8" x14ac:dyDescent="0.2">
      <c r="A2003" s="3">
        <v>9030</v>
      </c>
      <c r="B2003" s="3" t="s">
        <v>2171</v>
      </c>
      <c r="C2003" s="3" t="s">
        <v>2170</v>
      </c>
      <c r="D2003" s="3" t="s">
        <v>1966</v>
      </c>
      <c r="E2003" s="3" t="str">
        <v>Baltschieder</v>
      </c>
      <c r="G2003" s="18">
        <v>6516</v>
      </c>
      <c r="H2003" s="18" t="s">
        <v>4554</v>
      </c>
    </row>
    <row r="2004" spans="1:8" x14ac:dyDescent="0.2">
      <c r="A2004" s="3">
        <v>9032</v>
      </c>
      <c r="B2004" s="3" t="s">
        <v>2172</v>
      </c>
      <c r="C2004" s="3" t="s">
        <v>2170</v>
      </c>
      <c r="D2004" s="3" t="s">
        <v>1966</v>
      </c>
      <c r="E2004" s="3" t="str">
        <v>Eisten</v>
      </c>
      <c r="G2004" s="18">
        <v>6517</v>
      </c>
      <c r="H2004" s="18" t="s">
        <v>4554</v>
      </c>
    </row>
    <row r="2005" spans="1:8" x14ac:dyDescent="0.2">
      <c r="A2005" s="3">
        <v>9200</v>
      </c>
      <c r="B2005" s="3" t="s">
        <v>2173</v>
      </c>
      <c r="C2005" s="3" t="s">
        <v>2174</v>
      </c>
      <c r="D2005" s="3" t="s">
        <v>1966</v>
      </c>
      <c r="E2005" s="3" t="str">
        <v>Embd</v>
      </c>
      <c r="G2005" s="18">
        <v>6518</v>
      </c>
      <c r="H2005" s="18" t="s">
        <v>4554</v>
      </c>
    </row>
    <row r="2006" spans="1:8" x14ac:dyDescent="0.2">
      <c r="A2006" s="3">
        <v>9212</v>
      </c>
      <c r="B2006" s="3" t="s">
        <v>2175</v>
      </c>
      <c r="C2006" s="3" t="s">
        <v>2174</v>
      </c>
      <c r="D2006" s="3" t="s">
        <v>1966</v>
      </c>
      <c r="E2006" s="3" t="str">
        <v>Grächen</v>
      </c>
      <c r="G2006" s="18">
        <v>6523</v>
      </c>
      <c r="H2006" s="18" t="s">
        <v>4554</v>
      </c>
    </row>
    <row r="2007" spans="1:8" x14ac:dyDescent="0.2">
      <c r="A2007" s="3">
        <v>9205</v>
      </c>
      <c r="B2007" s="3" t="s">
        <v>2176</v>
      </c>
      <c r="C2007" s="3" t="s">
        <v>2176</v>
      </c>
      <c r="D2007" s="3" t="s">
        <v>1966</v>
      </c>
      <c r="E2007" s="3" t="str">
        <v>Lalden</v>
      </c>
      <c r="G2007" s="18">
        <v>6524</v>
      </c>
      <c r="H2007" s="18" t="s">
        <v>4554</v>
      </c>
    </row>
    <row r="2008" spans="1:8" x14ac:dyDescent="0.2">
      <c r="A2008" s="3">
        <v>9304</v>
      </c>
      <c r="B2008" s="3" t="s">
        <v>2177</v>
      </c>
      <c r="C2008" s="3" t="s">
        <v>2176</v>
      </c>
      <c r="D2008" s="3" t="s">
        <v>1966</v>
      </c>
      <c r="E2008" s="3" t="str">
        <v>Randa</v>
      </c>
      <c r="G2008" s="18">
        <v>6525</v>
      </c>
      <c r="H2008" s="18" t="s">
        <v>4554</v>
      </c>
    </row>
    <row r="2009" spans="1:8" x14ac:dyDescent="0.2">
      <c r="A2009" s="3">
        <v>7077</v>
      </c>
      <c r="B2009" s="3" t="s">
        <v>2178</v>
      </c>
      <c r="C2009" s="3" t="s">
        <v>2179</v>
      </c>
      <c r="D2009" s="3" t="s">
        <v>2180</v>
      </c>
      <c r="E2009" s="3" t="str">
        <v>Saas-Almagell</v>
      </c>
      <c r="G2009" s="18">
        <v>6526</v>
      </c>
      <c r="H2009" s="18" t="s">
        <v>4554</v>
      </c>
    </row>
    <row r="2010" spans="1:8" x14ac:dyDescent="0.2">
      <c r="A2010" s="3">
        <v>7078</v>
      </c>
      <c r="B2010" s="3" t="s">
        <v>2181</v>
      </c>
      <c r="C2010" s="3" t="s">
        <v>2179</v>
      </c>
      <c r="D2010" s="3" t="s">
        <v>2180</v>
      </c>
      <c r="E2010" s="3" t="str">
        <v>Saas-Balen</v>
      </c>
      <c r="G2010" s="18">
        <v>6527</v>
      </c>
      <c r="H2010" s="18" t="s">
        <v>4554</v>
      </c>
    </row>
    <row r="2011" spans="1:8" x14ac:dyDescent="0.2">
      <c r="A2011" s="3">
        <v>7082</v>
      </c>
      <c r="B2011" s="3" t="s">
        <v>2179</v>
      </c>
      <c r="C2011" s="3" t="s">
        <v>2179</v>
      </c>
      <c r="D2011" s="3" t="s">
        <v>2180</v>
      </c>
      <c r="E2011" s="3" t="str">
        <v>Saas-Fee</v>
      </c>
      <c r="G2011" s="18">
        <v>6528</v>
      </c>
      <c r="H2011" s="18" t="s">
        <v>4554</v>
      </c>
    </row>
    <row r="2012" spans="1:8" x14ac:dyDescent="0.2">
      <c r="A2012" s="3">
        <v>7450</v>
      </c>
      <c r="B2012" s="3" t="s">
        <v>2182</v>
      </c>
      <c r="C2012" s="3" t="s">
        <v>2179</v>
      </c>
      <c r="D2012" s="3" t="s">
        <v>2180</v>
      </c>
      <c r="E2012" s="3" t="str">
        <v>Saas-Grund</v>
      </c>
      <c r="G2012" s="18">
        <v>6532</v>
      </c>
      <c r="H2012" s="18" t="s">
        <v>4554</v>
      </c>
    </row>
    <row r="2013" spans="1:8" x14ac:dyDescent="0.2">
      <c r="A2013" s="3">
        <v>7083</v>
      </c>
      <c r="B2013" s="3" t="s">
        <v>2183</v>
      </c>
      <c r="C2013" s="3" t="s">
        <v>2183</v>
      </c>
      <c r="D2013" s="3" t="s">
        <v>2180</v>
      </c>
      <c r="E2013" s="3" t="str">
        <v>St. Niklaus</v>
      </c>
      <c r="G2013" s="18">
        <v>6533</v>
      </c>
      <c r="H2013" s="18" t="s">
        <v>4554</v>
      </c>
    </row>
    <row r="2014" spans="1:8" x14ac:dyDescent="0.2">
      <c r="A2014" s="3">
        <v>7493</v>
      </c>
      <c r="B2014" s="3" t="s">
        <v>2184</v>
      </c>
      <c r="C2014" s="3" t="s">
        <v>2185</v>
      </c>
      <c r="D2014" s="3" t="s">
        <v>2180</v>
      </c>
      <c r="E2014" s="3" t="str">
        <v>Stalden (VS)</v>
      </c>
      <c r="G2014" s="18">
        <v>6534</v>
      </c>
      <c r="H2014" s="18" t="s">
        <v>4554</v>
      </c>
    </row>
    <row r="2015" spans="1:8" x14ac:dyDescent="0.2">
      <c r="A2015" s="3">
        <v>7084</v>
      </c>
      <c r="B2015" s="3" t="s">
        <v>2186</v>
      </c>
      <c r="C2015" s="3" t="s">
        <v>2187</v>
      </c>
      <c r="D2015" s="3" t="s">
        <v>2180</v>
      </c>
      <c r="E2015" s="3" t="str">
        <v>Staldenried</v>
      </c>
      <c r="G2015" s="18">
        <v>6535</v>
      </c>
      <c r="H2015" s="18" t="s">
        <v>4554</v>
      </c>
    </row>
    <row r="2016" spans="1:8" x14ac:dyDescent="0.2">
      <c r="A2016" s="3">
        <v>7450</v>
      </c>
      <c r="B2016" s="3" t="s">
        <v>2182</v>
      </c>
      <c r="C2016" s="3" t="s">
        <v>2187</v>
      </c>
      <c r="D2016" s="3" t="s">
        <v>2180</v>
      </c>
      <c r="E2016" s="3" t="str">
        <v>Täsch</v>
      </c>
      <c r="G2016" s="18">
        <v>6537</v>
      </c>
      <c r="H2016" s="18" t="s">
        <v>4554</v>
      </c>
    </row>
    <row r="2017" spans="1:8" x14ac:dyDescent="0.2">
      <c r="A2017" s="3">
        <v>7451</v>
      </c>
      <c r="B2017" s="3" t="s">
        <v>2188</v>
      </c>
      <c r="C2017" s="3" t="s">
        <v>2187</v>
      </c>
      <c r="D2017" s="3" t="s">
        <v>2180</v>
      </c>
      <c r="E2017" s="3" t="str">
        <v>Törbel</v>
      </c>
      <c r="G2017" s="18">
        <v>6538</v>
      </c>
      <c r="H2017" s="18" t="s">
        <v>4554</v>
      </c>
    </row>
    <row r="2018" spans="1:8" x14ac:dyDescent="0.2">
      <c r="A2018" s="3">
        <v>7458</v>
      </c>
      <c r="B2018" s="3" t="s">
        <v>2189</v>
      </c>
      <c r="C2018" s="3" t="s">
        <v>2187</v>
      </c>
      <c r="D2018" s="3" t="s">
        <v>2180</v>
      </c>
      <c r="E2018" s="3" t="str">
        <v>Visp</v>
      </c>
      <c r="G2018" s="18">
        <v>6540</v>
      </c>
      <c r="H2018" s="18" t="s">
        <v>4554</v>
      </c>
    </row>
    <row r="2019" spans="1:8" x14ac:dyDescent="0.2">
      <c r="A2019" s="3">
        <v>7459</v>
      </c>
      <c r="B2019" s="3" t="s">
        <v>2190</v>
      </c>
      <c r="C2019" s="3" t="s">
        <v>2187</v>
      </c>
      <c r="D2019" s="3" t="s">
        <v>2180</v>
      </c>
      <c r="E2019" s="3" t="str">
        <v>Visperterminen</v>
      </c>
      <c r="G2019" s="18">
        <v>6541</v>
      </c>
      <c r="H2019" s="18" t="s">
        <v>4554</v>
      </c>
    </row>
    <row r="2020" spans="1:8" x14ac:dyDescent="0.2">
      <c r="A2020" s="3">
        <v>7472</v>
      </c>
      <c r="B2020" s="3" t="s">
        <v>2191</v>
      </c>
      <c r="C2020" s="3" t="s">
        <v>2187</v>
      </c>
      <c r="D2020" s="3" t="s">
        <v>2180</v>
      </c>
      <c r="E2020" s="3" t="str">
        <v>Zeneggen</v>
      </c>
      <c r="G2020" s="18">
        <v>6542</v>
      </c>
      <c r="H2020" s="18" t="s">
        <v>4554</v>
      </c>
    </row>
    <row r="2021" spans="1:8" x14ac:dyDescent="0.2">
      <c r="A2021" s="3">
        <v>7473</v>
      </c>
      <c r="B2021" s="3" t="s">
        <v>2192</v>
      </c>
      <c r="C2021" s="3" t="s">
        <v>2187</v>
      </c>
      <c r="D2021" s="3" t="s">
        <v>2180</v>
      </c>
      <c r="E2021" s="3" t="str">
        <v>Zermatt</v>
      </c>
      <c r="G2021" s="18">
        <v>6543</v>
      </c>
      <c r="H2021" s="18" t="s">
        <v>4554</v>
      </c>
    </row>
    <row r="2022" spans="1:8" x14ac:dyDescent="0.2">
      <c r="A2022" s="3">
        <v>7492</v>
      </c>
      <c r="B2022" s="3" t="s">
        <v>2193</v>
      </c>
      <c r="C2022" s="3" t="s">
        <v>2187</v>
      </c>
      <c r="D2022" s="3" t="s">
        <v>2180</v>
      </c>
      <c r="E2022" s="3" t="str">
        <v>Boudry</v>
      </c>
      <c r="G2022" s="18">
        <v>6544</v>
      </c>
      <c r="H2022" s="18" t="s">
        <v>4555</v>
      </c>
    </row>
    <row r="2023" spans="1:8" x14ac:dyDescent="0.2">
      <c r="A2023" s="3">
        <v>7452</v>
      </c>
      <c r="B2023" s="3" t="s">
        <v>2194</v>
      </c>
      <c r="C2023" s="3" t="s">
        <v>2195</v>
      </c>
      <c r="D2023" s="3" t="s">
        <v>2180</v>
      </c>
      <c r="E2023" s="3" t="str">
        <v>Cortaillod</v>
      </c>
      <c r="G2023" s="18">
        <v>6545</v>
      </c>
      <c r="H2023" s="18" t="s">
        <v>4554</v>
      </c>
    </row>
    <row r="2024" spans="1:8" x14ac:dyDescent="0.2">
      <c r="A2024" s="3">
        <v>7453</v>
      </c>
      <c r="B2024" s="3" t="s">
        <v>2196</v>
      </c>
      <c r="C2024" s="3" t="s">
        <v>2195</v>
      </c>
      <c r="D2024" s="3" t="s">
        <v>2180</v>
      </c>
      <c r="E2024" s="3" t="str">
        <v>Rochefort</v>
      </c>
      <c r="G2024" s="18">
        <v>6546</v>
      </c>
      <c r="H2024" s="18" t="s">
        <v>4554</v>
      </c>
    </row>
    <row r="2025" spans="1:8" x14ac:dyDescent="0.2">
      <c r="A2025" s="3">
        <v>7454</v>
      </c>
      <c r="B2025" s="3" t="s">
        <v>2197</v>
      </c>
      <c r="C2025" s="3" t="s">
        <v>2195</v>
      </c>
      <c r="D2025" s="3" t="s">
        <v>2180</v>
      </c>
      <c r="E2025" s="3" t="str">
        <v>Milvignes</v>
      </c>
      <c r="G2025" s="18">
        <v>6548</v>
      </c>
      <c r="H2025" s="18" t="s">
        <v>4547</v>
      </c>
    </row>
    <row r="2026" spans="1:8" x14ac:dyDescent="0.2">
      <c r="A2026" s="3">
        <v>7455</v>
      </c>
      <c r="B2026" s="3" t="s">
        <v>2198</v>
      </c>
      <c r="C2026" s="3" t="s">
        <v>2195</v>
      </c>
      <c r="D2026" s="3" t="s">
        <v>2180</v>
      </c>
      <c r="E2026" s="3" t="str">
        <v>La Grande Béroche</v>
      </c>
      <c r="G2026" s="18">
        <v>6549</v>
      </c>
      <c r="H2026" s="18" t="s">
        <v>4554</v>
      </c>
    </row>
    <row r="2027" spans="1:8" x14ac:dyDescent="0.2">
      <c r="A2027" s="3">
        <v>7456</v>
      </c>
      <c r="B2027" s="3" t="s">
        <v>2199</v>
      </c>
      <c r="C2027" s="3" t="s">
        <v>2195</v>
      </c>
      <c r="D2027" s="3" t="s">
        <v>2180</v>
      </c>
      <c r="E2027" s="3" t="str">
        <v>La Chaux-de-Fonds</v>
      </c>
      <c r="G2027" s="18">
        <v>6556</v>
      </c>
      <c r="H2027" s="18" t="s">
        <v>4554</v>
      </c>
    </row>
    <row r="2028" spans="1:8" x14ac:dyDescent="0.2">
      <c r="A2028" s="3">
        <v>7456</v>
      </c>
      <c r="B2028" s="3" t="s">
        <v>2200</v>
      </c>
      <c r="C2028" s="3" t="s">
        <v>2195</v>
      </c>
      <c r="D2028" s="3" t="s">
        <v>2180</v>
      </c>
      <c r="E2028" s="3" t="str">
        <v>Les Planchettes</v>
      </c>
      <c r="G2028" s="18">
        <v>6557</v>
      </c>
      <c r="H2028" s="18" t="s">
        <v>4554</v>
      </c>
    </row>
    <row r="2029" spans="1:8" x14ac:dyDescent="0.2">
      <c r="A2029" s="3">
        <v>7457</v>
      </c>
      <c r="B2029" s="3" t="s">
        <v>2201</v>
      </c>
      <c r="C2029" s="3" t="s">
        <v>2195</v>
      </c>
      <c r="D2029" s="3" t="s">
        <v>2180</v>
      </c>
      <c r="E2029" s="3" t="str">
        <v>La Sagne</v>
      </c>
      <c r="G2029" s="18">
        <v>6558</v>
      </c>
      <c r="H2029" s="18" t="s">
        <v>4554</v>
      </c>
    </row>
    <row r="2030" spans="1:8" x14ac:dyDescent="0.2">
      <c r="A2030" s="3">
        <v>7460</v>
      </c>
      <c r="B2030" s="3" t="s">
        <v>2202</v>
      </c>
      <c r="C2030" s="3" t="s">
        <v>2195</v>
      </c>
      <c r="D2030" s="3" t="s">
        <v>2180</v>
      </c>
      <c r="E2030" s="3" t="str">
        <v>La Brévine</v>
      </c>
      <c r="G2030" s="18">
        <v>6562</v>
      </c>
      <c r="H2030" s="18" t="s">
        <v>4554</v>
      </c>
    </row>
    <row r="2031" spans="1:8" x14ac:dyDescent="0.2">
      <c r="A2031" s="3">
        <v>7462</v>
      </c>
      <c r="B2031" s="3" t="s">
        <v>2203</v>
      </c>
      <c r="C2031" s="3" t="s">
        <v>2195</v>
      </c>
      <c r="D2031" s="3" t="s">
        <v>2180</v>
      </c>
      <c r="E2031" s="3" t="str">
        <v>Brot-Plamboz</v>
      </c>
      <c r="G2031" s="18">
        <v>6563</v>
      </c>
      <c r="H2031" s="18" t="s">
        <v>4555</v>
      </c>
    </row>
    <row r="2032" spans="1:8" x14ac:dyDescent="0.2">
      <c r="A2032" s="3">
        <v>7463</v>
      </c>
      <c r="B2032" s="3" t="s">
        <v>2204</v>
      </c>
      <c r="C2032" s="3" t="s">
        <v>2195</v>
      </c>
      <c r="D2032" s="3" t="s">
        <v>2180</v>
      </c>
      <c r="E2032" s="3" t="str">
        <v>Le Cerneux-Péquignot</v>
      </c>
      <c r="G2032" s="18">
        <v>6565</v>
      </c>
      <c r="H2032" s="18" t="s">
        <v>4555</v>
      </c>
    </row>
    <row r="2033" spans="1:8" x14ac:dyDescent="0.2">
      <c r="A2033" s="3">
        <v>7463</v>
      </c>
      <c r="B2033" s="3" t="s">
        <v>2204</v>
      </c>
      <c r="C2033" s="3" t="s">
        <v>2195</v>
      </c>
      <c r="D2033" s="3" t="s">
        <v>2180</v>
      </c>
      <c r="E2033" s="3" t="str">
        <v>La Chaux-du-Milieu</v>
      </c>
      <c r="G2033" s="18">
        <v>6571</v>
      </c>
      <c r="H2033" s="18" t="s">
        <v>4554</v>
      </c>
    </row>
    <row r="2034" spans="1:8" x14ac:dyDescent="0.2">
      <c r="A2034" s="3">
        <v>7464</v>
      </c>
      <c r="B2034" s="3" t="s">
        <v>2205</v>
      </c>
      <c r="C2034" s="3" t="s">
        <v>2195</v>
      </c>
      <c r="D2034" s="3" t="s">
        <v>2180</v>
      </c>
      <c r="E2034" s="3" t="str">
        <v>Le Locle</v>
      </c>
      <c r="G2034" s="18">
        <v>6572</v>
      </c>
      <c r="H2034" s="18" t="s">
        <v>4554</v>
      </c>
    </row>
    <row r="2035" spans="1:8" x14ac:dyDescent="0.2">
      <c r="A2035" s="3">
        <v>7477</v>
      </c>
      <c r="B2035" s="3" t="s">
        <v>2206</v>
      </c>
      <c r="C2035" s="3" t="s">
        <v>2207</v>
      </c>
      <c r="D2035" s="3" t="s">
        <v>2180</v>
      </c>
      <c r="E2035" s="3" t="str">
        <v>Les Ponts-de-Martel</v>
      </c>
      <c r="G2035" s="18">
        <v>6573</v>
      </c>
      <c r="H2035" s="18" t="s">
        <v>4556</v>
      </c>
    </row>
    <row r="2036" spans="1:8" x14ac:dyDescent="0.2">
      <c r="A2036" s="3">
        <v>7482</v>
      </c>
      <c r="B2036" s="3" t="s">
        <v>2208</v>
      </c>
      <c r="C2036" s="3" t="s">
        <v>2207</v>
      </c>
      <c r="D2036" s="3" t="s">
        <v>2180</v>
      </c>
      <c r="E2036" s="3" t="str">
        <v>Cornaux</v>
      </c>
      <c r="G2036" s="18">
        <v>6574</v>
      </c>
      <c r="H2036" s="18" t="s">
        <v>4556</v>
      </c>
    </row>
    <row r="2037" spans="1:8" x14ac:dyDescent="0.2">
      <c r="A2037" s="3">
        <v>7482</v>
      </c>
      <c r="B2037" s="3" t="s">
        <v>2209</v>
      </c>
      <c r="C2037" s="3" t="s">
        <v>2207</v>
      </c>
      <c r="D2037" s="3" t="s">
        <v>2180</v>
      </c>
      <c r="E2037" s="3" t="str">
        <v>Cressier (NE)</v>
      </c>
      <c r="G2037" s="18">
        <v>6575</v>
      </c>
      <c r="H2037" s="18" t="s">
        <v>4556</v>
      </c>
    </row>
    <row r="2038" spans="1:8" x14ac:dyDescent="0.2">
      <c r="A2038" s="3">
        <v>7482</v>
      </c>
      <c r="B2038" s="3" t="s">
        <v>2210</v>
      </c>
      <c r="C2038" s="3" t="s">
        <v>2207</v>
      </c>
      <c r="D2038" s="3" t="s">
        <v>2180</v>
      </c>
      <c r="E2038" s="3" t="str">
        <v>Enges</v>
      </c>
      <c r="G2038" s="18">
        <v>6576</v>
      </c>
      <c r="H2038" s="18" t="s">
        <v>4556</v>
      </c>
    </row>
    <row r="2039" spans="1:8" x14ac:dyDescent="0.2">
      <c r="A2039" s="3">
        <v>7484</v>
      </c>
      <c r="B2039" s="3" t="s">
        <v>2211</v>
      </c>
      <c r="C2039" s="3" t="s">
        <v>2207</v>
      </c>
      <c r="D2039" s="3" t="s">
        <v>2180</v>
      </c>
      <c r="E2039" s="3" t="str">
        <v>Hauterive (NE)</v>
      </c>
      <c r="G2039" s="18">
        <v>6577</v>
      </c>
      <c r="H2039" s="18" t="s">
        <v>4556</v>
      </c>
    </row>
    <row r="2040" spans="1:8" x14ac:dyDescent="0.2">
      <c r="A2040" s="3">
        <v>7743</v>
      </c>
      <c r="B2040" s="3" t="s">
        <v>2212</v>
      </c>
      <c r="C2040" s="3" t="s">
        <v>2212</v>
      </c>
      <c r="D2040" s="3" t="s">
        <v>2180</v>
      </c>
      <c r="E2040" s="3" t="str">
        <v>Le Landeron</v>
      </c>
      <c r="G2040" s="18">
        <v>6578</v>
      </c>
      <c r="H2040" s="18" t="s">
        <v>4556</v>
      </c>
    </row>
    <row r="2041" spans="1:8" x14ac:dyDescent="0.2">
      <c r="A2041" s="3">
        <v>7744</v>
      </c>
      <c r="B2041" s="3" t="s">
        <v>2213</v>
      </c>
      <c r="C2041" s="3" t="s">
        <v>2212</v>
      </c>
      <c r="D2041" s="3" t="s">
        <v>2180</v>
      </c>
      <c r="E2041" s="3" t="str">
        <v>Lignières</v>
      </c>
      <c r="G2041" s="18">
        <v>6579</v>
      </c>
      <c r="H2041" s="18" t="s">
        <v>4556</v>
      </c>
    </row>
    <row r="2042" spans="1:8" x14ac:dyDescent="0.2">
      <c r="A2042" s="3">
        <v>7747</v>
      </c>
      <c r="B2042" s="3" t="s">
        <v>2214</v>
      </c>
      <c r="C2042" s="3" t="s">
        <v>2212</v>
      </c>
      <c r="D2042" s="3" t="s">
        <v>2180</v>
      </c>
      <c r="E2042" s="3" t="str">
        <v>Neuchâtel</v>
      </c>
      <c r="G2042" s="18">
        <v>6582</v>
      </c>
      <c r="H2042" s="18" t="s">
        <v>4554</v>
      </c>
    </row>
    <row r="2043" spans="1:8" x14ac:dyDescent="0.2">
      <c r="A2043" s="3">
        <v>7748</v>
      </c>
      <c r="B2043" s="3" t="s">
        <v>2215</v>
      </c>
      <c r="C2043" s="3" t="s">
        <v>2212</v>
      </c>
      <c r="D2043" s="3" t="s">
        <v>2180</v>
      </c>
      <c r="E2043" s="3" t="str">
        <v>Saint-Blaise</v>
      </c>
      <c r="G2043" s="18">
        <v>6583</v>
      </c>
      <c r="H2043" s="18" t="s">
        <v>4554</v>
      </c>
    </row>
    <row r="2044" spans="1:8" x14ac:dyDescent="0.2">
      <c r="A2044" s="3">
        <v>7710</v>
      </c>
      <c r="B2044" s="3" t="s">
        <v>2216</v>
      </c>
      <c r="C2044" s="3" t="s">
        <v>2217</v>
      </c>
      <c r="D2044" s="3" t="s">
        <v>2180</v>
      </c>
      <c r="E2044" s="3" t="str">
        <v>La Tène</v>
      </c>
      <c r="G2044" s="18">
        <v>6584</v>
      </c>
      <c r="H2044" s="18" t="s">
        <v>4554</v>
      </c>
    </row>
    <row r="2045" spans="1:8" x14ac:dyDescent="0.2">
      <c r="A2045" s="3">
        <v>7710</v>
      </c>
      <c r="B2045" s="3" t="s">
        <v>2218</v>
      </c>
      <c r="C2045" s="3" t="s">
        <v>2217</v>
      </c>
      <c r="D2045" s="3" t="s">
        <v>2180</v>
      </c>
      <c r="E2045" s="3" t="str">
        <v>Val-de-Ruz</v>
      </c>
      <c r="G2045" s="18">
        <v>6592</v>
      </c>
      <c r="H2045" s="18" t="s">
        <v>4554</v>
      </c>
    </row>
    <row r="2046" spans="1:8" x14ac:dyDescent="0.2">
      <c r="A2046" s="3">
        <v>7741</v>
      </c>
      <c r="B2046" s="3" t="s">
        <v>2219</v>
      </c>
      <c r="C2046" s="3" t="s">
        <v>2217</v>
      </c>
      <c r="D2046" s="3" t="s">
        <v>2180</v>
      </c>
      <c r="E2046" s="3" t="str">
        <v>La Côte-aux-Fées</v>
      </c>
      <c r="G2046" s="18">
        <v>6593</v>
      </c>
      <c r="H2046" s="18" t="s">
        <v>4554</v>
      </c>
    </row>
    <row r="2047" spans="1:8" x14ac:dyDescent="0.2">
      <c r="A2047" s="3">
        <v>7742</v>
      </c>
      <c r="B2047" s="3" t="s">
        <v>2217</v>
      </c>
      <c r="C2047" s="3" t="s">
        <v>2217</v>
      </c>
      <c r="D2047" s="3" t="s">
        <v>2180</v>
      </c>
      <c r="E2047" s="3" t="str">
        <v>Les Verrières</v>
      </c>
      <c r="G2047" s="18">
        <v>6594</v>
      </c>
      <c r="H2047" s="18" t="s">
        <v>4554</v>
      </c>
    </row>
    <row r="2048" spans="1:8" x14ac:dyDescent="0.2">
      <c r="A2048" s="3">
        <v>7742</v>
      </c>
      <c r="B2048" s="3" t="s">
        <v>2220</v>
      </c>
      <c r="C2048" s="3" t="s">
        <v>2217</v>
      </c>
      <c r="D2048" s="3" t="s">
        <v>2180</v>
      </c>
      <c r="E2048" s="3" t="str">
        <v>Val-de-Travers</v>
      </c>
      <c r="G2048" s="18">
        <v>6595</v>
      </c>
      <c r="H2048" s="18" t="s">
        <v>4554</v>
      </c>
    </row>
    <row r="2049" spans="1:8" x14ac:dyDescent="0.2">
      <c r="A2049" s="3">
        <v>7742</v>
      </c>
      <c r="B2049" s="3" t="s">
        <v>2221</v>
      </c>
      <c r="C2049" s="3" t="s">
        <v>2217</v>
      </c>
      <c r="D2049" s="3" t="s">
        <v>2180</v>
      </c>
      <c r="E2049" s="3" t="str">
        <v>Aire-la-Ville</v>
      </c>
      <c r="G2049" s="18">
        <v>6596</v>
      </c>
      <c r="H2049" s="18" t="s">
        <v>4556</v>
      </c>
    </row>
    <row r="2050" spans="1:8" x14ac:dyDescent="0.2">
      <c r="A2050" s="3">
        <v>7743</v>
      </c>
      <c r="B2050" s="3" t="s">
        <v>2222</v>
      </c>
      <c r="C2050" s="3" t="s">
        <v>2217</v>
      </c>
      <c r="D2050" s="3" t="s">
        <v>2180</v>
      </c>
      <c r="E2050" s="3" t="str">
        <v>Anières</v>
      </c>
      <c r="G2050" s="18">
        <v>6597</v>
      </c>
      <c r="H2050" s="18" t="s">
        <v>4554</v>
      </c>
    </row>
    <row r="2051" spans="1:8" x14ac:dyDescent="0.2">
      <c r="A2051" s="3">
        <v>7745</v>
      </c>
      <c r="B2051" s="3" t="s">
        <v>2223</v>
      </c>
      <c r="C2051" s="3" t="s">
        <v>2217</v>
      </c>
      <c r="D2051" s="3" t="s">
        <v>2180</v>
      </c>
      <c r="E2051" s="3" t="str">
        <v>Avully</v>
      </c>
      <c r="G2051" s="18">
        <v>6598</v>
      </c>
      <c r="H2051" s="18" t="s">
        <v>4556</v>
      </c>
    </row>
    <row r="2052" spans="1:8" x14ac:dyDescent="0.2">
      <c r="A2052" s="3">
        <v>7746</v>
      </c>
      <c r="B2052" s="3" t="s">
        <v>2224</v>
      </c>
      <c r="C2052" s="3" t="s">
        <v>2217</v>
      </c>
      <c r="D2052" s="3" t="s">
        <v>2180</v>
      </c>
      <c r="E2052" s="3" t="str">
        <v>Avusy</v>
      </c>
      <c r="G2052" s="18">
        <v>6599</v>
      </c>
      <c r="H2052" s="18" t="s">
        <v>4554</v>
      </c>
    </row>
    <row r="2053" spans="1:8" x14ac:dyDescent="0.2">
      <c r="A2053" s="3">
        <v>7153</v>
      </c>
      <c r="B2053" s="3" t="s">
        <v>2225</v>
      </c>
      <c r="C2053" s="3" t="s">
        <v>2225</v>
      </c>
      <c r="D2053" s="3" t="s">
        <v>2180</v>
      </c>
      <c r="E2053" s="3" t="str">
        <v>Bardonnex</v>
      </c>
      <c r="G2053" s="18">
        <v>6600</v>
      </c>
      <c r="H2053" s="18" t="s">
        <v>4556</v>
      </c>
    </row>
    <row r="2054" spans="1:8" x14ac:dyDescent="0.2">
      <c r="A2054" s="3">
        <v>7031</v>
      </c>
      <c r="B2054" s="3" t="s">
        <v>2226</v>
      </c>
      <c r="C2054" s="3" t="s">
        <v>2227</v>
      </c>
      <c r="D2054" s="3" t="s">
        <v>2180</v>
      </c>
      <c r="E2054" s="3" t="str">
        <v>Bellevue</v>
      </c>
      <c r="G2054" s="18">
        <v>6605</v>
      </c>
      <c r="H2054" s="18" t="s">
        <v>4556</v>
      </c>
    </row>
    <row r="2055" spans="1:8" x14ac:dyDescent="0.2">
      <c r="A2055" s="3">
        <v>7032</v>
      </c>
      <c r="B2055" s="3" t="s">
        <v>2228</v>
      </c>
      <c r="C2055" s="3" t="s">
        <v>2227</v>
      </c>
      <c r="D2055" s="3" t="s">
        <v>2180</v>
      </c>
      <c r="E2055" s="3" t="str">
        <v>Bernex</v>
      </c>
      <c r="G2055" s="18">
        <v>6611</v>
      </c>
      <c r="H2055" s="18" t="s">
        <v>4556</v>
      </c>
    </row>
    <row r="2056" spans="1:8" x14ac:dyDescent="0.2">
      <c r="A2056" s="3">
        <v>7152</v>
      </c>
      <c r="B2056" s="3" t="s">
        <v>2229</v>
      </c>
      <c r="C2056" s="3" t="s">
        <v>2229</v>
      </c>
      <c r="D2056" s="3" t="s">
        <v>2180</v>
      </c>
      <c r="E2056" s="3" t="str">
        <v>Carouge (GE)</v>
      </c>
      <c r="G2056" s="18">
        <v>6612</v>
      </c>
      <c r="H2056" s="18" t="s">
        <v>4556</v>
      </c>
    </row>
    <row r="2057" spans="1:8" x14ac:dyDescent="0.2">
      <c r="A2057" s="3">
        <v>7151</v>
      </c>
      <c r="B2057" s="3" t="s">
        <v>2230</v>
      </c>
      <c r="C2057" s="3" t="s">
        <v>2230</v>
      </c>
      <c r="D2057" s="3" t="s">
        <v>2180</v>
      </c>
      <c r="E2057" s="3" t="str">
        <v>Cartigny</v>
      </c>
      <c r="G2057" s="18">
        <v>6613</v>
      </c>
      <c r="H2057" s="18" t="s">
        <v>4556</v>
      </c>
    </row>
    <row r="2058" spans="1:8" x14ac:dyDescent="0.2">
      <c r="A2058" s="3">
        <v>7116</v>
      </c>
      <c r="B2058" s="3" t="s">
        <v>2231</v>
      </c>
      <c r="C2058" s="3" t="s">
        <v>2232</v>
      </c>
      <c r="D2058" s="3" t="s">
        <v>2180</v>
      </c>
      <c r="E2058" s="3" t="str">
        <v>Céligny</v>
      </c>
      <c r="G2058" s="18">
        <v>6614</v>
      </c>
      <c r="H2058" s="18" t="s">
        <v>4556</v>
      </c>
    </row>
    <row r="2059" spans="1:8" x14ac:dyDescent="0.2">
      <c r="A2059" s="3">
        <v>7132</v>
      </c>
      <c r="B2059" s="3" t="s">
        <v>2232</v>
      </c>
      <c r="C2059" s="3" t="s">
        <v>2232</v>
      </c>
      <c r="D2059" s="3" t="s">
        <v>2180</v>
      </c>
      <c r="E2059" s="3" t="str">
        <v>Chancy</v>
      </c>
      <c r="G2059" s="18">
        <v>6616</v>
      </c>
      <c r="H2059" s="18" t="s">
        <v>4556</v>
      </c>
    </row>
    <row r="2060" spans="1:8" x14ac:dyDescent="0.2">
      <c r="A2060" s="3">
        <v>7110</v>
      </c>
      <c r="B2060" s="3" t="s">
        <v>2233</v>
      </c>
      <c r="C2060" s="3" t="s">
        <v>2234</v>
      </c>
      <c r="D2060" s="3" t="s">
        <v>2180</v>
      </c>
      <c r="E2060" s="3" t="str">
        <v>Chêne-Bougeries</v>
      </c>
      <c r="G2060" s="18">
        <v>6618</v>
      </c>
      <c r="H2060" s="18" t="s">
        <v>4556</v>
      </c>
    </row>
    <row r="2061" spans="1:8" x14ac:dyDescent="0.2">
      <c r="A2061" s="3">
        <v>7113</v>
      </c>
      <c r="B2061" s="3" t="s">
        <v>2235</v>
      </c>
      <c r="C2061" s="3" t="s">
        <v>2234</v>
      </c>
      <c r="D2061" s="3" t="s">
        <v>2180</v>
      </c>
      <c r="E2061" s="3" t="str">
        <v>Chêne-Bourg</v>
      </c>
      <c r="G2061" s="18">
        <v>6622</v>
      </c>
      <c r="H2061" s="18" t="s">
        <v>4556</v>
      </c>
    </row>
    <row r="2062" spans="1:8" x14ac:dyDescent="0.2">
      <c r="A2062" s="3">
        <v>7114</v>
      </c>
      <c r="B2062" s="3" t="s">
        <v>2236</v>
      </c>
      <c r="C2062" s="3" t="s">
        <v>2234</v>
      </c>
      <c r="D2062" s="3" t="s">
        <v>2180</v>
      </c>
      <c r="E2062" s="3" t="str">
        <v>Choulex</v>
      </c>
      <c r="G2062" s="18">
        <v>6631</v>
      </c>
      <c r="H2062" s="18" t="s">
        <v>4554</v>
      </c>
    </row>
    <row r="2063" spans="1:8" x14ac:dyDescent="0.2">
      <c r="A2063" s="3">
        <v>7115</v>
      </c>
      <c r="B2063" s="3" t="s">
        <v>2237</v>
      </c>
      <c r="C2063" s="3" t="s">
        <v>2234</v>
      </c>
      <c r="D2063" s="3" t="s">
        <v>2180</v>
      </c>
      <c r="E2063" s="3" t="str">
        <v>Collex-Bossy</v>
      </c>
      <c r="G2063" s="18">
        <v>6632</v>
      </c>
      <c r="H2063" s="18" t="s">
        <v>4554</v>
      </c>
    </row>
    <row r="2064" spans="1:8" x14ac:dyDescent="0.2">
      <c r="A2064" s="3">
        <v>7116</v>
      </c>
      <c r="B2064" s="3" t="s">
        <v>2238</v>
      </c>
      <c r="C2064" s="3" t="s">
        <v>2234</v>
      </c>
      <c r="D2064" s="3" t="s">
        <v>2180</v>
      </c>
      <c r="E2064" s="3" t="str">
        <v>Collonge-Bellerive</v>
      </c>
      <c r="G2064" s="18">
        <v>6633</v>
      </c>
      <c r="H2064" s="18" t="s">
        <v>4554</v>
      </c>
    </row>
    <row r="2065" spans="1:8" x14ac:dyDescent="0.2">
      <c r="A2065" s="3">
        <v>7142</v>
      </c>
      <c r="B2065" s="3" t="s">
        <v>2239</v>
      </c>
      <c r="C2065" s="3" t="s">
        <v>2234</v>
      </c>
      <c r="D2065" s="3" t="s">
        <v>2180</v>
      </c>
      <c r="E2065" s="3" t="str">
        <v>Cologny</v>
      </c>
      <c r="G2065" s="18">
        <v>6634</v>
      </c>
      <c r="H2065" s="18" t="s">
        <v>4554</v>
      </c>
    </row>
    <row r="2066" spans="1:8" x14ac:dyDescent="0.2">
      <c r="A2066" s="3">
        <v>7143</v>
      </c>
      <c r="B2066" s="3" t="s">
        <v>2240</v>
      </c>
      <c r="C2066" s="3" t="s">
        <v>2234</v>
      </c>
      <c r="D2066" s="3" t="s">
        <v>2180</v>
      </c>
      <c r="E2066" s="3" t="str">
        <v>Confignon</v>
      </c>
      <c r="G2066" s="18">
        <v>6635</v>
      </c>
      <c r="H2066" s="18" t="s">
        <v>4554</v>
      </c>
    </row>
    <row r="2067" spans="1:8" x14ac:dyDescent="0.2">
      <c r="A2067" s="3">
        <v>7144</v>
      </c>
      <c r="B2067" s="3" t="s">
        <v>2241</v>
      </c>
      <c r="C2067" s="3" t="s">
        <v>2234</v>
      </c>
      <c r="D2067" s="3" t="s">
        <v>2180</v>
      </c>
      <c r="E2067" s="3" t="str">
        <v>Corsier (GE)</v>
      </c>
      <c r="G2067" s="18">
        <v>6636</v>
      </c>
      <c r="H2067" s="18" t="s">
        <v>4554</v>
      </c>
    </row>
    <row r="2068" spans="1:8" x14ac:dyDescent="0.2">
      <c r="A2068" s="3">
        <v>7145</v>
      </c>
      <c r="B2068" s="3" t="s">
        <v>2242</v>
      </c>
      <c r="C2068" s="3" t="s">
        <v>2234</v>
      </c>
      <c r="D2068" s="3" t="s">
        <v>2180</v>
      </c>
      <c r="E2068" s="3" t="str">
        <v>Dardagny</v>
      </c>
      <c r="G2068" s="18">
        <v>6637</v>
      </c>
      <c r="H2068" s="18" t="s">
        <v>4547</v>
      </c>
    </row>
    <row r="2069" spans="1:8" x14ac:dyDescent="0.2">
      <c r="A2069" s="3">
        <v>7146</v>
      </c>
      <c r="B2069" s="3" t="s">
        <v>2243</v>
      </c>
      <c r="C2069" s="3" t="s">
        <v>2234</v>
      </c>
      <c r="D2069" s="3" t="s">
        <v>2180</v>
      </c>
      <c r="E2069" s="3" t="str">
        <v>Genève</v>
      </c>
      <c r="G2069" s="18">
        <v>6644</v>
      </c>
      <c r="H2069" s="18" t="s">
        <v>4556</v>
      </c>
    </row>
    <row r="2070" spans="1:8" x14ac:dyDescent="0.2">
      <c r="A2070" s="3">
        <v>7147</v>
      </c>
      <c r="B2070" s="3" t="s">
        <v>2244</v>
      </c>
      <c r="C2070" s="3" t="s">
        <v>2234</v>
      </c>
      <c r="D2070" s="3" t="s">
        <v>2180</v>
      </c>
      <c r="E2070" s="3" t="str">
        <v>Genthod</v>
      </c>
      <c r="G2070" s="18">
        <v>6645</v>
      </c>
      <c r="H2070" s="18" t="s">
        <v>4556</v>
      </c>
    </row>
    <row r="2071" spans="1:8" x14ac:dyDescent="0.2">
      <c r="A2071" s="3">
        <v>7148</v>
      </c>
      <c r="B2071" s="3" t="s">
        <v>2245</v>
      </c>
      <c r="C2071" s="3" t="s">
        <v>2234</v>
      </c>
      <c r="D2071" s="3" t="s">
        <v>2180</v>
      </c>
      <c r="E2071" s="3" t="str">
        <v>Le Grand-Saconnex</v>
      </c>
      <c r="G2071" s="18">
        <v>6646</v>
      </c>
      <c r="H2071" s="18" t="s">
        <v>4556</v>
      </c>
    </row>
    <row r="2072" spans="1:8" x14ac:dyDescent="0.2">
      <c r="A2072" s="3">
        <v>7149</v>
      </c>
      <c r="B2072" s="3" t="s">
        <v>2246</v>
      </c>
      <c r="C2072" s="3" t="s">
        <v>2234</v>
      </c>
      <c r="D2072" s="3" t="s">
        <v>2180</v>
      </c>
      <c r="E2072" s="3" t="str">
        <v>Gy</v>
      </c>
      <c r="G2072" s="18">
        <v>6647</v>
      </c>
      <c r="H2072" s="18" t="s">
        <v>4554</v>
      </c>
    </row>
    <row r="2073" spans="1:8" x14ac:dyDescent="0.2">
      <c r="A2073" s="3">
        <v>7111</v>
      </c>
      <c r="B2073" s="3" t="s">
        <v>2247</v>
      </c>
      <c r="C2073" s="3" t="s">
        <v>2248</v>
      </c>
      <c r="D2073" s="3" t="s">
        <v>2180</v>
      </c>
      <c r="E2073" s="3" t="str">
        <v>Hermance</v>
      </c>
      <c r="G2073" s="18">
        <v>6648</v>
      </c>
      <c r="H2073" s="18" t="s">
        <v>4556</v>
      </c>
    </row>
    <row r="2074" spans="1:8" x14ac:dyDescent="0.2">
      <c r="A2074" s="3">
        <v>7112</v>
      </c>
      <c r="B2074" s="3" t="s">
        <v>2249</v>
      </c>
      <c r="C2074" s="3" t="s">
        <v>2248</v>
      </c>
      <c r="D2074" s="3" t="s">
        <v>2180</v>
      </c>
      <c r="E2074" s="3" t="str">
        <v>Jussy</v>
      </c>
      <c r="G2074" s="18">
        <v>6652</v>
      </c>
      <c r="H2074" s="18" t="s">
        <v>4556</v>
      </c>
    </row>
    <row r="2075" spans="1:8" x14ac:dyDescent="0.2">
      <c r="A2075" s="3">
        <v>7126</v>
      </c>
      <c r="B2075" s="3" t="s">
        <v>2250</v>
      </c>
      <c r="C2075" s="3" t="s">
        <v>2248</v>
      </c>
      <c r="D2075" s="3" t="s">
        <v>2180</v>
      </c>
      <c r="E2075" s="3" t="str">
        <v>Laconnex</v>
      </c>
      <c r="G2075" s="18">
        <v>6653</v>
      </c>
      <c r="H2075" s="18" t="s">
        <v>4556</v>
      </c>
    </row>
    <row r="2076" spans="1:8" x14ac:dyDescent="0.2">
      <c r="A2076" s="3">
        <v>7127</v>
      </c>
      <c r="B2076" s="3" t="s">
        <v>2251</v>
      </c>
      <c r="C2076" s="3" t="s">
        <v>2248</v>
      </c>
      <c r="D2076" s="3" t="s">
        <v>2180</v>
      </c>
      <c r="E2076" s="3" t="str">
        <v>Lancy</v>
      </c>
      <c r="G2076" s="18">
        <v>6654</v>
      </c>
      <c r="H2076" s="18" t="s">
        <v>4556</v>
      </c>
    </row>
    <row r="2077" spans="1:8" x14ac:dyDescent="0.2">
      <c r="A2077" s="3">
        <v>7128</v>
      </c>
      <c r="B2077" s="3" t="s">
        <v>2252</v>
      </c>
      <c r="C2077" s="3" t="s">
        <v>2248</v>
      </c>
      <c r="D2077" s="3" t="s">
        <v>2180</v>
      </c>
      <c r="E2077" s="3" t="str">
        <v>Meinier</v>
      </c>
      <c r="G2077" s="18">
        <v>6655</v>
      </c>
      <c r="H2077" s="18" t="s">
        <v>4556</v>
      </c>
    </row>
    <row r="2078" spans="1:8" x14ac:dyDescent="0.2">
      <c r="A2078" s="3">
        <v>7130</v>
      </c>
      <c r="B2078" s="3" t="s">
        <v>2253</v>
      </c>
      <c r="C2078" s="3" t="s">
        <v>2248</v>
      </c>
      <c r="D2078" s="3" t="s">
        <v>2180</v>
      </c>
      <c r="E2078" s="3" t="str">
        <v>Meyrin</v>
      </c>
      <c r="G2078" s="18">
        <v>6656</v>
      </c>
      <c r="H2078" s="18" t="s">
        <v>4556</v>
      </c>
    </row>
    <row r="2079" spans="1:8" x14ac:dyDescent="0.2">
      <c r="A2079" s="3">
        <v>7130</v>
      </c>
      <c r="B2079" s="3" t="s">
        <v>2254</v>
      </c>
      <c r="C2079" s="3" t="s">
        <v>2248</v>
      </c>
      <c r="D2079" s="3" t="s">
        <v>2180</v>
      </c>
      <c r="E2079" s="3" t="str">
        <v>Onex</v>
      </c>
      <c r="G2079" s="18">
        <v>6657</v>
      </c>
      <c r="H2079" s="18" t="s">
        <v>4556</v>
      </c>
    </row>
    <row r="2080" spans="1:8" x14ac:dyDescent="0.2">
      <c r="A2080" s="3">
        <v>7130</v>
      </c>
      <c r="B2080" s="3" t="s">
        <v>2254</v>
      </c>
      <c r="C2080" s="3" t="s">
        <v>2248</v>
      </c>
      <c r="D2080" s="3" t="s">
        <v>2180</v>
      </c>
      <c r="E2080" s="3" t="str">
        <v>Perly-Certoux</v>
      </c>
      <c r="G2080" s="18">
        <v>6658</v>
      </c>
      <c r="H2080" s="18" t="s">
        <v>4556</v>
      </c>
    </row>
    <row r="2081" spans="1:8" x14ac:dyDescent="0.2">
      <c r="A2081" s="3">
        <v>7141</v>
      </c>
      <c r="B2081" s="3" t="s">
        <v>2255</v>
      </c>
      <c r="C2081" s="3" t="s">
        <v>2248</v>
      </c>
      <c r="D2081" s="3" t="s">
        <v>2180</v>
      </c>
      <c r="E2081" s="3" t="str">
        <v>Plan-les-Ouates</v>
      </c>
      <c r="G2081" s="18">
        <v>6659</v>
      </c>
      <c r="H2081" s="18" t="s">
        <v>4556</v>
      </c>
    </row>
    <row r="2082" spans="1:8" x14ac:dyDescent="0.2">
      <c r="A2082" s="3">
        <v>7154</v>
      </c>
      <c r="B2082" s="3" t="s">
        <v>2256</v>
      </c>
      <c r="C2082" s="3" t="s">
        <v>2248</v>
      </c>
      <c r="D2082" s="3" t="s">
        <v>2180</v>
      </c>
      <c r="E2082" s="3" t="str">
        <v>Pregny-Chambésy</v>
      </c>
      <c r="G2082" s="18">
        <v>6661</v>
      </c>
      <c r="H2082" s="18" t="s">
        <v>4556</v>
      </c>
    </row>
    <row r="2083" spans="1:8" x14ac:dyDescent="0.2">
      <c r="A2083" s="3">
        <v>7155</v>
      </c>
      <c r="B2083" s="3" t="s">
        <v>2257</v>
      </c>
      <c r="C2083" s="3" t="s">
        <v>2248</v>
      </c>
      <c r="D2083" s="3" t="s">
        <v>2180</v>
      </c>
      <c r="E2083" s="3" t="str">
        <v>Presinge</v>
      </c>
      <c r="G2083" s="18">
        <v>6662</v>
      </c>
      <c r="H2083" s="18" t="s">
        <v>4556</v>
      </c>
    </row>
    <row r="2084" spans="1:8" x14ac:dyDescent="0.2">
      <c r="A2084" s="3">
        <v>7155</v>
      </c>
      <c r="B2084" s="3" t="s">
        <v>2257</v>
      </c>
      <c r="C2084" s="3" t="s">
        <v>2248</v>
      </c>
      <c r="D2084" s="3" t="s">
        <v>2180</v>
      </c>
      <c r="E2084" s="3" t="str">
        <v>Puplinge</v>
      </c>
      <c r="G2084" s="18">
        <v>6663</v>
      </c>
      <c r="H2084" s="18" t="s">
        <v>4556</v>
      </c>
    </row>
    <row r="2085" spans="1:8" x14ac:dyDescent="0.2">
      <c r="A2085" s="3">
        <v>7156</v>
      </c>
      <c r="B2085" s="3" t="s">
        <v>2258</v>
      </c>
      <c r="C2085" s="3" t="s">
        <v>2248</v>
      </c>
      <c r="D2085" s="3" t="s">
        <v>2180</v>
      </c>
      <c r="E2085" s="3" t="str">
        <v>Russin</v>
      </c>
      <c r="G2085" s="18">
        <v>6664</v>
      </c>
      <c r="H2085" s="18" t="s">
        <v>4556</v>
      </c>
    </row>
    <row r="2086" spans="1:8" x14ac:dyDescent="0.2">
      <c r="A2086" s="3">
        <v>7156</v>
      </c>
      <c r="B2086" s="3" t="s">
        <v>2259</v>
      </c>
      <c r="C2086" s="3" t="s">
        <v>2248</v>
      </c>
      <c r="D2086" s="3" t="s">
        <v>2180</v>
      </c>
      <c r="E2086" s="3" t="str">
        <v>Satigny</v>
      </c>
      <c r="G2086" s="18">
        <v>6670</v>
      </c>
      <c r="H2086" s="18" t="s">
        <v>4556</v>
      </c>
    </row>
    <row r="2087" spans="1:8" x14ac:dyDescent="0.2">
      <c r="A2087" s="3">
        <v>7157</v>
      </c>
      <c r="B2087" s="3" t="s">
        <v>2260</v>
      </c>
      <c r="C2087" s="3" t="s">
        <v>2248</v>
      </c>
      <c r="D2087" s="3" t="s">
        <v>2180</v>
      </c>
      <c r="E2087" s="3" t="str">
        <v>Soral</v>
      </c>
      <c r="G2087" s="18">
        <v>6672</v>
      </c>
      <c r="H2087" s="18" t="s">
        <v>4556</v>
      </c>
    </row>
    <row r="2088" spans="1:8" x14ac:dyDescent="0.2">
      <c r="A2088" s="3">
        <v>7413</v>
      </c>
      <c r="B2088" s="3" t="s">
        <v>2261</v>
      </c>
      <c r="C2088" s="3" t="s">
        <v>2262</v>
      </c>
      <c r="D2088" s="3" t="s">
        <v>2180</v>
      </c>
      <c r="E2088" s="3" t="str">
        <v>Thônex</v>
      </c>
      <c r="G2088" s="18">
        <v>6673</v>
      </c>
      <c r="H2088" s="18" t="s">
        <v>4556</v>
      </c>
    </row>
    <row r="2089" spans="1:8" x14ac:dyDescent="0.2">
      <c r="A2089" s="3">
        <v>7414</v>
      </c>
      <c r="B2089" s="3" t="s">
        <v>2262</v>
      </c>
      <c r="C2089" s="3" t="s">
        <v>2262</v>
      </c>
      <c r="D2089" s="3" t="s">
        <v>2180</v>
      </c>
      <c r="E2089" s="3" t="str">
        <v>Troinex</v>
      </c>
      <c r="G2089" s="18">
        <v>6674</v>
      </c>
      <c r="H2089" s="18" t="s">
        <v>4556</v>
      </c>
    </row>
    <row r="2090" spans="1:8" x14ac:dyDescent="0.2">
      <c r="A2090" s="3">
        <v>7405</v>
      </c>
      <c r="B2090" s="3" t="s">
        <v>2263</v>
      </c>
      <c r="C2090" s="3" t="s">
        <v>2263</v>
      </c>
      <c r="D2090" s="3" t="s">
        <v>2180</v>
      </c>
      <c r="E2090" s="3" t="str">
        <v>Vandoeuvres</v>
      </c>
      <c r="G2090" s="18">
        <v>6675</v>
      </c>
      <c r="H2090" s="18" t="s">
        <v>4556</v>
      </c>
    </row>
    <row r="2091" spans="1:8" x14ac:dyDescent="0.2">
      <c r="A2091" s="3">
        <v>7412</v>
      </c>
      <c r="B2091" s="3" t="s">
        <v>2264</v>
      </c>
      <c r="C2091" s="3" t="s">
        <v>2264</v>
      </c>
      <c r="D2091" s="3" t="s">
        <v>2180</v>
      </c>
      <c r="E2091" s="3" t="str">
        <v>Vernier</v>
      </c>
      <c r="G2091" s="18">
        <v>6676</v>
      </c>
      <c r="H2091" s="18" t="s">
        <v>4556</v>
      </c>
    </row>
    <row r="2092" spans="1:8" x14ac:dyDescent="0.2">
      <c r="A2092" s="3">
        <v>7411</v>
      </c>
      <c r="B2092" s="3" t="s">
        <v>2265</v>
      </c>
      <c r="C2092" s="3" t="s">
        <v>2265</v>
      </c>
      <c r="D2092" s="3" t="s">
        <v>2180</v>
      </c>
      <c r="E2092" s="3" t="str">
        <v>Versoix</v>
      </c>
      <c r="G2092" s="18">
        <v>6677</v>
      </c>
      <c r="H2092" s="18" t="s">
        <v>4556</v>
      </c>
    </row>
    <row r="2093" spans="1:8" x14ac:dyDescent="0.2">
      <c r="A2093" s="3">
        <v>7408</v>
      </c>
      <c r="B2093" s="3" t="s">
        <v>2266</v>
      </c>
      <c r="C2093" s="3" t="s">
        <v>2266</v>
      </c>
      <c r="D2093" s="3" t="s">
        <v>2180</v>
      </c>
      <c r="E2093" s="3" t="str">
        <v>Veyrier</v>
      </c>
      <c r="G2093" s="18">
        <v>6678</v>
      </c>
      <c r="H2093" s="18" t="s">
        <v>4556</v>
      </c>
    </row>
    <row r="2094" spans="1:8" x14ac:dyDescent="0.2">
      <c r="A2094" s="3">
        <v>7421</v>
      </c>
      <c r="B2094" s="3" t="s">
        <v>2267</v>
      </c>
      <c r="C2094" s="3" t="s">
        <v>2266</v>
      </c>
      <c r="D2094" s="3" t="s">
        <v>2180</v>
      </c>
      <c r="E2094" s="3" t="str">
        <v>Boécourt</v>
      </c>
      <c r="G2094" s="18">
        <v>6682</v>
      </c>
      <c r="H2094" s="18" t="s">
        <v>4556</v>
      </c>
    </row>
    <row r="2095" spans="1:8" x14ac:dyDescent="0.2">
      <c r="A2095" s="3">
        <v>7422</v>
      </c>
      <c r="B2095" s="3" t="s">
        <v>2268</v>
      </c>
      <c r="C2095" s="3" t="s">
        <v>2266</v>
      </c>
      <c r="D2095" s="3" t="s">
        <v>2180</v>
      </c>
      <c r="E2095" s="3" t="str">
        <v>Bourrignon</v>
      </c>
      <c r="G2095" s="18">
        <v>6683</v>
      </c>
      <c r="H2095" s="18" t="s">
        <v>4547</v>
      </c>
    </row>
    <row r="2096" spans="1:8" x14ac:dyDescent="0.2">
      <c r="A2096" s="3">
        <v>7423</v>
      </c>
      <c r="B2096" s="3" t="s">
        <v>2269</v>
      </c>
      <c r="C2096" s="3" t="s">
        <v>2266</v>
      </c>
      <c r="D2096" s="3" t="s">
        <v>2180</v>
      </c>
      <c r="E2096" s="3" t="str">
        <v>Châtillon (JU)</v>
      </c>
      <c r="G2096" s="18">
        <v>6684</v>
      </c>
      <c r="H2096" s="18" t="s">
        <v>4547</v>
      </c>
    </row>
    <row r="2097" spans="1:8" x14ac:dyDescent="0.2">
      <c r="A2097" s="3">
        <v>7423</v>
      </c>
      <c r="B2097" s="3" t="s">
        <v>2270</v>
      </c>
      <c r="C2097" s="3" t="s">
        <v>2266</v>
      </c>
      <c r="D2097" s="3" t="s">
        <v>2180</v>
      </c>
      <c r="E2097" s="3" t="str">
        <v>Courchapoix</v>
      </c>
      <c r="G2097" s="18">
        <v>6685</v>
      </c>
      <c r="H2097" s="18" t="s">
        <v>4547</v>
      </c>
    </row>
    <row r="2098" spans="1:8" x14ac:dyDescent="0.2">
      <c r="A2098" s="3">
        <v>7424</v>
      </c>
      <c r="B2098" s="3" t="s">
        <v>2271</v>
      </c>
      <c r="C2098" s="3" t="s">
        <v>2266</v>
      </c>
      <c r="D2098" s="3" t="s">
        <v>2180</v>
      </c>
      <c r="E2098" s="3" t="str">
        <v>Courrendlin</v>
      </c>
      <c r="G2098" s="18">
        <v>6690</v>
      </c>
      <c r="H2098" s="18" t="s">
        <v>4556</v>
      </c>
    </row>
    <row r="2099" spans="1:8" x14ac:dyDescent="0.2">
      <c r="A2099" s="3">
        <v>7424</v>
      </c>
      <c r="B2099" s="3" t="s">
        <v>2272</v>
      </c>
      <c r="C2099" s="3" t="s">
        <v>2266</v>
      </c>
      <c r="D2099" s="3" t="s">
        <v>2180</v>
      </c>
      <c r="E2099" s="3" t="str">
        <v>Courroux</v>
      </c>
      <c r="G2099" s="18">
        <v>6692</v>
      </c>
      <c r="H2099" s="18" t="s">
        <v>4556</v>
      </c>
    </row>
    <row r="2100" spans="1:8" x14ac:dyDescent="0.2">
      <c r="A2100" s="3">
        <v>7426</v>
      </c>
      <c r="B2100" s="3" t="s">
        <v>2273</v>
      </c>
      <c r="C2100" s="3" t="s">
        <v>2273</v>
      </c>
      <c r="D2100" s="3" t="s">
        <v>2180</v>
      </c>
      <c r="E2100" s="3" t="str">
        <v>Courtételle</v>
      </c>
      <c r="G2100" s="18">
        <v>6693</v>
      </c>
      <c r="H2100" s="18" t="s">
        <v>4556</v>
      </c>
    </row>
    <row r="2101" spans="1:8" x14ac:dyDescent="0.2">
      <c r="A2101" s="3">
        <v>7426</v>
      </c>
      <c r="B2101" s="3" t="s">
        <v>2273</v>
      </c>
      <c r="C2101" s="3" t="s">
        <v>2273</v>
      </c>
      <c r="D2101" s="3" t="s">
        <v>2180</v>
      </c>
      <c r="E2101" s="3" t="str">
        <v>Delémont</v>
      </c>
      <c r="G2101" s="18">
        <v>6694</v>
      </c>
      <c r="H2101" s="18" t="s">
        <v>4547</v>
      </c>
    </row>
    <row r="2102" spans="1:8" x14ac:dyDescent="0.2">
      <c r="A2102" s="3">
        <v>7425</v>
      </c>
      <c r="B2102" s="3" t="s">
        <v>2274</v>
      </c>
      <c r="C2102" s="3" t="s">
        <v>2274</v>
      </c>
      <c r="D2102" s="3" t="s">
        <v>2180</v>
      </c>
      <c r="E2102" s="3" t="str">
        <v>Develier</v>
      </c>
      <c r="G2102" s="18">
        <v>6695</v>
      </c>
      <c r="H2102" s="18" t="s">
        <v>4547</v>
      </c>
    </row>
    <row r="2103" spans="1:8" x14ac:dyDescent="0.2">
      <c r="A2103" s="3">
        <v>7430</v>
      </c>
      <c r="B2103" s="3" t="s">
        <v>2275</v>
      </c>
      <c r="C2103" s="3" t="s">
        <v>2275</v>
      </c>
      <c r="D2103" s="3" t="s">
        <v>2180</v>
      </c>
      <c r="E2103" s="3" t="str">
        <v>Ederswiler</v>
      </c>
      <c r="G2103" s="18">
        <v>6696</v>
      </c>
      <c r="H2103" s="18" t="s">
        <v>4547</v>
      </c>
    </row>
    <row r="2104" spans="1:8" x14ac:dyDescent="0.2">
      <c r="A2104" s="3">
        <v>7431</v>
      </c>
      <c r="B2104" s="3" t="s">
        <v>2276</v>
      </c>
      <c r="C2104" s="3" t="s">
        <v>2275</v>
      </c>
      <c r="D2104" s="3" t="s">
        <v>2180</v>
      </c>
      <c r="E2104" s="3" t="str">
        <v>Mervelier</v>
      </c>
      <c r="G2104" s="18">
        <v>6702</v>
      </c>
      <c r="H2104" s="18" t="s">
        <v>4554</v>
      </c>
    </row>
    <row r="2105" spans="1:8" x14ac:dyDescent="0.2">
      <c r="A2105" s="3">
        <v>7431</v>
      </c>
      <c r="B2105" s="3" t="s">
        <v>2277</v>
      </c>
      <c r="C2105" s="3" t="s">
        <v>2275</v>
      </c>
      <c r="D2105" s="3" t="s">
        <v>2180</v>
      </c>
      <c r="E2105" s="3" t="str">
        <v>Mettembert</v>
      </c>
      <c r="G2105" s="18">
        <v>6703</v>
      </c>
      <c r="H2105" s="18" t="s">
        <v>4554</v>
      </c>
    </row>
    <row r="2106" spans="1:8" x14ac:dyDescent="0.2">
      <c r="A2106" s="3">
        <v>7428</v>
      </c>
      <c r="B2106" s="3" t="s">
        <v>2278</v>
      </c>
      <c r="C2106" s="3" t="s">
        <v>2278</v>
      </c>
      <c r="D2106" s="3" t="s">
        <v>2180</v>
      </c>
      <c r="E2106" s="3" t="str">
        <v>Movelier</v>
      </c>
      <c r="G2106" s="18">
        <v>6705</v>
      </c>
      <c r="H2106" s="18" t="s">
        <v>4554</v>
      </c>
    </row>
    <row r="2107" spans="1:8" x14ac:dyDescent="0.2">
      <c r="A2107" s="3">
        <v>7427</v>
      </c>
      <c r="B2107" s="3" t="s">
        <v>2279</v>
      </c>
      <c r="C2107" s="3" t="s">
        <v>2279</v>
      </c>
      <c r="D2107" s="3" t="s">
        <v>2180</v>
      </c>
      <c r="E2107" s="3" t="str">
        <v>Pleigne</v>
      </c>
      <c r="G2107" s="18">
        <v>6707</v>
      </c>
      <c r="H2107" s="18" t="s">
        <v>4556</v>
      </c>
    </row>
    <row r="2108" spans="1:8" x14ac:dyDescent="0.2">
      <c r="A2108" s="3">
        <v>7104</v>
      </c>
      <c r="B2108" s="3" t="s">
        <v>2280</v>
      </c>
      <c r="C2108" s="3" t="s">
        <v>2281</v>
      </c>
      <c r="D2108" s="3" t="s">
        <v>2180</v>
      </c>
      <c r="E2108" s="3" t="str">
        <v>Rossemaison</v>
      </c>
      <c r="G2108" s="18">
        <v>6710</v>
      </c>
      <c r="H2108" s="18" t="s">
        <v>4556</v>
      </c>
    </row>
    <row r="2109" spans="1:8" x14ac:dyDescent="0.2">
      <c r="A2109" s="3">
        <v>7106</v>
      </c>
      <c r="B2109" s="3" t="s">
        <v>2282</v>
      </c>
      <c r="C2109" s="3" t="s">
        <v>2281</v>
      </c>
      <c r="D2109" s="3" t="s">
        <v>2180</v>
      </c>
      <c r="E2109" s="3" t="str">
        <v>Saulcy</v>
      </c>
      <c r="G2109" s="18">
        <v>6713</v>
      </c>
      <c r="H2109" s="18" t="s">
        <v>4556</v>
      </c>
    </row>
    <row r="2110" spans="1:8" x14ac:dyDescent="0.2">
      <c r="A2110" s="3">
        <v>7107</v>
      </c>
      <c r="B2110" s="3" t="s">
        <v>2283</v>
      </c>
      <c r="C2110" s="3" t="s">
        <v>2281</v>
      </c>
      <c r="D2110" s="3" t="s">
        <v>2180</v>
      </c>
      <c r="E2110" s="3" t="str">
        <v>Soyhières</v>
      </c>
      <c r="G2110" s="18">
        <v>6714</v>
      </c>
      <c r="H2110" s="18" t="s">
        <v>4556</v>
      </c>
    </row>
    <row r="2111" spans="1:8" x14ac:dyDescent="0.2">
      <c r="A2111" s="3">
        <v>7109</v>
      </c>
      <c r="B2111" s="3" t="s">
        <v>2284</v>
      </c>
      <c r="C2111" s="3" t="s">
        <v>2281</v>
      </c>
      <c r="D2111" s="3" t="s">
        <v>2180</v>
      </c>
      <c r="E2111" s="3" t="str">
        <v>Haute-Sorne</v>
      </c>
      <c r="G2111" s="18">
        <v>6715</v>
      </c>
      <c r="H2111" s="18" t="s">
        <v>4554</v>
      </c>
    </row>
    <row r="2112" spans="1:8" x14ac:dyDescent="0.2">
      <c r="A2112" s="3">
        <v>7122</v>
      </c>
      <c r="B2112" s="3" t="s">
        <v>2285</v>
      </c>
      <c r="C2112" s="3" t="s">
        <v>2281</v>
      </c>
      <c r="D2112" s="3" t="s">
        <v>2180</v>
      </c>
      <c r="E2112" s="3" t="str">
        <v>Val Terbi</v>
      </c>
      <c r="G2112" s="18">
        <v>6716</v>
      </c>
      <c r="H2112" s="18" t="s">
        <v>4554</v>
      </c>
    </row>
    <row r="2113" spans="1:8" x14ac:dyDescent="0.2">
      <c r="A2113" s="3">
        <v>7404</v>
      </c>
      <c r="B2113" s="3" t="s">
        <v>2286</v>
      </c>
      <c r="C2113" s="3" t="s">
        <v>2287</v>
      </c>
      <c r="D2113" s="3" t="s">
        <v>2180</v>
      </c>
      <c r="E2113" s="3" t="str">
        <v>Le Bémont (JU)</v>
      </c>
      <c r="G2113" s="18">
        <v>6717</v>
      </c>
      <c r="H2113" s="18" t="s">
        <v>4547</v>
      </c>
    </row>
    <row r="2114" spans="1:8" x14ac:dyDescent="0.2">
      <c r="A2114" s="3">
        <v>7407</v>
      </c>
      <c r="B2114" s="3" t="s">
        <v>2288</v>
      </c>
      <c r="C2114" s="3" t="s">
        <v>2287</v>
      </c>
      <c r="D2114" s="3" t="s">
        <v>2180</v>
      </c>
      <c r="E2114" s="3" t="str">
        <v>Les Bois</v>
      </c>
      <c r="G2114" s="18">
        <v>6718</v>
      </c>
      <c r="H2114" s="18" t="s">
        <v>4547</v>
      </c>
    </row>
    <row r="2115" spans="1:8" x14ac:dyDescent="0.2">
      <c r="A2115" s="3">
        <v>7415</v>
      </c>
      <c r="B2115" s="3" t="s">
        <v>2289</v>
      </c>
      <c r="C2115" s="3" t="s">
        <v>2287</v>
      </c>
      <c r="D2115" s="3" t="s">
        <v>2180</v>
      </c>
      <c r="E2115" s="3" t="str">
        <v>Les Breuleux</v>
      </c>
      <c r="G2115" s="18">
        <v>6719</v>
      </c>
      <c r="H2115" s="18" t="s">
        <v>4547</v>
      </c>
    </row>
    <row r="2116" spans="1:8" x14ac:dyDescent="0.2">
      <c r="A2116" s="3">
        <v>7415</v>
      </c>
      <c r="B2116" s="3" t="s">
        <v>2290</v>
      </c>
      <c r="C2116" s="3" t="s">
        <v>2287</v>
      </c>
      <c r="D2116" s="3" t="s">
        <v>2180</v>
      </c>
      <c r="E2116" s="3" t="str">
        <v>La Chaux-des-Breuleux</v>
      </c>
      <c r="G2116" s="18">
        <v>6720</v>
      </c>
      <c r="H2116" s="18" t="s">
        <v>4557</v>
      </c>
    </row>
    <row r="2117" spans="1:8" x14ac:dyDescent="0.2">
      <c r="A2117" s="3">
        <v>7416</v>
      </c>
      <c r="B2117" s="3" t="s">
        <v>2291</v>
      </c>
      <c r="C2117" s="3" t="s">
        <v>2287</v>
      </c>
      <c r="D2117" s="3" t="s">
        <v>2180</v>
      </c>
      <c r="E2117" s="3" t="str">
        <v>Les Enfers</v>
      </c>
      <c r="G2117" s="18">
        <v>6721</v>
      </c>
      <c r="H2117" s="18" t="s">
        <v>4554</v>
      </c>
    </row>
    <row r="2118" spans="1:8" x14ac:dyDescent="0.2">
      <c r="A2118" s="3">
        <v>7417</v>
      </c>
      <c r="B2118" s="3" t="s">
        <v>2292</v>
      </c>
      <c r="C2118" s="3" t="s">
        <v>2287</v>
      </c>
      <c r="D2118" s="3" t="s">
        <v>2180</v>
      </c>
      <c r="E2118" s="3" t="str">
        <v>Les Genevez (JU)</v>
      </c>
      <c r="G2118" s="18">
        <v>6722</v>
      </c>
      <c r="H2118" s="18" t="s">
        <v>4554</v>
      </c>
    </row>
    <row r="2119" spans="1:8" x14ac:dyDescent="0.2">
      <c r="A2119" s="3">
        <v>7418</v>
      </c>
      <c r="B2119" s="3" t="s">
        <v>2293</v>
      </c>
      <c r="C2119" s="3" t="s">
        <v>2287</v>
      </c>
      <c r="D2119" s="3" t="s">
        <v>2180</v>
      </c>
      <c r="E2119" s="3" t="str">
        <v>Lajoux (JU)</v>
      </c>
      <c r="G2119" s="18">
        <v>6723</v>
      </c>
      <c r="H2119" s="18" t="s">
        <v>4554</v>
      </c>
    </row>
    <row r="2120" spans="1:8" x14ac:dyDescent="0.2">
      <c r="A2120" s="3">
        <v>7419</v>
      </c>
      <c r="B2120" s="3" t="s">
        <v>2294</v>
      </c>
      <c r="C2120" s="3" t="s">
        <v>2287</v>
      </c>
      <c r="D2120" s="3" t="s">
        <v>2180</v>
      </c>
      <c r="E2120" s="3" t="str">
        <v>Montfaucon</v>
      </c>
      <c r="G2120" s="18">
        <v>6724</v>
      </c>
      <c r="H2120" s="18" t="s">
        <v>4547</v>
      </c>
    </row>
    <row r="2121" spans="1:8" x14ac:dyDescent="0.2">
      <c r="A2121" s="3">
        <v>7447</v>
      </c>
      <c r="B2121" s="3" t="s">
        <v>2295</v>
      </c>
      <c r="C2121" s="3" t="s">
        <v>2295</v>
      </c>
      <c r="D2121" s="3" t="s">
        <v>2180</v>
      </c>
      <c r="E2121" s="3" t="str">
        <v>Muriaux</v>
      </c>
      <c r="G2121" s="18">
        <v>6742</v>
      </c>
      <c r="H2121" s="18" t="s">
        <v>4556</v>
      </c>
    </row>
    <row r="2122" spans="1:8" x14ac:dyDescent="0.2">
      <c r="A2122" s="3">
        <v>7448</v>
      </c>
      <c r="B2122" s="3" t="s">
        <v>2296</v>
      </c>
      <c r="C2122" s="3" t="s">
        <v>2295</v>
      </c>
      <c r="D2122" s="3" t="s">
        <v>2180</v>
      </c>
      <c r="E2122" s="3" t="str">
        <v>Le Noirmont</v>
      </c>
      <c r="G2122" s="18">
        <v>6743</v>
      </c>
      <c r="H2122" s="18" t="s">
        <v>4556</v>
      </c>
    </row>
    <row r="2123" spans="1:8" x14ac:dyDescent="0.2">
      <c r="A2123" s="3">
        <v>7434</v>
      </c>
      <c r="B2123" s="3" t="s">
        <v>2297</v>
      </c>
      <c r="C2123" s="3" t="s">
        <v>2297</v>
      </c>
      <c r="D2123" s="3" t="s">
        <v>2180</v>
      </c>
      <c r="E2123" s="3" t="str">
        <v>Saignelégier</v>
      </c>
      <c r="G2123" s="18">
        <v>6744</v>
      </c>
      <c r="H2123" s="18" t="s">
        <v>4556</v>
      </c>
    </row>
    <row r="2124" spans="1:8" x14ac:dyDescent="0.2">
      <c r="A2124" s="3">
        <v>7440</v>
      </c>
      <c r="B2124" s="3" t="s">
        <v>2298</v>
      </c>
      <c r="C2124" s="3" t="s">
        <v>2298</v>
      </c>
      <c r="D2124" s="3" t="s">
        <v>2180</v>
      </c>
      <c r="E2124" s="3" t="str">
        <v>Saint-Brais</v>
      </c>
      <c r="G2124" s="18">
        <v>6745</v>
      </c>
      <c r="H2124" s="18" t="s">
        <v>4556</v>
      </c>
    </row>
    <row r="2125" spans="1:8" x14ac:dyDescent="0.2">
      <c r="A2125" s="3">
        <v>7442</v>
      </c>
      <c r="B2125" s="3" t="s">
        <v>2299</v>
      </c>
      <c r="C2125" s="3" t="s">
        <v>2298</v>
      </c>
      <c r="D2125" s="3" t="s">
        <v>2180</v>
      </c>
      <c r="E2125" s="3" t="str">
        <v>Soubey</v>
      </c>
      <c r="G2125" s="18">
        <v>6746</v>
      </c>
      <c r="H2125" s="18" t="s">
        <v>4547</v>
      </c>
    </row>
    <row r="2126" spans="1:8" x14ac:dyDescent="0.2">
      <c r="A2126" s="3">
        <v>7443</v>
      </c>
      <c r="B2126" s="3" t="s">
        <v>2300</v>
      </c>
      <c r="C2126" s="3" t="s">
        <v>2298</v>
      </c>
      <c r="D2126" s="3" t="s">
        <v>2180</v>
      </c>
      <c r="E2126" s="3" t="str">
        <v>Alle</v>
      </c>
      <c r="G2126" s="18">
        <v>6747</v>
      </c>
      <c r="H2126" s="18" t="s">
        <v>4547</v>
      </c>
    </row>
    <row r="2127" spans="1:8" x14ac:dyDescent="0.2">
      <c r="A2127" s="3">
        <v>7430</v>
      </c>
      <c r="B2127" s="3" t="s">
        <v>2301</v>
      </c>
      <c r="C2127" s="3" t="s">
        <v>2301</v>
      </c>
      <c r="D2127" s="3" t="s">
        <v>2180</v>
      </c>
      <c r="E2127" s="3" t="str">
        <v>Beurnevésin</v>
      </c>
      <c r="G2127" s="18">
        <v>6748</v>
      </c>
      <c r="H2127" s="18" t="s">
        <v>4547</v>
      </c>
    </row>
    <row r="2128" spans="1:8" x14ac:dyDescent="0.2">
      <c r="A2128" s="3">
        <v>7432</v>
      </c>
      <c r="B2128" s="3" t="s">
        <v>2302</v>
      </c>
      <c r="C2128" s="3" t="s">
        <v>2303</v>
      </c>
      <c r="D2128" s="3" t="s">
        <v>2180</v>
      </c>
      <c r="E2128" s="3" t="str">
        <v>Boncourt</v>
      </c>
      <c r="G2128" s="18">
        <v>6749</v>
      </c>
      <c r="H2128" s="18" t="s">
        <v>4547</v>
      </c>
    </row>
    <row r="2129" spans="1:8" x14ac:dyDescent="0.2">
      <c r="A2129" s="3">
        <v>7444</v>
      </c>
      <c r="B2129" s="3" t="s">
        <v>2304</v>
      </c>
      <c r="C2129" s="3" t="s">
        <v>2305</v>
      </c>
      <c r="D2129" s="3" t="s">
        <v>2180</v>
      </c>
      <c r="E2129" s="3" t="str">
        <v>Bonfol</v>
      </c>
      <c r="G2129" s="18">
        <v>6760</v>
      </c>
      <c r="H2129" s="18" t="s">
        <v>4547</v>
      </c>
    </row>
    <row r="2130" spans="1:8" x14ac:dyDescent="0.2">
      <c r="A2130" s="3">
        <v>7445</v>
      </c>
      <c r="B2130" s="3" t="s">
        <v>2306</v>
      </c>
      <c r="C2130" s="3" t="s">
        <v>2305</v>
      </c>
      <c r="D2130" s="3" t="s">
        <v>2180</v>
      </c>
      <c r="E2130" s="3" t="str">
        <v>Bure</v>
      </c>
      <c r="G2130" s="18">
        <v>6763</v>
      </c>
      <c r="H2130" s="18" t="s">
        <v>4547</v>
      </c>
    </row>
    <row r="2131" spans="1:8" x14ac:dyDescent="0.2">
      <c r="A2131" s="3">
        <v>7445</v>
      </c>
      <c r="B2131" s="3" t="s">
        <v>2306</v>
      </c>
      <c r="C2131" s="3" t="s">
        <v>2305</v>
      </c>
      <c r="D2131" s="3" t="s">
        <v>2180</v>
      </c>
      <c r="E2131" s="3" t="str">
        <v>Coeuve</v>
      </c>
      <c r="G2131" s="18">
        <v>6764</v>
      </c>
      <c r="H2131" s="18" t="s">
        <v>4547</v>
      </c>
    </row>
    <row r="2132" spans="1:8" x14ac:dyDescent="0.2">
      <c r="A2132" s="3">
        <v>7435</v>
      </c>
      <c r="B2132" s="3" t="s">
        <v>2307</v>
      </c>
      <c r="C2132" s="3" t="s">
        <v>2308</v>
      </c>
      <c r="D2132" s="3" t="s">
        <v>2180</v>
      </c>
      <c r="E2132" s="3" t="str">
        <v>Cornol</v>
      </c>
      <c r="G2132" s="18">
        <v>6772</v>
      </c>
      <c r="H2132" s="18" t="s">
        <v>4547</v>
      </c>
    </row>
    <row r="2133" spans="1:8" x14ac:dyDescent="0.2">
      <c r="A2133" s="3">
        <v>7436</v>
      </c>
      <c r="B2133" s="3" t="s">
        <v>2309</v>
      </c>
      <c r="C2133" s="3" t="s">
        <v>2308</v>
      </c>
      <c r="D2133" s="3" t="s">
        <v>2180</v>
      </c>
      <c r="E2133" s="3" t="str">
        <v>Courchavon</v>
      </c>
      <c r="G2133" s="18">
        <v>6773</v>
      </c>
      <c r="H2133" s="18" t="s">
        <v>4547</v>
      </c>
    </row>
    <row r="2134" spans="1:8" x14ac:dyDescent="0.2">
      <c r="A2134" s="3">
        <v>7437</v>
      </c>
      <c r="B2134" s="3" t="s">
        <v>2310</v>
      </c>
      <c r="C2134" s="3" t="s">
        <v>2308</v>
      </c>
      <c r="D2134" s="3" t="s">
        <v>2180</v>
      </c>
      <c r="E2134" s="3" t="str">
        <v>Courgenay</v>
      </c>
      <c r="G2134" s="18">
        <v>6774</v>
      </c>
      <c r="H2134" s="18" t="s">
        <v>4547</v>
      </c>
    </row>
    <row r="2135" spans="1:8" x14ac:dyDescent="0.2">
      <c r="A2135" s="3">
        <v>7438</v>
      </c>
      <c r="B2135" s="3" t="s">
        <v>2311</v>
      </c>
      <c r="C2135" s="3" t="s">
        <v>2308</v>
      </c>
      <c r="D2135" s="3" t="s">
        <v>2180</v>
      </c>
      <c r="E2135" s="3" t="str">
        <v>Courtedoux</v>
      </c>
      <c r="G2135" s="18">
        <v>6775</v>
      </c>
      <c r="H2135" s="18" t="s">
        <v>4547</v>
      </c>
    </row>
    <row r="2136" spans="1:8" x14ac:dyDescent="0.2">
      <c r="A2136" s="3">
        <v>7433</v>
      </c>
      <c r="B2136" s="3" t="s">
        <v>2312</v>
      </c>
      <c r="C2136" s="3" t="s">
        <v>2313</v>
      </c>
      <c r="D2136" s="3" t="s">
        <v>2180</v>
      </c>
      <c r="E2136" s="3" t="str">
        <v>Damphreux</v>
      </c>
      <c r="G2136" s="18">
        <v>6776</v>
      </c>
      <c r="H2136" s="18" t="s">
        <v>4547</v>
      </c>
    </row>
    <row r="2137" spans="1:8" x14ac:dyDescent="0.2">
      <c r="A2137" s="3">
        <v>7433</v>
      </c>
      <c r="B2137" s="3" t="s">
        <v>2314</v>
      </c>
      <c r="C2137" s="3" t="s">
        <v>2313</v>
      </c>
      <c r="D2137" s="3" t="s">
        <v>2180</v>
      </c>
      <c r="E2137" s="3" t="str">
        <v>Fahy</v>
      </c>
      <c r="G2137" s="18">
        <v>6777</v>
      </c>
      <c r="H2137" s="18" t="s">
        <v>4547</v>
      </c>
    </row>
    <row r="2138" spans="1:8" x14ac:dyDescent="0.2">
      <c r="A2138" s="3">
        <v>7433</v>
      </c>
      <c r="B2138" s="3" t="s">
        <v>2315</v>
      </c>
      <c r="C2138" s="3" t="s">
        <v>2313</v>
      </c>
      <c r="D2138" s="3" t="s">
        <v>2180</v>
      </c>
      <c r="E2138" s="3" t="str">
        <v>Fontenais</v>
      </c>
      <c r="G2138" s="18">
        <v>6780</v>
      </c>
      <c r="H2138" s="18" t="s">
        <v>4547</v>
      </c>
    </row>
    <row r="2139" spans="1:8" x14ac:dyDescent="0.2">
      <c r="A2139" s="3">
        <v>7433</v>
      </c>
      <c r="B2139" s="3" t="s">
        <v>2316</v>
      </c>
      <c r="C2139" s="3" t="s">
        <v>2313</v>
      </c>
      <c r="D2139" s="3" t="s">
        <v>2180</v>
      </c>
      <c r="E2139" s="3" t="str">
        <v>Grandfontaine</v>
      </c>
      <c r="G2139" s="18">
        <v>6781</v>
      </c>
      <c r="H2139" s="18" t="s">
        <v>4547</v>
      </c>
    </row>
    <row r="2140" spans="1:8" x14ac:dyDescent="0.2">
      <c r="A2140" s="3">
        <v>7402</v>
      </c>
      <c r="B2140" s="3" t="s">
        <v>2317</v>
      </c>
      <c r="C2140" s="3" t="s">
        <v>2317</v>
      </c>
      <c r="D2140" s="3" t="s">
        <v>2180</v>
      </c>
      <c r="E2140" s="3" t="str">
        <v>Lugnez</v>
      </c>
      <c r="G2140" s="18">
        <v>6802</v>
      </c>
      <c r="H2140" s="18" t="s">
        <v>4554</v>
      </c>
    </row>
    <row r="2141" spans="1:8" x14ac:dyDescent="0.2">
      <c r="A2141" s="3">
        <v>7013</v>
      </c>
      <c r="B2141" s="3" t="s">
        <v>2318</v>
      </c>
      <c r="C2141" s="3" t="s">
        <v>2318</v>
      </c>
      <c r="D2141" s="3" t="s">
        <v>2180</v>
      </c>
      <c r="E2141" s="3" t="str">
        <v>Porrentruy</v>
      </c>
      <c r="G2141" s="18">
        <v>6803</v>
      </c>
      <c r="H2141" s="18" t="s">
        <v>4554</v>
      </c>
    </row>
    <row r="2142" spans="1:8" x14ac:dyDescent="0.2">
      <c r="A2142" s="3">
        <v>7403</v>
      </c>
      <c r="B2142" s="3" t="s">
        <v>2319</v>
      </c>
      <c r="C2142" s="3" t="s">
        <v>2319</v>
      </c>
      <c r="D2142" s="3" t="s">
        <v>2180</v>
      </c>
      <c r="E2142" s="3" t="str">
        <v>Vendlincourt</v>
      </c>
      <c r="G2142" s="18">
        <v>6804</v>
      </c>
      <c r="H2142" s="18" t="s">
        <v>4554</v>
      </c>
    </row>
    <row r="2143" spans="1:8" x14ac:dyDescent="0.2">
      <c r="A2143" s="3">
        <v>7012</v>
      </c>
      <c r="B2143" s="3" t="s">
        <v>2320</v>
      </c>
      <c r="C2143" s="3" t="s">
        <v>2320</v>
      </c>
      <c r="D2143" s="3" t="s">
        <v>2180</v>
      </c>
      <c r="E2143" s="3" t="str">
        <v>Basse-Allaine</v>
      </c>
      <c r="G2143" s="18">
        <v>6805</v>
      </c>
      <c r="H2143" s="18" t="s">
        <v>4558</v>
      </c>
    </row>
    <row r="2144" spans="1:8" x14ac:dyDescent="0.2">
      <c r="A2144" s="3">
        <v>7017</v>
      </c>
      <c r="B2144" s="3" t="s">
        <v>2321</v>
      </c>
      <c r="C2144" s="3" t="s">
        <v>2322</v>
      </c>
      <c r="D2144" s="3" t="s">
        <v>2180</v>
      </c>
      <c r="E2144" s="3" t="str">
        <v>Clos du Doubs</v>
      </c>
      <c r="G2144" s="18">
        <v>6806</v>
      </c>
      <c r="H2144" s="18" t="s">
        <v>4558</v>
      </c>
    </row>
    <row r="2145" spans="1:8" x14ac:dyDescent="0.2">
      <c r="A2145" s="3">
        <v>7018</v>
      </c>
      <c r="B2145" s="3" t="s">
        <v>2323</v>
      </c>
      <c r="C2145" s="3" t="s">
        <v>2322</v>
      </c>
      <c r="D2145" s="3" t="s">
        <v>2180</v>
      </c>
      <c r="E2145" s="3" t="str">
        <v>Haute-Ajoie</v>
      </c>
      <c r="G2145" s="18">
        <v>6807</v>
      </c>
      <c r="H2145" s="18" t="s">
        <v>4558</v>
      </c>
    </row>
    <row r="2146" spans="1:8" x14ac:dyDescent="0.2">
      <c r="A2146" s="3">
        <v>7019</v>
      </c>
      <c r="B2146" s="3" t="s">
        <v>2324</v>
      </c>
      <c r="C2146" s="3" t="s">
        <v>2322</v>
      </c>
      <c r="D2146" s="3" t="s">
        <v>2180</v>
      </c>
      <c r="E2146" s="3" t="str">
        <v>La Baroche</v>
      </c>
      <c r="G2146" s="18">
        <v>6808</v>
      </c>
      <c r="H2146" s="18" t="s">
        <v>4558</v>
      </c>
    </row>
    <row r="2147" spans="1:8" x14ac:dyDescent="0.2">
      <c r="A2147" s="3">
        <v>7015</v>
      </c>
      <c r="B2147" s="3" t="s">
        <v>2325</v>
      </c>
      <c r="C2147" s="3" t="s">
        <v>2325</v>
      </c>
      <c r="D2147" s="3" t="s">
        <v>2180</v>
      </c>
      <c r="E2147" s="3" t="str">
        <v>Vaduz</v>
      </c>
      <c r="G2147" s="18">
        <v>6809</v>
      </c>
      <c r="H2147" s="18" t="s">
        <v>4554</v>
      </c>
    </row>
    <row r="2148" spans="1:8" x14ac:dyDescent="0.2">
      <c r="A2148" s="3">
        <v>7014</v>
      </c>
      <c r="B2148" s="3" t="s">
        <v>2326</v>
      </c>
      <c r="C2148" s="3" t="s">
        <v>2326</v>
      </c>
      <c r="D2148" s="3" t="s">
        <v>2180</v>
      </c>
      <c r="G2148" s="18">
        <v>6810</v>
      </c>
      <c r="H2148" s="18" t="s">
        <v>4554</v>
      </c>
    </row>
    <row r="2149" spans="1:8" x14ac:dyDescent="0.2">
      <c r="A2149" s="3">
        <v>7016</v>
      </c>
      <c r="B2149" s="3" t="s">
        <v>2327</v>
      </c>
      <c r="C2149" s="3" t="s">
        <v>2326</v>
      </c>
      <c r="D2149" s="3" t="s">
        <v>2180</v>
      </c>
      <c r="G2149" s="18">
        <v>6814</v>
      </c>
      <c r="H2149" s="18" t="s">
        <v>4558</v>
      </c>
    </row>
    <row r="2150" spans="1:8" x14ac:dyDescent="0.2">
      <c r="A2150" s="3">
        <v>7527</v>
      </c>
      <c r="B2150" s="3" t="s">
        <v>2328</v>
      </c>
      <c r="C2150" s="3" t="s">
        <v>2329</v>
      </c>
      <c r="D2150" s="3" t="s">
        <v>2180</v>
      </c>
      <c r="G2150" s="18">
        <v>6815</v>
      </c>
      <c r="H2150" s="18" t="s">
        <v>4558</v>
      </c>
    </row>
    <row r="2151" spans="1:8" x14ac:dyDescent="0.2">
      <c r="A2151" s="3">
        <v>7530</v>
      </c>
      <c r="B2151" s="3" t="s">
        <v>2329</v>
      </c>
      <c r="C2151" s="3" t="s">
        <v>2329</v>
      </c>
      <c r="D2151" s="3" t="s">
        <v>2180</v>
      </c>
      <c r="G2151" s="18">
        <v>6816</v>
      </c>
      <c r="H2151" s="18" t="s">
        <v>4558</v>
      </c>
    </row>
    <row r="2152" spans="1:8" x14ac:dyDescent="0.2">
      <c r="A2152" s="3">
        <v>7542</v>
      </c>
      <c r="B2152" s="3" t="s">
        <v>2330</v>
      </c>
      <c r="C2152" s="3" t="s">
        <v>2329</v>
      </c>
      <c r="D2152" s="3" t="s">
        <v>2180</v>
      </c>
      <c r="G2152" s="18">
        <v>6817</v>
      </c>
      <c r="H2152" s="18" t="s">
        <v>4558</v>
      </c>
    </row>
    <row r="2153" spans="1:8" x14ac:dyDescent="0.2">
      <c r="A2153" s="3">
        <v>7543</v>
      </c>
      <c r="B2153" s="3" t="s">
        <v>2331</v>
      </c>
      <c r="C2153" s="3" t="s">
        <v>2329</v>
      </c>
      <c r="D2153" s="3" t="s">
        <v>2180</v>
      </c>
      <c r="G2153" s="18">
        <v>6818</v>
      </c>
      <c r="H2153" s="18" t="s">
        <v>4558</v>
      </c>
    </row>
    <row r="2154" spans="1:8" x14ac:dyDescent="0.2">
      <c r="A2154" s="3">
        <v>7562</v>
      </c>
      <c r="B2154" s="3" t="s">
        <v>2332</v>
      </c>
      <c r="C2154" s="3" t="s">
        <v>2333</v>
      </c>
      <c r="D2154" s="3" t="s">
        <v>2180</v>
      </c>
      <c r="G2154" s="18">
        <v>6821</v>
      </c>
      <c r="H2154" s="18" t="s">
        <v>4558</v>
      </c>
    </row>
    <row r="2155" spans="1:8" x14ac:dyDescent="0.2">
      <c r="A2155" s="3">
        <v>7563</v>
      </c>
      <c r="B2155" s="3" t="s">
        <v>2334</v>
      </c>
      <c r="C2155" s="3" t="s">
        <v>2333</v>
      </c>
      <c r="D2155" s="3" t="s">
        <v>2180</v>
      </c>
      <c r="G2155" s="18">
        <v>6822</v>
      </c>
      <c r="H2155" s="18" t="s">
        <v>4558</v>
      </c>
    </row>
    <row r="2156" spans="1:8" x14ac:dyDescent="0.2">
      <c r="A2156" s="3">
        <v>7545</v>
      </c>
      <c r="B2156" s="3" t="s">
        <v>2335</v>
      </c>
      <c r="C2156" s="3" t="s">
        <v>2336</v>
      </c>
      <c r="D2156" s="3" t="s">
        <v>2180</v>
      </c>
      <c r="G2156" s="18">
        <v>6823</v>
      </c>
      <c r="H2156" s="18" t="s">
        <v>4558</v>
      </c>
    </row>
    <row r="2157" spans="1:8" x14ac:dyDescent="0.2">
      <c r="A2157" s="3">
        <v>7546</v>
      </c>
      <c r="B2157" s="3" t="s">
        <v>2337</v>
      </c>
      <c r="C2157" s="3" t="s">
        <v>2336</v>
      </c>
      <c r="D2157" s="3" t="s">
        <v>2180</v>
      </c>
      <c r="G2157" s="18">
        <v>6825</v>
      </c>
      <c r="H2157" s="18" t="s">
        <v>4558</v>
      </c>
    </row>
    <row r="2158" spans="1:8" x14ac:dyDescent="0.2">
      <c r="A2158" s="3">
        <v>7550</v>
      </c>
      <c r="B2158" s="3" t="s">
        <v>2336</v>
      </c>
      <c r="C2158" s="3" t="s">
        <v>2336</v>
      </c>
      <c r="D2158" s="3" t="s">
        <v>2180</v>
      </c>
      <c r="G2158" s="18">
        <v>6826</v>
      </c>
      <c r="H2158" s="18" t="s">
        <v>4558</v>
      </c>
    </row>
    <row r="2159" spans="1:8" x14ac:dyDescent="0.2">
      <c r="A2159" s="3">
        <v>7551</v>
      </c>
      <c r="B2159" s="3" t="s">
        <v>2338</v>
      </c>
      <c r="C2159" s="3" t="s">
        <v>2336</v>
      </c>
      <c r="D2159" s="3" t="s">
        <v>2180</v>
      </c>
      <c r="G2159" s="18">
        <v>6827</v>
      </c>
      <c r="H2159" s="18" t="s">
        <v>4558</v>
      </c>
    </row>
    <row r="2160" spans="1:8" x14ac:dyDescent="0.2">
      <c r="A2160" s="3">
        <v>7552</v>
      </c>
      <c r="B2160" s="3" t="s">
        <v>2339</v>
      </c>
      <c r="C2160" s="3" t="s">
        <v>2336</v>
      </c>
      <c r="D2160" s="3" t="s">
        <v>2180</v>
      </c>
      <c r="G2160" s="18">
        <v>6828</v>
      </c>
      <c r="H2160" s="18" t="s">
        <v>4558</v>
      </c>
    </row>
    <row r="2161" spans="1:8" x14ac:dyDescent="0.2">
      <c r="A2161" s="3">
        <v>7553</v>
      </c>
      <c r="B2161" s="3" t="s">
        <v>2340</v>
      </c>
      <c r="C2161" s="3" t="s">
        <v>2336</v>
      </c>
      <c r="D2161" s="3" t="s">
        <v>2180</v>
      </c>
      <c r="G2161" s="18">
        <v>6830</v>
      </c>
      <c r="H2161" s="18" t="s">
        <v>4558</v>
      </c>
    </row>
    <row r="2162" spans="1:8" x14ac:dyDescent="0.2">
      <c r="A2162" s="3">
        <v>7554</v>
      </c>
      <c r="B2162" s="3" t="s">
        <v>2341</v>
      </c>
      <c r="C2162" s="3" t="s">
        <v>2336</v>
      </c>
      <c r="D2162" s="3" t="s">
        <v>2180</v>
      </c>
      <c r="G2162" s="18">
        <v>6832</v>
      </c>
      <c r="H2162" s="18" t="s">
        <v>4558</v>
      </c>
    </row>
    <row r="2163" spans="1:8" x14ac:dyDescent="0.2">
      <c r="A2163" s="3">
        <v>7556</v>
      </c>
      <c r="B2163" s="3" t="s">
        <v>2342</v>
      </c>
      <c r="C2163" s="3" t="s">
        <v>2343</v>
      </c>
      <c r="D2163" s="3" t="s">
        <v>2180</v>
      </c>
      <c r="G2163" s="18">
        <v>6833</v>
      </c>
      <c r="H2163" s="18" t="s">
        <v>4558</v>
      </c>
    </row>
    <row r="2164" spans="1:8" x14ac:dyDescent="0.2">
      <c r="A2164" s="3">
        <v>7556</v>
      </c>
      <c r="B2164" s="3" t="s">
        <v>2342</v>
      </c>
      <c r="C2164" s="3" t="s">
        <v>2343</v>
      </c>
      <c r="D2164" s="3" t="s">
        <v>2180</v>
      </c>
      <c r="G2164" s="18">
        <v>6834</v>
      </c>
      <c r="H2164" s="18" t="s">
        <v>4558</v>
      </c>
    </row>
    <row r="2165" spans="1:8" x14ac:dyDescent="0.2">
      <c r="A2165" s="3">
        <v>7557</v>
      </c>
      <c r="B2165" s="3" t="s">
        <v>2344</v>
      </c>
      <c r="C2165" s="3" t="s">
        <v>2343</v>
      </c>
      <c r="D2165" s="3" t="s">
        <v>2180</v>
      </c>
      <c r="G2165" s="18">
        <v>6835</v>
      </c>
      <c r="H2165" s="18" t="s">
        <v>4558</v>
      </c>
    </row>
    <row r="2166" spans="1:8" x14ac:dyDescent="0.2">
      <c r="A2166" s="3">
        <v>7558</v>
      </c>
      <c r="B2166" s="3" t="s">
        <v>2345</v>
      </c>
      <c r="C2166" s="3" t="s">
        <v>2343</v>
      </c>
      <c r="D2166" s="3" t="s">
        <v>2180</v>
      </c>
      <c r="G2166" s="18">
        <v>6837</v>
      </c>
      <c r="H2166" s="18" t="s">
        <v>4558</v>
      </c>
    </row>
    <row r="2167" spans="1:8" x14ac:dyDescent="0.2">
      <c r="A2167" s="3">
        <v>7559</v>
      </c>
      <c r="B2167" s="3" t="s">
        <v>2346</v>
      </c>
      <c r="C2167" s="3" t="s">
        <v>2343</v>
      </c>
      <c r="D2167" s="3" t="s">
        <v>2180</v>
      </c>
      <c r="G2167" s="18">
        <v>6838</v>
      </c>
      <c r="H2167" s="18" t="s">
        <v>4558</v>
      </c>
    </row>
    <row r="2168" spans="1:8" x14ac:dyDescent="0.2">
      <c r="A2168" s="3">
        <v>7560</v>
      </c>
      <c r="B2168" s="3" t="s">
        <v>2347</v>
      </c>
      <c r="C2168" s="3" t="s">
        <v>2343</v>
      </c>
      <c r="D2168" s="3" t="s">
        <v>2180</v>
      </c>
      <c r="G2168" s="18">
        <v>6839</v>
      </c>
      <c r="H2168" s="18" t="s">
        <v>4558</v>
      </c>
    </row>
    <row r="2169" spans="1:8" x14ac:dyDescent="0.2">
      <c r="A2169" s="3">
        <v>7502</v>
      </c>
      <c r="B2169" s="3" t="s">
        <v>2348</v>
      </c>
      <c r="C2169" s="3" t="s">
        <v>2348</v>
      </c>
      <c r="D2169" s="3" t="s">
        <v>2180</v>
      </c>
      <c r="G2169" s="18">
        <v>6850</v>
      </c>
      <c r="H2169" s="18" t="s">
        <v>4558</v>
      </c>
    </row>
    <row r="2170" spans="1:8" x14ac:dyDescent="0.2">
      <c r="A2170" s="3">
        <v>7502</v>
      </c>
      <c r="B2170" s="3" t="s">
        <v>2348</v>
      </c>
      <c r="C2170" s="3" t="s">
        <v>2348</v>
      </c>
      <c r="D2170" s="3" t="s">
        <v>2180</v>
      </c>
      <c r="G2170" s="18">
        <v>6852</v>
      </c>
      <c r="H2170" s="18" t="s">
        <v>4558</v>
      </c>
    </row>
    <row r="2171" spans="1:8" x14ac:dyDescent="0.2">
      <c r="A2171" s="3">
        <v>7505</v>
      </c>
      <c r="B2171" s="3" t="s">
        <v>2349</v>
      </c>
      <c r="C2171" s="3" t="s">
        <v>2349</v>
      </c>
      <c r="D2171" s="3" t="s">
        <v>2180</v>
      </c>
      <c r="G2171" s="18">
        <v>6853</v>
      </c>
      <c r="H2171" s="18" t="s">
        <v>4558</v>
      </c>
    </row>
    <row r="2172" spans="1:8" x14ac:dyDescent="0.2">
      <c r="A2172" s="3">
        <v>7523</v>
      </c>
      <c r="B2172" s="3" t="s">
        <v>2350</v>
      </c>
      <c r="C2172" s="3" t="s">
        <v>2350</v>
      </c>
      <c r="D2172" s="3" t="s">
        <v>2180</v>
      </c>
      <c r="G2172" s="18">
        <v>6854</v>
      </c>
      <c r="H2172" s="18" t="s">
        <v>4558</v>
      </c>
    </row>
    <row r="2173" spans="1:8" x14ac:dyDescent="0.2">
      <c r="A2173" s="3">
        <v>7523</v>
      </c>
      <c r="B2173" s="3" t="s">
        <v>2350</v>
      </c>
      <c r="C2173" s="3" t="s">
        <v>2350</v>
      </c>
      <c r="D2173" s="3" t="s">
        <v>2180</v>
      </c>
      <c r="G2173" s="18">
        <v>6855</v>
      </c>
      <c r="H2173" s="18" t="s">
        <v>4558</v>
      </c>
    </row>
    <row r="2174" spans="1:8" x14ac:dyDescent="0.2">
      <c r="A2174" s="3">
        <v>7504</v>
      </c>
      <c r="B2174" s="3" t="s">
        <v>2351</v>
      </c>
      <c r="C2174" s="3" t="s">
        <v>2351</v>
      </c>
      <c r="D2174" s="3" t="s">
        <v>2180</v>
      </c>
      <c r="G2174" s="18">
        <v>6862</v>
      </c>
      <c r="H2174" s="18" t="s">
        <v>4558</v>
      </c>
    </row>
    <row r="2175" spans="1:8" x14ac:dyDescent="0.2">
      <c r="A2175" s="3">
        <v>7522</v>
      </c>
      <c r="B2175" s="3" t="s">
        <v>2352</v>
      </c>
      <c r="C2175" s="3" t="s">
        <v>2352</v>
      </c>
      <c r="D2175" s="3" t="s">
        <v>2180</v>
      </c>
      <c r="G2175" s="18">
        <v>6863</v>
      </c>
      <c r="H2175" s="18" t="s">
        <v>4558</v>
      </c>
    </row>
    <row r="2176" spans="1:8" x14ac:dyDescent="0.2">
      <c r="A2176" s="3">
        <v>7503</v>
      </c>
      <c r="B2176" s="3" t="s">
        <v>2353</v>
      </c>
      <c r="C2176" s="3" t="s">
        <v>2353</v>
      </c>
      <c r="D2176" s="3" t="s">
        <v>2180</v>
      </c>
      <c r="G2176" s="18">
        <v>6864</v>
      </c>
      <c r="H2176" s="18" t="s">
        <v>4558</v>
      </c>
    </row>
    <row r="2177" spans="1:8" x14ac:dyDescent="0.2">
      <c r="A2177" s="3">
        <v>7500</v>
      </c>
      <c r="B2177" s="3" t="s">
        <v>2354</v>
      </c>
      <c r="C2177" s="3" t="s">
        <v>2354</v>
      </c>
      <c r="D2177" s="3" t="s">
        <v>2180</v>
      </c>
      <c r="G2177" s="18">
        <v>6865</v>
      </c>
      <c r="H2177" s="18" t="s">
        <v>4558</v>
      </c>
    </row>
    <row r="2178" spans="1:8" x14ac:dyDescent="0.2">
      <c r="A2178" s="3">
        <v>7525</v>
      </c>
      <c r="B2178" s="3" t="s">
        <v>2355</v>
      </c>
      <c r="C2178" s="3" t="s">
        <v>2355</v>
      </c>
      <c r="D2178" s="3" t="s">
        <v>2180</v>
      </c>
      <c r="G2178" s="18">
        <v>6866</v>
      </c>
      <c r="H2178" s="18" t="s">
        <v>4558</v>
      </c>
    </row>
    <row r="2179" spans="1:8" x14ac:dyDescent="0.2">
      <c r="A2179" s="3">
        <v>7526</v>
      </c>
      <c r="B2179" s="3" t="s">
        <v>2356</v>
      </c>
      <c r="C2179" s="3" t="s">
        <v>2355</v>
      </c>
      <c r="D2179" s="3" t="s">
        <v>2180</v>
      </c>
      <c r="G2179" s="18">
        <v>6867</v>
      </c>
      <c r="H2179" s="18" t="s">
        <v>4558</v>
      </c>
    </row>
    <row r="2180" spans="1:8" x14ac:dyDescent="0.2">
      <c r="A2180" s="3">
        <v>7526</v>
      </c>
      <c r="B2180" s="3" t="s">
        <v>2357</v>
      </c>
      <c r="C2180" s="3" t="s">
        <v>2355</v>
      </c>
      <c r="D2180" s="3" t="s">
        <v>2180</v>
      </c>
      <c r="G2180" s="18">
        <v>6872</v>
      </c>
      <c r="H2180" s="18" t="s">
        <v>4558</v>
      </c>
    </row>
    <row r="2181" spans="1:8" x14ac:dyDescent="0.2">
      <c r="A2181" s="3">
        <v>7514</v>
      </c>
      <c r="B2181" s="3" t="s">
        <v>2358</v>
      </c>
      <c r="C2181" s="3" t="s">
        <v>2359</v>
      </c>
      <c r="D2181" s="3" t="s">
        <v>2180</v>
      </c>
      <c r="G2181" s="18">
        <v>6873</v>
      </c>
      <c r="H2181" s="18" t="s">
        <v>4558</v>
      </c>
    </row>
    <row r="2182" spans="1:8" x14ac:dyDescent="0.2">
      <c r="A2182" s="3">
        <v>7514</v>
      </c>
      <c r="B2182" s="3" t="s">
        <v>2360</v>
      </c>
      <c r="C2182" s="3" t="s">
        <v>2359</v>
      </c>
      <c r="D2182" s="3" t="s">
        <v>2180</v>
      </c>
      <c r="G2182" s="18">
        <v>6874</v>
      </c>
      <c r="H2182" s="18" t="s">
        <v>4558</v>
      </c>
    </row>
    <row r="2183" spans="1:8" x14ac:dyDescent="0.2">
      <c r="A2183" s="3">
        <v>7515</v>
      </c>
      <c r="B2183" s="3" t="s">
        <v>2361</v>
      </c>
      <c r="C2183" s="3" t="s">
        <v>2359</v>
      </c>
      <c r="D2183" s="3" t="s">
        <v>2180</v>
      </c>
      <c r="G2183" s="18">
        <v>6875</v>
      </c>
      <c r="H2183" s="18" t="s">
        <v>4558</v>
      </c>
    </row>
    <row r="2184" spans="1:8" x14ac:dyDescent="0.2">
      <c r="A2184" s="3">
        <v>7517</v>
      </c>
      <c r="B2184" s="3" t="s">
        <v>2362</v>
      </c>
      <c r="C2184" s="3" t="s">
        <v>2359</v>
      </c>
      <c r="D2184" s="3" t="s">
        <v>2180</v>
      </c>
      <c r="G2184" s="18">
        <v>6877</v>
      </c>
      <c r="H2184" s="18" t="s">
        <v>4558</v>
      </c>
    </row>
    <row r="2185" spans="1:8" x14ac:dyDescent="0.2">
      <c r="A2185" s="3">
        <v>7512</v>
      </c>
      <c r="B2185" s="3" t="s">
        <v>2363</v>
      </c>
      <c r="C2185" s="3" t="s">
        <v>2364</v>
      </c>
      <c r="D2185" s="3" t="s">
        <v>2180</v>
      </c>
      <c r="G2185" s="18">
        <v>6883</v>
      </c>
      <c r="H2185" s="18" t="s">
        <v>4558</v>
      </c>
    </row>
    <row r="2186" spans="1:8" x14ac:dyDescent="0.2">
      <c r="A2186" s="3">
        <v>7513</v>
      </c>
      <c r="B2186" s="3" t="s">
        <v>2364</v>
      </c>
      <c r="C2186" s="3" t="s">
        <v>2364</v>
      </c>
      <c r="D2186" s="3" t="s">
        <v>2180</v>
      </c>
      <c r="G2186" s="18">
        <v>6900</v>
      </c>
      <c r="H2186" s="18" t="s">
        <v>4558</v>
      </c>
    </row>
    <row r="2187" spans="1:8" x14ac:dyDescent="0.2">
      <c r="A2187" s="3">
        <v>7513</v>
      </c>
      <c r="B2187" s="3" t="s">
        <v>2365</v>
      </c>
      <c r="C2187" s="3" t="s">
        <v>2364</v>
      </c>
      <c r="D2187" s="3" t="s">
        <v>2180</v>
      </c>
      <c r="G2187" s="18">
        <v>6912</v>
      </c>
      <c r="H2187" s="18" t="s">
        <v>4558</v>
      </c>
    </row>
    <row r="2188" spans="1:8" x14ac:dyDescent="0.2">
      <c r="A2188" s="3">
        <v>7524</v>
      </c>
      <c r="B2188" s="3" t="s">
        <v>2366</v>
      </c>
      <c r="C2188" s="3" t="s">
        <v>2366</v>
      </c>
      <c r="D2188" s="3" t="s">
        <v>2180</v>
      </c>
      <c r="G2188" s="18">
        <v>6913</v>
      </c>
      <c r="H2188" s="18" t="s">
        <v>4558</v>
      </c>
    </row>
    <row r="2189" spans="1:8" x14ac:dyDescent="0.2">
      <c r="A2189" s="3">
        <v>7524</v>
      </c>
      <c r="B2189" s="3" t="s">
        <v>2366</v>
      </c>
      <c r="C2189" s="3" t="s">
        <v>2366</v>
      </c>
      <c r="D2189" s="3" t="s">
        <v>2180</v>
      </c>
      <c r="G2189" s="18">
        <v>6914</v>
      </c>
      <c r="H2189" s="18" t="s">
        <v>4558</v>
      </c>
    </row>
    <row r="2190" spans="1:8" x14ac:dyDescent="0.2">
      <c r="A2190" s="3">
        <v>7516</v>
      </c>
      <c r="B2190" s="3" t="s">
        <v>2367</v>
      </c>
      <c r="C2190" s="3" t="s">
        <v>2368</v>
      </c>
      <c r="D2190" s="3" t="s">
        <v>2180</v>
      </c>
      <c r="G2190" s="18">
        <v>6915</v>
      </c>
      <c r="H2190" s="18" t="s">
        <v>4558</v>
      </c>
    </row>
    <row r="2191" spans="1:8" x14ac:dyDescent="0.2">
      <c r="A2191" s="3">
        <v>7602</v>
      </c>
      <c r="B2191" s="3" t="s">
        <v>2369</v>
      </c>
      <c r="C2191" s="3" t="s">
        <v>2368</v>
      </c>
      <c r="D2191" s="3" t="s">
        <v>2180</v>
      </c>
      <c r="G2191" s="18">
        <v>6916</v>
      </c>
      <c r="H2191" s="18" t="s">
        <v>4558</v>
      </c>
    </row>
    <row r="2192" spans="1:8" x14ac:dyDescent="0.2">
      <c r="A2192" s="3">
        <v>7603</v>
      </c>
      <c r="B2192" s="3" t="s">
        <v>2370</v>
      </c>
      <c r="C2192" s="3" t="s">
        <v>2368</v>
      </c>
      <c r="D2192" s="3" t="s">
        <v>2180</v>
      </c>
      <c r="G2192" s="18">
        <v>6917</v>
      </c>
      <c r="H2192" s="18" t="s">
        <v>4558</v>
      </c>
    </row>
    <row r="2193" spans="1:8" x14ac:dyDescent="0.2">
      <c r="A2193" s="3">
        <v>7604</v>
      </c>
      <c r="B2193" s="3" t="s">
        <v>2371</v>
      </c>
      <c r="C2193" s="3" t="s">
        <v>2368</v>
      </c>
      <c r="D2193" s="3" t="s">
        <v>2180</v>
      </c>
      <c r="G2193" s="18">
        <v>6918</v>
      </c>
      <c r="H2193" s="18" t="s">
        <v>4558</v>
      </c>
    </row>
    <row r="2194" spans="1:8" x14ac:dyDescent="0.2">
      <c r="A2194" s="3">
        <v>7605</v>
      </c>
      <c r="B2194" s="3" t="s">
        <v>2372</v>
      </c>
      <c r="C2194" s="3" t="s">
        <v>2368</v>
      </c>
      <c r="D2194" s="3" t="s">
        <v>2180</v>
      </c>
      <c r="G2194" s="18">
        <v>6919</v>
      </c>
      <c r="H2194" s="18" t="s">
        <v>4558</v>
      </c>
    </row>
    <row r="2195" spans="1:8" x14ac:dyDescent="0.2">
      <c r="A2195" s="3">
        <v>7606</v>
      </c>
      <c r="B2195" s="3" t="s">
        <v>2373</v>
      </c>
      <c r="C2195" s="3" t="s">
        <v>2368</v>
      </c>
      <c r="D2195" s="3" t="s">
        <v>2180</v>
      </c>
      <c r="G2195" s="18">
        <v>6921</v>
      </c>
      <c r="H2195" s="18" t="s">
        <v>4558</v>
      </c>
    </row>
    <row r="2196" spans="1:8" x14ac:dyDescent="0.2">
      <c r="A2196" s="3">
        <v>7606</v>
      </c>
      <c r="B2196" s="3" t="s">
        <v>2374</v>
      </c>
      <c r="C2196" s="3" t="s">
        <v>2368</v>
      </c>
      <c r="D2196" s="3" t="s">
        <v>2180</v>
      </c>
      <c r="G2196" s="18">
        <v>6922</v>
      </c>
      <c r="H2196" s="18" t="s">
        <v>4558</v>
      </c>
    </row>
    <row r="2197" spans="1:8" x14ac:dyDescent="0.2">
      <c r="A2197" s="3">
        <v>7608</v>
      </c>
      <c r="B2197" s="3" t="s">
        <v>2375</v>
      </c>
      <c r="C2197" s="3" t="s">
        <v>2368</v>
      </c>
      <c r="D2197" s="3" t="s">
        <v>2180</v>
      </c>
      <c r="G2197" s="18">
        <v>6924</v>
      </c>
      <c r="H2197" s="18" t="s">
        <v>4558</v>
      </c>
    </row>
    <row r="2198" spans="1:8" x14ac:dyDescent="0.2">
      <c r="A2198" s="3">
        <v>7610</v>
      </c>
      <c r="B2198" s="3" t="s">
        <v>2376</v>
      </c>
      <c r="C2198" s="3" t="s">
        <v>2368</v>
      </c>
      <c r="D2198" s="3" t="s">
        <v>2180</v>
      </c>
      <c r="G2198" s="18">
        <v>6925</v>
      </c>
      <c r="H2198" s="18" t="s">
        <v>4558</v>
      </c>
    </row>
    <row r="2199" spans="1:8" x14ac:dyDescent="0.2">
      <c r="A2199" s="3">
        <v>6542</v>
      </c>
      <c r="B2199" s="3" t="s">
        <v>2377</v>
      </c>
      <c r="C2199" s="3" t="s">
        <v>2377</v>
      </c>
      <c r="D2199" s="3" t="s">
        <v>2180</v>
      </c>
      <c r="G2199" s="18">
        <v>6926</v>
      </c>
      <c r="H2199" s="18" t="s">
        <v>4558</v>
      </c>
    </row>
    <row r="2200" spans="1:8" x14ac:dyDescent="0.2">
      <c r="A2200" s="3">
        <v>6540</v>
      </c>
      <c r="B2200" s="3" t="s">
        <v>2378</v>
      </c>
      <c r="C2200" s="3" t="s">
        <v>2378</v>
      </c>
      <c r="D2200" s="3" t="s">
        <v>2180</v>
      </c>
      <c r="G2200" s="18">
        <v>6927</v>
      </c>
      <c r="H2200" s="18" t="s">
        <v>4558</v>
      </c>
    </row>
    <row r="2201" spans="1:8" x14ac:dyDescent="0.2">
      <c r="A2201" s="3">
        <v>6548</v>
      </c>
      <c r="B2201" s="3" t="s">
        <v>2379</v>
      </c>
      <c r="C2201" s="3" t="s">
        <v>2379</v>
      </c>
      <c r="D2201" s="3" t="s">
        <v>2180</v>
      </c>
      <c r="G2201" s="18">
        <v>6928</v>
      </c>
      <c r="H2201" s="18" t="s">
        <v>4558</v>
      </c>
    </row>
    <row r="2202" spans="1:8" x14ac:dyDescent="0.2">
      <c r="A2202" s="3">
        <v>6548</v>
      </c>
      <c r="B2202" s="3" t="s">
        <v>2380</v>
      </c>
      <c r="C2202" s="3" t="s">
        <v>2379</v>
      </c>
      <c r="D2202" s="3" t="s">
        <v>2180</v>
      </c>
      <c r="G2202" s="18">
        <v>6929</v>
      </c>
      <c r="H2202" s="18" t="s">
        <v>4558</v>
      </c>
    </row>
    <row r="2203" spans="1:8" x14ac:dyDescent="0.2">
      <c r="A2203" s="3">
        <v>6548</v>
      </c>
      <c r="B2203" s="3" t="s">
        <v>2381</v>
      </c>
      <c r="C2203" s="3" t="s">
        <v>2379</v>
      </c>
      <c r="D2203" s="3" t="s">
        <v>2180</v>
      </c>
      <c r="G2203" s="18">
        <v>6930</v>
      </c>
      <c r="H2203" s="18" t="s">
        <v>4558</v>
      </c>
    </row>
    <row r="2204" spans="1:8" x14ac:dyDescent="0.2">
      <c r="A2204" s="3">
        <v>6541</v>
      </c>
      <c r="B2204" s="3" t="s">
        <v>2382</v>
      </c>
      <c r="C2204" s="3" t="s">
        <v>2383</v>
      </c>
      <c r="D2204" s="3" t="s">
        <v>2180</v>
      </c>
      <c r="G2204" s="18">
        <v>6932</v>
      </c>
      <c r="H2204" s="18" t="s">
        <v>4558</v>
      </c>
    </row>
    <row r="2205" spans="1:8" x14ac:dyDescent="0.2">
      <c r="A2205" s="3">
        <v>6558</v>
      </c>
      <c r="B2205" s="3" t="s">
        <v>2384</v>
      </c>
      <c r="C2205" s="3" t="s">
        <v>2384</v>
      </c>
      <c r="D2205" s="3" t="s">
        <v>2180</v>
      </c>
      <c r="G2205" s="18">
        <v>6933</v>
      </c>
      <c r="H2205" s="18" t="s">
        <v>4558</v>
      </c>
    </row>
    <row r="2206" spans="1:8" x14ac:dyDescent="0.2">
      <c r="A2206" s="3">
        <v>6563</v>
      </c>
      <c r="B2206" s="3" t="s">
        <v>2385</v>
      </c>
      <c r="C2206" s="3" t="s">
        <v>2385</v>
      </c>
      <c r="D2206" s="3" t="s">
        <v>2180</v>
      </c>
      <c r="G2206" s="18">
        <v>6934</v>
      </c>
      <c r="H2206" s="18" t="s">
        <v>4558</v>
      </c>
    </row>
    <row r="2207" spans="1:8" x14ac:dyDescent="0.2">
      <c r="A2207" s="3">
        <v>6565</v>
      </c>
      <c r="B2207" s="3" t="s">
        <v>2386</v>
      </c>
      <c r="C2207" s="3" t="s">
        <v>2385</v>
      </c>
      <c r="D2207" s="3" t="s">
        <v>2180</v>
      </c>
      <c r="G2207" s="18">
        <v>6935</v>
      </c>
      <c r="H2207" s="18" t="s">
        <v>4558</v>
      </c>
    </row>
    <row r="2208" spans="1:8" x14ac:dyDescent="0.2">
      <c r="A2208" s="3">
        <v>6562</v>
      </c>
      <c r="B2208" s="3" t="s">
        <v>2387</v>
      </c>
      <c r="C2208" s="3" t="s">
        <v>2387</v>
      </c>
      <c r="D2208" s="3" t="s">
        <v>2180</v>
      </c>
      <c r="G2208" s="18">
        <v>6936</v>
      </c>
      <c r="H2208" s="18" t="s">
        <v>4558</v>
      </c>
    </row>
    <row r="2209" spans="1:8" x14ac:dyDescent="0.2">
      <c r="A2209" s="3">
        <v>6557</v>
      </c>
      <c r="B2209" s="3" t="s">
        <v>2388</v>
      </c>
      <c r="C2209" s="3" t="s">
        <v>2388</v>
      </c>
      <c r="D2209" s="3" t="s">
        <v>2180</v>
      </c>
      <c r="G2209" s="18">
        <v>6937</v>
      </c>
      <c r="H2209" s="18" t="s">
        <v>4558</v>
      </c>
    </row>
    <row r="2210" spans="1:8" x14ac:dyDescent="0.2">
      <c r="A2210" s="3">
        <v>6537</v>
      </c>
      <c r="B2210" s="3" t="s">
        <v>2389</v>
      </c>
      <c r="C2210" s="3" t="s">
        <v>2389</v>
      </c>
      <c r="D2210" s="3" t="s">
        <v>2180</v>
      </c>
      <c r="G2210" s="18">
        <v>6938</v>
      </c>
      <c r="H2210" s="18" t="s">
        <v>4558</v>
      </c>
    </row>
    <row r="2211" spans="1:8" x14ac:dyDescent="0.2">
      <c r="A2211" s="3">
        <v>6538</v>
      </c>
      <c r="B2211" s="3" t="s">
        <v>2390</v>
      </c>
      <c r="C2211" s="3" t="s">
        <v>2389</v>
      </c>
      <c r="D2211" s="3" t="s">
        <v>2180</v>
      </c>
      <c r="G2211" s="18">
        <v>6939</v>
      </c>
      <c r="H2211" s="18" t="s">
        <v>4554</v>
      </c>
    </row>
    <row r="2212" spans="1:8" x14ac:dyDescent="0.2">
      <c r="A2212" s="3">
        <v>6538</v>
      </c>
      <c r="B2212" s="3" t="s">
        <v>2390</v>
      </c>
      <c r="C2212" s="3" t="s">
        <v>2389</v>
      </c>
      <c r="D2212" s="3" t="s">
        <v>2180</v>
      </c>
      <c r="G2212" s="18">
        <v>6942</v>
      </c>
      <c r="H2212" s="18" t="s">
        <v>4558</v>
      </c>
    </row>
    <row r="2213" spans="1:8" x14ac:dyDescent="0.2">
      <c r="A2213" s="3">
        <v>6556</v>
      </c>
      <c r="B2213" s="3" t="s">
        <v>2391</v>
      </c>
      <c r="C2213" s="3" t="s">
        <v>2389</v>
      </c>
      <c r="D2213" s="3" t="s">
        <v>2180</v>
      </c>
      <c r="G2213" s="18">
        <v>6943</v>
      </c>
      <c r="H2213" s="18" t="s">
        <v>4558</v>
      </c>
    </row>
    <row r="2214" spans="1:8" x14ac:dyDescent="0.2">
      <c r="A2214" s="3">
        <v>6535</v>
      </c>
      <c r="B2214" s="3" t="s">
        <v>2392</v>
      </c>
      <c r="C2214" s="3" t="s">
        <v>2393</v>
      </c>
      <c r="D2214" s="3" t="s">
        <v>2180</v>
      </c>
      <c r="G2214" s="18">
        <v>6944</v>
      </c>
      <c r="H2214" s="18" t="s">
        <v>4558</v>
      </c>
    </row>
    <row r="2215" spans="1:8" x14ac:dyDescent="0.2">
      <c r="A2215" s="3">
        <v>6549</v>
      </c>
      <c r="B2215" s="3" t="s">
        <v>2394</v>
      </c>
      <c r="C2215" s="3" t="s">
        <v>2393</v>
      </c>
      <c r="D2215" s="3" t="s">
        <v>2180</v>
      </c>
      <c r="G2215" s="18">
        <v>6945</v>
      </c>
      <c r="H2215" s="18" t="s">
        <v>4558</v>
      </c>
    </row>
    <row r="2216" spans="1:8" x14ac:dyDescent="0.2">
      <c r="A2216" s="3">
        <v>6534</v>
      </c>
      <c r="B2216" s="3" t="s">
        <v>2395</v>
      </c>
      <c r="C2216" s="3" t="s">
        <v>2396</v>
      </c>
      <c r="D2216" s="3" t="s">
        <v>2180</v>
      </c>
      <c r="G2216" s="18">
        <v>6946</v>
      </c>
      <c r="H2216" s="18" t="s">
        <v>4558</v>
      </c>
    </row>
    <row r="2217" spans="1:8" x14ac:dyDescent="0.2">
      <c r="A2217" s="3">
        <v>6534</v>
      </c>
      <c r="B2217" s="3" t="s">
        <v>2395</v>
      </c>
      <c r="C2217" s="3" t="s">
        <v>2396</v>
      </c>
      <c r="D2217" s="3" t="s">
        <v>2180</v>
      </c>
      <c r="G2217" s="18">
        <v>6947</v>
      </c>
      <c r="H2217" s="18" t="s">
        <v>4558</v>
      </c>
    </row>
    <row r="2218" spans="1:8" x14ac:dyDescent="0.2">
      <c r="A2218" s="3">
        <v>6543</v>
      </c>
      <c r="B2218" s="3" t="s">
        <v>2397</v>
      </c>
      <c r="C2218" s="3" t="s">
        <v>2398</v>
      </c>
      <c r="D2218" s="3" t="s">
        <v>2180</v>
      </c>
      <c r="G2218" s="18">
        <v>6948</v>
      </c>
      <c r="H2218" s="18" t="s">
        <v>4558</v>
      </c>
    </row>
    <row r="2219" spans="1:8" x14ac:dyDescent="0.2">
      <c r="A2219" s="3">
        <v>6544</v>
      </c>
      <c r="B2219" s="3" t="s">
        <v>2399</v>
      </c>
      <c r="C2219" s="3" t="s">
        <v>2398</v>
      </c>
      <c r="D2219" s="3" t="s">
        <v>2180</v>
      </c>
      <c r="G2219" s="18">
        <v>6949</v>
      </c>
      <c r="H2219" s="18" t="s">
        <v>4558</v>
      </c>
    </row>
    <row r="2220" spans="1:8" x14ac:dyDescent="0.2">
      <c r="A2220" s="3">
        <v>6545</v>
      </c>
      <c r="B2220" s="3" t="s">
        <v>2400</v>
      </c>
      <c r="C2220" s="3" t="s">
        <v>2398</v>
      </c>
      <c r="D2220" s="3" t="s">
        <v>2180</v>
      </c>
      <c r="G2220" s="18">
        <v>6950</v>
      </c>
      <c r="H2220" s="18" t="s">
        <v>4558</v>
      </c>
    </row>
    <row r="2221" spans="1:8" x14ac:dyDescent="0.2">
      <c r="A2221" s="3">
        <v>6546</v>
      </c>
      <c r="B2221" s="3" t="s">
        <v>2401</v>
      </c>
      <c r="C2221" s="3" t="s">
        <v>2398</v>
      </c>
      <c r="D2221" s="3" t="s">
        <v>2180</v>
      </c>
      <c r="G2221" s="18">
        <v>6951</v>
      </c>
      <c r="H2221" s="18" t="s">
        <v>4554</v>
      </c>
    </row>
    <row r="2222" spans="1:8" x14ac:dyDescent="0.2">
      <c r="A2222" s="3">
        <v>7532</v>
      </c>
      <c r="B2222" s="3" t="s">
        <v>2402</v>
      </c>
      <c r="C2222" s="3" t="s">
        <v>2403</v>
      </c>
      <c r="D2222" s="3" t="s">
        <v>2180</v>
      </c>
      <c r="G2222" s="18">
        <v>6952</v>
      </c>
      <c r="H2222" s="18" t="s">
        <v>4558</v>
      </c>
    </row>
    <row r="2223" spans="1:8" x14ac:dyDescent="0.2">
      <c r="A2223" s="3">
        <v>7533</v>
      </c>
      <c r="B2223" s="3" t="s">
        <v>2404</v>
      </c>
      <c r="C2223" s="3" t="s">
        <v>2403</v>
      </c>
      <c r="D2223" s="3" t="s">
        <v>2180</v>
      </c>
      <c r="G2223" s="18">
        <v>6953</v>
      </c>
      <c r="H2223" s="18" t="s">
        <v>4558</v>
      </c>
    </row>
    <row r="2224" spans="1:8" x14ac:dyDescent="0.2">
      <c r="A2224" s="3">
        <v>7534</v>
      </c>
      <c r="B2224" s="3" t="s">
        <v>2405</v>
      </c>
      <c r="C2224" s="3" t="s">
        <v>2403</v>
      </c>
      <c r="D2224" s="3" t="s">
        <v>2180</v>
      </c>
      <c r="G2224" s="18">
        <v>6954</v>
      </c>
      <c r="H2224" s="18" t="s">
        <v>4558</v>
      </c>
    </row>
    <row r="2225" spans="1:8" x14ac:dyDescent="0.2">
      <c r="A2225" s="3">
        <v>7535</v>
      </c>
      <c r="B2225" s="3" t="s">
        <v>2406</v>
      </c>
      <c r="C2225" s="3" t="s">
        <v>2403</v>
      </c>
      <c r="D2225" s="3" t="s">
        <v>2180</v>
      </c>
      <c r="G2225" s="18">
        <v>6955</v>
      </c>
      <c r="H2225" s="18" t="s">
        <v>4558</v>
      </c>
    </row>
    <row r="2226" spans="1:8" x14ac:dyDescent="0.2">
      <c r="A2226" s="3">
        <v>7536</v>
      </c>
      <c r="B2226" s="3" t="s">
        <v>2407</v>
      </c>
      <c r="C2226" s="3" t="s">
        <v>2403</v>
      </c>
      <c r="D2226" s="3" t="s">
        <v>2180</v>
      </c>
      <c r="G2226" s="18">
        <v>6956</v>
      </c>
      <c r="H2226" s="18" t="s">
        <v>4554</v>
      </c>
    </row>
    <row r="2227" spans="1:8" x14ac:dyDescent="0.2">
      <c r="A2227" s="3">
        <v>7537</v>
      </c>
      <c r="B2227" s="3" t="s">
        <v>2408</v>
      </c>
      <c r="C2227" s="3" t="s">
        <v>2403</v>
      </c>
      <c r="D2227" s="3" t="s">
        <v>2180</v>
      </c>
      <c r="G2227" s="18">
        <v>6957</v>
      </c>
      <c r="H2227" s="18" t="s">
        <v>4554</v>
      </c>
    </row>
    <row r="2228" spans="1:8" x14ac:dyDescent="0.2">
      <c r="A2228" s="3">
        <v>7260</v>
      </c>
      <c r="B2228" s="3" t="s">
        <v>2409</v>
      </c>
      <c r="C2228" s="3" t="s">
        <v>2410</v>
      </c>
      <c r="D2228" s="3" t="s">
        <v>2180</v>
      </c>
      <c r="G2228" s="18">
        <v>6958</v>
      </c>
      <c r="H2228" s="18" t="s">
        <v>4554</v>
      </c>
    </row>
    <row r="2229" spans="1:8" x14ac:dyDescent="0.2">
      <c r="A2229" s="3">
        <v>7265</v>
      </c>
      <c r="B2229" s="3" t="s">
        <v>2411</v>
      </c>
      <c r="C2229" s="3" t="s">
        <v>2410</v>
      </c>
      <c r="D2229" s="3" t="s">
        <v>2180</v>
      </c>
      <c r="G2229" s="18">
        <v>6959</v>
      </c>
      <c r="H2229" s="18" t="s">
        <v>4554</v>
      </c>
    </row>
    <row r="2230" spans="1:8" x14ac:dyDescent="0.2">
      <c r="A2230" s="3">
        <v>7270</v>
      </c>
      <c r="B2230" s="3" t="s">
        <v>2412</v>
      </c>
      <c r="C2230" s="3" t="s">
        <v>2410</v>
      </c>
      <c r="D2230" s="3" t="s">
        <v>2180</v>
      </c>
      <c r="G2230" s="18">
        <v>6960</v>
      </c>
      <c r="H2230" s="18" t="s">
        <v>4554</v>
      </c>
    </row>
    <row r="2231" spans="1:8" x14ac:dyDescent="0.2">
      <c r="A2231" s="3">
        <v>7272</v>
      </c>
      <c r="B2231" s="3" t="s">
        <v>2413</v>
      </c>
      <c r="C2231" s="3" t="s">
        <v>2410</v>
      </c>
      <c r="D2231" s="3" t="s">
        <v>2180</v>
      </c>
      <c r="G2231" s="18">
        <v>6962</v>
      </c>
      <c r="H2231" s="18" t="s">
        <v>4558</v>
      </c>
    </row>
    <row r="2232" spans="1:8" x14ac:dyDescent="0.2">
      <c r="A2232" s="3">
        <v>7276</v>
      </c>
      <c r="B2232" s="3" t="s">
        <v>2414</v>
      </c>
      <c r="C2232" s="3" t="s">
        <v>2410</v>
      </c>
      <c r="D2232" s="3" t="s">
        <v>2180</v>
      </c>
      <c r="G2232" s="18">
        <v>6963</v>
      </c>
      <c r="H2232" s="18" t="s">
        <v>4558</v>
      </c>
    </row>
    <row r="2233" spans="1:8" x14ac:dyDescent="0.2">
      <c r="A2233" s="3">
        <v>7277</v>
      </c>
      <c r="B2233" s="3" t="s">
        <v>2415</v>
      </c>
      <c r="C2233" s="3" t="s">
        <v>2410</v>
      </c>
      <c r="D2233" s="3" t="s">
        <v>2180</v>
      </c>
      <c r="G2233" s="18">
        <v>6964</v>
      </c>
      <c r="H2233" s="18" t="s">
        <v>4558</v>
      </c>
    </row>
    <row r="2234" spans="1:8" x14ac:dyDescent="0.2">
      <c r="A2234" s="3">
        <v>7278</v>
      </c>
      <c r="B2234" s="3" t="s">
        <v>2416</v>
      </c>
      <c r="C2234" s="3" t="s">
        <v>2410</v>
      </c>
      <c r="D2234" s="3" t="s">
        <v>2180</v>
      </c>
      <c r="G2234" s="18">
        <v>6965</v>
      </c>
      <c r="H2234" s="18" t="s">
        <v>4558</v>
      </c>
    </row>
    <row r="2235" spans="1:8" x14ac:dyDescent="0.2">
      <c r="A2235" s="3">
        <v>7494</v>
      </c>
      <c r="B2235" s="3" t="s">
        <v>2417</v>
      </c>
      <c r="C2235" s="3" t="s">
        <v>2410</v>
      </c>
      <c r="D2235" s="3" t="s">
        <v>2180</v>
      </c>
      <c r="G2235" s="18">
        <v>6966</v>
      </c>
      <c r="H2235" s="18" t="s">
        <v>4558</v>
      </c>
    </row>
    <row r="2236" spans="1:8" x14ac:dyDescent="0.2">
      <c r="A2236" s="3">
        <v>7235</v>
      </c>
      <c r="B2236" s="3" t="s">
        <v>2418</v>
      </c>
      <c r="C2236" s="3" t="s">
        <v>2418</v>
      </c>
      <c r="D2236" s="3" t="s">
        <v>2180</v>
      </c>
      <c r="G2236" s="18">
        <v>6967</v>
      </c>
      <c r="H2236" s="18" t="s">
        <v>4558</v>
      </c>
    </row>
    <row r="2237" spans="1:8" x14ac:dyDescent="0.2">
      <c r="A2237" s="3">
        <v>7232</v>
      </c>
      <c r="B2237" s="3" t="s">
        <v>2419</v>
      </c>
      <c r="C2237" s="3" t="s">
        <v>2419</v>
      </c>
      <c r="D2237" s="3" t="s">
        <v>2180</v>
      </c>
      <c r="G2237" s="18">
        <v>6968</v>
      </c>
      <c r="H2237" s="18" t="s">
        <v>4554</v>
      </c>
    </row>
    <row r="2238" spans="1:8" x14ac:dyDescent="0.2">
      <c r="A2238" s="3">
        <v>7231</v>
      </c>
      <c r="B2238" s="3" t="s">
        <v>2420</v>
      </c>
      <c r="C2238" s="3" t="s">
        <v>2421</v>
      </c>
      <c r="D2238" s="3" t="s">
        <v>2180</v>
      </c>
      <c r="G2238" s="18">
        <v>6974</v>
      </c>
      <c r="H2238" s="18" t="s">
        <v>4558</v>
      </c>
    </row>
    <row r="2239" spans="1:8" x14ac:dyDescent="0.2">
      <c r="A2239" s="3">
        <v>7233</v>
      </c>
      <c r="B2239" s="3" t="s">
        <v>2421</v>
      </c>
      <c r="C2239" s="3" t="s">
        <v>2421</v>
      </c>
      <c r="D2239" s="3" t="s">
        <v>2180</v>
      </c>
      <c r="G2239" s="18">
        <v>6976</v>
      </c>
      <c r="H2239" s="18" t="s">
        <v>4558</v>
      </c>
    </row>
    <row r="2240" spans="1:8" x14ac:dyDescent="0.2">
      <c r="A2240" s="3">
        <v>7247</v>
      </c>
      <c r="B2240" s="3" t="s">
        <v>2422</v>
      </c>
      <c r="C2240" s="3" t="s">
        <v>2423</v>
      </c>
      <c r="D2240" s="3" t="s">
        <v>2180</v>
      </c>
      <c r="G2240" s="18">
        <v>6977</v>
      </c>
      <c r="H2240" s="18" t="s">
        <v>4558</v>
      </c>
    </row>
    <row r="2241" spans="1:8" x14ac:dyDescent="0.2">
      <c r="A2241" s="3">
        <v>7249</v>
      </c>
      <c r="B2241" s="3" t="s">
        <v>2424</v>
      </c>
      <c r="C2241" s="3" t="s">
        <v>2423</v>
      </c>
      <c r="D2241" s="3" t="s">
        <v>2180</v>
      </c>
      <c r="G2241" s="18">
        <v>6978</v>
      </c>
      <c r="H2241" s="18" t="s">
        <v>4558</v>
      </c>
    </row>
    <row r="2242" spans="1:8" x14ac:dyDescent="0.2">
      <c r="A2242" s="3">
        <v>7250</v>
      </c>
      <c r="B2242" s="3" t="s">
        <v>2423</v>
      </c>
      <c r="C2242" s="3" t="s">
        <v>2423</v>
      </c>
      <c r="D2242" s="3" t="s">
        <v>2180</v>
      </c>
      <c r="G2242" s="18">
        <v>6979</v>
      </c>
      <c r="H2242" s="18" t="s">
        <v>4558</v>
      </c>
    </row>
    <row r="2243" spans="1:8" x14ac:dyDescent="0.2">
      <c r="A2243" s="3">
        <v>7252</v>
      </c>
      <c r="B2243" s="3" t="s">
        <v>2425</v>
      </c>
      <c r="C2243" s="3" t="s">
        <v>2423</v>
      </c>
      <c r="D2243" s="3" t="s">
        <v>2180</v>
      </c>
      <c r="G2243" s="18">
        <v>6980</v>
      </c>
      <c r="H2243" s="18" t="s">
        <v>4558</v>
      </c>
    </row>
    <row r="2244" spans="1:8" x14ac:dyDescent="0.2">
      <c r="A2244" s="3">
        <v>7241</v>
      </c>
      <c r="B2244" s="3" t="s">
        <v>2426</v>
      </c>
      <c r="C2244" s="3" t="s">
        <v>2426</v>
      </c>
      <c r="D2244" s="3" t="s">
        <v>2180</v>
      </c>
      <c r="G2244" s="18">
        <v>6981</v>
      </c>
      <c r="H2244" s="18" t="s">
        <v>4558</v>
      </c>
    </row>
    <row r="2245" spans="1:8" x14ac:dyDescent="0.2">
      <c r="A2245" s="3">
        <v>7240</v>
      </c>
      <c r="B2245" s="3" t="s">
        <v>2427</v>
      </c>
      <c r="C2245" s="3" t="s">
        <v>2427</v>
      </c>
      <c r="D2245" s="3" t="s">
        <v>2180</v>
      </c>
      <c r="G2245" s="18">
        <v>6982</v>
      </c>
      <c r="H2245" s="18" t="s">
        <v>4558</v>
      </c>
    </row>
    <row r="2246" spans="1:8" x14ac:dyDescent="0.2">
      <c r="A2246" s="3">
        <v>7223</v>
      </c>
      <c r="B2246" s="3" t="s">
        <v>2428</v>
      </c>
      <c r="C2246" s="3" t="s">
        <v>2429</v>
      </c>
      <c r="D2246" s="3" t="s">
        <v>2180</v>
      </c>
      <c r="G2246" s="18">
        <v>6983</v>
      </c>
      <c r="H2246" s="18" t="s">
        <v>4558</v>
      </c>
    </row>
    <row r="2247" spans="1:8" x14ac:dyDescent="0.2">
      <c r="A2247" s="3">
        <v>7224</v>
      </c>
      <c r="B2247" s="3" t="s">
        <v>2430</v>
      </c>
      <c r="C2247" s="3" t="s">
        <v>2429</v>
      </c>
      <c r="D2247" s="3" t="s">
        <v>2180</v>
      </c>
      <c r="G2247" s="18">
        <v>6984</v>
      </c>
      <c r="H2247" s="18" t="s">
        <v>4558</v>
      </c>
    </row>
    <row r="2248" spans="1:8" x14ac:dyDescent="0.2">
      <c r="A2248" s="3">
        <v>7242</v>
      </c>
      <c r="B2248" s="3" t="s">
        <v>2429</v>
      </c>
      <c r="C2248" s="3" t="s">
        <v>2429</v>
      </c>
      <c r="D2248" s="3" t="s">
        <v>2180</v>
      </c>
      <c r="G2248" s="18">
        <v>6986</v>
      </c>
      <c r="H2248" s="18" t="s">
        <v>4558</v>
      </c>
    </row>
    <row r="2249" spans="1:8" x14ac:dyDescent="0.2">
      <c r="A2249" s="3">
        <v>7243</v>
      </c>
      <c r="B2249" s="3" t="s">
        <v>2431</v>
      </c>
      <c r="C2249" s="3" t="s">
        <v>2429</v>
      </c>
      <c r="D2249" s="3" t="s">
        <v>2180</v>
      </c>
      <c r="G2249" s="18">
        <v>6987</v>
      </c>
      <c r="H2249" s="18" t="s">
        <v>4558</v>
      </c>
    </row>
    <row r="2250" spans="1:8" x14ac:dyDescent="0.2">
      <c r="A2250" s="3">
        <v>7244</v>
      </c>
      <c r="B2250" s="3" t="s">
        <v>2432</v>
      </c>
      <c r="C2250" s="3" t="s">
        <v>2429</v>
      </c>
      <c r="D2250" s="3" t="s">
        <v>2180</v>
      </c>
      <c r="G2250" s="18">
        <v>6988</v>
      </c>
      <c r="H2250" s="18" t="s">
        <v>4558</v>
      </c>
    </row>
    <row r="2251" spans="1:8" x14ac:dyDescent="0.2">
      <c r="A2251" s="3">
        <v>7245</v>
      </c>
      <c r="B2251" s="3" t="s">
        <v>2433</v>
      </c>
      <c r="C2251" s="3" t="s">
        <v>2429</v>
      </c>
      <c r="D2251" s="3" t="s">
        <v>2180</v>
      </c>
      <c r="G2251" s="18">
        <v>6989</v>
      </c>
      <c r="H2251" s="18" t="s">
        <v>4558</v>
      </c>
    </row>
    <row r="2252" spans="1:8" x14ac:dyDescent="0.2">
      <c r="A2252" s="3">
        <v>7246</v>
      </c>
      <c r="B2252" s="3" t="s">
        <v>2434</v>
      </c>
      <c r="C2252" s="3" t="s">
        <v>2429</v>
      </c>
      <c r="D2252" s="3" t="s">
        <v>2180</v>
      </c>
      <c r="G2252" s="18">
        <v>6990</v>
      </c>
      <c r="H2252" s="18" t="s">
        <v>4558</v>
      </c>
    </row>
    <row r="2253" spans="1:8" x14ac:dyDescent="0.2">
      <c r="A2253" s="3">
        <v>7000</v>
      </c>
      <c r="B2253" s="3" t="s">
        <v>2435</v>
      </c>
      <c r="C2253" s="3" t="s">
        <v>2435</v>
      </c>
      <c r="D2253" s="3" t="s">
        <v>2180</v>
      </c>
      <c r="G2253" s="18">
        <v>6991</v>
      </c>
      <c r="H2253" s="18" t="s">
        <v>4558</v>
      </c>
    </row>
    <row r="2254" spans="1:8" x14ac:dyDescent="0.2">
      <c r="A2254" s="3">
        <v>7023</v>
      </c>
      <c r="B2254" s="3" t="s">
        <v>2436</v>
      </c>
      <c r="C2254" s="3" t="s">
        <v>2435</v>
      </c>
      <c r="D2254" s="3" t="s">
        <v>2180</v>
      </c>
      <c r="G2254" s="18">
        <v>6992</v>
      </c>
      <c r="H2254" s="18" t="s">
        <v>4558</v>
      </c>
    </row>
    <row r="2255" spans="1:8" x14ac:dyDescent="0.2">
      <c r="A2255" s="3">
        <v>7026</v>
      </c>
      <c r="B2255" s="3" t="s">
        <v>2437</v>
      </c>
      <c r="C2255" s="3" t="s">
        <v>2435</v>
      </c>
      <c r="D2255" s="3" t="s">
        <v>2180</v>
      </c>
      <c r="G2255" s="18">
        <v>6993</v>
      </c>
      <c r="H2255" s="18" t="s">
        <v>4558</v>
      </c>
    </row>
    <row r="2256" spans="1:8" x14ac:dyDescent="0.2">
      <c r="A2256" s="3">
        <v>7062</v>
      </c>
      <c r="B2256" s="3" t="s">
        <v>2438</v>
      </c>
      <c r="C2256" s="3" t="s">
        <v>2439</v>
      </c>
      <c r="D2256" s="3" t="s">
        <v>2180</v>
      </c>
      <c r="G2256" s="18">
        <v>6994</v>
      </c>
      <c r="H2256" s="18" t="s">
        <v>4558</v>
      </c>
    </row>
    <row r="2257" spans="1:8" x14ac:dyDescent="0.2">
      <c r="A2257" s="3">
        <v>7074</v>
      </c>
      <c r="B2257" s="3" t="s">
        <v>2440</v>
      </c>
      <c r="C2257" s="3" t="s">
        <v>2439</v>
      </c>
      <c r="D2257" s="3" t="s">
        <v>2180</v>
      </c>
      <c r="G2257" s="18">
        <v>6995</v>
      </c>
      <c r="H2257" s="18" t="s">
        <v>4558</v>
      </c>
    </row>
    <row r="2258" spans="1:8" x14ac:dyDescent="0.2">
      <c r="A2258" s="3">
        <v>7075</v>
      </c>
      <c r="B2258" s="3" t="s">
        <v>2439</v>
      </c>
      <c r="C2258" s="3" t="s">
        <v>2439</v>
      </c>
      <c r="D2258" s="3" t="s">
        <v>2180</v>
      </c>
      <c r="G2258" s="18">
        <v>6997</v>
      </c>
      <c r="H2258" s="18" t="s">
        <v>4558</v>
      </c>
    </row>
    <row r="2259" spans="1:8" x14ac:dyDescent="0.2">
      <c r="A2259" s="3">
        <v>7076</v>
      </c>
      <c r="B2259" s="3" t="s">
        <v>2441</v>
      </c>
      <c r="C2259" s="3" t="s">
        <v>2439</v>
      </c>
      <c r="D2259" s="3" t="s">
        <v>2180</v>
      </c>
      <c r="G2259" s="18">
        <v>6998</v>
      </c>
      <c r="H2259" s="18" t="s">
        <v>4558</v>
      </c>
    </row>
    <row r="2260" spans="1:8" x14ac:dyDescent="0.2">
      <c r="A2260" s="3">
        <v>7027</v>
      </c>
      <c r="B2260" s="3" t="s">
        <v>2442</v>
      </c>
      <c r="C2260" s="3" t="s">
        <v>2443</v>
      </c>
      <c r="D2260" s="3" t="s">
        <v>2180</v>
      </c>
      <c r="G2260" s="18">
        <v>6999</v>
      </c>
      <c r="H2260" s="18" t="s">
        <v>4558</v>
      </c>
    </row>
    <row r="2261" spans="1:8" x14ac:dyDescent="0.2">
      <c r="A2261" s="3">
        <v>7027</v>
      </c>
      <c r="B2261" s="3" t="s">
        <v>2444</v>
      </c>
      <c r="C2261" s="3" t="s">
        <v>2443</v>
      </c>
      <c r="D2261" s="3" t="s">
        <v>2180</v>
      </c>
      <c r="G2261" s="18">
        <v>7000</v>
      </c>
      <c r="H2261" s="18" t="s">
        <v>4559</v>
      </c>
    </row>
    <row r="2262" spans="1:8" x14ac:dyDescent="0.2">
      <c r="A2262" s="3">
        <v>7027</v>
      </c>
      <c r="B2262" s="3" t="s">
        <v>2445</v>
      </c>
      <c r="C2262" s="3" t="s">
        <v>2443</v>
      </c>
      <c r="D2262" s="3" t="s">
        <v>2180</v>
      </c>
      <c r="G2262" s="18">
        <v>7012</v>
      </c>
      <c r="H2262" s="18" t="s">
        <v>4559</v>
      </c>
    </row>
    <row r="2263" spans="1:8" x14ac:dyDescent="0.2">
      <c r="A2263" s="3">
        <v>7028</v>
      </c>
      <c r="B2263" s="3" t="s">
        <v>2446</v>
      </c>
      <c r="C2263" s="3" t="s">
        <v>2443</v>
      </c>
      <c r="D2263" s="3" t="s">
        <v>2180</v>
      </c>
      <c r="G2263" s="18">
        <v>7013</v>
      </c>
      <c r="H2263" s="18" t="s">
        <v>4559</v>
      </c>
    </row>
    <row r="2264" spans="1:8" x14ac:dyDescent="0.2">
      <c r="A2264" s="3">
        <v>7028</v>
      </c>
      <c r="B2264" s="3" t="s">
        <v>2447</v>
      </c>
      <c r="C2264" s="3" t="s">
        <v>2443</v>
      </c>
      <c r="D2264" s="3" t="s">
        <v>2180</v>
      </c>
      <c r="G2264" s="18">
        <v>7014</v>
      </c>
      <c r="H2264" s="18" t="s">
        <v>4559</v>
      </c>
    </row>
    <row r="2265" spans="1:8" x14ac:dyDescent="0.2">
      <c r="A2265" s="3">
        <v>7029</v>
      </c>
      <c r="B2265" s="3" t="s">
        <v>2448</v>
      </c>
      <c r="C2265" s="3" t="s">
        <v>2443</v>
      </c>
      <c r="D2265" s="3" t="s">
        <v>2180</v>
      </c>
      <c r="G2265" s="18">
        <v>7015</v>
      </c>
      <c r="H2265" s="18" t="s">
        <v>4559</v>
      </c>
    </row>
    <row r="2266" spans="1:8" x14ac:dyDescent="0.2">
      <c r="A2266" s="3">
        <v>7050</v>
      </c>
      <c r="B2266" s="3" t="s">
        <v>2443</v>
      </c>
      <c r="C2266" s="3" t="s">
        <v>2443</v>
      </c>
      <c r="D2266" s="3" t="s">
        <v>2180</v>
      </c>
      <c r="G2266" s="18">
        <v>7016</v>
      </c>
      <c r="H2266" s="18" t="s">
        <v>4559</v>
      </c>
    </row>
    <row r="2267" spans="1:8" x14ac:dyDescent="0.2">
      <c r="A2267" s="3">
        <v>7056</v>
      </c>
      <c r="B2267" s="3" t="s">
        <v>2449</v>
      </c>
      <c r="C2267" s="3" t="s">
        <v>2443</v>
      </c>
      <c r="D2267" s="3" t="s">
        <v>2180</v>
      </c>
      <c r="G2267" s="18">
        <v>7017</v>
      </c>
      <c r="H2267" s="18" t="s">
        <v>4559</v>
      </c>
    </row>
    <row r="2268" spans="1:8" x14ac:dyDescent="0.2">
      <c r="A2268" s="3">
        <v>7057</v>
      </c>
      <c r="B2268" s="3" t="s">
        <v>2450</v>
      </c>
      <c r="C2268" s="3" t="s">
        <v>2443</v>
      </c>
      <c r="D2268" s="3" t="s">
        <v>2180</v>
      </c>
      <c r="G2268" s="18">
        <v>7018</v>
      </c>
      <c r="H2268" s="18" t="s">
        <v>4559</v>
      </c>
    </row>
    <row r="2269" spans="1:8" x14ac:dyDescent="0.2">
      <c r="A2269" s="3">
        <v>7058</v>
      </c>
      <c r="B2269" s="3" t="s">
        <v>2451</v>
      </c>
      <c r="C2269" s="3" t="s">
        <v>2443</v>
      </c>
      <c r="D2269" s="3" t="s">
        <v>2180</v>
      </c>
      <c r="G2269" s="18">
        <v>7019</v>
      </c>
      <c r="H2269" s="18" t="s">
        <v>4559</v>
      </c>
    </row>
    <row r="2270" spans="1:8" x14ac:dyDescent="0.2">
      <c r="A2270" s="3">
        <v>7063</v>
      </c>
      <c r="B2270" s="3" t="s">
        <v>2452</v>
      </c>
      <c r="C2270" s="3" t="s">
        <v>2453</v>
      </c>
      <c r="D2270" s="3" t="s">
        <v>2180</v>
      </c>
      <c r="G2270" s="18">
        <v>7023</v>
      </c>
      <c r="H2270" s="18" t="s">
        <v>4559</v>
      </c>
    </row>
    <row r="2271" spans="1:8" x14ac:dyDescent="0.2">
      <c r="A2271" s="3">
        <v>7064</v>
      </c>
      <c r="B2271" s="3" t="s">
        <v>2454</v>
      </c>
      <c r="C2271" s="3" t="s">
        <v>2453</v>
      </c>
      <c r="D2271" s="3" t="s">
        <v>2180</v>
      </c>
      <c r="G2271" s="18">
        <v>7026</v>
      </c>
      <c r="H2271" s="18" t="s">
        <v>4559</v>
      </c>
    </row>
    <row r="2272" spans="1:8" x14ac:dyDescent="0.2">
      <c r="A2272" s="3">
        <v>7202</v>
      </c>
      <c r="B2272" s="3" t="s">
        <v>2455</v>
      </c>
      <c r="C2272" s="3" t="s">
        <v>2456</v>
      </c>
      <c r="D2272" s="3" t="s">
        <v>2180</v>
      </c>
      <c r="G2272" s="18">
        <v>7027</v>
      </c>
      <c r="H2272" s="18" t="s">
        <v>4559</v>
      </c>
    </row>
    <row r="2273" spans="1:8" x14ac:dyDescent="0.2">
      <c r="A2273" s="3">
        <v>7203</v>
      </c>
      <c r="B2273" s="3" t="s">
        <v>2456</v>
      </c>
      <c r="C2273" s="3" t="s">
        <v>2456</v>
      </c>
      <c r="D2273" s="3" t="s">
        <v>2180</v>
      </c>
      <c r="G2273" s="18">
        <v>7028</v>
      </c>
      <c r="H2273" s="18" t="s">
        <v>4559</v>
      </c>
    </row>
    <row r="2274" spans="1:8" x14ac:dyDescent="0.2">
      <c r="A2274" s="3">
        <v>7204</v>
      </c>
      <c r="B2274" s="3" t="s">
        <v>2457</v>
      </c>
      <c r="C2274" s="3" t="s">
        <v>2457</v>
      </c>
      <c r="D2274" s="3" t="s">
        <v>2180</v>
      </c>
      <c r="G2274" s="18">
        <v>7029</v>
      </c>
      <c r="H2274" s="18" t="s">
        <v>4559</v>
      </c>
    </row>
    <row r="2275" spans="1:8" x14ac:dyDescent="0.2">
      <c r="A2275" s="3">
        <v>7205</v>
      </c>
      <c r="B2275" s="3" t="s">
        <v>2458</v>
      </c>
      <c r="C2275" s="3" t="s">
        <v>2458</v>
      </c>
      <c r="D2275" s="3" t="s">
        <v>2180</v>
      </c>
      <c r="G2275" s="18">
        <v>7031</v>
      </c>
      <c r="H2275" s="18" t="s">
        <v>4559</v>
      </c>
    </row>
    <row r="2276" spans="1:8" x14ac:dyDescent="0.2">
      <c r="A2276" s="3">
        <v>7306</v>
      </c>
      <c r="B2276" s="3" t="s">
        <v>2459</v>
      </c>
      <c r="C2276" s="3" t="s">
        <v>2459</v>
      </c>
      <c r="D2276" s="3" t="s">
        <v>2180</v>
      </c>
      <c r="G2276" s="18">
        <v>7032</v>
      </c>
      <c r="H2276" s="18" t="s">
        <v>4559</v>
      </c>
    </row>
    <row r="2277" spans="1:8" x14ac:dyDescent="0.2">
      <c r="A2277" s="3">
        <v>7307</v>
      </c>
      <c r="B2277" s="3" t="s">
        <v>2460</v>
      </c>
      <c r="C2277" s="3" t="s">
        <v>2460</v>
      </c>
      <c r="D2277" s="3" t="s">
        <v>2180</v>
      </c>
      <c r="G2277" s="18">
        <v>7050</v>
      </c>
      <c r="H2277" s="18" t="s">
        <v>4560</v>
      </c>
    </row>
    <row r="2278" spans="1:8" x14ac:dyDescent="0.2">
      <c r="A2278" s="3">
        <v>7304</v>
      </c>
      <c r="B2278" s="3" t="s">
        <v>2461</v>
      </c>
      <c r="C2278" s="3" t="s">
        <v>2461</v>
      </c>
      <c r="D2278" s="3" t="s">
        <v>2180</v>
      </c>
      <c r="G2278" s="18">
        <v>7056</v>
      </c>
      <c r="H2278" s="18" t="s">
        <v>4559</v>
      </c>
    </row>
    <row r="2279" spans="1:8" x14ac:dyDescent="0.2">
      <c r="A2279" s="3">
        <v>7208</v>
      </c>
      <c r="B2279" s="3" t="s">
        <v>2462</v>
      </c>
      <c r="C2279" s="3" t="s">
        <v>2463</v>
      </c>
      <c r="D2279" s="3" t="s">
        <v>2180</v>
      </c>
      <c r="G2279" s="18">
        <v>7057</v>
      </c>
      <c r="H2279" s="18" t="s">
        <v>4559</v>
      </c>
    </row>
    <row r="2280" spans="1:8" x14ac:dyDescent="0.2">
      <c r="A2280" s="3">
        <v>7206</v>
      </c>
      <c r="B2280" s="3" t="s">
        <v>2464</v>
      </c>
      <c r="C2280" s="3" t="s">
        <v>2465</v>
      </c>
      <c r="D2280" s="3" t="s">
        <v>2180</v>
      </c>
      <c r="G2280" s="18">
        <v>7058</v>
      </c>
      <c r="H2280" s="18" t="s">
        <v>4560</v>
      </c>
    </row>
    <row r="2281" spans="1:8" x14ac:dyDescent="0.2">
      <c r="A2281" s="3">
        <v>7302</v>
      </c>
      <c r="B2281" s="3" t="s">
        <v>2465</v>
      </c>
      <c r="C2281" s="3" t="s">
        <v>2465</v>
      </c>
      <c r="D2281" s="3" t="s">
        <v>2180</v>
      </c>
      <c r="G2281" s="18">
        <v>7062</v>
      </c>
      <c r="H2281" s="18" t="s">
        <v>4559</v>
      </c>
    </row>
    <row r="2282" spans="1:8" x14ac:dyDescent="0.2">
      <c r="A2282" s="3">
        <v>7303</v>
      </c>
      <c r="B2282" s="3" t="s">
        <v>2466</v>
      </c>
      <c r="C2282" s="3" t="s">
        <v>2465</v>
      </c>
      <c r="D2282" s="3" t="s">
        <v>2180</v>
      </c>
      <c r="G2282" s="18">
        <v>7063</v>
      </c>
      <c r="H2282" s="18" t="s">
        <v>4559</v>
      </c>
    </row>
    <row r="2283" spans="1:8" x14ac:dyDescent="0.2">
      <c r="A2283" s="3">
        <v>7213</v>
      </c>
      <c r="B2283" s="3" t="s">
        <v>2467</v>
      </c>
      <c r="C2283" s="3" t="s">
        <v>2468</v>
      </c>
      <c r="D2283" s="3" t="s">
        <v>2180</v>
      </c>
      <c r="G2283" s="18">
        <v>7064</v>
      </c>
      <c r="H2283" s="18" t="s">
        <v>4559</v>
      </c>
    </row>
    <row r="2284" spans="1:8" x14ac:dyDescent="0.2">
      <c r="A2284" s="3">
        <v>7214</v>
      </c>
      <c r="B2284" s="3" t="s">
        <v>2468</v>
      </c>
      <c r="C2284" s="3" t="s">
        <v>2468</v>
      </c>
      <c r="D2284" s="3" t="s">
        <v>2180</v>
      </c>
      <c r="G2284" s="18">
        <v>7074</v>
      </c>
      <c r="H2284" s="18" t="s">
        <v>4559</v>
      </c>
    </row>
    <row r="2285" spans="1:8" x14ac:dyDescent="0.2">
      <c r="A2285" s="3">
        <v>7215</v>
      </c>
      <c r="B2285" s="3" t="s">
        <v>2469</v>
      </c>
      <c r="C2285" s="3" t="s">
        <v>2468</v>
      </c>
      <c r="D2285" s="3" t="s">
        <v>2180</v>
      </c>
      <c r="G2285" s="18">
        <v>7075</v>
      </c>
      <c r="H2285" s="18" t="s">
        <v>4559</v>
      </c>
    </row>
    <row r="2286" spans="1:8" x14ac:dyDescent="0.2">
      <c r="A2286" s="3">
        <v>7220</v>
      </c>
      <c r="B2286" s="3" t="s">
        <v>2470</v>
      </c>
      <c r="C2286" s="3" t="s">
        <v>2470</v>
      </c>
      <c r="D2286" s="3" t="s">
        <v>2180</v>
      </c>
      <c r="G2286" s="18">
        <v>7076</v>
      </c>
      <c r="H2286" s="18" t="s">
        <v>4559</v>
      </c>
    </row>
    <row r="2287" spans="1:8" x14ac:dyDescent="0.2">
      <c r="A2287" s="3">
        <v>7220</v>
      </c>
      <c r="B2287" s="3" t="s">
        <v>2470</v>
      </c>
      <c r="C2287" s="3" t="s">
        <v>2470</v>
      </c>
      <c r="D2287" s="3" t="s">
        <v>2180</v>
      </c>
      <c r="G2287" s="18">
        <v>7077</v>
      </c>
      <c r="H2287" s="18" t="s">
        <v>4559</v>
      </c>
    </row>
    <row r="2288" spans="1:8" x14ac:dyDescent="0.2">
      <c r="A2288" s="3">
        <v>7222</v>
      </c>
      <c r="B2288" s="3" t="s">
        <v>2471</v>
      </c>
      <c r="C2288" s="3" t="s">
        <v>2470</v>
      </c>
      <c r="D2288" s="3" t="s">
        <v>2180</v>
      </c>
      <c r="G2288" s="18">
        <v>7078</v>
      </c>
      <c r="H2288" s="18" t="s">
        <v>4559</v>
      </c>
    </row>
    <row r="2289" spans="1:8" x14ac:dyDescent="0.2">
      <c r="A2289" s="3">
        <v>7226</v>
      </c>
      <c r="B2289" s="3" t="s">
        <v>2472</v>
      </c>
      <c r="C2289" s="3" t="s">
        <v>2470</v>
      </c>
      <c r="D2289" s="3" t="s">
        <v>2180</v>
      </c>
      <c r="G2289" s="18">
        <v>7082</v>
      </c>
      <c r="H2289" s="18" t="s">
        <v>4559</v>
      </c>
    </row>
    <row r="2290" spans="1:8" x14ac:dyDescent="0.2">
      <c r="A2290" s="3">
        <v>7226</v>
      </c>
      <c r="B2290" s="3" t="s">
        <v>2472</v>
      </c>
      <c r="C2290" s="3" t="s">
        <v>2470</v>
      </c>
      <c r="D2290" s="3" t="s">
        <v>2180</v>
      </c>
      <c r="G2290" s="18">
        <v>7083</v>
      </c>
      <c r="H2290" s="18" t="s">
        <v>4559</v>
      </c>
    </row>
    <row r="2291" spans="1:8" x14ac:dyDescent="0.2">
      <c r="A2291" s="3">
        <v>7226</v>
      </c>
      <c r="B2291" s="3" t="s">
        <v>2473</v>
      </c>
      <c r="C2291" s="3" t="s">
        <v>2470</v>
      </c>
      <c r="D2291" s="3" t="s">
        <v>2180</v>
      </c>
      <c r="G2291" s="18">
        <v>7084</v>
      </c>
      <c r="H2291" s="18" t="s">
        <v>4559</v>
      </c>
    </row>
    <row r="2292" spans="1:8" x14ac:dyDescent="0.2">
      <c r="A2292" s="3">
        <v>7228</v>
      </c>
      <c r="B2292" s="3" t="s">
        <v>2474</v>
      </c>
      <c r="C2292" s="3" t="s">
        <v>2470</v>
      </c>
      <c r="D2292" s="3" t="s">
        <v>2180</v>
      </c>
      <c r="G2292" s="18">
        <v>7104</v>
      </c>
      <c r="H2292" s="18" t="s">
        <v>4559</v>
      </c>
    </row>
    <row r="2293" spans="1:8" x14ac:dyDescent="0.2">
      <c r="A2293" s="3">
        <v>7228</v>
      </c>
      <c r="B2293" s="3" t="s">
        <v>2475</v>
      </c>
      <c r="C2293" s="3" t="s">
        <v>2470</v>
      </c>
      <c r="D2293" s="3" t="s">
        <v>2180</v>
      </c>
      <c r="G2293" s="18">
        <v>7106</v>
      </c>
      <c r="H2293" s="18" t="s">
        <v>4555</v>
      </c>
    </row>
    <row r="2294" spans="1:8" x14ac:dyDescent="0.2">
      <c r="A2294" s="3">
        <v>7212</v>
      </c>
      <c r="B2294" s="3" t="s">
        <v>2476</v>
      </c>
      <c r="C2294" s="3" t="s">
        <v>2477</v>
      </c>
      <c r="D2294" s="3" t="s">
        <v>2180</v>
      </c>
      <c r="G2294" s="18">
        <v>7107</v>
      </c>
      <c r="H2294" s="18" t="s">
        <v>4555</v>
      </c>
    </row>
    <row r="2295" spans="1:8" x14ac:dyDescent="0.2">
      <c r="A2295" s="3">
        <v>7212</v>
      </c>
      <c r="B2295" s="3" t="s">
        <v>2478</v>
      </c>
      <c r="C2295" s="3" t="s">
        <v>2477</v>
      </c>
      <c r="D2295" s="3" t="s">
        <v>2180</v>
      </c>
      <c r="G2295" s="18">
        <v>7109</v>
      </c>
      <c r="H2295" s="18" t="s">
        <v>4555</v>
      </c>
    </row>
    <row r="2296" spans="1:8" x14ac:dyDescent="0.2">
      <c r="A2296" s="3">
        <v>7212</v>
      </c>
      <c r="B2296" s="3" t="s">
        <v>2479</v>
      </c>
      <c r="C2296" s="3" t="s">
        <v>2477</v>
      </c>
      <c r="D2296" s="3" t="s">
        <v>2180</v>
      </c>
      <c r="G2296" s="18">
        <v>7110</v>
      </c>
      <c r="H2296" s="18" t="s">
        <v>4559</v>
      </c>
    </row>
    <row r="2297" spans="1:8" x14ac:dyDescent="0.2">
      <c r="A2297" s="3">
        <v>7158</v>
      </c>
      <c r="B2297" s="3" t="s">
        <v>2480</v>
      </c>
      <c r="C2297" s="3" t="s">
        <v>2481</v>
      </c>
      <c r="D2297" s="3" t="s">
        <v>2180</v>
      </c>
      <c r="G2297" s="18">
        <v>7111</v>
      </c>
      <c r="H2297" s="18" t="s">
        <v>4559</v>
      </c>
    </row>
    <row r="2298" spans="1:8" x14ac:dyDescent="0.2">
      <c r="A2298" s="3">
        <v>7159</v>
      </c>
      <c r="B2298" s="3" t="s">
        <v>2482</v>
      </c>
      <c r="C2298" s="3" t="s">
        <v>2481</v>
      </c>
      <c r="D2298" s="3" t="s">
        <v>2180</v>
      </c>
      <c r="G2298" s="18">
        <v>7112</v>
      </c>
      <c r="H2298" s="18" t="s">
        <v>4557</v>
      </c>
    </row>
    <row r="2299" spans="1:8" x14ac:dyDescent="0.2">
      <c r="A2299" s="3">
        <v>7162</v>
      </c>
      <c r="B2299" s="3" t="s">
        <v>2483</v>
      </c>
      <c r="C2299" s="3" t="s">
        <v>2481</v>
      </c>
      <c r="D2299" s="3" t="s">
        <v>2180</v>
      </c>
      <c r="G2299" s="18">
        <v>7113</v>
      </c>
      <c r="H2299" s="18" t="s">
        <v>4557</v>
      </c>
    </row>
    <row r="2300" spans="1:8" x14ac:dyDescent="0.2">
      <c r="A2300" s="3">
        <v>7163</v>
      </c>
      <c r="B2300" s="3" t="s">
        <v>2484</v>
      </c>
      <c r="C2300" s="3" t="s">
        <v>2481</v>
      </c>
      <c r="D2300" s="3" t="s">
        <v>2180</v>
      </c>
      <c r="G2300" s="18">
        <v>7114</v>
      </c>
      <c r="H2300" s="18" t="s">
        <v>4559</v>
      </c>
    </row>
    <row r="2301" spans="1:8" x14ac:dyDescent="0.2">
      <c r="A2301" s="3">
        <v>7164</v>
      </c>
      <c r="B2301" s="3" t="s">
        <v>2485</v>
      </c>
      <c r="C2301" s="3" t="s">
        <v>2481</v>
      </c>
      <c r="D2301" s="3" t="s">
        <v>2180</v>
      </c>
      <c r="G2301" s="18">
        <v>7115</v>
      </c>
      <c r="H2301" s="18" t="s">
        <v>4559</v>
      </c>
    </row>
    <row r="2302" spans="1:8" x14ac:dyDescent="0.2">
      <c r="A2302" s="3">
        <v>7165</v>
      </c>
      <c r="B2302" s="3" t="s">
        <v>2481</v>
      </c>
      <c r="C2302" s="3" t="s">
        <v>2481</v>
      </c>
      <c r="D2302" s="3" t="s">
        <v>2180</v>
      </c>
      <c r="G2302" s="18">
        <v>7116</v>
      </c>
      <c r="H2302" s="18" t="s">
        <v>4557</v>
      </c>
    </row>
    <row r="2303" spans="1:8" x14ac:dyDescent="0.2">
      <c r="A2303" s="3">
        <v>7180</v>
      </c>
      <c r="B2303" s="3" t="s">
        <v>2486</v>
      </c>
      <c r="C2303" s="3" t="s">
        <v>2486</v>
      </c>
      <c r="D2303" s="3" t="s">
        <v>2180</v>
      </c>
      <c r="G2303" s="18">
        <v>7122</v>
      </c>
      <c r="H2303" s="18" t="s">
        <v>4559</v>
      </c>
    </row>
    <row r="2304" spans="1:8" x14ac:dyDescent="0.2">
      <c r="A2304" s="3">
        <v>7182</v>
      </c>
      <c r="B2304" s="3" t="s">
        <v>2487</v>
      </c>
      <c r="C2304" s="3" t="s">
        <v>2486</v>
      </c>
      <c r="D2304" s="3" t="s">
        <v>2180</v>
      </c>
      <c r="G2304" s="18">
        <v>7126</v>
      </c>
      <c r="H2304" s="18" t="s">
        <v>4559</v>
      </c>
    </row>
    <row r="2305" spans="1:8" x14ac:dyDescent="0.2">
      <c r="A2305" s="3">
        <v>7183</v>
      </c>
      <c r="B2305" s="3" t="s">
        <v>2488</v>
      </c>
      <c r="C2305" s="3" t="s">
        <v>2486</v>
      </c>
      <c r="D2305" s="3" t="s">
        <v>2180</v>
      </c>
      <c r="G2305" s="18">
        <v>7127</v>
      </c>
      <c r="H2305" s="18" t="s">
        <v>4559</v>
      </c>
    </row>
    <row r="2306" spans="1:8" x14ac:dyDescent="0.2">
      <c r="A2306" s="3">
        <v>7186</v>
      </c>
      <c r="B2306" s="3" t="s">
        <v>2489</v>
      </c>
      <c r="C2306" s="3" t="s">
        <v>2486</v>
      </c>
      <c r="D2306" s="3" t="s">
        <v>2180</v>
      </c>
      <c r="G2306" s="18">
        <v>7128</v>
      </c>
      <c r="H2306" s="18" t="s">
        <v>4557</v>
      </c>
    </row>
    <row r="2307" spans="1:8" x14ac:dyDescent="0.2">
      <c r="A2307" s="3">
        <v>7184</v>
      </c>
      <c r="B2307" s="3" t="s">
        <v>2490</v>
      </c>
      <c r="C2307" s="3" t="s">
        <v>2491</v>
      </c>
      <c r="D2307" s="3" t="s">
        <v>2180</v>
      </c>
      <c r="G2307" s="18">
        <v>7130</v>
      </c>
      <c r="H2307" s="18" t="s">
        <v>4559</v>
      </c>
    </row>
    <row r="2308" spans="1:8" x14ac:dyDescent="0.2">
      <c r="A2308" s="3">
        <v>7185</v>
      </c>
      <c r="B2308" s="3" t="s">
        <v>2492</v>
      </c>
      <c r="C2308" s="3" t="s">
        <v>2491</v>
      </c>
      <c r="D2308" s="3" t="s">
        <v>2180</v>
      </c>
      <c r="G2308" s="18">
        <v>7132</v>
      </c>
      <c r="H2308" s="18" t="s">
        <v>4557</v>
      </c>
    </row>
    <row r="2309" spans="1:8" x14ac:dyDescent="0.2">
      <c r="A2309" s="3">
        <v>7172</v>
      </c>
      <c r="B2309" s="3" t="s">
        <v>2493</v>
      </c>
      <c r="C2309" s="3" t="s">
        <v>2494</v>
      </c>
      <c r="D2309" s="3" t="s">
        <v>2180</v>
      </c>
      <c r="G2309" s="18">
        <v>7134</v>
      </c>
      <c r="H2309" s="18" t="s">
        <v>4557</v>
      </c>
    </row>
    <row r="2310" spans="1:8" x14ac:dyDescent="0.2">
      <c r="A2310" s="3">
        <v>7173</v>
      </c>
      <c r="B2310" s="3" t="s">
        <v>2495</v>
      </c>
      <c r="C2310" s="3" t="s">
        <v>2494</v>
      </c>
      <c r="D2310" s="3" t="s">
        <v>2180</v>
      </c>
      <c r="G2310" s="18">
        <v>7137</v>
      </c>
      <c r="H2310" s="18" t="s">
        <v>4557</v>
      </c>
    </row>
    <row r="2311" spans="1:8" x14ac:dyDescent="0.2">
      <c r="A2311" s="3">
        <v>7174</v>
      </c>
      <c r="B2311" s="3" t="s">
        <v>2496</v>
      </c>
      <c r="C2311" s="3" t="s">
        <v>2494</v>
      </c>
      <c r="D2311" s="3" t="s">
        <v>2180</v>
      </c>
      <c r="G2311" s="18">
        <v>7138</v>
      </c>
      <c r="H2311" s="18" t="s">
        <v>4557</v>
      </c>
    </row>
    <row r="2312" spans="1:8" x14ac:dyDescent="0.2">
      <c r="A2312" s="3">
        <v>7175</v>
      </c>
      <c r="B2312" s="3" t="s">
        <v>2494</v>
      </c>
      <c r="C2312" s="3" t="s">
        <v>2494</v>
      </c>
      <c r="D2312" s="3" t="s">
        <v>2180</v>
      </c>
      <c r="G2312" s="18">
        <v>7141</v>
      </c>
      <c r="H2312" s="18" t="s">
        <v>4559</v>
      </c>
    </row>
    <row r="2313" spans="1:8" x14ac:dyDescent="0.2">
      <c r="A2313" s="3">
        <v>7176</v>
      </c>
      <c r="B2313" s="3" t="s">
        <v>2497</v>
      </c>
      <c r="C2313" s="3" t="s">
        <v>2494</v>
      </c>
      <c r="D2313" s="3" t="s">
        <v>2180</v>
      </c>
      <c r="G2313" s="18">
        <v>7142</v>
      </c>
      <c r="H2313" s="18" t="s">
        <v>4557</v>
      </c>
    </row>
    <row r="2314" spans="1:8" x14ac:dyDescent="0.2">
      <c r="A2314" s="3">
        <v>7187</v>
      </c>
      <c r="B2314" s="3" t="s">
        <v>2498</v>
      </c>
      <c r="C2314" s="3" t="s">
        <v>2499</v>
      </c>
      <c r="D2314" s="3" t="s">
        <v>2180</v>
      </c>
      <c r="G2314" s="18">
        <v>7143</v>
      </c>
      <c r="H2314" s="18" t="s">
        <v>4557</v>
      </c>
    </row>
    <row r="2315" spans="1:8" x14ac:dyDescent="0.2">
      <c r="A2315" s="3">
        <v>7188</v>
      </c>
      <c r="B2315" s="3" t="s">
        <v>2500</v>
      </c>
      <c r="C2315" s="3" t="s">
        <v>2499</v>
      </c>
      <c r="D2315" s="3" t="s">
        <v>2180</v>
      </c>
      <c r="G2315" s="18">
        <v>7144</v>
      </c>
      <c r="H2315" s="18" t="s">
        <v>4557</v>
      </c>
    </row>
    <row r="2316" spans="1:8" x14ac:dyDescent="0.2">
      <c r="A2316" s="3">
        <v>7189</v>
      </c>
      <c r="B2316" s="3" t="s">
        <v>2501</v>
      </c>
      <c r="C2316" s="3" t="s">
        <v>2499</v>
      </c>
      <c r="D2316" s="3" t="s">
        <v>2180</v>
      </c>
      <c r="G2316" s="18">
        <v>7145</v>
      </c>
      <c r="H2316" s="18" t="s">
        <v>4557</v>
      </c>
    </row>
    <row r="2317" spans="1:8" x14ac:dyDescent="0.2">
      <c r="A2317" s="3">
        <v>7166</v>
      </c>
      <c r="B2317" s="3" t="s">
        <v>2502</v>
      </c>
      <c r="C2317" s="3" t="s">
        <v>2502</v>
      </c>
      <c r="D2317" s="3" t="s">
        <v>2180</v>
      </c>
      <c r="G2317" s="18">
        <v>7146</v>
      </c>
      <c r="H2317" s="18" t="s">
        <v>4557</v>
      </c>
    </row>
    <row r="2318" spans="1:8" x14ac:dyDescent="0.2">
      <c r="A2318" s="3">
        <v>7167</v>
      </c>
      <c r="B2318" s="3" t="s">
        <v>2503</v>
      </c>
      <c r="C2318" s="3" t="s">
        <v>2502</v>
      </c>
      <c r="D2318" s="3" t="s">
        <v>2180</v>
      </c>
      <c r="G2318" s="18">
        <v>7147</v>
      </c>
      <c r="H2318" s="18" t="s">
        <v>4557</v>
      </c>
    </row>
    <row r="2319" spans="1:8" x14ac:dyDescent="0.2">
      <c r="A2319" s="3">
        <v>7168</v>
      </c>
      <c r="B2319" s="3" t="s">
        <v>2504</v>
      </c>
      <c r="C2319" s="3" t="s">
        <v>2502</v>
      </c>
      <c r="D2319" s="3" t="s">
        <v>2180</v>
      </c>
      <c r="G2319" s="18">
        <v>7148</v>
      </c>
      <c r="H2319" s="18" t="s">
        <v>4557</v>
      </c>
    </row>
    <row r="2320" spans="1:8" x14ac:dyDescent="0.2">
      <c r="A2320" s="3">
        <v>7134</v>
      </c>
      <c r="B2320" s="3" t="s">
        <v>2505</v>
      </c>
      <c r="C2320" s="3" t="s">
        <v>2506</v>
      </c>
      <c r="D2320" s="3" t="s">
        <v>2180</v>
      </c>
      <c r="G2320" s="18">
        <v>7149</v>
      </c>
      <c r="H2320" s="18" t="s">
        <v>4557</v>
      </c>
    </row>
    <row r="2321" spans="1:8" x14ac:dyDescent="0.2">
      <c r="A2321" s="3">
        <v>7137</v>
      </c>
      <c r="B2321" s="3" t="s">
        <v>2507</v>
      </c>
      <c r="C2321" s="3" t="s">
        <v>2506</v>
      </c>
      <c r="D2321" s="3" t="s">
        <v>2180</v>
      </c>
      <c r="G2321" s="18">
        <v>7151</v>
      </c>
      <c r="H2321" s="18" t="s">
        <v>4559</v>
      </c>
    </row>
    <row r="2322" spans="1:8" x14ac:dyDescent="0.2">
      <c r="A2322" s="3">
        <v>7138</v>
      </c>
      <c r="B2322" s="3" t="s">
        <v>2508</v>
      </c>
      <c r="C2322" s="3" t="s">
        <v>2506</v>
      </c>
      <c r="D2322" s="3" t="s">
        <v>2180</v>
      </c>
      <c r="G2322" s="18">
        <v>7152</v>
      </c>
      <c r="H2322" s="18" t="s">
        <v>4559</v>
      </c>
    </row>
    <row r="2323" spans="1:8" x14ac:dyDescent="0.2">
      <c r="A2323" s="3">
        <v>5000</v>
      </c>
      <c r="B2323" s="3" t="s">
        <v>2509</v>
      </c>
      <c r="C2323" s="3" t="s">
        <v>2509</v>
      </c>
      <c r="D2323" s="3" t="s">
        <v>2510</v>
      </c>
      <c r="G2323" s="18">
        <v>7153</v>
      </c>
      <c r="H2323" s="18" t="s">
        <v>4557</v>
      </c>
    </row>
    <row r="2324" spans="1:8" x14ac:dyDescent="0.2">
      <c r="A2324" s="3">
        <v>5004</v>
      </c>
      <c r="B2324" s="3" t="s">
        <v>2509</v>
      </c>
      <c r="C2324" s="3" t="s">
        <v>2509</v>
      </c>
      <c r="D2324" s="3" t="s">
        <v>2510</v>
      </c>
      <c r="G2324" s="18">
        <v>7154</v>
      </c>
      <c r="H2324" s="18" t="s">
        <v>4557</v>
      </c>
    </row>
    <row r="2325" spans="1:8" x14ac:dyDescent="0.2">
      <c r="A2325" s="3">
        <v>5032</v>
      </c>
      <c r="B2325" s="3" t="s">
        <v>2511</v>
      </c>
      <c r="C2325" s="3" t="s">
        <v>2509</v>
      </c>
      <c r="D2325" s="3" t="s">
        <v>2510</v>
      </c>
      <c r="G2325" s="18">
        <v>7155</v>
      </c>
      <c r="H2325" s="18" t="s">
        <v>4557</v>
      </c>
    </row>
    <row r="2326" spans="1:8" x14ac:dyDescent="0.2">
      <c r="A2326" s="3">
        <v>5023</v>
      </c>
      <c r="B2326" s="3" t="s">
        <v>2512</v>
      </c>
      <c r="C2326" s="3" t="s">
        <v>2512</v>
      </c>
      <c r="D2326" s="3" t="s">
        <v>2510</v>
      </c>
      <c r="G2326" s="18">
        <v>7156</v>
      </c>
      <c r="H2326" s="18" t="s">
        <v>4559</v>
      </c>
    </row>
    <row r="2327" spans="1:8" x14ac:dyDescent="0.2">
      <c r="A2327" s="3">
        <v>5033</v>
      </c>
      <c r="B2327" s="3" t="s">
        <v>2513</v>
      </c>
      <c r="C2327" s="3" t="s">
        <v>2514</v>
      </c>
      <c r="D2327" s="3" t="s">
        <v>2510</v>
      </c>
      <c r="G2327" s="18">
        <v>7157</v>
      </c>
      <c r="H2327" s="18" t="s">
        <v>4557</v>
      </c>
    </row>
    <row r="2328" spans="1:8" x14ac:dyDescent="0.2">
      <c r="A2328" s="3">
        <v>5025</v>
      </c>
      <c r="B2328" s="3" t="s">
        <v>2515</v>
      </c>
      <c r="C2328" s="3" t="s">
        <v>2516</v>
      </c>
      <c r="D2328" s="3" t="s">
        <v>2510</v>
      </c>
      <c r="G2328" s="18">
        <v>7158</v>
      </c>
      <c r="H2328" s="18" t="s">
        <v>4557</v>
      </c>
    </row>
    <row r="2329" spans="1:8" x14ac:dyDescent="0.2">
      <c r="A2329" s="3">
        <v>5026</v>
      </c>
      <c r="B2329" s="3" t="s">
        <v>2516</v>
      </c>
      <c r="C2329" s="3" t="s">
        <v>2516</v>
      </c>
      <c r="D2329" s="3" t="s">
        <v>2510</v>
      </c>
      <c r="G2329" s="18">
        <v>7159</v>
      </c>
      <c r="H2329" s="18" t="s">
        <v>4557</v>
      </c>
    </row>
    <row r="2330" spans="1:8" x14ac:dyDescent="0.2">
      <c r="A2330" s="3">
        <v>5017</v>
      </c>
      <c r="B2330" s="3" t="s">
        <v>2517</v>
      </c>
      <c r="C2330" s="3" t="s">
        <v>2518</v>
      </c>
      <c r="D2330" s="3" t="s">
        <v>2510</v>
      </c>
      <c r="G2330" s="18">
        <v>7162</v>
      </c>
      <c r="H2330" s="18" t="s">
        <v>4557</v>
      </c>
    </row>
    <row r="2331" spans="1:8" x14ac:dyDescent="0.2">
      <c r="A2331" s="3">
        <v>5018</v>
      </c>
      <c r="B2331" s="3" t="s">
        <v>2519</v>
      </c>
      <c r="C2331" s="3" t="s">
        <v>2518</v>
      </c>
      <c r="D2331" s="3" t="s">
        <v>2510</v>
      </c>
      <c r="G2331" s="18">
        <v>7163</v>
      </c>
      <c r="H2331" s="18" t="s">
        <v>4557</v>
      </c>
    </row>
    <row r="2332" spans="1:8" x14ac:dyDescent="0.2">
      <c r="A2332" s="3">
        <v>5722</v>
      </c>
      <c r="B2332" s="3" t="s">
        <v>2520</v>
      </c>
      <c r="C2332" s="3" t="s">
        <v>2520</v>
      </c>
      <c r="D2332" s="3" t="s">
        <v>2510</v>
      </c>
      <c r="G2332" s="18">
        <v>7164</v>
      </c>
      <c r="H2332" s="18" t="s">
        <v>4557</v>
      </c>
    </row>
    <row r="2333" spans="1:8" x14ac:dyDescent="0.2">
      <c r="A2333" s="3">
        <v>5042</v>
      </c>
      <c r="B2333" s="3" t="s">
        <v>2521</v>
      </c>
      <c r="C2333" s="3" t="s">
        <v>2521</v>
      </c>
      <c r="D2333" s="3" t="s">
        <v>2510</v>
      </c>
      <c r="G2333" s="18">
        <v>7165</v>
      </c>
      <c r="H2333" s="18" t="s">
        <v>4557</v>
      </c>
    </row>
    <row r="2334" spans="1:8" x14ac:dyDescent="0.2">
      <c r="A2334" s="3">
        <v>5022</v>
      </c>
      <c r="B2334" s="3" t="s">
        <v>2522</v>
      </c>
      <c r="C2334" s="3" t="s">
        <v>2523</v>
      </c>
      <c r="D2334" s="3" t="s">
        <v>2510</v>
      </c>
      <c r="G2334" s="18">
        <v>7166</v>
      </c>
      <c r="H2334" s="18" t="s">
        <v>4557</v>
      </c>
    </row>
    <row r="2335" spans="1:8" x14ac:dyDescent="0.2">
      <c r="A2335" s="3">
        <v>5024</v>
      </c>
      <c r="B2335" s="3" t="s">
        <v>2523</v>
      </c>
      <c r="C2335" s="3" t="s">
        <v>2523</v>
      </c>
      <c r="D2335" s="3" t="s">
        <v>2510</v>
      </c>
      <c r="G2335" s="18">
        <v>7167</v>
      </c>
      <c r="H2335" s="18" t="s">
        <v>4557</v>
      </c>
    </row>
    <row r="2336" spans="1:8" x14ac:dyDescent="0.2">
      <c r="A2336" s="3">
        <v>5037</v>
      </c>
      <c r="B2336" s="3" t="s">
        <v>2524</v>
      </c>
      <c r="C2336" s="3" t="s">
        <v>2524</v>
      </c>
      <c r="D2336" s="3" t="s">
        <v>2510</v>
      </c>
      <c r="G2336" s="18">
        <v>7168</v>
      </c>
      <c r="H2336" s="18" t="s">
        <v>4557</v>
      </c>
    </row>
    <row r="2337" spans="1:8" x14ac:dyDescent="0.2">
      <c r="A2337" s="3">
        <v>5036</v>
      </c>
      <c r="B2337" s="3" t="s">
        <v>2525</v>
      </c>
      <c r="C2337" s="3" t="s">
        <v>2525</v>
      </c>
      <c r="D2337" s="3" t="s">
        <v>2510</v>
      </c>
      <c r="G2337" s="18">
        <v>7172</v>
      </c>
      <c r="H2337" s="18" t="s">
        <v>4557</v>
      </c>
    </row>
    <row r="2338" spans="1:8" x14ac:dyDescent="0.2">
      <c r="A2338" s="3">
        <v>5034</v>
      </c>
      <c r="B2338" s="3" t="s">
        <v>2526</v>
      </c>
      <c r="C2338" s="3" t="s">
        <v>2526</v>
      </c>
      <c r="D2338" s="3" t="s">
        <v>2510</v>
      </c>
      <c r="G2338" s="18">
        <v>7173</v>
      </c>
      <c r="H2338" s="18" t="s">
        <v>4557</v>
      </c>
    </row>
    <row r="2339" spans="1:8" x14ac:dyDescent="0.2">
      <c r="A2339" s="3">
        <v>5035</v>
      </c>
      <c r="B2339" s="3" t="s">
        <v>2527</v>
      </c>
      <c r="C2339" s="3" t="s">
        <v>2527</v>
      </c>
      <c r="D2339" s="3" t="s">
        <v>2510</v>
      </c>
      <c r="G2339" s="18">
        <v>7174</v>
      </c>
      <c r="H2339" s="18" t="s">
        <v>4557</v>
      </c>
    </row>
    <row r="2340" spans="1:8" x14ac:dyDescent="0.2">
      <c r="A2340" s="3">
        <v>5400</v>
      </c>
      <c r="B2340" s="3" t="s">
        <v>2528</v>
      </c>
      <c r="C2340" s="3" t="s">
        <v>2528</v>
      </c>
      <c r="D2340" s="3" t="s">
        <v>2510</v>
      </c>
      <c r="G2340" s="18">
        <v>7175</v>
      </c>
      <c r="H2340" s="18" t="s">
        <v>4557</v>
      </c>
    </row>
    <row r="2341" spans="1:8" x14ac:dyDescent="0.2">
      <c r="A2341" s="3">
        <v>5404</v>
      </c>
      <c r="B2341" s="3" t="s">
        <v>2528</v>
      </c>
      <c r="C2341" s="3" t="s">
        <v>2528</v>
      </c>
      <c r="D2341" s="3" t="s">
        <v>2510</v>
      </c>
      <c r="G2341" s="18">
        <v>7176</v>
      </c>
      <c r="H2341" s="18" t="s">
        <v>4557</v>
      </c>
    </row>
    <row r="2342" spans="1:8" x14ac:dyDescent="0.2">
      <c r="A2342" s="3">
        <v>5405</v>
      </c>
      <c r="B2342" s="3" t="s">
        <v>2529</v>
      </c>
      <c r="C2342" s="3" t="s">
        <v>2528</v>
      </c>
      <c r="D2342" s="3" t="s">
        <v>2510</v>
      </c>
      <c r="G2342" s="18">
        <v>7180</v>
      </c>
      <c r="H2342" s="18" t="s">
        <v>4557</v>
      </c>
    </row>
    <row r="2343" spans="1:8" x14ac:dyDescent="0.2">
      <c r="A2343" s="3">
        <v>5406</v>
      </c>
      <c r="B2343" s="3" t="s">
        <v>2530</v>
      </c>
      <c r="C2343" s="3" t="s">
        <v>2528</v>
      </c>
      <c r="D2343" s="3" t="s">
        <v>2510</v>
      </c>
      <c r="G2343" s="18">
        <v>7182</v>
      </c>
      <c r="H2343" s="18" t="s">
        <v>4557</v>
      </c>
    </row>
    <row r="2344" spans="1:8" x14ac:dyDescent="0.2">
      <c r="A2344" s="3">
        <v>5454</v>
      </c>
      <c r="B2344" s="3" t="s">
        <v>2531</v>
      </c>
      <c r="C2344" s="3" t="s">
        <v>2531</v>
      </c>
      <c r="D2344" s="3" t="s">
        <v>2510</v>
      </c>
      <c r="G2344" s="18">
        <v>7183</v>
      </c>
      <c r="H2344" s="18" t="s">
        <v>4557</v>
      </c>
    </row>
    <row r="2345" spans="1:8" x14ac:dyDescent="0.2">
      <c r="A2345" s="3">
        <v>8962</v>
      </c>
      <c r="B2345" s="3" t="s">
        <v>2532</v>
      </c>
      <c r="C2345" s="3" t="s">
        <v>2532</v>
      </c>
      <c r="D2345" s="3" t="s">
        <v>2510</v>
      </c>
      <c r="G2345" s="18">
        <v>7184</v>
      </c>
      <c r="H2345" s="18" t="s">
        <v>4557</v>
      </c>
    </row>
    <row r="2346" spans="1:8" x14ac:dyDescent="0.2">
      <c r="A2346" s="3">
        <v>5413</v>
      </c>
      <c r="B2346" s="3" t="s">
        <v>2533</v>
      </c>
      <c r="C2346" s="3" t="s">
        <v>2534</v>
      </c>
      <c r="D2346" s="3" t="s">
        <v>2510</v>
      </c>
      <c r="G2346" s="18">
        <v>7185</v>
      </c>
      <c r="H2346" s="18" t="s">
        <v>4557</v>
      </c>
    </row>
    <row r="2347" spans="1:8" x14ac:dyDescent="0.2">
      <c r="A2347" s="3">
        <v>5408</v>
      </c>
      <c r="B2347" s="3" t="s">
        <v>2535</v>
      </c>
      <c r="C2347" s="3" t="s">
        <v>2535</v>
      </c>
      <c r="D2347" s="3" t="s">
        <v>2510</v>
      </c>
      <c r="G2347" s="18">
        <v>7186</v>
      </c>
      <c r="H2347" s="18" t="s">
        <v>4557</v>
      </c>
    </row>
    <row r="2348" spans="1:8" x14ac:dyDescent="0.2">
      <c r="A2348" s="3">
        <v>5442</v>
      </c>
      <c r="B2348" s="3" t="s">
        <v>2536</v>
      </c>
      <c r="C2348" s="3" t="s">
        <v>2536</v>
      </c>
      <c r="D2348" s="3" t="s">
        <v>2510</v>
      </c>
      <c r="G2348" s="18">
        <v>7187</v>
      </c>
      <c r="H2348" s="18" t="s">
        <v>4557</v>
      </c>
    </row>
    <row r="2349" spans="1:8" x14ac:dyDescent="0.2">
      <c r="A2349" s="3">
        <v>5423</v>
      </c>
      <c r="B2349" s="3" t="s">
        <v>2537</v>
      </c>
      <c r="C2349" s="3" t="s">
        <v>2537</v>
      </c>
      <c r="D2349" s="3" t="s">
        <v>2510</v>
      </c>
      <c r="G2349" s="18">
        <v>7188</v>
      </c>
      <c r="H2349" s="18" t="s">
        <v>4557</v>
      </c>
    </row>
    <row r="2350" spans="1:8" x14ac:dyDescent="0.2">
      <c r="A2350" s="3">
        <v>5412</v>
      </c>
      <c r="B2350" s="3" t="s">
        <v>2538</v>
      </c>
      <c r="C2350" s="3" t="s">
        <v>2538</v>
      </c>
      <c r="D2350" s="3" t="s">
        <v>2510</v>
      </c>
      <c r="G2350" s="18">
        <v>7189</v>
      </c>
      <c r="H2350" s="18" t="s">
        <v>4557</v>
      </c>
    </row>
    <row r="2351" spans="1:8" x14ac:dyDescent="0.2">
      <c r="A2351" s="3">
        <v>5412</v>
      </c>
      <c r="B2351" s="3" t="s">
        <v>2539</v>
      </c>
      <c r="C2351" s="3" t="s">
        <v>2538</v>
      </c>
      <c r="D2351" s="3" t="s">
        <v>2510</v>
      </c>
      <c r="G2351" s="18">
        <v>7202</v>
      </c>
      <c r="H2351" s="18" t="s">
        <v>4559</v>
      </c>
    </row>
    <row r="2352" spans="1:8" x14ac:dyDescent="0.2">
      <c r="A2352" s="3">
        <v>8956</v>
      </c>
      <c r="B2352" s="3" t="s">
        <v>2540</v>
      </c>
      <c r="C2352" s="3" t="s">
        <v>2540</v>
      </c>
      <c r="D2352" s="3" t="s">
        <v>2510</v>
      </c>
      <c r="G2352" s="18">
        <v>7203</v>
      </c>
      <c r="H2352" s="18" t="s">
        <v>4559</v>
      </c>
    </row>
    <row r="2353" spans="1:8" x14ac:dyDescent="0.2">
      <c r="A2353" s="3">
        <v>5444</v>
      </c>
      <c r="B2353" s="3" t="s">
        <v>2541</v>
      </c>
      <c r="C2353" s="3" t="s">
        <v>2541</v>
      </c>
      <c r="D2353" s="3" t="s">
        <v>2510</v>
      </c>
      <c r="G2353" s="18">
        <v>7204</v>
      </c>
      <c r="H2353" s="18" t="s">
        <v>4559</v>
      </c>
    </row>
    <row r="2354" spans="1:8" x14ac:dyDescent="0.2">
      <c r="A2354" s="3">
        <v>5506</v>
      </c>
      <c r="B2354" s="3" t="s">
        <v>2542</v>
      </c>
      <c r="C2354" s="3" t="s">
        <v>2542</v>
      </c>
      <c r="D2354" s="3" t="s">
        <v>2510</v>
      </c>
      <c r="G2354" s="18">
        <v>7205</v>
      </c>
      <c r="H2354" s="18" t="s">
        <v>4559</v>
      </c>
    </row>
    <row r="2355" spans="1:8" x14ac:dyDescent="0.2">
      <c r="A2355" s="3">
        <v>5507</v>
      </c>
      <c r="B2355" s="3" t="s">
        <v>2543</v>
      </c>
      <c r="C2355" s="3" t="s">
        <v>2543</v>
      </c>
      <c r="D2355" s="3" t="s">
        <v>2510</v>
      </c>
      <c r="G2355" s="18">
        <v>7206</v>
      </c>
      <c r="H2355" s="18" t="s">
        <v>4559</v>
      </c>
    </row>
    <row r="2356" spans="1:8" x14ac:dyDescent="0.2">
      <c r="A2356" s="3">
        <v>5432</v>
      </c>
      <c r="B2356" s="3" t="s">
        <v>2544</v>
      </c>
      <c r="C2356" s="3" t="s">
        <v>2544</v>
      </c>
      <c r="D2356" s="3" t="s">
        <v>2510</v>
      </c>
      <c r="G2356" s="18">
        <v>7208</v>
      </c>
      <c r="H2356" s="18" t="s">
        <v>4559</v>
      </c>
    </row>
    <row r="2357" spans="1:8" x14ac:dyDescent="0.2">
      <c r="A2357" s="3">
        <v>5443</v>
      </c>
      <c r="B2357" s="3" t="s">
        <v>2545</v>
      </c>
      <c r="C2357" s="3" t="s">
        <v>2545</v>
      </c>
      <c r="D2357" s="3" t="s">
        <v>2510</v>
      </c>
      <c r="G2357" s="18">
        <v>7212</v>
      </c>
      <c r="H2357" s="18" t="s">
        <v>4559</v>
      </c>
    </row>
    <row r="2358" spans="1:8" x14ac:dyDescent="0.2">
      <c r="A2358" s="3">
        <v>5452</v>
      </c>
      <c r="B2358" s="3" t="s">
        <v>2546</v>
      </c>
      <c r="C2358" s="3" t="s">
        <v>2546</v>
      </c>
      <c r="D2358" s="3" t="s">
        <v>2510</v>
      </c>
      <c r="G2358" s="18">
        <v>7213</v>
      </c>
      <c r="H2358" s="18" t="s">
        <v>4559</v>
      </c>
    </row>
    <row r="2359" spans="1:8" x14ac:dyDescent="0.2">
      <c r="A2359" s="3">
        <v>5415</v>
      </c>
      <c r="B2359" s="3" t="s">
        <v>2547</v>
      </c>
      <c r="C2359" s="3" t="s">
        <v>2548</v>
      </c>
      <c r="D2359" s="3" t="s">
        <v>2510</v>
      </c>
      <c r="G2359" s="18">
        <v>7214</v>
      </c>
      <c r="H2359" s="18" t="s">
        <v>4559</v>
      </c>
    </row>
    <row r="2360" spans="1:8" x14ac:dyDescent="0.2">
      <c r="A2360" s="3">
        <v>5415</v>
      </c>
      <c r="B2360" s="3" t="s">
        <v>2549</v>
      </c>
      <c r="C2360" s="3" t="s">
        <v>2548</v>
      </c>
      <c r="D2360" s="3" t="s">
        <v>2510</v>
      </c>
      <c r="G2360" s="18">
        <v>7215</v>
      </c>
      <c r="H2360" s="18" t="s">
        <v>4559</v>
      </c>
    </row>
    <row r="2361" spans="1:8" x14ac:dyDescent="0.2">
      <c r="A2361" s="3">
        <v>5415</v>
      </c>
      <c r="B2361" s="3" t="s">
        <v>2550</v>
      </c>
      <c r="C2361" s="3" t="s">
        <v>2548</v>
      </c>
      <c r="D2361" s="3" t="s">
        <v>2510</v>
      </c>
      <c r="G2361" s="18">
        <v>7220</v>
      </c>
      <c r="H2361" s="18" t="s">
        <v>4559</v>
      </c>
    </row>
    <row r="2362" spans="1:8" x14ac:dyDescent="0.2">
      <c r="A2362" s="3">
        <v>5416</v>
      </c>
      <c r="B2362" s="3" t="s">
        <v>2551</v>
      </c>
      <c r="C2362" s="3" t="s">
        <v>2548</v>
      </c>
      <c r="D2362" s="3" t="s">
        <v>2510</v>
      </c>
      <c r="G2362" s="18">
        <v>7222</v>
      </c>
      <c r="H2362" s="18" t="s">
        <v>4559</v>
      </c>
    </row>
    <row r="2363" spans="1:8" x14ac:dyDescent="0.2">
      <c r="A2363" s="3">
        <v>5453</v>
      </c>
      <c r="B2363" s="3" t="s">
        <v>2552</v>
      </c>
      <c r="C2363" s="3" t="s">
        <v>2552</v>
      </c>
      <c r="D2363" s="3" t="s">
        <v>2510</v>
      </c>
      <c r="G2363" s="18">
        <v>7223</v>
      </c>
      <c r="H2363" s="18" t="s">
        <v>4559</v>
      </c>
    </row>
    <row r="2364" spans="1:8" x14ac:dyDescent="0.2">
      <c r="A2364" s="3">
        <v>8957</v>
      </c>
      <c r="B2364" s="3" t="s">
        <v>2553</v>
      </c>
      <c r="C2364" s="3" t="s">
        <v>2553</v>
      </c>
      <c r="D2364" s="3" t="s">
        <v>2510</v>
      </c>
      <c r="G2364" s="18">
        <v>7224</v>
      </c>
      <c r="H2364" s="18" t="s">
        <v>4559</v>
      </c>
    </row>
    <row r="2365" spans="1:8" x14ac:dyDescent="0.2">
      <c r="A2365" s="3">
        <v>5608</v>
      </c>
      <c r="B2365" s="3" t="s">
        <v>2554</v>
      </c>
      <c r="C2365" s="3" t="s">
        <v>2555</v>
      </c>
      <c r="D2365" s="3" t="s">
        <v>2510</v>
      </c>
      <c r="G2365" s="18">
        <v>7226</v>
      </c>
      <c r="H2365" s="18" t="s">
        <v>4560</v>
      </c>
    </row>
    <row r="2366" spans="1:8" x14ac:dyDescent="0.2">
      <c r="A2366" s="3">
        <v>5300</v>
      </c>
      <c r="B2366" s="3" t="s">
        <v>2556</v>
      </c>
      <c r="C2366" s="3" t="s">
        <v>2556</v>
      </c>
      <c r="D2366" s="3" t="s">
        <v>2510</v>
      </c>
      <c r="G2366" s="18">
        <v>7228</v>
      </c>
      <c r="H2366" s="18" t="s">
        <v>4559</v>
      </c>
    </row>
    <row r="2367" spans="1:8" x14ac:dyDescent="0.2">
      <c r="A2367" s="3">
        <v>5301</v>
      </c>
      <c r="B2367" s="3" t="s">
        <v>2557</v>
      </c>
      <c r="C2367" s="3" t="s">
        <v>2558</v>
      </c>
      <c r="D2367" s="3" t="s">
        <v>2510</v>
      </c>
      <c r="G2367" s="18">
        <v>7231</v>
      </c>
      <c r="H2367" s="18" t="s">
        <v>4559</v>
      </c>
    </row>
    <row r="2368" spans="1:8" x14ac:dyDescent="0.2">
      <c r="A2368" s="3">
        <v>5417</v>
      </c>
      <c r="B2368" s="3" t="s">
        <v>2558</v>
      </c>
      <c r="C2368" s="3" t="s">
        <v>2558</v>
      </c>
      <c r="D2368" s="3" t="s">
        <v>2510</v>
      </c>
      <c r="G2368" s="18">
        <v>7232</v>
      </c>
      <c r="H2368" s="18" t="s">
        <v>4559</v>
      </c>
    </row>
    <row r="2369" spans="1:8" x14ac:dyDescent="0.2">
      <c r="A2369" s="3">
        <v>5430</v>
      </c>
      <c r="B2369" s="3" t="s">
        <v>2559</v>
      </c>
      <c r="C2369" s="3" t="s">
        <v>2559</v>
      </c>
      <c r="D2369" s="3" t="s">
        <v>2510</v>
      </c>
      <c r="G2369" s="18">
        <v>7233</v>
      </c>
      <c r="H2369" s="18" t="s">
        <v>4559</v>
      </c>
    </row>
    <row r="2370" spans="1:8" x14ac:dyDescent="0.2">
      <c r="A2370" s="3">
        <v>5512</v>
      </c>
      <c r="B2370" s="3" t="s">
        <v>2560</v>
      </c>
      <c r="C2370" s="3" t="s">
        <v>2560</v>
      </c>
      <c r="D2370" s="3" t="s">
        <v>2510</v>
      </c>
      <c r="G2370" s="18">
        <v>7235</v>
      </c>
      <c r="H2370" s="18" t="s">
        <v>4559</v>
      </c>
    </row>
    <row r="2371" spans="1:8" x14ac:dyDescent="0.2">
      <c r="A2371" s="3">
        <v>5303</v>
      </c>
      <c r="B2371" s="3" t="s">
        <v>2561</v>
      </c>
      <c r="C2371" s="3" t="s">
        <v>2561</v>
      </c>
      <c r="D2371" s="3" t="s">
        <v>2510</v>
      </c>
      <c r="G2371" s="18">
        <v>7240</v>
      </c>
      <c r="H2371" s="18" t="s">
        <v>4559</v>
      </c>
    </row>
    <row r="2372" spans="1:8" x14ac:dyDescent="0.2">
      <c r="A2372" s="3">
        <v>5436</v>
      </c>
      <c r="B2372" s="3" t="s">
        <v>2562</v>
      </c>
      <c r="C2372" s="3" t="s">
        <v>2562</v>
      </c>
      <c r="D2372" s="3" t="s">
        <v>2510</v>
      </c>
      <c r="G2372" s="18">
        <v>7241</v>
      </c>
      <c r="H2372" s="18" t="s">
        <v>4559</v>
      </c>
    </row>
    <row r="2373" spans="1:8" x14ac:dyDescent="0.2">
      <c r="A2373" s="3">
        <v>8109</v>
      </c>
      <c r="B2373" s="3" t="s">
        <v>2563</v>
      </c>
      <c r="C2373" s="3" t="s">
        <v>2562</v>
      </c>
      <c r="D2373" s="3" t="s">
        <v>2510</v>
      </c>
      <c r="G2373" s="18">
        <v>7242</v>
      </c>
      <c r="H2373" s="18" t="s">
        <v>4559</v>
      </c>
    </row>
    <row r="2374" spans="1:8" x14ac:dyDescent="0.2">
      <c r="A2374" s="3">
        <v>5420</v>
      </c>
      <c r="B2374" s="3" t="s">
        <v>2564</v>
      </c>
      <c r="C2374" s="3" t="s">
        <v>2564</v>
      </c>
      <c r="D2374" s="3" t="s">
        <v>2510</v>
      </c>
      <c r="G2374" s="18">
        <v>7243</v>
      </c>
      <c r="H2374" s="18" t="s">
        <v>4560</v>
      </c>
    </row>
    <row r="2375" spans="1:8" x14ac:dyDescent="0.2">
      <c r="A2375" s="3">
        <v>8905</v>
      </c>
      <c r="B2375" s="3" t="s">
        <v>2565</v>
      </c>
      <c r="C2375" s="3" t="s">
        <v>2566</v>
      </c>
      <c r="D2375" s="3" t="s">
        <v>2510</v>
      </c>
      <c r="G2375" s="18">
        <v>7244</v>
      </c>
      <c r="H2375" s="18" t="s">
        <v>4560</v>
      </c>
    </row>
    <row r="2376" spans="1:8" x14ac:dyDescent="0.2">
      <c r="A2376" s="3">
        <v>8965</v>
      </c>
      <c r="B2376" s="3" t="s">
        <v>2567</v>
      </c>
      <c r="C2376" s="3" t="s">
        <v>2567</v>
      </c>
      <c r="D2376" s="3" t="s">
        <v>2510</v>
      </c>
      <c r="G2376" s="18">
        <v>7245</v>
      </c>
      <c r="H2376" s="18" t="s">
        <v>4560</v>
      </c>
    </row>
    <row r="2377" spans="1:8" x14ac:dyDescent="0.2">
      <c r="A2377" s="3">
        <v>5620</v>
      </c>
      <c r="B2377" s="3" t="s">
        <v>2568</v>
      </c>
      <c r="C2377" s="3" t="s">
        <v>2569</v>
      </c>
      <c r="D2377" s="3" t="s">
        <v>2510</v>
      </c>
      <c r="G2377" s="18">
        <v>7246</v>
      </c>
      <c r="H2377" s="18" t="s">
        <v>4560</v>
      </c>
    </row>
    <row r="2378" spans="1:8" x14ac:dyDescent="0.2">
      <c r="A2378" s="3">
        <v>5626</v>
      </c>
      <c r="B2378" s="3" t="s">
        <v>2570</v>
      </c>
      <c r="C2378" s="3" t="s">
        <v>2569</v>
      </c>
      <c r="D2378" s="3" t="s">
        <v>2510</v>
      </c>
      <c r="G2378" s="18">
        <v>7247</v>
      </c>
      <c r="H2378" s="18" t="s">
        <v>4559</v>
      </c>
    </row>
    <row r="2379" spans="1:8" x14ac:dyDescent="0.2">
      <c r="A2379" s="3">
        <v>5619</v>
      </c>
      <c r="B2379" s="3" t="s">
        <v>2571</v>
      </c>
      <c r="C2379" s="3" t="s">
        <v>2572</v>
      </c>
      <c r="D2379" s="3" t="s">
        <v>2510</v>
      </c>
      <c r="G2379" s="18">
        <v>7249</v>
      </c>
      <c r="H2379" s="18" t="s">
        <v>4559</v>
      </c>
    </row>
    <row r="2380" spans="1:8" x14ac:dyDescent="0.2">
      <c r="A2380" s="3">
        <v>5605</v>
      </c>
      <c r="B2380" s="3" t="s">
        <v>2573</v>
      </c>
      <c r="C2380" s="3" t="s">
        <v>2573</v>
      </c>
      <c r="D2380" s="3" t="s">
        <v>2510</v>
      </c>
      <c r="G2380" s="18">
        <v>7250</v>
      </c>
      <c r="H2380" s="18" t="s">
        <v>4560</v>
      </c>
    </row>
    <row r="2381" spans="1:8" x14ac:dyDescent="0.2">
      <c r="A2381" s="3">
        <v>5445</v>
      </c>
      <c r="B2381" s="3" t="s">
        <v>2574</v>
      </c>
      <c r="C2381" s="3" t="s">
        <v>2574</v>
      </c>
      <c r="D2381" s="3" t="s">
        <v>2510</v>
      </c>
      <c r="G2381" s="18">
        <v>7252</v>
      </c>
      <c r="H2381" s="18" t="s">
        <v>4560</v>
      </c>
    </row>
    <row r="2382" spans="1:8" x14ac:dyDescent="0.2">
      <c r="A2382" s="3">
        <v>5525</v>
      </c>
      <c r="B2382" s="3" t="s">
        <v>2575</v>
      </c>
      <c r="C2382" s="3" t="s">
        <v>2575</v>
      </c>
      <c r="D2382" s="3" t="s">
        <v>2510</v>
      </c>
      <c r="G2382" s="18">
        <v>7260</v>
      </c>
      <c r="H2382" s="18" t="s">
        <v>4560</v>
      </c>
    </row>
    <row r="2383" spans="1:8" x14ac:dyDescent="0.2">
      <c r="A2383" s="3">
        <v>5607</v>
      </c>
      <c r="B2383" s="3" t="s">
        <v>2576</v>
      </c>
      <c r="C2383" s="3" t="s">
        <v>2576</v>
      </c>
      <c r="D2383" s="3" t="s">
        <v>2510</v>
      </c>
      <c r="G2383" s="18">
        <v>7265</v>
      </c>
      <c r="H2383" s="18" t="s">
        <v>4560</v>
      </c>
    </row>
    <row r="2384" spans="1:8" x14ac:dyDescent="0.2">
      <c r="A2384" s="3">
        <v>8916</v>
      </c>
      <c r="B2384" s="3" t="s">
        <v>2577</v>
      </c>
      <c r="C2384" s="3" t="s">
        <v>2577</v>
      </c>
      <c r="D2384" s="3" t="s">
        <v>2510</v>
      </c>
      <c r="G2384" s="18">
        <v>7270</v>
      </c>
      <c r="H2384" s="18" t="s">
        <v>4560</v>
      </c>
    </row>
    <row r="2385" spans="1:8" x14ac:dyDescent="0.2">
      <c r="A2385" s="3">
        <v>5524</v>
      </c>
      <c r="B2385" s="3" t="s">
        <v>2578</v>
      </c>
      <c r="C2385" s="3" t="s">
        <v>2579</v>
      </c>
      <c r="D2385" s="3" t="s">
        <v>2510</v>
      </c>
      <c r="G2385" s="18">
        <v>7272</v>
      </c>
      <c r="H2385" s="18" t="s">
        <v>4560</v>
      </c>
    </row>
    <row r="2386" spans="1:8" x14ac:dyDescent="0.2">
      <c r="A2386" s="3">
        <v>5524</v>
      </c>
      <c r="B2386" s="3" t="s">
        <v>2580</v>
      </c>
      <c r="C2386" s="3" t="s">
        <v>2579</v>
      </c>
      <c r="D2386" s="3" t="s">
        <v>2510</v>
      </c>
      <c r="G2386" s="18">
        <v>7276</v>
      </c>
      <c r="H2386" s="18" t="s">
        <v>4560</v>
      </c>
    </row>
    <row r="2387" spans="1:8" x14ac:dyDescent="0.2">
      <c r="A2387" s="3">
        <v>8917</v>
      </c>
      <c r="B2387" s="3" t="s">
        <v>2581</v>
      </c>
      <c r="C2387" s="3" t="s">
        <v>2581</v>
      </c>
      <c r="D2387" s="3" t="s">
        <v>2510</v>
      </c>
      <c r="G2387" s="18">
        <v>7277</v>
      </c>
      <c r="H2387" s="18" t="s">
        <v>4560</v>
      </c>
    </row>
    <row r="2388" spans="1:8" x14ac:dyDescent="0.2">
      <c r="A2388" s="3">
        <v>8966</v>
      </c>
      <c r="B2388" s="3" t="s">
        <v>2582</v>
      </c>
      <c r="C2388" s="3" t="s">
        <v>2582</v>
      </c>
      <c r="D2388" s="3" t="s">
        <v>2510</v>
      </c>
      <c r="G2388" s="18">
        <v>7278</v>
      </c>
      <c r="H2388" s="18" t="s">
        <v>4560</v>
      </c>
    </row>
    <row r="2389" spans="1:8" x14ac:dyDescent="0.2">
      <c r="A2389" s="3">
        <v>8964</v>
      </c>
      <c r="B2389" s="3" t="s">
        <v>2583</v>
      </c>
      <c r="C2389" s="3" t="s">
        <v>2584</v>
      </c>
      <c r="D2389" s="3" t="s">
        <v>2510</v>
      </c>
      <c r="G2389" s="18">
        <v>7302</v>
      </c>
      <c r="H2389" s="18" t="s">
        <v>4559</v>
      </c>
    </row>
    <row r="2390" spans="1:8" x14ac:dyDescent="0.2">
      <c r="A2390" s="3">
        <v>5614</v>
      </c>
      <c r="B2390" s="3" t="s">
        <v>2585</v>
      </c>
      <c r="C2390" s="3" t="s">
        <v>2585</v>
      </c>
      <c r="D2390" s="3" t="s">
        <v>2510</v>
      </c>
      <c r="G2390" s="18">
        <v>7303</v>
      </c>
      <c r="H2390" s="18" t="s">
        <v>4559</v>
      </c>
    </row>
    <row r="2391" spans="1:8" x14ac:dyDescent="0.2">
      <c r="A2391" s="3">
        <v>5522</v>
      </c>
      <c r="B2391" s="3" t="s">
        <v>2586</v>
      </c>
      <c r="C2391" s="3" t="s">
        <v>2586</v>
      </c>
      <c r="D2391" s="3" t="s">
        <v>2510</v>
      </c>
      <c r="G2391" s="18">
        <v>7304</v>
      </c>
      <c r="H2391" s="18" t="s">
        <v>4559</v>
      </c>
    </row>
    <row r="2392" spans="1:8" x14ac:dyDescent="0.2">
      <c r="A2392" s="3">
        <v>5619</v>
      </c>
      <c r="B2392" s="3" t="s">
        <v>2587</v>
      </c>
      <c r="C2392" s="3" t="s">
        <v>2587</v>
      </c>
      <c r="D2392" s="3" t="s">
        <v>2510</v>
      </c>
      <c r="G2392" s="18">
        <v>7306</v>
      </c>
      <c r="H2392" s="18" t="s">
        <v>4559</v>
      </c>
    </row>
    <row r="2393" spans="1:8" x14ac:dyDescent="0.2">
      <c r="A2393" s="3">
        <v>8918</v>
      </c>
      <c r="B2393" s="3" t="s">
        <v>2588</v>
      </c>
      <c r="C2393" s="3" t="s">
        <v>2588</v>
      </c>
      <c r="D2393" s="3" t="s">
        <v>2510</v>
      </c>
      <c r="G2393" s="18">
        <v>7307</v>
      </c>
      <c r="H2393" s="18" t="s">
        <v>4559</v>
      </c>
    </row>
    <row r="2394" spans="1:8" x14ac:dyDescent="0.2">
      <c r="A2394" s="3">
        <v>5612</v>
      </c>
      <c r="B2394" s="3" t="s">
        <v>2589</v>
      </c>
      <c r="C2394" s="3" t="s">
        <v>2589</v>
      </c>
      <c r="D2394" s="3" t="s">
        <v>2510</v>
      </c>
      <c r="G2394" s="18">
        <v>7310</v>
      </c>
      <c r="H2394" s="18" t="s">
        <v>4559</v>
      </c>
    </row>
    <row r="2395" spans="1:8" x14ac:dyDescent="0.2">
      <c r="A2395" s="3">
        <v>5613</v>
      </c>
      <c r="B2395" s="3" t="s">
        <v>2590</v>
      </c>
      <c r="C2395" s="3" t="s">
        <v>2589</v>
      </c>
      <c r="D2395" s="3" t="s">
        <v>2510</v>
      </c>
      <c r="G2395" s="18">
        <v>7312</v>
      </c>
      <c r="H2395" s="18" t="s">
        <v>4559</v>
      </c>
    </row>
    <row r="2396" spans="1:8" x14ac:dyDescent="0.2">
      <c r="A2396" s="3">
        <v>8967</v>
      </c>
      <c r="B2396" s="3" t="s">
        <v>2591</v>
      </c>
      <c r="C2396" s="3" t="s">
        <v>2591</v>
      </c>
      <c r="D2396" s="3" t="s">
        <v>2510</v>
      </c>
      <c r="G2396" s="18">
        <v>7313</v>
      </c>
      <c r="H2396" s="18" t="s">
        <v>4559</v>
      </c>
    </row>
    <row r="2397" spans="1:8" x14ac:dyDescent="0.2">
      <c r="A2397" s="3">
        <v>5610</v>
      </c>
      <c r="B2397" s="3" t="s">
        <v>2592</v>
      </c>
      <c r="C2397" s="3" t="s">
        <v>2593</v>
      </c>
      <c r="D2397" s="3" t="s">
        <v>2510</v>
      </c>
      <c r="G2397" s="18">
        <v>7314</v>
      </c>
      <c r="H2397" s="18" t="s">
        <v>4559</v>
      </c>
    </row>
    <row r="2398" spans="1:8" x14ac:dyDescent="0.2">
      <c r="A2398" s="3">
        <v>5611</v>
      </c>
      <c r="B2398" s="3" t="s">
        <v>2594</v>
      </c>
      <c r="C2398" s="3" t="s">
        <v>2593</v>
      </c>
      <c r="D2398" s="3" t="s">
        <v>2510</v>
      </c>
      <c r="G2398" s="18">
        <v>7315</v>
      </c>
      <c r="H2398" s="18" t="s">
        <v>4559</v>
      </c>
    </row>
    <row r="2399" spans="1:8" x14ac:dyDescent="0.2">
      <c r="A2399" s="3">
        <v>5621</v>
      </c>
      <c r="B2399" s="3" t="s">
        <v>2595</v>
      </c>
      <c r="C2399" s="3" t="s">
        <v>2595</v>
      </c>
      <c r="D2399" s="3" t="s">
        <v>2510</v>
      </c>
      <c r="G2399" s="18">
        <v>7317</v>
      </c>
      <c r="H2399" s="18" t="s">
        <v>4559</v>
      </c>
    </row>
    <row r="2400" spans="1:8" x14ac:dyDescent="0.2">
      <c r="A2400" s="3">
        <v>8905</v>
      </c>
      <c r="B2400" s="3" t="s">
        <v>2596</v>
      </c>
      <c r="C2400" s="3" t="s">
        <v>2596</v>
      </c>
      <c r="D2400" s="3" t="s">
        <v>2510</v>
      </c>
      <c r="G2400" s="18">
        <v>7320</v>
      </c>
      <c r="H2400" s="18" t="s">
        <v>4559</v>
      </c>
    </row>
    <row r="2401" spans="1:8" x14ac:dyDescent="0.2">
      <c r="A2401" s="3">
        <v>5105</v>
      </c>
      <c r="B2401" s="3" t="s">
        <v>2597</v>
      </c>
      <c r="C2401" s="3" t="s">
        <v>2597</v>
      </c>
      <c r="D2401" s="3" t="s">
        <v>2510</v>
      </c>
      <c r="G2401" s="18">
        <v>7323</v>
      </c>
      <c r="H2401" s="18" t="s">
        <v>4559</v>
      </c>
    </row>
    <row r="2402" spans="1:8" x14ac:dyDescent="0.2">
      <c r="A2402" s="3">
        <v>5242</v>
      </c>
      <c r="B2402" s="3" t="s">
        <v>2598</v>
      </c>
      <c r="C2402" s="3" t="s">
        <v>2598</v>
      </c>
      <c r="D2402" s="3" t="s">
        <v>2510</v>
      </c>
      <c r="G2402" s="18">
        <v>7324</v>
      </c>
      <c r="H2402" s="18" t="s">
        <v>4559</v>
      </c>
    </row>
    <row r="2403" spans="1:8" x14ac:dyDescent="0.2">
      <c r="A2403" s="3">
        <v>5244</v>
      </c>
      <c r="B2403" s="3" t="s">
        <v>2599</v>
      </c>
      <c r="C2403" s="3" t="s">
        <v>2599</v>
      </c>
      <c r="D2403" s="3" t="s">
        <v>2510</v>
      </c>
      <c r="G2403" s="18">
        <v>7325</v>
      </c>
      <c r="H2403" s="18" t="s">
        <v>4561</v>
      </c>
    </row>
    <row r="2404" spans="1:8" x14ac:dyDescent="0.2">
      <c r="A2404" s="3">
        <v>5116</v>
      </c>
      <c r="B2404" s="3" t="s">
        <v>2600</v>
      </c>
      <c r="C2404" s="3" t="s">
        <v>2601</v>
      </c>
      <c r="D2404" s="3" t="s">
        <v>2510</v>
      </c>
      <c r="G2404" s="18">
        <v>7326</v>
      </c>
      <c r="H2404" s="18" t="s">
        <v>4562</v>
      </c>
    </row>
    <row r="2405" spans="1:8" x14ac:dyDescent="0.2">
      <c r="A2405" s="3">
        <v>5200</v>
      </c>
      <c r="B2405" s="3" t="s">
        <v>2602</v>
      </c>
      <c r="C2405" s="3" t="s">
        <v>2601</v>
      </c>
      <c r="D2405" s="3" t="s">
        <v>2510</v>
      </c>
      <c r="G2405" s="18">
        <v>7402</v>
      </c>
      <c r="H2405" s="18" t="s">
        <v>4559</v>
      </c>
    </row>
    <row r="2406" spans="1:8" x14ac:dyDescent="0.2">
      <c r="A2406" s="3">
        <v>5222</v>
      </c>
      <c r="B2406" s="3" t="s">
        <v>2603</v>
      </c>
      <c r="C2406" s="3" t="s">
        <v>2601</v>
      </c>
      <c r="D2406" s="3" t="s">
        <v>2510</v>
      </c>
      <c r="G2406" s="18">
        <v>7403</v>
      </c>
      <c r="H2406" s="18" t="s">
        <v>4559</v>
      </c>
    </row>
    <row r="2407" spans="1:8" x14ac:dyDescent="0.2">
      <c r="A2407" s="3">
        <v>5245</v>
      </c>
      <c r="B2407" s="3" t="s">
        <v>2604</v>
      </c>
      <c r="C2407" s="3" t="s">
        <v>2604</v>
      </c>
      <c r="D2407" s="3" t="s">
        <v>2510</v>
      </c>
      <c r="G2407" s="18">
        <v>7404</v>
      </c>
      <c r="H2407" s="18" t="s">
        <v>4559</v>
      </c>
    </row>
    <row r="2408" spans="1:8" x14ac:dyDescent="0.2">
      <c r="A2408" s="3">
        <v>5212</v>
      </c>
      <c r="B2408" s="3" t="s">
        <v>2605</v>
      </c>
      <c r="C2408" s="3" t="s">
        <v>2606</v>
      </c>
      <c r="D2408" s="3" t="s">
        <v>2510</v>
      </c>
      <c r="G2408" s="18">
        <v>7405</v>
      </c>
      <c r="H2408" s="18" t="s">
        <v>4559</v>
      </c>
    </row>
    <row r="2409" spans="1:8" x14ac:dyDescent="0.2">
      <c r="A2409" s="3">
        <v>5242</v>
      </c>
      <c r="B2409" s="3" t="s">
        <v>2607</v>
      </c>
      <c r="C2409" s="3" t="s">
        <v>2607</v>
      </c>
      <c r="D2409" s="3" t="s">
        <v>2510</v>
      </c>
      <c r="G2409" s="18">
        <v>7407</v>
      </c>
      <c r="H2409" s="18" t="s">
        <v>4559</v>
      </c>
    </row>
    <row r="2410" spans="1:8" x14ac:dyDescent="0.2">
      <c r="A2410" s="3">
        <v>5246</v>
      </c>
      <c r="B2410" s="3" t="s">
        <v>2608</v>
      </c>
      <c r="C2410" s="3" t="s">
        <v>2607</v>
      </c>
      <c r="D2410" s="3" t="s">
        <v>2510</v>
      </c>
      <c r="G2410" s="18">
        <v>7408</v>
      </c>
      <c r="H2410" s="18" t="s">
        <v>4559</v>
      </c>
    </row>
    <row r="2411" spans="1:8" x14ac:dyDescent="0.2">
      <c r="A2411" s="3">
        <v>5318</v>
      </c>
      <c r="B2411" s="3" t="s">
        <v>2609</v>
      </c>
      <c r="C2411" s="3" t="s">
        <v>2609</v>
      </c>
      <c r="D2411" s="3" t="s">
        <v>2510</v>
      </c>
      <c r="G2411" s="18">
        <v>7411</v>
      </c>
      <c r="H2411" s="18" t="s">
        <v>4559</v>
      </c>
    </row>
    <row r="2412" spans="1:8" x14ac:dyDescent="0.2">
      <c r="A2412" s="3">
        <v>5237</v>
      </c>
      <c r="B2412" s="3" t="s">
        <v>2610</v>
      </c>
      <c r="C2412" s="3" t="s">
        <v>2610</v>
      </c>
      <c r="D2412" s="3" t="s">
        <v>2510</v>
      </c>
      <c r="G2412" s="18">
        <v>7412</v>
      </c>
      <c r="H2412" s="18" t="s">
        <v>4559</v>
      </c>
    </row>
    <row r="2413" spans="1:8" x14ac:dyDescent="0.2">
      <c r="A2413" s="3">
        <v>5243</v>
      </c>
      <c r="B2413" s="3" t="s">
        <v>2611</v>
      </c>
      <c r="C2413" s="3" t="s">
        <v>2611</v>
      </c>
      <c r="D2413" s="3" t="s">
        <v>2510</v>
      </c>
      <c r="G2413" s="18">
        <v>7413</v>
      </c>
      <c r="H2413" s="18" t="s">
        <v>4559</v>
      </c>
    </row>
    <row r="2414" spans="1:8" x14ac:dyDescent="0.2">
      <c r="A2414" s="3">
        <v>5236</v>
      </c>
      <c r="B2414" s="3" t="s">
        <v>2612</v>
      </c>
      <c r="C2414" s="3" t="s">
        <v>2612</v>
      </c>
      <c r="D2414" s="3" t="s">
        <v>2510</v>
      </c>
      <c r="G2414" s="18">
        <v>7414</v>
      </c>
      <c r="H2414" s="18" t="s">
        <v>4559</v>
      </c>
    </row>
    <row r="2415" spans="1:8" x14ac:dyDescent="0.2">
      <c r="A2415" s="3">
        <v>5223</v>
      </c>
      <c r="B2415" s="3" t="s">
        <v>2613</v>
      </c>
      <c r="C2415" s="3" t="s">
        <v>2613</v>
      </c>
      <c r="D2415" s="3" t="s">
        <v>2510</v>
      </c>
      <c r="G2415" s="18">
        <v>7415</v>
      </c>
      <c r="H2415" s="18" t="s">
        <v>4559</v>
      </c>
    </row>
    <row r="2416" spans="1:8" x14ac:dyDescent="0.2">
      <c r="A2416" s="3">
        <v>5235</v>
      </c>
      <c r="B2416" s="3" t="s">
        <v>2614</v>
      </c>
      <c r="C2416" s="3" t="s">
        <v>2615</v>
      </c>
      <c r="D2416" s="3" t="s">
        <v>2510</v>
      </c>
      <c r="G2416" s="18">
        <v>7416</v>
      </c>
      <c r="H2416" s="18" t="s">
        <v>4559</v>
      </c>
    </row>
    <row r="2417" spans="1:8" x14ac:dyDescent="0.2">
      <c r="A2417" s="3">
        <v>5112</v>
      </c>
      <c r="B2417" s="3" t="s">
        <v>2616</v>
      </c>
      <c r="C2417" s="3" t="s">
        <v>2617</v>
      </c>
      <c r="D2417" s="3" t="s">
        <v>2510</v>
      </c>
      <c r="G2417" s="18">
        <v>7417</v>
      </c>
      <c r="H2417" s="18" t="s">
        <v>4559</v>
      </c>
    </row>
    <row r="2418" spans="1:8" x14ac:dyDescent="0.2">
      <c r="A2418" s="3">
        <v>5106</v>
      </c>
      <c r="B2418" s="3" t="s">
        <v>2618</v>
      </c>
      <c r="C2418" s="3" t="s">
        <v>2619</v>
      </c>
      <c r="D2418" s="3" t="s">
        <v>2510</v>
      </c>
      <c r="G2418" s="18">
        <v>7418</v>
      </c>
      <c r="H2418" s="18" t="s">
        <v>4559</v>
      </c>
    </row>
    <row r="2419" spans="1:8" x14ac:dyDescent="0.2">
      <c r="A2419" s="3">
        <v>5233</v>
      </c>
      <c r="B2419" s="3" t="s">
        <v>2620</v>
      </c>
      <c r="C2419" s="3" t="s">
        <v>2621</v>
      </c>
      <c r="D2419" s="3" t="s">
        <v>2510</v>
      </c>
      <c r="G2419" s="18">
        <v>7419</v>
      </c>
      <c r="H2419" s="18" t="s">
        <v>4559</v>
      </c>
    </row>
    <row r="2420" spans="1:8" x14ac:dyDescent="0.2">
      <c r="A2420" s="3">
        <v>5234</v>
      </c>
      <c r="B2420" s="3" t="s">
        <v>2621</v>
      </c>
      <c r="C2420" s="3" t="s">
        <v>2621</v>
      </c>
      <c r="D2420" s="3" t="s">
        <v>2510</v>
      </c>
      <c r="G2420" s="18">
        <v>7421</v>
      </c>
      <c r="H2420" s="18" t="s">
        <v>4559</v>
      </c>
    </row>
    <row r="2421" spans="1:8" x14ac:dyDescent="0.2">
      <c r="A2421" s="3">
        <v>5213</v>
      </c>
      <c r="B2421" s="3" t="s">
        <v>2622</v>
      </c>
      <c r="C2421" s="3" t="s">
        <v>2622</v>
      </c>
      <c r="D2421" s="3" t="s">
        <v>2510</v>
      </c>
      <c r="G2421" s="18">
        <v>7422</v>
      </c>
      <c r="H2421" s="18" t="s">
        <v>4559</v>
      </c>
    </row>
    <row r="2422" spans="1:8" x14ac:dyDescent="0.2">
      <c r="A2422" s="3">
        <v>5210</v>
      </c>
      <c r="B2422" s="3" t="s">
        <v>2623</v>
      </c>
      <c r="C2422" s="3" t="s">
        <v>2623</v>
      </c>
      <c r="D2422" s="3" t="s">
        <v>2510</v>
      </c>
      <c r="G2422" s="18">
        <v>7423</v>
      </c>
      <c r="H2422" s="18" t="s">
        <v>4559</v>
      </c>
    </row>
    <row r="2423" spans="1:8" x14ac:dyDescent="0.2">
      <c r="A2423" s="3">
        <v>5225</v>
      </c>
      <c r="B2423" s="3" t="s">
        <v>2624</v>
      </c>
      <c r="C2423" s="3" t="s">
        <v>2624</v>
      </c>
      <c r="D2423" s="3" t="s">
        <v>2510</v>
      </c>
      <c r="G2423" s="18">
        <v>7424</v>
      </c>
      <c r="H2423" s="18" t="s">
        <v>4559</v>
      </c>
    </row>
    <row r="2424" spans="1:8" x14ac:dyDescent="0.2">
      <c r="A2424" s="3">
        <v>5107</v>
      </c>
      <c r="B2424" s="3" t="s">
        <v>2625</v>
      </c>
      <c r="C2424" s="3" t="s">
        <v>2626</v>
      </c>
      <c r="D2424" s="3" t="s">
        <v>2510</v>
      </c>
      <c r="G2424" s="18">
        <v>7425</v>
      </c>
      <c r="H2424" s="18" t="s">
        <v>4559</v>
      </c>
    </row>
    <row r="2425" spans="1:8" x14ac:dyDescent="0.2">
      <c r="A2425" s="3">
        <v>5108</v>
      </c>
      <c r="B2425" s="3" t="s">
        <v>2627</v>
      </c>
      <c r="C2425" s="3" t="s">
        <v>2626</v>
      </c>
      <c r="D2425" s="3" t="s">
        <v>2510</v>
      </c>
      <c r="G2425" s="18">
        <v>7426</v>
      </c>
      <c r="H2425" s="18" t="s">
        <v>4559</v>
      </c>
    </row>
    <row r="2426" spans="1:8" x14ac:dyDescent="0.2">
      <c r="A2426" s="3">
        <v>5712</v>
      </c>
      <c r="B2426" s="3" t="s">
        <v>2628</v>
      </c>
      <c r="C2426" s="3" t="s">
        <v>2628</v>
      </c>
      <c r="D2426" s="3" t="s">
        <v>2510</v>
      </c>
      <c r="G2426" s="18">
        <v>7427</v>
      </c>
      <c r="H2426" s="18" t="s">
        <v>4559</v>
      </c>
    </row>
    <row r="2427" spans="1:8" x14ac:dyDescent="0.2">
      <c r="A2427" s="3">
        <v>5708</v>
      </c>
      <c r="B2427" s="3" t="s">
        <v>2629</v>
      </c>
      <c r="C2427" s="3" t="s">
        <v>2629</v>
      </c>
      <c r="D2427" s="3" t="s">
        <v>2510</v>
      </c>
      <c r="G2427" s="18">
        <v>7428</v>
      </c>
      <c r="H2427" s="18" t="s">
        <v>4555</v>
      </c>
    </row>
    <row r="2428" spans="1:8" x14ac:dyDescent="0.2">
      <c r="A2428" s="3">
        <v>5736</v>
      </c>
      <c r="B2428" s="3" t="s">
        <v>2630</v>
      </c>
      <c r="C2428" s="3" t="s">
        <v>2631</v>
      </c>
      <c r="D2428" s="3" t="s">
        <v>2510</v>
      </c>
      <c r="G2428" s="18">
        <v>7430</v>
      </c>
      <c r="H2428" s="18" t="s">
        <v>4559</v>
      </c>
    </row>
    <row r="2429" spans="1:8" x14ac:dyDescent="0.2">
      <c r="A2429" s="3">
        <v>5724</v>
      </c>
      <c r="B2429" s="3" t="s">
        <v>2632</v>
      </c>
      <c r="C2429" s="3" t="s">
        <v>2632</v>
      </c>
      <c r="D2429" s="3" t="s">
        <v>2510</v>
      </c>
      <c r="G2429" s="18">
        <v>7431</v>
      </c>
      <c r="H2429" s="18" t="s">
        <v>4559</v>
      </c>
    </row>
    <row r="2430" spans="1:8" x14ac:dyDescent="0.2">
      <c r="A2430" s="3">
        <v>5728</v>
      </c>
      <c r="B2430" s="3" t="s">
        <v>2633</v>
      </c>
      <c r="C2430" s="3" t="s">
        <v>2633</v>
      </c>
      <c r="D2430" s="3" t="s">
        <v>2510</v>
      </c>
      <c r="G2430" s="18">
        <v>7432</v>
      </c>
      <c r="H2430" s="18" t="s">
        <v>4559</v>
      </c>
    </row>
    <row r="2431" spans="1:8" x14ac:dyDescent="0.2">
      <c r="A2431" s="3">
        <v>5043</v>
      </c>
      <c r="B2431" s="3" t="s">
        <v>2634</v>
      </c>
      <c r="C2431" s="3" t="s">
        <v>2634</v>
      </c>
      <c r="D2431" s="3" t="s">
        <v>2510</v>
      </c>
      <c r="G2431" s="18">
        <v>7433</v>
      </c>
      <c r="H2431" s="18" t="s">
        <v>4559</v>
      </c>
    </row>
    <row r="2432" spans="1:8" x14ac:dyDescent="0.2">
      <c r="A2432" s="3">
        <v>5733</v>
      </c>
      <c r="B2432" s="3" t="s">
        <v>2635</v>
      </c>
      <c r="C2432" s="3" t="s">
        <v>2636</v>
      </c>
      <c r="D2432" s="3" t="s">
        <v>2510</v>
      </c>
      <c r="G2432" s="18">
        <v>7434</v>
      </c>
      <c r="H2432" s="18" t="s">
        <v>4555</v>
      </c>
    </row>
    <row r="2433" spans="1:8" x14ac:dyDescent="0.2">
      <c r="A2433" s="3">
        <v>5725</v>
      </c>
      <c r="B2433" s="3" t="s">
        <v>2637</v>
      </c>
      <c r="C2433" s="3" t="s">
        <v>2637</v>
      </c>
      <c r="D2433" s="3" t="s">
        <v>2510</v>
      </c>
      <c r="G2433" s="18">
        <v>7435</v>
      </c>
      <c r="H2433" s="18" t="s">
        <v>4555</v>
      </c>
    </row>
    <row r="2434" spans="1:8" x14ac:dyDescent="0.2">
      <c r="A2434" s="3">
        <v>5737</v>
      </c>
      <c r="B2434" s="3" t="s">
        <v>2638</v>
      </c>
      <c r="C2434" s="3" t="s">
        <v>2638</v>
      </c>
      <c r="D2434" s="3" t="s">
        <v>2510</v>
      </c>
      <c r="G2434" s="18">
        <v>7436</v>
      </c>
      <c r="H2434" s="18" t="s">
        <v>4555</v>
      </c>
    </row>
    <row r="2435" spans="1:8" x14ac:dyDescent="0.2">
      <c r="A2435" s="3">
        <v>5727</v>
      </c>
      <c r="B2435" s="3" t="s">
        <v>2639</v>
      </c>
      <c r="C2435" s="3" t="s">
        <v>2639</v>
      </c>
      <c r="D2435" s="3" t="s">
        <v>2510</v>
      </c>
      <c r="G2435" s="18">
        <v>7437</v>
      </c>
      <c r="H2435" s="18" t="s">
        <v>4555</v>
      </c>
    </row>
    <row r="2436" spans="1:8" x14ac:dyDescent="0.2">
      <c r="A2436" s="3">
        <v>5734</v>
      </c>
      <c r="B2436" s="3" t="s">
        <v>2640</v>
      </c>
      <c r="C2436" s="3" t="s">
        <v>2641</v>
      </c>
      <c r="D2436" s="3" t="s">
        <v>2510</v>
      </c>
      <c r="G2436" s="18">
        <v>7438</v>
      </c>
      <c r="H2436" s="18" t="s">
        <v>4555</v>
      </c>
    </row>
    <row r="2437" spans="1:8" x14ac:dyDescent="0.2">
      <c r="A2437" s="3">
        <v>5044</v>
      </c>
      <c r="B2437" s="3" t="s">
        <v>2642</v>
      </c>
      <c r="C2437" s="3" t="s">
        <v>2642</v>
      </c>
      <c r="D2437" s="3" t="s">
        <v>2510</v>
      </c>
      <c r="G2437" s="18">
        <v>7440</v>
      </c>
      <c r="H2437" s="18" t="s">
        <v>4559</v>
      </c>
    </row>
    <row r="2438" spans="1:8" x14ac:dyDescent="0.2">
      <c r="A2438" s="3">
        <v>5046</v>
      </c>
      <c r="B2438" s="3" t="s">
        <v>2643</v>
      </c>
      <c r="C2438" s="3" t="s">
        <v>2643</v>
      </c>
      <c r="D2438" s="3" t="s">
        <v>2510</v>
      </c>
      <c r="G2438" s="18">
        <v>7442</v>
      </c>
      <c r="H2438" s="18" t="s">
        <v>4559</v>
      </c>
    </row>
    <row r="2439" spans="1:8" x14ac:dyDescent="0.2">
      <c r="A2439" s="3">
        <v>5046</v>
      </c>
      <c r="B2439" s="3" t="s">
        <v>2644</v>
      </c>
      <c r="C2439" s="3" t="s">
        <v>2643</v>
      </c>
      <c r="D2439" s="3" t="s">
        <v>2510</v>
      </c>
      <c r="G2439" s="18">
        <v>7443</v>
      </c>
      <c r="H2439" s="18" t="s">
        <v>4559</v>
      </c>
    </row>
    <row r="2440" spans="1:8" x14ac:dyDescent="0.2">
      <c r="A2440" s="3">
        <v>5040</v>
      </c>
      <c r="B2440" s="3" t="s">
        <v>2645</v>
      </c>
      <c r="C2440" s="3" t="s">
        <v>2645</v>
      </c>
      <c r="D2440" s="3" t="s">
        <v>2510</v>
      </c>
      <c r="G2440" s="18">
        <v>7444</v>
      </c>
      <c r="H2440" s="18" t="s">
        <v>4555</v>
      </c>
    </row>
    <row r="2441" spans="1:8" x14ac:dyDescent="0.2">
      <c r="A2441" s="3">
        <v>5723</v>
      </c>
      <c r="B2441" s="3" t="s">
        <v>2646</v>
      </c>
      <c r="C2441" s="3" t="s">
        <v>2647</v>
      </c>
      <c r="D2441" s="3" t="s">
        <v>2510</v>
      </c>
      <c r="G2441" s="18">
        <v>7445</v>
      </c>
      <c r="H2441" s="18" t="s">
        <v>4555</v>
      </c>
    </row>
    <row r="2442" spans="1:8" x14ac:dyDescent="0.2">
      <c r="A2442" s="3">
        <v>5726</v>
      </c>
      <c r="B2442" s="3" t="s">
        <v>2648</v>
      </c>
      <c r="C2442" s="3" t="s">
        <v>2648</v>
      </c>
      <c r="D2442" s="3" t="s">
        <v>2510</v>
      </c>
      <c r="G2442" s="18">
        <v>7447</v>
      </c>
      <c r="H2442" s="18" t="s">
        <v>4555</v>
      </c>
    </row>
    <row r="2443" spans="1:8" x14ac:dyDescent="0.2">
      <c r="A2443" s="3">
        <v>5732</v>
      </c>
      <c r="B2443" s="3" t="s">
        <v>2649</v>
      </c>
      <c r="C2443" s="3" t="s">
        <v>2649</v>
      </c>
      <c r="D2443" s="3" t="s">
        <v>2510</v>
      </c>
      <c r="G2443" s="18">
        <v>7448</v>
      </c>
      <c r="H2443" s="18" t="s">
        <v>4555</v>
      </c>
    </row>
    <row r="2444" spans="1:8" x14ac:dyDescent="0.2">
      <c r="A2444" s="3">
        <v>5074</v>
      </c>
      <c r="B2444" s="3" t="s">
        <v>2650</v>
      </c>
      <c r="C2444" s="3" t="s">
        <v>2650</v>
      </c>
      <c r="D2444" s="3" t="s">
        <v>2510</v>
      </c>
      <c r="G2444" s="18">
        <v>7450</v>
      </c>
      <c r="H2444" s="18" t="s">
        <v>4559</v>
      </c>
    </row>
    <row r="2445" spans="1:8" x14ac:dyDescent="0.2">
      <c r="A2445" s="3">
        <v>5070</v>
      </c>
      <c r="B2445" s="3" t="s">
        <v>2651</v>
      </c>
      <c r="C2445" s="3" t="s">
        <v>2651</v>
      </c>
      <c r="D2445" s="3" t="s">
        <v>2510</v>
      </c>
      <c r="G2445" s="18">
        <v>7451</v>
      </c>
      <c r="H2445" s="18" t="s">
        <v>4559</v>
      </c>
    </row>
    <row r="2446" spans="1:8" x14ac:dyDescent="0.2">
      <c r="A2446" s="3">
        <v>5272</v>
      </c>
      <c r="B2446" s="3" t="s">
        <v>2652</v>
      </c>
      <c r="C2446" s="3" t="s">
        <v>2652</v>
      </c>
      <c r="D2446" s="3" t="s">
        <v>2510</v>
      </c>
      <c r="G2446" s="18">
        <v>7452</v>
      </c>
      <c r="H2446" s="18" t="s">
        <v>4559</v>
      </c>
    </row>
    <row r="2447" spans="1:8" x14ac:dyDescent="0.2">
      <c r="A2447" s="3">
        <v>5073</v>
      </c>
      <c r="B2447" s="3" t="s">
        <v>2653</v>
      </c>
      <c r="C2447" s="3" t="s">
        <v>2653</v>
      </c>
      <c r="D2447" s="3" t="s">
        <v>2510</v>
      </c>
      <c r="G2447" s="18">
        <v>7453</v>
      </c>
      <c r="H2447" s="18" t="s">
        <v>4559</v>
      </c>
    </row>
    <row r="2448" spans="1:8" x14ac:dyDescent="0.2">
      <c r="A2448" s="3">
        <v>5027</v>
      </c>
      <c r="B2448" s="3" t="s">
        <v>2654</v>
      </c>
      <c r="C2448" s="3" t="s">
        <v>2654</v>
      </c>
      <c r="D2448" s="3" t="s">
        <v>2510</v>
      </c>
      <c r="G2448" s="18">
        <v>7454</v>
      </c>
      <c r="H2448" s="18" t="s">
        <v>4560</v>
      </c>
    </row>
    <row r="2449" spans="1:8" x14ac:dyDescent="0.2">
      <c r="A2449" s="3">
        <v>5082</v>
      </c>
      <c r="B2449" s="3" t="s">
        <v>2655</v>
      </c>
      <c r="C2449" s="3" t="s">
        <v>2655</v>
      </c>
      <c r="D2449" s="3" t="s">
        <v>2510</v>
      </c>
      <c r="G2449" s="18">
        <v>7455</v>
      </c>
      <c r="H2449" s="18" t="s">
        <v>4555</v>
      </c>
    </row>
    <row r="2450" spans="1:8" x14ac:dyDescent="0.2">
      <c r="A2450" s="3">
        <v>5083</v>
      </c>
      <c r="B2450" s="3" t="s">
        <v>2656</v>
      </c>
      <c r="C2450" s="3" t="s">
        <v>2655</v>
      </c>
      <c r="D2450" s="3" t="s">
        <v>2510</v>
      </c>
      <c r="G2450" s="18">
        <v>7456</v>
      </c>
      <c r="H2450" s="18" t="s">
        <v>4555</v>
      </c>
    </row>
    <row r="2451" spans="1:8" x14ac:dyDescent="0.2">
      <c r="A2451" s="3">
        <v>5080</v>
      </c>
      <c r="B2451" s="3" t="s">
        <v>2657</v>
      </c>
      <c r="C2451" s="3" t="s">
        <v>2657</v>
      </c>
      <c r="D2451" s="3" t="s">
        <v>2510</v>
      </c>
      <c r="G2451" s="18">
        <v>7457</v>
      </c>
      <c r="H2451" s="18" t="s">
        <v>4555</v>
      </c>
    </row>
    <row r="2452" spans="1:8" x14ac:dyDescent="0.2">
      <c r="A2452" s="3">
        <v>5084</v>
      </c>
      <c r="B2452" s="3" t="s">
        <v>2658</v>
      </c>
      <c r="C2452" s="3" t="s">
        <v>2657</v>
      </c>
      <c r="D2452" s="3" t="s">
        <v>2510</v>
      </c>
      <c r="G2452" s="18">
        <v>7458</v>
      </c>
      <c r="H2452" s="18" t="s">
        <v>4559</v>
      </c>
    </row>
    <row r="2453" spans="1:8" x14ac:dyDescent="0.2">
      <c r="A2453" s="3">
        <v>5085</v>
      </c>
      <c r="B2453" s="3" t="s">
        <v>2659</v>
      </c>
      <c r="C2453" s="3" t="s">
        <v>2657</v>
      </c>
      <c r="D2453" s="3" t="s">
        <v>2510</v>
      </c>
      <c r="G2453" s="18">
        <v>7459</v>
      </c>
      <c r="H2453" s="18" t="s">
        <v>4559</v>
      </c>
    </row>
    <row r="2454" spans="1:8" x14ac:dyDescent="0.2">
      <c r="A2454" s="3">
        <v>4333</v>
      </c>
      <c r="B2454" s="3" t="s">
        <v>2660</v>
      </c>
      <c r="C2454" s="3" t="s">
        <v>2661</v>
      </c>
      <c r="D2454" s="3" t="s">
        <v>2510</v>
      </c>
      <c r="G2454" s="18">
        <v>7460</v>
      </c>
      <c r="H2454" s="18" t="s">
        <v>4559</v>
      </c>
    </row>
    <row r="2455" spans="1:8" x14ac:dyDescent="0.2">
      <c r="A2455" s="3">
        <v>5062</v>
      </c>
      <c r="B2455" s="3" t="s">
        <v>2662</v>
      </c>
      <c r="C2455" s="3" t="s">
        <v>2662</v>
      </c>
      <c r="D2455" s="3" t="s">
        <v>2510</v>
      </c>
      <c r="G2455" s="18">
        <v>7462</v>
      </c>
      <c r="H2455" s="18" t="s">
        <v>4559</v>
      </c>
    </row>
    <row r="2456" spans="1:8" x14ac:dyDescent="0.2">
      <c r="A2456" s="3">
        <v>5072</v>
      </c>
      <c r="B2456" s="3" t="s">
        <v>2663</v>
      </c>
      <c r="C2456" s="3" t="s">
        <v>2663</v>
      </c>
      <c r="D2456" s="3" t="s">
        <v>2510</v>
      </c>
      <c r="G2456" s="18">
        <v>7463</v>
      </c>
      <c r="H2456" s="18" t="s">
        <v>4559</v>
      </c>
    </row>
    <row r="2457" spans="1:8" x14ac:dyDescent="0.2">
      <c r="A2457" s="3">
        <v>5326</v>
      </c>
      <c r="B2457" s="3" t="s">
        <v>2664</v>
      </c>
      <c r="C2457" s="3" t="s">
        <v>2664</v>
      </c>
      <c r="D2457" s="3" t="s">
        <v>2510</v>
      </c>
      <c r="G2457" s="18">
        <v>7464</v>
      </c>
      <c r="H2457" s="18" t="s">
        <v>4559</v>
      </c>
    </row>
    <row r="2458" spans="1:8" x14ac:dyDescent="0.2">
      <c r="A2458" s="3">
        <v>4334</v>
      </c>
      <c r="B2458" s="3" t="s">
        <v>2665</v>
      </c>
      <c r="C2458" s="3" t="s">
        <v>2666</v>
      </c>
      <c r="D2458" s="3" t="s">
        <v>2510</v>
      </c>
      <c r="G2458" s="18">
        <v>7472</v>
      </c>
      <c r="H2458" s="18" t="s">
        <v>4559</v>
      </c>
    </row>
    <row r="2459" spans="1:8" x14ac:dyDescent="0.2">
      <c r="A2459" s="3">
        <v>5028</v>
      </c>
      <c r="B2459" s="3" t="s">
        <v>2667</v>
      </c>
      <c r="C2459" s="3" t="s">
        <v>2667</v>
      </c>
      <c r="D2459" s="3" t="s">
        <v>2510</v>
      </c>
      <c r="G2459" s="18">
        <v>7473</v>
      </c>
      <c r="H2459" s="18" t="s">
        <v>4559</v>
      </c>
    </row>
    <row r="2460" spans="1:8" x14ac:dyDescent="0.2">
      <c r="A2460" s="3">
        <v>5064</v>
      </c>
      <c r="B2460" s="3" t="s">
        <v>2668</v>
      </c>
      <c r="C2460" s="3" t="s">
        <v>2668</v>
      </c>
      <c r="D2460" s="3" t="s">
        <v>2510</v>
      </c>
      <c r="G2460" s="18">
        <v>7477</v>
      </c>
      <c r="H2460" s="18" t="s">
        <v>4559</v>
      </c>
    </row>
    <row r="2461" spans="1:8" x14ac:dyDescent="0.2">
      <c r="A2461" s="3">
        <v>5063</v>
      </c>
      <c r="B2461" s="3" t="s">
        <v>2669</v>
      </c>
      <c r="C2461" s="3" t="s">
        <v>2669</v>
      </c>
      <c r="D2461" s="3" t="s">
        <v>2510</v>
      </c>
      <c r="G2461" s="18">
        <v>7482</v>
      </c>
      <c r="H2461" s="18" t="s">
        <v>4560</v>
      </c>
    </row>
    <row r="2462" spans="1:8" x14ac:dyDescent="0.2">
      <c r="A2462" s="3">
        <v>5079</v>
      </c>
      <c r="B2462" s="3" t="s">
        <v>2670</v>
      </c>
      <c r="C2462" s="3" t="s">
        <v>2670</v>
      </c>
      <c r="D2462" s="3" t="s">
        <v>2510</v>
      </c>
      <c r="G2462" s="18">
        <v>7484</v>
      </c>
      <c r="H2462" s="18" t="s">
        <v>4560</v>
      </c>
    </row>
    <row r="2463" spans="1:8" x14ac:dyDescent="0.2">
      <c r="A2463" s="3">
        <v>5273</v>
      </c>
      <c r="B2463" s="3" t="s">
        <v>2671</v>
      </c>
      <c r="C2463" s="3" t="s">
        <v>2672</v>
      </c>
      <c r="D2463" s="3" t="s">
        <v>2510</v>
      </c>
      <c r="G2463" s="18">
        <v>7492</v>
      </c>
      <c r="H2463" s="18" t="s">
        <v>4559</v>
      </c>
    </row>
    <row r="2464" spans="1:8" x14ac:dyDescent="0.2">
      <c r="A2464" s="3">
        <v>5274</v>
      </c>
      <c r="B2464" s="3" t="s">
        <v>2673</v>
      </c>
      <c r="C2464" s="3" t="s">
        <v>2672</v>
      </c>
      <c r="D2464" s="3" t="s">
        <v>2510</v>
      </c>
      <c r="G2464" s="18">
        <v>7493</v>
      </c>
      <c r="H2464" s="18" t="s">
        <v>4559</v>
      </c>
    </row>
    <row r="2465" spans="1:8" x14ac:dyDescent="0.2">
      <c r="A2465" s="3">
        <v>5275</v>
      </c>
      <c r="B2465" s="3" t="s">
        <v>2674</v>
      </c>
      <c r="C2465" s="3" t="s">
        <v>2672</v>
      </c>
      <c r="D2465" s="3" t="s">
        <v>2510</v>
      </c>
      <c r="G2465" s="18">
        <v>7494</v>
      </c>
      <c r="H2465" s="18" t="s">
        <v>4560</v>
      </c>
    </row>
    <row r="2466" spans="1:8" x14ac:dyDescent="0.2">
      <c r="A2466" s="3">
        <v>5276</v>
      </c>
      <c r="B2466" s="3" t="s">
        <v>2675</v>
      </c>
      <c r="C2466" s="3" t="s">
        <v>2672</v>
      </c>
      <c r="D2466" s="3" t="s">
        <v>2510</v>
      </c>
      <c r="G2466" s="18">
        <v>7500</v>
      </c>
      <c r="H2466" s="18" t="s">
        <v>4563</v>
      </c>
    </row>
    <row r="2467" spans="1:8" x14ac:dyDescent="0.2">
      <c r="A2467" s="3">
        <v>5277</v>
      </c>
      <c r="B2467" s="3" t="s">
        <v>2676</v>
      </c>
      <c r="C2467" s="3" t="s">
        <v>2672</v>
      </c>
      <c r="D2467" s="3" t="s">
        <v>2510</v>
      </c>
      <c r="G2467" s="18">
        <v>7502</v>
      </c>
      <c r="H2467" s="18" t="s">
        <v>4563</v>
      </c>
    </row>
    <row r="2468" spans="1:8" x14ac:dyDescent="0.2">
      <c r="A2468" s="3">
        <v>5075</v>
      </c>
      <c r="B2468" s="3" t="s">
        <v>2677</v>
      </c>
      <c r="C2468" s="3" t="s">
        <v>2678</v>
      </c>
      <c r="D2468" s="3" t="s">
        <v>2510</v>
      </c>
      <c r="G2468" s="18">
        <v>7503</v>
      </c>
      <c r="H2468" s="18" t="s">
        <v>4563</v>
      </c>
    </row>
    <row r="2469" spans="1:8" x14ac:dyDescent="0.2">
      <c r="A2469" s="3">
        <v>5076</v>
      </c>
      <c r="B2469" s="3" t="s">
        <v>2679</v>
      </c>
      <c r="C2469" s="3" t="s">
        <v>2678</v>
      </c>
      <c r="D2469" s="3" t="s">
        <v>2510</v>
      </c>
      <c r="G2469" s="18">
        <v>7504</v>
      </c>
      <c r="H2469" s="18" t="s">
        <v>4563</v>
      </c>
    </row>
    <row r="2470" spans="1:8" x14ac:dyDescent="0.2">
      <c r="A2470" s="3">
        <v>5077</v>
      </c>
      <c r="B2470" s="3" t="s">
        <v>2680</v>
      </c>
      <c r="C2470" s="3" t="s">
        <v>2678</v>
      </c>
      <c r="D2470" s="3" t="s">
        <v>2510</v>
      </c>
      <c r="G2470" s="18">
        <v>7505</v>
      </c>
      <c r="H2470" s="18" t="s">
        <v>4563</v>
      </c>
    </row>
    <row r="2471" spans="1:8" x14ac:dyDescent="0.2">
      <c r="A2471" s="3">
        <v>5078</v>
      </c>
      <c r="B2471" s="3" t="s">
        <v>2681</v>
      </c>
      <c r="C2471" s="3" t="s">
        <v>2678</v>
      </c>
      <c r="D2471" s="3" t="s">
        <v>2510</v>
      </c>
      <c r="G2471" s="18">
        <v>7512</v>
      </c>
      <c r="H2471" s="18" t="s">
        <v>4563</v>
      </c>
    </row>
    <row r="2472" spans="1:8" x14ac:dyDescent="0.2">
      <c r="A2472" s="3">
        <v>5600</v>
      </c>
      <c r="B2472" s="3" t="s">
        <v>2682</v>
      </c>
      <c r="C2472" s="3" t="s">
        <v>2683</v>
      </c>
      <c r="D2472" s="3" t="s">
        <v>2510</v>
      </c>
      <c r="G2472" s="18">
        <v>7513</v>
      </c>
      <c r="H2472" s="18" t="s">
        <v>4563</v>
      </c>
    </row>
    <row r="2473" spans="1:8" x14ac:dyDescent="0.2">
      <c r="A2473" s="3">
        <v>5706</v>
      </c>
      <c r="B2473" s="3" t="s">
        <v>2684</v>
      </c>
      <c r="C2473" s="3" t="s">
        <v>2684</v>
      </c>
      <c r="D2473" s="3" t="s">
        <v>2510</v>
      </c>
      <c r="G2473" s="18">
        <v>7514</v>
      </c>
      <c r="H2473" s="18" t="s">
        <v>4563</v>
      </c>
    </row>
    <row r="2474" spans="1:8" x14ac:dyDescent="0.2">
      <c r="A2474" s="3">
        <v>5505</v>
      </c>
      <c r="B2474" s="3" t="s">
        <v>2685</v>
      </c>
      <c r="C2474" s="3" t="s">
        <v>2685</v>
      </c>
      <c r="D2474" s="3" t="s">
        <v>2510</v>
      </c>
      <c r="G2474" s="18">
        <v>7515</v>
      </c>
      <c r="H2474" s="18" t="s">
        <v>4563</v>
      </c>
    </row>
    <row r="2475" spans="1:8" x14ac:dyDescent="0.2">
      <c r="A2475" s="3">
        <v>5606</v>
      </c>
      <c r="B2475" s="3" t="s">
        <v>2686</v>
      </c>
      <c r="C2475" s="3" t="s">
        <v>2686</v>
      </c>
      <c r="D2475" s="3" t="s">
        <v>2510</v>
      </c>
      <c r="G2475" s="18">
        <v>7516</v>
      </c>
      <c r="H2475" s="18" t="s">
        <v>4563</v>
      </c>
    </row>
    <row r="2476" spans="1:8" x14ac:dyDescent="0.2">
      <c r="A2476" s="3">
        <v>5704</v>
      </c>
      <c r="B2476" s="3" t="s">
        <v>2687</v>
      </c>
      <c r="C2476" s="3" t="s">
        <v>2687</v>
      </c>
      <c r="D2476" s="3" t="s">
        <v>2510</v>
      </c>
      <c r="G2476" s="18">
        <v>7517</v>
      </c>
      <c r="H2476" s="18" t="s">
        <v>4563</v>
      </c>
    </row>
    <row r="2477" spans="1:8" x14ac:dyDescent="0.2">
      <c r="A2477" s="3">
        <v>5615</v>
      </c>
      <c r="B2477" s="3" t="s">
        <v>2688</v>
      </c>
      <c r="C2477" s="3" t="s">
        <v>2688</v>
      </c>
      <c r="D2477" s="3" t="s">
        <v>2510</v>
      </c>
      <c r="G2477" s="18">
        <v>7522</v>
      </c>
      <c r="H2477" s="18" t="s">
        <v>4563</v>
      </c>
    </row>
    <row r="2478" spans="1:8" x14ac:dyDescent="0.2">
      <c r="A2478" s="3">
        <v>5705</v>
      </c>
      <c r="B2478" s="3" t="s">
        <v>2689</v>
      </c>
      <c r="C2478" s="3" t="s">
        <v>2689</v>
      </c>
      <c r="D2478" s="3" t="s">
        <v>2510</v>
      </c>
      <c r="G2478" s="18">
        <v>7523</v>
      </c>
      <c r="H2478" s="18" t="s">
        <v>4563</v>
      </c>
    </row>
    <row r="2479" spans="1:8" x14ac:dyDescent="0.2">
      <c r="A2479" s="3">
        <v>5604</v>
      </c>
      <c r="B2479" s="3" t="s">
        <v>2690</v>
      </c>
      <c r="C2479" s="3" t="s">
        <v>2690</v>
      </c>
      <c r="D2479" s="3" t="s">
        <v>2510</v>
      </c>
      <c r="G2479" s="18">
        <v>7524</v>
      </c>
      <c r="H2479" s="18" t="s">
        <v>4563</v>
      </c>
    </row>
    <row r="2480" spans="1:8" x14ac:dyDescent="0.2">
      <c r="A2480" s="3">
        <v>5113</v>
      </c>
      <c r="B2480" s="3" t="s">
        <v>2691</v>
      </c>
      <c r="C2480" s="3" t="s">
        <v>2692</v>
      </c>
      <c r="D2480" s="3" t="s">
        <v>2510</v>
      </c>
      <c r="G2480" s="18">
        <v>7525</v>
      </c>
      <c r="H2480" s="18" t="s">
        <v>4563</v>
      </c>
    </row>
    <row r="2481" spans="1:8" x14ac:dyDescent="0.2">
      <c r="A2481" s="3">
        <v>5502</v>
      </c>
      <c r="B2481" s="3" t="s">
        <v>2693</v>
      </c>
      <c r="C2481" s="3" t="s">
        <v>2693</v>
      </c>
      <c r="D2481" s="3" t="s">
        <v>2510</v>
      </c>
      <c r="G2481" s="18">
        <v>7526</v>
      </c>
      <c r="H2481" s="18" t="s">
        <v>4563</v>
      </c>
    </row>
    <row r="2482" spans="1:8" x14ac:dyDescent="0.2">
      <c r="A2482" s="3">
        <v>5600</v>
      </c>
      <c r="B2482" s="3" t="s">
        <v>2694</v>
      </c>
      <c r="C2482" s="3" t="s">
        <v>2694</v>
      </c>
      <c r="D2482" s="3" t="s">
        <v>2510</v>
      </c>
      <c r="G2482" s="18">
        <v>7527</v>
      </c>
      <c r="H2482" s="18" t="s">
        <v>4563</v>
      </c>
    </row>
    <row r="2483" spans="1:8" x14ac:dyDescent="0.2">
      <c r="A2483" s="3">
        <v>5616</v>
      </c>
      <c r="B2483" s="3" t="s">
        <v>2695</v>
      </c>
      <c r="C2483" s="3" t="s">
        <v>2695</v>
      </c>
      <c r="D2483" s="3" t="s">
        <v>2510</v>
      </c>
      <c r="G2483" s="18">
        <v>7530</v>
      </c>
      <c r="H2483" s="18" t="s">
        <v>4564</v>
      </c>
    </row>
    <row r="2484" spans="1:8" x14ac:dyDescent="0.2">
      <c r="A2484" s="3">
        <v>5617</v>
      </c>
      <c r="B2484" s="3" t="s">
        <v>2696</v>
      </c>
      <c r="C2484" s="3" t="s">
        <v>2695</v>
      </c>
      <c r="D2484" s="3" t="s">
        <v>2510</v>
      </c>
      <c r="G2484" s="18">
        <v>7532</v>
      </c>
      <c r="H2484" s="18" t="s">
        <v>4564</v>
      </c>
    </row>
    <row r="2485" spans="1:8" x14ac:dyDescent="0.2">
      <c r="A2485" s="3">
        <v>5103</v>
      </c>
      <c r="B2485" s="3" t="s">
        <v>2697</v>
      </c>
      <c r="C2485" s="3" t="s">
        <v>2698</v>
      </c>
      <c r="D2485" s="3" t="s">
        <v>2510</v>
      </c>
      <c r="G2485" s="18">
        <v>7533</v>
      </c>
      <c r="H2485" s="18" t="s">
        <v>4564</v>
      </c>
    </row>
    <row r="2486" spans="1:8" x14ac:dyDescent="0.2">
      <c r="A2486" s="3">
        <v>5103</v>
      </c>
      <c r="B2486" s="3" t="s">
        <v>2699</v>
      </c>
      <c r="C2486" s="3" t="s">
        <v>2698</v>
      </c>
      <c r="D2486" s="3" t="s">
        <v>2510</v>
      </c>
      <c r="G2486" s="18">
        <v>7534</v>
      </c>
      <c r="H2486" s="18" t="s">
        <v>4564</v>
      </c>
    </row>
    <row r="2487" spans="1:8" x14ac:dyDescent="0.2">
      <c r="A2487" s="3">
        <v>5702</v>
      </c>
      <c r="B2487" s="3" t="s">
        <v>2700</v>
      </c>
      <c r="C2487" s="3" t="s">
        <v>2700</v>
      </c>
      <c r="D2487" s="3" t="s">
        <v>2510</v>
      </c>
      <c r="G2487" s="18">
        <v>7535</v>
      </c>
      <c r="H2487" s="18" t="s">
        <v>4564</v>
      </c>
    </row>
    <row r="2488" spans="1:8" x14ac:dyDescent="0.2">
      <c r="A2488" s="3">
        <v>5504</v>
      </c>
      <c r="B2488" s="3" t="s">
        <v>2701</v>
      </c>
      <c r="C2488" s="3" t="s">
        <v>2701</v>
      </c>
      <c r="D2488" s="3" t="s">
        <v>2510</v>
      </c>
      <c r="G2488" s="18">
        <v>7536</v>
      </c>
      <c r="H2488" s="18" t="s">
        <v>4564</v>
      </c>
    </row>
    <row r="2489" spans="1:8" x14ac:dyDescent="0.2">
      <c r="A2489" s="3">
        <v>5102</v>
      </c>
      <c r="B2489" s="3" t="s">
        <v>2702</v>
      </c>
      <c r="C2489" s="3" t="s">
        <v>2702</v>
      </c>
      <c r="D2489" s="3" t="s">
        <v>2510</v>
      </c>
      <c r="G2489" s="18">
        <v>7537</v>
      </c>
      <c r="H2489" s="18" t="s">
        <v>4564</v>
      </c>
    </row>
    <row r="2490" spans="1:8" x14ac:dyDescent="0.2">
      <c r="A2490" s="3">
        <v>5503</v>
      </c>
      <c r="B2490" s="3" t="s">
        <v>2703</v>
      </c>
      <c r="C2490" s="3" t="s">
        <v>2703</v>
      </c>
      <c r="D2490" s="3" t="s">
        <v>2510</v>
      </c>
      <c r="G2490" s="18">
        <v>7542</v>
      </c>
      <c r="H2490" s="18" t="s">
        <v>4564</v>
      </c>
    </row>
    <row r="2491" spans="1:8" x14ac:dyDescent="0.2">
      <c r="A2491" s="3">
        <v>5707</v>
      </c>
      <c r="B2491" s="3" t="s">
        <v>2704</v>
      </c>
      <c r="C2491" s="3" t="s">
        <v>2704</v>
      </c>
      <c r="D2491" s="3" t="s">
        <v>2510</v>
      </c>
      <c r="G2491" s="18">
        <v>7543</v>
      </c>
      <c r="H2491" s="18" t="s">
        <v>4564</v>
      </c>
    </row>
    <row r="2492" spans="1:8" x14ac:dyDescent="0.2">
      <c r="A2492" s="3">
        <v>5703</v>
      </c>
      <c r="B2492" s="3" t="s">
        <v>2705</v>
      </c>
      <c r="C2492" s="3" t="s">
        <v>2705</v>
      </c>
      <c r="D2492" s="3" t="s">
        <v>2510</v>
      </c>
      <c r="G2492" s="18">
        <v>7545</v>
      </c>
      <c r="H2492" s="18" t="s">
        <v>4564</v>
      </c>
    </row>
    <row r="2493" spans="1:8" x14ac:dyDescent="0.2">
      <c r="A2493" s="3">
        <v>5603</v>
      </c>
      <c r="B2493" s="3" t="s">
        <v>2706</v>
      </c>
      <c r="C2493" s="3" t="s">
        <v>2706</v>
      </c>
      <c r="D2493" s="3" t="s">
        <v>2510</v>
      </c>
      <c r="G2493" s="18">
        <v>7546</v>
      </c>
      <c r="H2493" s="18" t="s">
        <v>4564</v>
      </c>
    </row>
    <row r="2494" spans="1:8" x14ac:dyDescent="0.2">
      <c r="A2494" s="3">
        <v>5646</v>
      </c>
      <c r="B2494" s="3" t="s">
        <v>2707</v>
      </c>
      <c r="C2494" s="3" t="s">
        <v>2708</v>
      </c>
      <c r="D2494" s="3" t="s">
        <v>2510</v>
      </c>
      <c r="G2494" s="18">
        <v>7550</v>
      </c>
      <c r="H2494" s="18" t="s">
        <v>4564</v>
      </c>
    </row>
    <row r="2495" spans="1:8" x14ac:dyDescent="0.2">
      <c r="A2495" s="3">
        <v>5628</v>
      </c>
      <c r="B2495" s="3" t="s">
        <v>2709</v>
      </c>
      <c r="C2495" s="3" t="s">
        <v>2709</v>
      </c>
      <c r="D2495" s="3" t="s">
        <v>2510</v>
      </c>
      <c r="G2495" s="18">
        <v>7551</v>
      </c>
      <c r="H2495" s="18" t="s">
        <v>4564</v>
      </c>
    </row>
    <row r="2496" spans="1:8" x14ac:dyDescent="0.2">
      <c r="A2496" s="3">
        <v>5644</v>
      </c>
      <c r="B2496" s="3" t="s">
        <v>2710</v>
      </c>
      <c r="C2496" s="3" t="s">
        <v>2710</v>
      </c>
      <c r="D2496" s="3" t="s">
        <v>2510</v>
      </c>
      <c r="G2496" s="18">
        <v>7552</v>
      </c>
      <c r="H2496" s="18" t="s">
        <v>4564</v>
      </c>
    </row>
    <row r="2497" spans="1:8" x14ac:dyDescent="0.2">
      <c r="A2497" s="3">
        <v>5637</v>
      </c>
      <c r="B2497" s="3" t="s">
        <v>2711</v>
      </c>
      <c r="C2497" s="3" t="s">
        <v>2711</v>
      </c>
      <c r="D2497" s="3" t="s">
        <v>2510</v>
      </c>
      <c r="G2497" s="18">
        <v>7553</v>
      </c>
      <c r="H2497" s="18" t="s">
        <v>4564</v>
      </c>
    </row>
    <row r="2498" spans="1:8" x14ac:dyDescent="0.2">
      <c r="A2498" s="3">
        <v>5627</v>
      </c>
      <c r="B2498" s="3" t="s">
        <v>2712</v>
      </c>
      <c r="C2498" s="3" t="s">
        <v>2712</v>
      </c>
      <c r="D2498" s="3" t="s">
        <v>2510</v>
      </c>
      <c r="G2498" s="18">
        <v>7554</v>
      </c>
      <c r="H2498" s="18" t="s">
        <v>4564</v>
      </c>
    </row>
    <row r="2499" spans="1:8" x14ac:dyDescent="0.2">
      <c r="A2499" s="3">
        <v>5618</v>
      </c>
      <c r="B2499" s="3" t="s">
        <v>2713</v>
      </c>
      <c r="C2499" s="3" t="s">
        <v>2713</v>
      </c>
      <c r="D2499" s="3" t="s">
        <v>2510</v>
      </c>
      <c r="G2499" s="18">
        <v>7556</v>
      </c>
      <c r="H2499" s="18" t="s">
        <v>4564</v>
      </c>
    </row>
    <row r="2500" spans="1:8" x14ac:dyDescent="0.2">
      <c r="A2500" s="3">
        <v>5623</v>
      </c>
      <c r="B2500" s="3" t="s">
        <v>2714</v>
      </c>
      <c r="C2500" s="3" t="s">
        <v>2714</v>
      </c>
      <c r="D2500" s="3" t="s">
        <v>2510</v>
      </c>
      <c r="G2500" s="18">
        <v>7557</v>
      </c>
      <c r="H2500" s="18" t="s">
        <v>4564</v>
      </c>
    </row>
    <row r="2501" spans="1:8" x14ac:dyDescent="0.2">
      <c r="A2501" s="3">
        <v>5624</v>
      </c>
      <c r="B2501" s="3" t="s">
        <v>2715</v>
      </c>
      <c r="C2501" s="3" t="s">
        <v>2715</v>
      </c>
      <c r="D2501" s="3" t="s">
        <v>2510</v>
      </c>
      <c r="G2501" s="18">
        <v>7558</v>
      </c>
      <c r="H2501" s="18" t="s">
        <v>4564</v>
      </c>
    </row>
    <row r="2502" spans="1:8" x14ac:dyDescent="0.2">
      <c r="A2502" s="3">
        <v>5624</v>
      </c>
      <c r="B2502" s="3" t="s">
        <v>2716</v>
      </c>
      <c r="C2502" s="3" t="s">
        <v>2715</v>
      </c>
      <c r="D2502" s="3" t="s">
        <v>2510</v>
      </c>
      <c r="G2502" s="18">
        <v>7559</v>
      </c>
      <c r="H2502" s="18" t="s">
        <v>4564</v>
      </c>
    </row>
    <row r="2503" spans="1:8" x14ac:dyDescent="0.2">
      <c r="A2503" s="3">
        <v>5632</v>
      </c>
      <c r="B2503" s="3" t="s">
        <v>2717</v>
      </c>
      <c r="C2503" s="3" t="s">
        <v>2717</v>
      </c>
      <c r="D2503" s="3" t="s">
        <v>2510</v>
      </c>
      <c r="G2503" s="18">
        <v>7560</v>
      </c>
      <c r="H2503" s="18" t="s">
        <v>4564</v>
      </c>
    </row>
    <row r="2504" spans="1:8" x14ac:dyDescent="0.2">
      <c r="A2504" s="3">
        <v>6042</v>
      </c>
      <c r="B2504" s="3" t="s">
        <v>2718</v>
      </c>
      <c r="C2504" s="3" t="s">
        <v>2718</v>
      </c>
      <c r="D2504" s="3" t="s">
        <v>2510</v>
      </c>
      <c r="G2504" s="18">
        <v>7562</v>
      </c>
      <c r="H2504" s="18" t="s">
        <v>4564</v>
      </c>
    </row>
    <row r="2505" spans="1:8" x14ac:dyDescent="0.2">
      <c r="A2505" s="3">
        <v>5637</v>
      </c>
      <c r="B2505" s="3" t="s">
        <v>2719</v>
      </c>
      <c r="C2505" s="3" t="s">
        <v>2719</v>
      </c>
      <c r="D2505" s="3" t="s">
        <v>2510</v>
      </c>
      <c r="G2505" s="18">
        <v>7563</v>
      </c>
      <c r="H2505" s="18" t="s">
        <v>4564</v>
      </c>
    </row>
    <row r="2506" spans="1:8" x14ac:dyDescent="0.2">
      <c r="A2506" s="3">
        <v>5625</v>
      </c>
      <c r="B2506" s="3" t="s">
        <v>2720</v>
      </c>
      <c r="C2506" s="3" t="s">
        <v>2720</v>
      </c>
      <c r="D2506" s="3" t="s">
        <v>2510</v>
      </c>
      <c r="G2506" s="18">
        <v>7602</v>
      </c>
      <c r="H2506" s="18" t="s">
        <v>4565</v>
      </c>
    </row>
    <row r="2507" spans="1:8" x14ac:dyDescent="0.2">
      <c r="A2507" s="3">
        <v>5634</v>
      </c>
      <c r="B2507" s="3" t="s">
        <v>2721</v>
      </c>
      <c r="C2507" s="3" t="s">
        <v>2721</v>
      </c>
      <c r="D2507" s="3" t="s">
        <v>2510</v>
      </c>
      <c r="G2507" s="18">
        <v>7603</v>
      </c>
      <c r="H2507" s="18" t="s">
        <v>4565</v>
      </c>
    </row>
    <row r="2508" spans="1:8" x14ac:dyDescent="0.2">
      <c r="A2508" s="3">
        <v>5636</v>
      </c>
      <c r="B2508" s="3" t="s">
        <v>2722</v>
      </c>
      <c r="C2508" s="3" t="s">
        <v>2721</v>
      </c>
      <c r="D2508" s="3" t="s">
        <v>2510</v>
      </c>
      <c r="G2508" s="18">
        <v>7604</v>
      </c>
      <c r="H2508" s="18" t="s">
        <v>4565</v>
      </c>
    </row>
    <row r="2509" spans="1:8" x14ac:dyDescent="0.2">
      <c r="A2509" s="3">
        <v>5642</v>
      </c>
      <c r="B2509" s="3" t="s">
        <v>2723</v>
      </c>
      <c r="C2509" s="3" t="s">
        <v>2723</v>
      </c>
      <c r="D2509" s="3" t="s">
        <v>2510</v>
      </c>
      <c r="G2509" s="18">
        <v>7605</v>
      </c>
      <c r="H2509" s="18" t="s">
        <v>4565</v>
      </c>
    </row>
    <row r="2510" spans="1:8" x14ac:dyDescent="0.2">
      <c r="A2510" s="3">
        <v>5630</v>
      </c>
      <c r="B2510" s="3" t="s">
        <v>2724</v>
      </c>
      <c r="C2510" s="3" t="s">
        <v>2725</v>
      </c>
      <c r="D2510" s="3" t="s">
        <v>2510</v>
      </c>
      <c r="G2510" s="18">
        <v>7606</v>
      </c>
      <c r="H2510" s="18" t="s">
        <v>4565</v>
      </c>
    </row>
    <row r="2511" spans="1:8" x14ac:dyDescent="0.2">
      <c r="A2511" s="3">
        <v>5647</v>
      </c>
      <c r="B2511" s="3" t="s">
        <v>2726</v>
      </c>
      <c r="C2511" s="3" t="s">
        <v>2726</v>
      </c>
      <c r="D2511" s="3" t="s">
        <v>2510</v>
      </c>
      <c r="G2511" s="18">
        <v>7608</v>
      </c>
      <c r="H2511" s="18" t="s">
        <v>4565</v>
      </c>
    </row>
    <row r="2512" spans="1:8" x14ac:dyDescent="0.2">
      <c r="A2512" s="3">
        <v>8919</v>
      </c>
      <c r="B2512" s="3" t="s">
        <v>2727</v>
      </c>
      <c r="C2512" s="3" t="s">
        <v>2727</v>
      </c>
      <c r="D2512" s="3" t="s">
        <v>2510</v>
      </c>
      <c r="G2512" s="18">
        <v>7610</v>
      </c>
      <c r="H2512" s="18" t="s">
        <v>4565</v>
      </c>
    </row>
    <row r="2513" spans="1:8" x14ac:dyDescent="0.2">
      <c r="A2513" s="3">
        <v>5643</v>
      </c>
      <c r="B2513" s="3" t="s">
        <v>2728</v>
      </c>
      <c r="C2513" s="3" t="s">
        <v>2728</v>
      </c>
      <c r="D2513" s="3" t="s">
        <v>2510</v>
      </c>
      <c r="G2513" s="18">
        <v>7710</v>
      </c>
      <c r="H2513" s="18" t="s">
        <v>4565</v>
      </c>
    </row>
    <row r="2514" spans="1:8" x14ac:dyDescent="0.2">
      <c r="A2514" s="3">
        <v>5643</v>
      </c>
      <c r="B2514" s="3" t="s">
        <v>2728</v>
      </c>
      <c r="C2514" s="3" t="s">
        <v>2728</v>
      </c>
      <c r="D2514" s="3" t="s">
        <v>2510</v>
      </c>
      <c r="G2514" s="18">
        <v>7741</v>
      </c>
      <c r="H2514" s="18" t="s">
        <v>4565</v>
      </c>
    </row>
    <row r="2515" spans="1:8" x14ac:dyDescent="0.2">
      <c r="A2515" s="3">
        <v>5643</v>
      </c>
      <c r="B2515" s="3" t="s">
        <v>2729</v>
      </c>
      <c r="C2515" s="3" t="s">
        <v>2728</v>
      </c>
      <c r="D2515" s="3" t="s">
        <v>2510</v>
      </c>
      <c r="G2515" s="18">
        <v>7742</v>
      </c>
      <c r="H2515" s="18" t="s">
        <v>4565</v>
      </c>
    </row>
    <row r="2516" spans="1:8" x14ac:dyDescent="0.2">
      <c r="A2516" s="3">
        <v>5643</v>
      </c>
      <c r="B2516" s="3" t="s">
        <v>2730</v>
      </c>
      <c r="C2516" s="3" t="s">
        <v>2728</v>
      </c>
      <c r="D2516" s="3" t="s">
        <v>2510</v>
      </c>
      <c r="G2516" s="18">
        <v>7743</v>
      </c>
      <c r="H2516" s="18" t="s">
        <v>4565</v>
      </c>
    </row>
    <row r="2517" spans="1:8" x14ac:dyDescent="0.2">
      <c r="A2517" s="3">
        <v>5645</v>
      </c>
      <c r="B2517" s="3" t="s">
        <v>2731</v>
      </c>
      <c r="C2517" s="3" t="s">
        <v>2728</v>
      </c>
      <c r="D2517" s="3" t="s">
        <v>2510</v>
      </c>
      <c r="G2517" s="18">
        <v>7744</v>
      </c>
      <c r="H2517" s="18" t="s">
        <v>4565</v>
      </c>
    </row>
    <row r="2518" spans="1:8" x14ac:dyDescent="0.2">
      <c r="A2518" s="3">
        <v>5645</v>
      </c>
      <c r="B2518" s="3" t="s">
        <v>2732</v>
      </c>
      <c r="C2518" s="3" t="s">
        <v>2728</v>
      </c>
      <c r="D2518" s="3" t="s">
        <v>2510</v>
      </c>
      <c r="G2518" s="18">
        <v>7745</v>
      </c>
      <c r="H2518" s="18" t="s">
        <v>4565</v>
      </c>
    </row>
    <row r="2519" spans="1:8" x14ac:dyDescent="0.2">
      <c r="A2519" s="3">
        <v>5622</v>
      </c>
      <c r="B2519" s="3" t="s">
        <v>2733</v>
      </c>
      <c r="C2519" s="3" t="s">
        <v>2733</v>
      </c>
      <c r="D2519" s="3" t="s">
        <v>2510</v>
      </c>
      <c r="G2519" s="18">
        <v>7746</v>
      </c>
      <c r="H2519" s="18" t="s">
        <v>4565</v>
      </c>
    </row>
    <row r="2520" spans="1:8" x14ac:dyDescent="0.2">
      <c r="A2520" s="3">
        <v>4316</v>
      </c>
      <c r="B2520" s="3" t="s">
        <v>2734</v>
      </c>
      <c r="C2520" s="3" t="s">
        <v>2734</v>
      </c>
      <c r="D2520" s="3" t="s">
        <v>2510</v>
      </c>
      <c r="G2520" s="18">
        <v>7747</v>
      </c>
      <c r="H2520" s="18" t="s">
        <v>4565</v>
      </c>
    </row>
    <row r="2521" spans="1:8" x14ac:dyDescent="0.2">
      <c r="A2521" s="3">
        <v>4303</v>
      </c>
      <c r="B2521" s="3" t="s">
        <v>2735</v>
      </c>
      <c r="C2521" s="3" t="s">
        <v>2735</v>
      </c>
      <c r="D2521" s="3" t="s">
        <v>2510</v>
      </c>
      <c r="G2521" s="18">
        <v>7748</v>
      </c>
      <c r="H2521" s="18" t="s">
        <v>4565</v>
      </c>
    </row>
    <row r="2522" spans="1:8" x14ac:dyDescent="0.2">
      <c r="A2522" s="3">
        <v>4312</v>
      </c>
      <c r="B2522" s="3" t="s">
        <v>2736</v>
      </c>
      <c r="C2522" s="3" t="s">
        <v>2736</v>
      </c>
      <c r="D2522" s="3" t="s">
        <v>2510</v>
      </c>
      <c r="G2522" s="18">
        <v>8001</v>
      </c>
      <c r="H2522" s="18" t="s">
        <v>4551</v>
      </c>
    </row>
    <row r="2523" spans="1:8" x14ac:dyDescent="0.2">
      <c r="A2523" s="3">
        <v>4313</v>
      </c>
      <c r="B2523" s="3" t="s">
        <v>2737</v>
      </c>
      <c r="C2523" s="3" t="s">
        <v>2737</v>
      </c>
      <c r="D2523" s="3" t="s">
        <v>2510</v>
      </c>
      <c r="G2523" s="18">
        <v>8002</v>
      </c>
      <c r="H2523" s="18" t="s">
        <v>4551</v>
      </c>
    </row>
    <row r="2524" spans="1:8" x14ac:dyDescent="0.2">
      <c r="A2524" s="3">
        <v>4322</v>
      </c>
      <c r="B2524" s="3" t="s">
        <v>2738</v>
      </c>
      <c r="C2524" s="3" t="s">
        <v>2738</v>
      </c>
      <c r="D2524" s="3" t="s">
        <v>2510</v>
      </c>
      <c r="G2524" s="18">
        <v>8003</v>
      </c>
      <c r="H2524" s="18" t="s">
        <v>4551</v>
      </c>
    </row>
    <row r="2525" spans="1:8" x14ac:dyDescent="0.2">
      <c r="A2525" s="3">
        <v>4324</v>
      </c>
      <c r="B2525" s="3" t="s">
        <v>2739</v>
      </c>
      <c r="C2525" s="3" t="s">
        <v>2739</v>
      </c>
      <c r="D2525" s="3" t="s">
        <v>2510</v>
      </c>
      <c r="G2525" s="18">
        <v>8004</v>
      </c>
      <c r="H2525" s="18" t="s">
        <v>4551</v>
      </c>
    </row>
    <row r="2526" spans="1:8" x14ac:dyDescent="0.2">
      <c r="A2526" s="3">
        <v>4305</v>
      </c>
      <c r="B2526" s="3" t="s">
        <v>2740</v>
      </c>
      <c r="C2526" s="3" t="s">
        <v>2740</v>
      </c>
      <c r="D2526" s="3" t="s">
        <v>2510</v>
      </c>
      <c r="G2526" s="18">
        <v>8005</v>
      </c>
      <c r="H2526" s="18" t="s">
        <v>4551</v>
      </c>
    </row>
    <row r="2527" spans="1:8" x14ac:dyDescent="0.2">
      <c r="A2527" s="3">
        <v>4310</v>
      </c>
      <c r="B2527" s="3" t="s">
        <v>2741</v>
      </c>
      <c r="C2527" s="3" t="s">
        <v>2741</v>
      </c>
      <c r="D2527" s="3" t="s">
        <v>2510</v>
      </c>
      <c r="G2527" s="18">
        <v>8006</v>
      </c>
      <c r="H2527" s="18" t="s">
        <v>4551</v>
      </c>
    </row>
    <row r="2528" spans="1:8" x14ac:dyDescent="0.2">
      <c r="A2528" s="3">
        <v>4325</v>
      </c>
      <c r="B2528" s="3" t="s">
        <v>2742</v>
      </c>
      <c r="C2528" s="3" t="s">
        <v>2742</v>
      </c>
      <c r="D2528" s="3" t="s">
        <v>2510</v>
      </c>
      <c r="G2528" s="18">
        <v>8008</v>
      </c>
      <c r="H2528" s="18" t="s">
        <v>4551</v>
      </c>
    </row>
    <row r="2529" spans="1:8" x14ac:dyDescent="0.2">
      <c r="A2529" s="3">
        <v>4332</v>
      </c>
      <c r="B2529" s="3" t="s">
        <v>2743</v>
      </c>
      <c r="C2529" s="3" t="s">
        <v>2744</v>
      </c>
      <c r="D2529" s="3" t="s">
        <v>2510</v>
      </c>
      <c r="G2529" s="18">
        <v>8032</v>
      </c>
      <c r="H2529" s="18" t="s">
        <v>4551</v>
      </c>
    </row>
    <row r="2530" spans="1:8" x14ac:dyDescent="0.2">
      <c r="A2530" s="3">
        <v>4323</v>
      </c>
      <c r="B2530" s="3" t="s">
        <v>2745</v>
      </c>
      <c r="C2530" s="3" t="s">
        <v>2745</v>
      </c>
      <c r="D2530" s="3" t="s">
        <v>2510</v>
      </c>
      <c r="G2530" s="18">
        <v>8037</v>
      </c>
      <c r="H2530" s="18" t="s">
        <v>4551</v>
      </c>
    </row>
    <row r="2531" spans="1:8" x14ac:dyDescent="0.2">
      <c r="A2531" s="3">
        <v>4317</v>
      </c>
      <c r="B2531" s="3" t="s">
        <v>2746</v>
      </c>
      <c r="C2531" s="3" t="s">
        <v>2746</v>
      </c>
      <c r="D2531" s="3" t="s">
        <v>2510</v>
      </c>
      <c r="G2531" s="18">
        <v>8038</v>
      </c>
      <c r="H2531" s="18" t="s">
        <v>4551</v>
      </c>
    </row>
    <row r="2532" spans="1:8" x14ac:dyDescent="0.2">
      <c r="A2532" s="3">
        <v>4314</v>
      </c>
      <c r="B2532" s="3" t="s">
        <v>2747</v>
      </c>
      <c r="C2532" s="3" t="s">
        <v>2747</v>
      </c>
      <c r="D2532" s="3" t="s">
        <v>2510</v>
      </c>
      <c r="G2532" s="18">
        <v>8041</v>
      </c>
      <c r="H2532" s="18" t="s">
        <v>4551</v>
      </c>
    </row>
    <row r="2533" spans="1:8" x14ac:dyDescent="0.2">
      <c r="A2533" s="3">
        <v>4315</v>
      </c>
      <c r="B2533" s="3" t="s">
        <v>2748</v>
      </c>
      <c r="C2533" s="3" t="s">
        <v>2748</v>
      </c>
      <c r="D2533" s="3" t="s">
        <v>2510</v>
      </c>
      <c r="G2533" s="18">
        <v>8044</v>
      </c>
      <c r="H2533" s="18" t="s">
        <v>4551</v>
      </c>
    </row>
    <row r="2534" spans="1:8" x14ac:dyDescent="0.2">
      <c r="A2534" s="3">
        <v>4663</v>
      </c>
      <c r="B2534" s="3" t="s">
        <v>2749</v>
      </c>
      <c r="C2534" s="3" t="s">
        <v>2749</v>
      </c>
      <c r="D2534" s="3" t="s">
        <v>2510</v>
      </c>
      <c r="G2534" s="18">
        <v>8045</v>
      </c>
      <c r="H2534" s="18" t="s">
        <v>4551</v>
      </c>
    </row>
    <row r="2535" spans="1:8" x14ac:dyDescent="0.2">
      <c r="A2535" s="3">
        <v>4814</v>
      </c>
      <c r="B2535" s="3" t="s">
        <v>2750</v>
      </c>
      <c r="C2535" s="3" t="s">
        <v>2750</v>
      </c>
      <c r="D2535" s="3" t="s">
        <v>2510</v>
      </c>
      <c r="G2535" s="18">
        <v>8046</v>
      </c>
      <c r="H2535" s="18" t="s">
        <v>4551</v>
      </c>
    </row>
    <row r="2536" spans="1:8" x14ac:dyDescent="0.2">
      <c r="A2536" s="3">
        <v>4805</v>
      </c>
      <c r="B2536" s="3" t="s">
        <v>2751</v>
      </c>
      <c r="C2536" s="3" t="s">
        <v>2751</v>
      </c>
      <c r="D2536" s="3" t="s">
        <v>2510</v>
      </c>
      <c r="G2536" s="18">
        <v>8047</v>
      </c>
      <c r="H2536" s="18" t="s">
        <v>4551</v>
      </c>
    </row>
    <row r="2537" spans="1:8" x14ac:dyDescent="0.2">
      <c r="A2537" s="3">
        <v>5054</v>
      </c>
      <c r="B2537" s="3" t="s">
        <v>2752</v>
      </c>
      <c r="C2537" s="3" t="s">
        <v>2752</v>
      </c>
      <c r="D2537" s="3" t="s">
        <v>2510</v>
      </c>
      <c r="G2537" s="18">
        <v>8048</v>
      </c>
      <c r="H2537" s="18" t="s">
        <v>4551</v>
      </c>
    </row>
    <row r="2538" spans="1:8" x14ac:dyDescent="0.2">
      <c r="A2538" s="3">
        <v>5742</v>
      </c>
      <c r="B2538" s="3" t="s">
        <v>2753</v>
      </c>
      <c r="C2538" s="3" t="s">
        <v>2753</v>
      </c>
      <c r="D2538" s="3" t="s">
        <v>2510</v>
      </c>
      <c r="G2538" s="18">
        <v>8049</v>
      </c>
      <c r="H2538" s="18" t="s">
        <v>4551</v>
      </c>
    </row>
    <row r="2539" spans="1:8" x14ac:dyDescent="0.2">
      <c r="A2539" s="3">
        <v>5054</v>
      </c>
      <c r="B2539" s="3" t="s">
        <v>2754</v>
      </c>
      <c r="C2539" s="3" t="s">
        <v>2754</v>
      </c>
      <c r="D2539" s="3" t="s">
        <v>2510</v>
      </c>
      <c r="G2539" s="18">
        <v>8050</v>
      </c>
      <c r="H2539" s="18" t="s">
        <v>4551</v>
      </c>
    </row>
    <row r="2540" spans="1:8" x14ac:dyDescent="0.2">
      <c r="A2540" s="3">
        <v>4853</v>
      </c>
      <c r="B2540" s="3" t="s">
        <v>2755</v>
      </c>
      <c r="C2540" s="3" t="s">
        <v>2755</v>
      </c>
      <c r="D2540" s="3" t="s">
        <v>2510</v>
      </c>
      <c r="G2540" s="18">
        <v>8051</v>
      </c>
      <c r="H2540" s="18" t="s">
        <v>4551</v>
      </c>
    </row>
    <row r="2541" spans="1:8" x14ac:dyDescent="0.2">
      <c r="A2541" s="3">
        <v>4853</v>
      </c>
      <c r="B2541" s="3" t="s">
        <v>2756</v>
      </c>
      <c r="C2541" s="3" t="s">
        <v>2755</v>
      </c>
      <c r="D2541" s="3" t="s">
        <v>2510</v>
      </c>
      <c r="G2541" s="18">
        <v>8052</v>
      </c>
      <c r="H2541" s="18" t="s">
        <v>4551</v>
      </c>
    </row>
    <row r="2542" spans="1:8" x14ac:dyDescent="0.2">
      <c r="A2542" s="3">
        <v>4856</v>
      </c>
      <c r="B2542" s="3" t="s">
        <v>2757</v>
      </c>
      <c r="C2542" s="3" t="s">
        <v>2755</v>
      </c>
      <c r="D2542" s="3" t="s">
        <v>2510</v>
      </c>
      <c r="G2542" s="18">
        <v>8053</v>
      </c>
      <c r="H2542" s="18" t="s">
        <v>4551</v>
      </c>
    </row>
    <row r="2543" spans="1:8" x14ac:dyDescent="0.2">
      <c r="A2543" s="3">
        <v>4665</v>
      </c>
      <c r="B2543" s="3" t="s">
        <v>2758</v>
      </c>
      <c r="C2543" s="3" t="s">
        <v>2758</v>
      </c>
      <c r="D2543" s="3" t="s">
        <v>2510</v>
      </c>
      <c r="G2543" s="18">
        <v>8055</v>
      </c>
      <c r="H2543" s="18" t="s">
        <v>4551</v>
      </c>
    </row>
    <row r="2544" spans="1:8" x14ac:dyDescent="0.2">
      <c r="A2544" s="3">
        <v>5056</v>
      </c>
      <c r="B2544" s="3" t="s">
        <v>2759</v>
      </c>
      <c r="C2544" s="3" t="s">
        <v>2760</v>
      </c>
      <c r="D2544" s="3" t="s">
        <v>2510</v>
      </c>
      <c r="G2544" s="18">
        <v>8057</v>
      </c>
      <c r="H2544" s="18" t="s">
        <v>4551</v>
      </c>
    </row>
    <row r="2545" spans="1:8" x14ac:dyDescent="0.2">
      <c r="A2545" s="3">
        <v>5057</v>
      </c>
      <c r="B2545" s="3" t="s">
        <v>2760</v>
      </c>
      <c r="C2545" s="3" t="s">
        <v>2760</v>
      </c>
      <c r="D2545" s="3" t="s">
        <v>2510</v>
      </c>
      <c r="G2545" s="18">
        <v>8064</v>
      </c>
      <c r="H2545" s="18" t="s">
        <v>4551</v>
      </c>
    </row>
    <row r="2546" spans="1:8" x14ac:dyDescent="0.2">
      <c r="A2546" s="3">
        <v>4852</v>
      </c>
      <c r="B2546" s="3" t="s">
        <v>2761</v>
      </c>
      <c r="C2546" s="3" t="s">
        <v>2761</v>
      </c>
      <c r="D2546" s="3" t="s">
        <v>2510</v>
      </c>
      <c r="G2546" s="18">
        <v>8102</v>
      </c>
      <c r="H2546" s="18" t="s">
        <v>4551</v>
      </c>
    </row>
    <row r="2547" spans="1:8" x14ac:dyDescent="0.2">
      <c r="A2547" s="3">
        <v>5745</v>
      </c>
      <c r="B2547" s="3" t="s">
        <v>2762</v>
      </c>
      <c r="C2547" s="3" t="s">
        <v>2762</v>
      </c>
      <c r="D2547" s="3" t="s">
        <v>2510</v>
      </c>
      <c r="G2547" s="18">
        <v>8103</v>
      </c>
      <c r="H2547" s="18" t="s">
        <v>4551</v>
      </c>
    </row>
    <row r="2548" spans="1:8" x14ac:dyDescent="0.2">
      <c r="A2548" s="3">
        <v>5053</v>
      </c>
      <c r="B2548" s="3" t="s">
        <v>2763</v>
      </c>
      <c r="C2548" s="3" t="s">
        <v>2763</v>
      </c>
      <c r="D2548" s="3" t="s">
        <v>2510</v>
      </c>
      <c r="G2548" s="18">
        <v>8104</v>
      </c>
      <c r="H2548" s="18" t="s">
        <v>4550</v>
      </c>
    </row>
    <row r="2549" spans="1:8" x14ac:dyDescent="0.2">
      <c r="A2549" s="3">
        <v>5053</v>
      </c>
      <c r="B2549" s="3" t="s">
        <v>2764</v>
      </c>
      <c r="C2549" s="3" t="s">
        <v>2763</v>
      </c>
      <c r="D2549" s="3" t="s">
        <v>2510</v>
      </c>
      <c r="G2549" s="18">
        <v>8105</v>
      </c>
      <c r="H2549" s="18" t="s">
        <v>4550</v>
      </c>
    </row>
    <row r="2550" spans="1:8" x14ac:dyDescent="0.2">
      <c r="A2550" s="3">
        <v>4802</v>
      </c>
      <c r="B2550" s="3" t="s">
        <v>2765</v>
      </c>
      <c r="C2550" s="3" t="s">
        <v>2765</v>
      </c>
      <c r="D2550" s="3" t="s">
        <v>2510</v>
      </c>
      <c r="G2550" s="18">
        <v>8106</v>
      </c>
      <c r="H2550" s="18" t="s">
        <v>4550</v>
      </c>
    </row>
    <row r="2551" spans="1:8" x14ac:dyDescent="0.2">
      <c r="A2551" s="3">
        <v>4813</v>
      </c>
      <c r="B2551" s="3" t="s">
        <v>2766</v>
      </c>
      <c r="C2551" s="3" t="s">
        <v>2766</v>
      </c>
      <c r="D2551" s="3" t="s">
        <v>2510</v>
      </c>
      <c r="G2551" s="18">
        <v>8107</v>
      </c>
      <c r="H2551" s="18" t="s">
        <v>4550</v>
      </c>
    </row>
    <row r="2552" spans="1:8" x14ac:dyDescent="0.2">
      <c r="A2552" s="3">
        <v>4803</v>
      </c>
      <c r="B2552" s="3" t="s">
        <v>2767</v>
      </c>
      <c r="C2552" s="3" t="s">
        <v>2767</v>
      </c>
      <c r="D2552" s="3" t="s">
        <v>2510</v>
      </c>
      <c r="G2552" s="18">
        <v>8108</v>
      </c>
      <c r="H2552" s="18" t="s">
        <v>4550</v>
      </c>
    </row>
    <row r="2553" spans="1:8" x14ac:dyDescent="0.2">
      <c r="A2553" s="3">
        <v>5058</v>
      </c>
      <c r="B2553" s="3" t="s">
        <v>2768</v>
      </c>
      <c r="C2553" s="3" t="s">
        <v>2768</v>
      </c>
      <c r="D2553" s="3" t="s">
        <v>2510</v>
      </c>
      <c r="G2553" s="18">
        <v>8109</v>
      </c>
      <c r="H2553" s="18" t="s">
        <v>4551</v>
      </c>
    </row>
    <row r="2554" spans="1:8" x14ac:dyDescent="0.2">
      <c r="A2554" s="3">
        <v>4800</v>
      </c>
      <c r="B2554" s="3" t="s">
        <v>2769</v>
      </c>
      <c r="C2554" s="3" t="s">
        <v>2769</v>
      </c>
      <c r="D2554" s="3" t="s">
        <v>2510</v>
      </c>
      <c r="G2554" s="18">
        <v>8112</v>
      </c>
      <c r="H2554" s="18" t="s">
        <v>4550</v>
      </c>
    </row>
    <row r="2555" spans="1:8" x14ac:dyDescent="0.2">
      <c r="A2555" s="3">
        <v>4812</v>
      </c>
      <c r="B2555" s="3" t="s">
        <v>2770</v>
      </c>
      <c r="C2555" s="3" t="s">
        <v>2769</v>
      </c>
      <c r="D2555" s="3" t="s">
        <v>2510</v>
      </c>
      <c r="G2555" s="18">
        <v>8113</v>
      </c>
      <c r="H2555" s="18" t="s">
        <v>4550</v>
      </c>
    </row>
    <row r="2556" spans="1:8" x14ac:dyDescent="0.2">
      <c r="A2556" s="3">
        <v>5314</v>
      </c>
      <c r="B2556" s="3" t="s">
        <v>2771</v>
      </c>
      <c r="C2556" s="3" t="s">
        <v>2772</v>
      </c>
      <c r="D2556" s="3" t="s">
        <v>2510</v>
      </c>
      <c r="G2556" s="18">
        <v>8114</v>
      </c>
      <c r="H2556" s="18" t="s">
        <v>4550</v>
      </c>
    </row>
    <row r="2557" spans="1:8" x14ac:dyDescent="0.2">
      <c r="A2557" s="3">
        <v>5315</v>
      </c>
      <c r="B2557" s="3" t="s">
        <v>2772</v>
      </c>
      <c r="C2557" s="3" t="s">
        <v>2772</v>
      </c>
      <c r="D2557" s="3" t="s">
        <v>2510</v>
      </c>
      <c r="G2557" s="18">
        <v>8115</v>
      </c>
      <c r="H2557" s="18" t="s">
        <v>4550</v>
      </c>
    </row>
    <row r="2558" spans="1:8" x14ac:dyDescent="0.2">
      <c r="A2558" s="3">
        <v>5312</v>
      </c>
      <c r="B2558" s="3" t="s">
        <v>2773</v>
      </c>
      <c r="C2558" s="3" t="s">
        <v>2773</v>
      </c>
      <c r="D2558" s="3" t="s">
        <v>2510</v>
      </c>
      <c r="G2558" s="18">
        <v>8117</v>
      </c>
      <c r="H2558" s="18" t="s">
        <v>4551</v>
      </c>
    </row>
    <row r="2559" spans="1:8" x14ac:dyDescent="0.2">
      <c r="A2559" s="3">
        <v>5304</v>
      </c>
      <c r="B2559" s="3" t="s">
        <v>2774</v>
      </c>
      <c r="C2559" s="3" t="s">
        <v>2774</v>
      </c>
      <c r="D2559" s="3" t="s">
        <v>2510</v>
      </c>
      <c r="G2559" s="18">
        <v>8118</v>
      </c>
      <c r="H2559" s="18" t="s">
        <v>4551</v>
      </c>
    </row>
    <row r="2560" spans="1:8" x14ac:dyDescent="0.2">
      <c r="A2560" s="3">
        <v>5305</v>
      </c>
      <c r="B2560" s="3" t="s">
        <v>2775</v>
      </c>
      <c r="C2560" s="3" t="s">
        <v>2774</v>
      </c>
      <c r="D2560" s="3" t="s">
        <v>2510</v>
      </c>
      <c r="G2560" s="18">
        <v>8121</v>
      </c>
      <c r="H2560" s="18" t="s">
        <v>4551</v>
      </c>
    </row>
    <row r="2561" spans="1:8" x14ac:dyDescent="0.2">
      <c r="A2561" s="3">
        <v>5467</v>
      </c>
      <c r="B2561" s="3" t="s">
        <v>2776</v>
      </c>
      <c r="C2561" s="3" t="s">
        <v>2776</v>
      </c>
      <c r="D2561" s="3" t="s">
        <v>2510</v>
      </c>
      <c r="G2561" s="18">
        <v>8122</v>
      </c>
      <c r="H2561" s="18" t="s">
        <v>4551</v>
      </c>
    </row>
    <row r="2562" spans="1:8" x14ac:dyDescent="0.2">
      <c r="A2562" s="3">
        <v>5324</v>
      </c>
      <c r="B2562" s="3" t="s">
        <v>2777</v>
      </c>
      <c r="C2562" s="3" t="s">
        <v>2777</v>
      </c>
      <c r="D2562" s="3" t="s">
        <v>2510</v>
      </c>
      <c r="G2562" s="18">
        <v>8123</v>
      </c>
      <c r="H2562" s="18" t="s">
        <v>4551</v>
      </c>
    </row>
    <row r="2563" spans="1:8" x14ac:dyDescent="0.2">
      <c r="A2563" s="3">
        <v>5313</v>
      </c>
      <c r="B2563" s="3" t="s">
        <v>2778</v>
      </c>
      <c r="C2563" s="3" t="s">
        <v>2778</v>
      </c>
      <c r="D2563" s="3" t="s">
        <v>2510</v>
      </c>
      <c r="G2563" s="18">
        <v>8124</v>
      </c>
      <c r="H2563" s="18" t="s">
        <v>4551</v>
      </c>
    </row>
    <row r="2564" spans="1:8" x14ac:dyDescent="0.2">
      <c r="A2564" s="3">
        <v>5322</v>
      </c>
      <c r="B2564" s="3" t="s">
        <v>2779</v>
      </c>
      <c r="C2564" s="3" t="s">
        <v>2779</v>
      </c>
      <c r="D2564" s="3" t="s">
        <v>2510</v>
      </c>
      <c r="G2564" s="18">
        <v>8125</v>
      </c>
      <c r="H2564" s="18" t="s">
        <v>4551</v>
      </c>
    </row>
    <row r="2565" spans="1:8" x14ac:dyDescent="0.2">
      <c r="A2565" s="3">
        <v>5325</v>
      </c>
      <c r="B2565" s="3" t="s">
        <v>2780</v>
      </c>
      <c r="C2565" s="3" t="s">
        <v>2780</v>
      </c>
      <c r="D2565" s="3" t="s">
        <v>2510</v>
      </c>
      <c r="G2565" s="18">
        <v>8126</v>
      </c>
      <c r="H2565" s="18" t="s">
        <v>4551</v>
      </c>
    </row>
    <row r="2566" spans="1:8" x14ac:dyDescent="0.2">
      <c r="A2566" s="3">
        <v>5426</v>
      </c>
      <c r="B2566" s="3" t="s">
        <v>2781</v>
      </c>
      <c r="C2566" s="3" t="s">
        <v>2782</v>
      </c>
      <c r="D2566" s="3" t="s">
        <v>2510</v>
      </c>
      <c r="G2566" s="18">
        <v>8127</v>
      </c>
      <c r="H2566" s="18" t="s">
        <v>4551</v>
      </c>
    </row>
    <row r="2567" spans="1:8" x14ac:dyDescent="0.2">
      <c r="A2567" s="3">
        <v>5316</v>
      </c>
      <c r="B2567" s="3" t="s">
        <v>2783</v>
      </c>
      <c r="C2567" s="3" t="s">
        <v>2783</v>
      </c>
      <c r="D2567" s="3" t="s">
        <v>2510</v>
      </c>
      <c r="G2567" s="18">
        <v>8132</v>
      </c>
      <c r="H2567" s="18" t="s">
        <v>4551</v>
      </c>
    </row>
    <row r="2568" spans="1:8" x14ac:dyDescent="0.2">
      <c r="A2568" s="3">
        <v>5317</v>
      </c>
      <c r="B2568" s="3" t="s">
        <v>2784</v>
      </c>
      <c r="C2568" s="3" t="s">
        <v>2783</v>
      </c>
      <c r="D2568" s="3" t="s">
        <v>2510</v>
      </c>
      <c r="G2568" s="18">
        <v>8133</v>
      </c>
      <c r="H2568" s="18" t="s">
        <v>4551</v>
      </c>
    </row>
    <row r="2569" spans="1:8" x14ac:dyDescent="0.2">
      <c r="A2569" s="3">
        <v>5465</v>
      </c>
      <c r="B2569" s="3" t="s">
        <v>2785</v>
      </c>
      <c r="C2569" s="3" t="s">
        <v>2785</v>
      </c>
      <c r="D2569" s="3" t="s">
        <v>2510</v>
      </c>
      <c r="G2569" s="18">
        <v>8134</v>
      </c>
      <c r="H2569" s="18" t="s">
        <v>4551</v>
      </c>
    </row>
    <row r="2570" spans="1:8" x14ac:dyDescent="0.2">
      <c r="A2570" s="3">
        <v>5425</v>
      </c>
      <c r="B2570" s="3" t="s">
        <v>2786</v>
      </c>
      <c r="C2570" s="3" t="s">
        <v>2786</v>
      </c>
      <c r="D2570" s="3" t="s">
        <v>2510</v>
      </c>
      <c r="G2570" s="18">
        <v>8135</v>
      </c>
      <c r="H2570" s="18" t="s">
        <v>4551</v>
      </c>
    </row>
    <row r="2571" spans="1:8" x14ac:dyDescent="0.2">
      <c r="A2571" s="3">
        <v>5462</v>
      </c>
      <c r="B2571" s="3" t="s">
        <v>2787</v>
      </c>
      <c r="C2571" s="3" t="s">
        <v>2787</v>
      </c>
      <c r="D2571" s="3" t="s">
        <v>2510</v>
      </c>
      <c r="G2571" s="18">
        <v>8136</v>
      </c>
      <c r="H2571" s="18" t="s">
        <v>4551</v>
      </c>
    </row>
    <row r="2572" spans="1:8" x14ac:dyDescent="0.2">
      <c r="A2572" s="3">
        <v>5306</v>
      </c>
      <c r="B2572" s="3" t="s">
        <v>2788</v>
      </c>
      <c r="C2572" s="3" t="s">
        <v>2788</v>
      </c>
      <c r="D2572" s="3" t="s">
        <v>2510</v>
      </c>
      <c r="G2572" s="18">
        <v>8142</v>
      </c>
      <c r="H2572" s="18" t="s">
        <v>4551</v>
      </c>
    </row>
    <row r="2573" spans="1:8" x14ac:dyDescent="0.2">
      <c r="A2573" s="3">
        <v>5323</v>
      </c>
      <c r="B2573" s="3" t="s">
        <v>2789</v>
      </c>
      <c r="C2573" s="3" t="s">
        <v>2790</v>
      </c>
      <c r="D2573" s="3" t="s">
        <v>2510</v>
      </c>
      <c r="G2573" s="18">
        <v>8143</v>
      </c>
      <c r="H2573" s="18" t="s">
        <v>4551</v>
      </c>
    </row>
    <row r="2574" spans="1:8" x14ac:dyDescent="0.2">
      <c r="A2574" s="3">
        <v>5330</v>
      </c>
      <c r="B2574" s="3" t="s">
        <v>2791</v>
      </c>
      <c r="C2574" s="3" t="s">
        <v>2790</v>
      </c>
      <c r="D2574" s="3" t="s">
        <v>2510</v>
      </c>
      <c r="G2574" s="18">
        <v>8152</v>
      </c>
      <c r="H2574" s="18" t="s">
        <v>4551</v>
      </c>
    </row>
    <row r="2575" spans="1:8" x14ac:dyDescent="0.2">
      <c r="A2575" s="3">
        <v>5332</v>
      </c>
      <c r="B2575" s="3" t="s">
        <v>2792</v>
      </c>
      <c r="C2575" s="3" t="s">
        <v>2790</v>
      </c>
      <c r="D2575" s="3" t="s">
        <v>2510</v>
      </c>
      <c r="G2575" s="18">
        <v>8153</v>
      </c>
      <c r="H2575" s="18" t="s">
        <v>4550</v>
      </c>
    </row>
    <row r="2576" spans="1:8" x14ac:dyDescent="0.2">
      <c r="A2576" s="3">
        <v>5333</v>
      </c>
      <c r="B2576" s="3" t="s">
        <v>2793</v>
      </c>
      <c r="C2576" s="3" t="s">
        <v>2790</v>
      </c>
      <c r="D2576" s="3" t="s">
        <v>2510</v>
      </c>
      <c r="G2576" s="18">
        <v>8154</v>
      </c>
      <c r="H2576" s="18" t="s">
        <v>4550</v>
      </c>
    </row>
    <row r="2577" spans="1:8" x14ac:dyDescent="0.2">
      <c r="A2577" s="3">
        <v>5334</v>
      </c>
      <c r="B2577" s="3" t="s">
        <v>2794</v>
      </c>
      <c r="C2577" s="3" t="s">
        <v>2790</v>
      </c>
      <c r="D2577" s="3" t="s">
        <v>2510</v>
      </c>
      <c r="G2577" s="18">
        <v>8155</v>
      </c>
      <c r="H2577" s="18" t="s">
        <v>4550</v>
      </c>
    </row>
    <row r="2578" spans="1:8" x14ac:dyDescent="0.2">
      <c r="A2578" s="3">
        <v>5463</v>
      </c>
      <c r="B2578" s="3" t="s">
        <v>2795</v>
      </c>
      <c r="C2578" s="3" t="s">
        <v>2790</v>
      </c>
      <c r="D2578" s="3" t="s">
        <v>2510</v>
      </c>
      <c r="G2578" s="18">
        <v>8156</v>
      </c>
      <c r="H2578" s="18" t="s">
        <v>4550</v>
      </c>
    </row>
    <row r="2579" spans="1:8" x14ac:dyDescent="0.2">
      <c r="A2579" s="3">
        <v>5464</v>
      </c>
      <c r="B2579" s="3" t="s">
        <v>2796</v>
      </c>
      <c r="C2579" s="3" t="s">
        <v>2790</v>
      </c>
      <c r="D2579" s="3" t="s">
        <v>2510</v>
      </c>
      <c r="G2579" s="18">
        <v>8157</v>
      </c>
      <c r="H2579" s="18" t="s">
        <v>4550</v>
      </c>
    </row>
    <row r="2580" spans="1:8" x14ac:dyDescent="0.2">
      <c r="A2580" s="3">
        <v>5466</v>
      </c>
      <c r="B2580" s="3" t="s">
        <v>2797</v>
      </c>
      <c r="C2580" s="3" t="s">
        <v>2790</v>
      </c>
      <c r="D2580" s="3" t="s">
        <v>2510</v>
      </c>
      <c r="G2580" s="18">
        <v>8158</v>
      </c>
      <c r="H2580" s="18" t="s">
        <v>4550</v>
      </c>
    </row>
    <row r="2581" spans="1:8" x14ac:dyDescent="0.2">
      <c r="A2581" s="3">
        <v>9320</v>
      </c>
      <c r="B2581" s="3" t="s">
        <v>2798</v>
      </c>
      <c r="C2581" s="3" t="s">
        <v>2798</v>
      </c>
      <c r="D2581" s="3" t="s">
        <v>2799</v>
      </c>
      <c r="G2581" s="18">
        <v>8162</v>
      </c>
      <c r="H2581" s="18" t="s">
        <v>4550</v>
      </c>
    </row>
    <row r="2582" spans="1:8" x14ac:dyDescent="0.2">
      <c r="A2582" s="3">
        <v>9320</v>
      </c>
      <c r="B2582" s="3" t="s">
        <v>2800</v>
      </c>
      <c r="C2582" s="3" t="s">
        <v>2798</v>
      </c>
      <c r="D2582" s="3" t="s">
        <v>2799</v>
      </c>
      <c r="G2582" s="18">
        <v>8164</v>
      </c>
      <c r="H2582" s="18" t="s">
        <v>4550</v>
      </c>
    </row>
    <row r="2583" spans="1:8" x14ac:dyDescent="0.2">
      <c r="A2583" s="3">
        <v>9320</v>
      </c>
      <c r="B2583" s="3" t="s">
        <v>2801</v>
      </c>
      <c r="C2583" s="3" t="s">
        <v>2798</v>
      </c>
      <c r="D2583" s="3" t="s">
        <v>2799</v>
      </c>
      <c r="G2583" s="18">
        <v>8165</v>
      </c>
      <c r="H2583" s="18" t="s">
        <v>4550</v>
      </c>
    </row>
    <row r="2584" spans="1:8" x14ac:dyDescent="0.2">
      <c r="A2584" s="3">
        <v>8582</v>
      </c>
      <c r="B2584" s="3" t="s">
        <v>2802</v>
      </c>
      <c r="C2584" s="3" t="s">
        <v>2802</v>
      </c>
      <c r="D2584" s="3" t="s">
        <v>2799</v>
      </c>
      <c r="G2584" s="18">
        <v>8166</v>
      </c>
      <c r="H2584" s="18" t="s">
        <v>4550</v>
      </c>
    </row>
    <row r="2585" spans="1:8" x14ac:dyDescent="0.2">
      <c r="A2585" s="3">
        <v>9314</v>
      </c>
      <c r="B2585" s="3" t="s">
        <v>2803</v>
      </c>
      <c r="C2585" s="3" t="s">
        <v>2804</v>
      </c>
      <c r="D2585" s="3" t="s">
        <v>2799</v>
      </c>
      <c r="G2585" s="18">
        <v>8172</v>
      </c>
      <c r="H2585" s="18" t="s">
        <v>4550</v>
      </c>
    </row>
    <row r="2586" spans="1:8" x14ac:dyDescent="0.2">
      <c r="A2586" s="3">
        <v>9315</v>
      </c>
      <c r="B2586" s="3" t="s">
        <v>2805</v>
      </c>
      <c r="C2586" s="3" t="s">
        <v>2804</v>
      </c>
      <c r="D2586" s="3" t="s">
        <v>2799</v>
      </c>
      <c r="G2586" s="18">
        <v>8173</v>
      </c>
      <c r="H2586" s="18" t="s">
        <v>4550</v>
      </c>
    </row>
    <row r="2587" spans="1:8" x14ac:dyDescent="0.2">
      <c r="A2587" s="3">
        <v>9315</v>
      </c>
      <c r="B2587" s="3" t="s">
        <v>2806</v>
      </c>
      <c r="C2587" s="3" t="s">
        <v>2804</v>
      </c>
      <c r="D2587" s="3" t="s">
        <v>2799</v>
      </c>
      <c r="G2587" s="18">
        <v>8174</v>
      </c>
      <c r="H2587" s="18" t="s">
        <v>4550</v>
      </c>
    </row>
    <row r="2588" spans="1:8" x14ac:dyDescent="0.2">
      <c r="A2588" s="3">
        <v>9322</v>
      </c>
      <c r="B2588" s="3" t="s">
        <v>2804</v>
      </c>
      <c r="C2588" s="3" t="s">
        <v>2804</v>
      </c>
      <c r="D2588" s="3" t="s">
        <v>2799</v>
      </c>
      <c r="G2588" s="18">
        <v>8175</v>
      </c>
      <c r="H2588" s="18" t="s">
        <v>4550</v>
      </c>
    </row>
    <row r="2589" spans="1:8" x14ac:dyDescent="0.2">
      <c r="A2589" s="3">
        <v>8580</v>
      </c>
      <c r="B2589" s="3" t="s">
        <v>2807</v>
      </c>
      <c r="C2589" s="3" t="s">
        <v>2807</v>
      </c>
      <c r="D2589" s="3" t="s">
        <v>2799</v>
      </c>
      <c r="G2589" s="18">
        <v>8180</v>
      </c>
      <c r="H2589" s="18" t="s">
        <v>4550</v>
      </c>
    </row>
    <row r="2590" spans="1:8" x14ac:dyDescent="0.2">
      <c r="A2590" s="3">
        <v>9326</v>
      </c>
      <c r="B2590" s="3" t="s">
        <v>2808</v>
      </c>
      <c r="C2590" s="3" t="s">
        <v>2808</v>
      </c>
      <c r="D2590" s="3" t="s">
        <v>2799</v>
      </c>
      <c r="G2590" s="18">
        <v>8181</v>
      </c>
      <c r="H2590" s="18" t="s">
        <v>4550</v>
      </c>
    </row>
    <row r="2591" spans="1:8" x14ac:dyDescent="0.2">
      <c r="A2591" s="3">
        <v>8593</v>
      </c>
      <c r="B2591" s="3" t="s">
        <v>2809</v>
      </c>
      <c r="C2591" s="3" t="s">
        <v>2809</v>
      </c>
      <c r="D2591" s="3" t="s">
        <v>2799</v>
      </c>
      <c r="G2591" s="18">
        <v>8182</v>
      </c>
      <c r="H2591" s="18" t="s">
        <v>4550</v>
      </c>
    </row>
    <row r="2592" spans="1:8" x14ac:dyDescent="0.2">
      <c r="A2592" s="3">
        <v>9306</v>
      </c>
      <c r="B2592" s="3" t="s">
        <v>2810</v>
      </c>
      <c r="C2592" s="3" t="s">
        <v>2811</v>
      </c>
      <c r="D2592" s="3" t="s">
        <v>2799</v>
      </c>
      <c r="G2592" s="18">
        <v>8184</v>
      </c>
      <c r="H2592" s="18" t="s">
        <v>4550</v>
      </c>
    </row>
    <row r="2593" spans="1:8" x14ac:dyDescent="0.2">
      <c r="A2593" s="3">
        <v>9325</v>
      </c>
      <c r="B2593" s="3" t="s">
        <v>2812</v>
      </c>
      <c r="C2593" s="3" t="s">
        <v>2811</v>
      </c>
      <c r="D2593" s="3" t="s">
        <v>2799</v>
      </c>
      <c r="G2593" s="18">
        <v>8185</v>
      </c>
      <c r="H2593" s="18" t="s">
        <v>4550</v>
      </c>
    </row>
    <row r="2594" spans="1:8" x14ac:dyDescent="0.2">
      <c r="A2594" s="3">
        <v>8590</v>
      </c>
      <c r="B2594" s="3" t="s">
        <v>2813</v>
      </c>
      <c r="C2594" s="3" t="s">
        <v>2813</v>
      </c>
      <c r="D2594" s="3" t="s">
        <v>2799</v>
      </c>
      <c r="G2594" s="18">
        <v>8187</v>
      </c>
      <c r="H2594" s="18" t="s">
        <v>4550</v>
      </c>
    </row>
    <row r="2595" spans="1:8" x14ac:dyDescent="0.2">
      <c r="A2595" s="3">
        <v>8599</v>
      </c>
      <c r="B2595" s="3" t="s">
        <v>2814</v>
      </c>
      <c r="C2595" s="3" t="s">
        <v>2814</v>
      </c>
      <c r="D2595" s="3" t="s">
        <v>2799</v>
      </c>
      <c r="G2595" s="18">
        <v>8192</v>
      </c>
      <c r="H2595" s="18" t="s">
        <v>4550</v>
      </c>
    </row>
    <row r="2596" spans="1:8" x14ac:dyDescent="0.2">
      <c r="A2596" s="3">
        <v>8580</v>
      </c>
      <c r="B2596" s="3" t="s">
        <v>2815</v>
      </c>
      <c r="C2596" s="3" t="s">
        <v>2815</v>
      </c>
      <c r="D2596" s="3" t="s">
        <v>2799</v>
      </c>
      <c r="G2596" s="18">
        <v>8193</v>
      </c>
      <c r="H2596" s="18" t="s">
        <v>4550</v>
      </c>
    </row>
    <row r="2597" spans="1:8" x14ac:dyDescent="0.2">
      <c r="A2597" s="3">
        <v>8592</v>
      </c>
      <c r="B2597" s="3" t="s">
        <v>2816</v>
      </c>
      <c r="C2597" s="3" t="s">
        <v>2816</v>
      </c>
      <c r="D2597" s="3" t="s">
        <v>2799</v>
      </c>
      <c r="G2597" s="18">
        <v>8194</v>
      </c>
      <c r="H2597" s="18" t="s">
        <v>4550</v>
      </c>
    </row>
    <row r="2598" spans="1:8" x14ac:dyDescent="0.2">
      <c r="A2598" s="3">
        <v>8580</v>
      </c>
      <c r="B2598" s="3" t="s">
        <v>2817</v>
      </c>
      <c r="C2598" s="3" t="s">
        <v>2817</v>
      </c>
      <c r="D2598" s="3" t="s">
        <v>2799</v>
      </c>
      <c r="G2598" s="18">
        <v>8195</v>
      </c>
      <c r="H2598" s="18" t="s">
        <v>4550</v>
      </c>
    </row>
    <row r="2599" spans="1:8" x14ac:dyDescent="0.2">
      <c r="A2599" s="3">
        <v>8580</v>
      </c>
      <c r="B2599" s="3" t="s">
        <v>2818</v>
      </c>
      <c r="C2599" s="3" t="s">
        <v>2817</v>
      </c>
      <c r="D2599" s="3" t="s">
        <v>2799</v>
      </c>
      <c r="G2599" s="18">
        <v>8196</v>
      </c>
      <c r="H2599" s="18" t="s">
        <v>4566</v>
      </c>
    </row>
    <row r="2600" spans="1:8" x14ac:dyDescent="0.2">
      <c r="A2600" s="3">
        <v>8580</v>
      </c>
      <c r="B2600" s="3" t="s">
        <v>2819</v>
      </c>
      <c r="C2600" s="3" t="s">
        <v>2817</v>
      </c>
      <c r="D2600" s="3" t="s">
        <v>2799</v>
      </c>
      <c r="G2600" s="18">
        <v>8197</v>
      </c>
      <c r="H2600" s="18" t="s">
        <v>4566</v>
      </c>
    </row>
    <row r="2601" spans="1:8" x14ac:dyDescent="0.2">
      <c r="A2601" s="3">
        <v>8581</v>
      </c>
      <c r="B2601" s="3" t="s">
        <v>2820</v>
      </c>
      <c r="C2601" s="3" t="s">
        <v>2817</v>
      </c>
      <c r="D2601" s="3" t="s">
        <v>2799</v>
      </c>
      <c r="G2601" s="18">
        <v>8200</v>
      </c>
      <c r="H2601" s="18" t="s">
        <v>4566</v>
      </c>
    </row>
    <row r="2602" spans="1:8" x14ac:dyDescent="0.2">
      <c r="A2602" s="3">
        <v>8587</v>
      </c>
      <c r="B2602" s="3" t="s">
        <v>2821</v>
      </c>
      <c r="C2602" s="3" t="s">
        <v>2817</v>
      </c>
      <c r="D2602" s="3" t="s">
        <v>2799</v>
      </c>
      <c r="G2602" s="18">
        <v>8203</v>
      </c>
      <c r="H2602" s="18" t="s">
        <v>4566</v>
      </c>
    </row>
    <row r="2603" spans="1:8" x14ac:dyDescent="0.2">
      <c r="A2603" s="3">
        <v>9220</v>
      </c>
      <c r="B2603" s="3" t="s">
        <v>2822</v>
      </c>
      <c r="C2603" s="3" t="s">
        <v>2822</v>
      </c>
      <c r="D2603" s="3" t="s">
        <v>2799</v>
      </c>
      <c r="G2603" s="18">
        <v>8207</v>
      </c>
      <c r="H2603" s="18" t="s">
        <v>4566</v>
      </c>
    </row>
    <row r="2604" spans="1:8" x14ac:dyDescent="0.2">
      <c r="A2604" s="3">
        <v>9223</v>
      </c>
      <c r="B2604" s="3" t="s">
        <v>2823</v>
      </c>
      <c r="C2604" s="3" t="s">
        <v>2822</v>
      </c>
      <c r="D2604" s="3" t="s">
        <v>2799</v>
      </c>
      <c r="G2604" s="18">
        <v>8208</v>
      </c>
      <c r="H2604" s="18" t="s">
        <v>4566</v>
      </c>
    </row>
    <row r="2605" spans="1:8" x14ac:dyDescent="0.2">
      <c r="A2605" s="3">
        <v>9223</v>
      </c>
      <c r="B2605" s="3" t="s">
        <v>2824</v>
      </c>
      <c r="C2605" s="3" t="s">
        <v>2822</v>
      </c>
      <c r="D2605" s="3" t="s">
        <v>2799</v>
      </c>
      <c r="G2605" s="18">
        <v>8212</v>
      </c>
      <c r="H2605" s="18" t="s">
        <v>4566</v>
      </c>
    </row>
    <row r="2606" spans="1:8" x14ac:dyDescent="0.2">
      <c r="A2606" s="3">
        <v>8586</v>
      </c>
      <c r="B2606" s="3" t="s">
        <v>2825</v>
      </c>
      <c r="C2606" s="3" t="s">
        <v>2825</v>
      </c>
      <c r="D2606" s="3" t="s">
        <v>2799</v>
      </c>
      <c r="G2606" s="18">
        <v>8213</v>
      </c>
      <c r="H2606" s="18" t="s">
        <v>4566</v>
      </c>
    </row>
    <row r="2607" spans="1:8" x14ac:dyDescent="0.2">
      <c r="A2607" s="3">
        <v>8586</v>
      </c>
      <c r="B2607" s="3" t="s">
        <v>2826</v>
      </c>
      <c r="C2607" s="3" t="s">
        <v>2825</v>
      </c>
      <c r="D2607" s="3" t="s">
        <v>2799</v>
      </c>
      <c r="G2607" s="18">
        <v>8214</v>
      </c>
      <c r="H2607" s="18" t="s">
        <v>4566</v>
      </c>
    </row>
    <row r="2608" spans="1:8" x14ac:dyDescent="0.2">
      <c r="A2608" s="3">
        <v>8586</v>
      </c>
      <c r="B2608" s="3" t="s">
        <v>2827</v>
      </c>
      <c r="C2608" s="3" t="s">
        <v>2825</v>
      </c>
      <c r="D2608" s="3" t="s">
        <v>2799</v>
      </c>
      <c r="G2608" s="18">
        <v>8215</v>
      </c>
      <c r="H2608" s="18" t="s">
        <v>4566</v>
      </c>
    </row>
    <row r="2609" spans="1:8" x14ac:dyDescent="0.2">
      <c r="A2609" s="3">
        <v>8586</v>
      </c>
      <c r="B2609" s="3" t="s">
        <v>2828</v>
      </c>
      <c r="C2609" s="3" t="s">
        <v>2825</v>
      </c>
      <c r="D2609" s="3" t="s">
        <v>2799</v>
      </c>
      <c r="G2609" s="18">
        <v>8216</v>
      </c>
      <c r="H2609" s="18" t="s">
        <v>4566</v>
      </c>
    </row>
    <row r="2610" spans="1:8" x14ac:dyDescent="0.2">
      <c r="A2610" s="3">
        <v>8586</v>
      </c>
      <c r="B2610" s="3" t="s">
        <v>2829</v>
      </c>
      <c r="C2610" s="3" t="s">
        <v>2825</v>
      </c>
      <c r="D2610" s="3" t="s">
        <v>2799</v>
      </c>
      <c r="G2610" s="18">
        <v>8217</v>
      </c>
      <c r="H2610" s="18" t="s">
        <v>4566</v>
      </c>
    </row>
    <row r="2611" spans="1:8" x14ac:dyDescent="0.2">
      <c r="A2611" s="3">
        <v>8586</v>
      </c>
      <c r="B2611" s="3" t="s">
        <v>2830</v>
      </c>
      <c r="C2611" s="3" t="s">
        <v>2825</v>
      </c>
      <c r="D2611" s="3" t="s">
        <v>2799</v>
      </c>
      <c r="G2611" s="18">
        <v>8218</v>
      </c>
      <c r="H2611" s="18" t="s">
        <v>4566</v>
      </c>
    </row>
    <row r="2612" spans="1:8" x14ac:dyDescent="0.2">
      <c r="A2612" s="3">
        <v>9213</v>
      </c>
      <c r="B2612" s="3" t="s">
        <v>2831</v>
      </c>
      <c r="C2612" s="3" t="s">
        <v>2832</v>
      </c>
      <c r="D2612" s="3" t="s">
        <v>2799</v>
      </c>
      <c r="G2612" s="18">
        <v>8219</v>
      </c>
      <c r="H2612" s="18" t="s">
        <v>4566</v>
      </c>
    </row>
    <row r="2613" spans="1:8" x14ac:dyDescent="0.2">
      <c r="A2613" s="3">
        <v>9225</v>
      </c>
      <c r="B2613" s="3" t="s">
        <v>2833</v>
      </c>
      <c r="C2613" s="3" t="s">
        <v>2832</v>
      </c>
      <c r="D2613" s="3" t="s">
        <v>2799</v>
      </c>
      <c r="G2613" s="18">
        <v>8222</v>
      </c>
      <c r="H2613" s="18" t="s">
        <v>4566</v>
      </c>
    </row>
    <row r="2614" spans="1:8" x14ac:dyDescent="0.2">
      <c r="A2614" s="3">
        <v>9225</v>
      </c>
      <c r="B2614" s="3" t="s">
        <v>2834</v>
      </c>
      <c r="C2614" s="3" t="s">
        <v>2832</v>
      </c>
      <c r="D2614" s="3" t="s">
        <v>2799</v>
      </c>
      <c r="G2614" s="18">
        <v>8223</v>
      </c>
      <c r="H2614" s="18" t="s">
        <v>4566</v>
      </c>
    </row>
    <row r="2615" spans="1:8" x14ac:dyDescent="0.2">
      <c r="A2615" s="3">
        <v>9216</v>
      </c>
      <c r="B2615" s="3" t="s">
        <v>2835</v>
      </c>
      <c r="C2615" s="3" t="s">
        <v>2836</v>
      </c>
      <c r="D2615" s="3" t="s">
        <v>2799</v>
      </c>
      <c r="G2615" s="18">
        <v>8224</v>
      </c>
      <c r="H2615" s="18" t="s">
        <v>4566</v>
      </c>
    </row>
    <row r="2616" spans="1:8" x14ac:dyDescent="0.2">
      <c r="A2616" s="3">
        <v>9216</v>
      </c>
      <c r="B2616" s="3" t="s">
        <v>2836</v>
      </c>
      <c r="C2616" s="3" t="s">
        <v>2836</v>
      </c>
      <c r="D2616" s="3" t="s">
        <v>2799</v>
      </c>
      <c r="G2616" s="18">
        <v>8225</v>
      </c>
      <c r="H2616" s="18" t="s">
        <v>4566</v>
      </c>
    </row>
    <row r="2617" spans="1:8" x14ac:dyDescent="0.2">
      <c r="A2617" s="3">
        <v>9214</v>
      </c>
      <c r="B2617" s="3" t="s">
        <v>2837</v>
      </c>
      <c r="C2617" s="3" t="s">
        <v>2838</v>
      </c>
      <c r="D2617" s="3" t="s">
        <v>2799</v>
      </c>
      <c r="G2617" s="18">
        <v>8226</v>
      </c>
      <c r="H2617" s="18" t="s">
        <v>4566</v>
      </c>
    </row>
    <row r="2618" spans="1:8" x14ac:dyDescent="0.2">
      <c r="A2618" s="3">
        <v>9215</v>
      </c>
      <c r="B2618" s="3" t="s">
        <v>2839</v>
      </c>
      <c r="C2618" s="3" t="s">
        <v>2838</v>
      </c>
      <c r="D2618" s="3" t="s">
        <v>2799</v>
      </c>
      <c r="G2618" s="18">
        <v>8228</v>
      </c>
      <c r="H2618" s="18" t="s">
        <v>4566</v>
      </c>
    </row>
    <row r="2619" spans="1:8" x14ac:dyDescent="0.2">
      <c r="A2619" s="3">
        <v>9215</v>
      </c>
      <c r="B2619" s="3" t="s">
        <v>2840</v>
      </c>
      <c r="C2619" s="3" t="s">
        <v>2838</v>
      </c>
      <c r="D2619" s="3" t="s">
        <v>2799</v>
      </c>
      <c r="G2619" s="18">
        <v>8231</v>
      </c>
      <c r="H2619" s="18" t="s">
        <v>4566</v>
      </c>
    </row>
    <row r="2620" spans="1:8" x14ac:dyDescent="0.2">
      <c r="A2620" s="3">
        <v>9217</v>
      </c>
      <c r="B2620" s="3" t="s">
        <v>2841</v>
      </c>
      <c r="C2620" s="3" t="s">
        <v>2838</v>
      </c>
      <c r="D2620" s="3" t="s">
        <v>2799</v>
      </c>
      <c r="G2620" s="18">
        <v>8232</v>
      </c>
      <c r="H2620" s="18" t="s">
        <v>4566</v>
      </c>
    </row>
    <row r="2621" spans="1:8" x14ac:dyDescent="0.2">
      <c r="A2621" s="3">
        <v>8583</v>
      </c>
      <c r="B2621" s="3" t="s">
        <v>2842</v>
      </c>
      <c r="C2621" s="3" t="s">
        <v>2842</v>
      </c>
      <c r="D2621" s="3" t="s">
        <v>2799</v>
      </c>
      <c r="G2621" s="18">
        <v>8233</v>
      </c>
      <c r="H2621" s="18" t="s">
        <v>4566</v>
      </c>
    </row>
    <row r="2622" spans="1:8" x14ac:dyDescent="0.2">
      <c r="A2622" s="3">
        <v>8583</v>
      </c>
      <c r="B2622" s="3" t="s">
        <v>2843</v>
      </c>
      <c r="C2622" s="3" t="s">
        <v>2842</v>
      </c>
      <c r="D2622" s="3" t="s">
        <v>2799</v>
      </c>
      <c r="G2622" s="18">
        <v>8234</v>
      </c>
      <c r="H2622" s="18" t="s">
        <v>4566</v>
      </c>
    </row>
    <row r="2623" spans="1:8" x14ac:dyDescent="0.2">
      <c r="A2623" s="3">
        <v>8583</v>
      </c>
      <c r="B2623" s="3" t="s">
        <v>2844</v>
      </c>
      <c r="C2623" s="3" t="s">
        <v>2842</v>
      </c>
      <c r="D2623" s="3" t="s">
        <v>2799</v>
      </c>
      <c r="G2623" s="18">
        <v>8235</v>
      </c>
      <c r="H2623" s="18" t="s">
        <v>4566</v>
      </c>
    </row>
    <row r="2624" spans="1:8" x14ac:dyDescent="0.2">
      <c r="A2624" s="3">
        <v>8588</v>
      </c>
      <c r="B2624" s="3" t="s">
        <v>2845</v>
      </c>
      <c r="C2624" s="3" t="s">
        <v>2846</v>
      </c>
      <c r="D2624" s="3" t="s">
        <v>2799</v>
      </c>
      <c r="G2624" s="18">
        <v>8236</v>
      </c>
      <c r="H2624" s="18" t="s">
        <v>4566</v>
      </c>
    </row>
    <row r="2625" spans="1:8" x14ac:dyDescent="0.2">
      <c r="A2625" s="3">
        <v>8589</v>
      </c>
      <c r="B2625" s="3" t="s">
        <v>2847</v>
      </c>
      <c r="C2625" s="3" t="s">
        <v>2846</v>
      </c>
      <c r="D2625" s="3" t="s">
        <v>2799</v>
      </c>
      <c r="G2625" s="18">
        <v>8239</v>
      </c>
      <c r="H2625" s="18" t="s">
        <v>4566</v>
      </c>
    </row>
    <row r="2626" spans="1:8" x14ac:dyDescent="0.2">
      <c r="A2626" s="3">
        <v>8254</v>
      </c>
      <c r="B2626" s="3" t="s">
        <v>2848</v>
      </c>
      <c r="C2626" s="3" t="s">
        <v>2849</v>
      </c>
      <c r="D2626" s="3" t="s">
        <v>2799</v>
      </c>
      <c r="G2626" s="18">
        <v>8240</v>
      </c>
      <c r="H2626" s="18" t="s">
        <v>4566</v>
      </c>
    </row>
    <row r="2627" spans="1:8" x14ac:dyDescent="0.2">
      <c r="A2627" s="3">
        <v>8255</v>
      </c>
      <c r="B2627" s="3" t="s">
        <v>2850</v>
      </c>
      <c r="C2627" s="3" t="s">
        <v>2849</v>
      </c>
      <c r="D2627" s="3" t="s">
        <v>2799</v>
      </c>
      <c r="G2627" s="18">
        <v>8241</v>
      </c>
      <c r="H2627" s="18" t="s">
        <v>4566</v>
      </c>
    </row>
    <row r="2628" spans="1:8" x14ac:dyDescent="0.2">
      <c r="A2628" s="3">
        <v>8253</v>
      </c>
      <c r="B2628" s="3" t="s">
        <v>2851</v>
      </c>
      <c r="C2628" s="3" t="s">
        <v>2851</v>
      </c>
      <c r="D2628" s="3" t="s">
        <v>2799</v>
      </c>
      <c r="G2628" s="18">
        <v>8242</v>
      </c>
      <c r="H2628" s="18" t="s">
        <v>4566</v>
      </c>
    </row>
    <row r="2629" spans="1:8" x14ac:dyDescent="0.2">
      <c r="A2629" s="3">
        <v>8253</v>
      </c>
      <c r="B2629" s="3" t="s">
        <v>2852</v>
      </c>
      <c r="C2629" s="3" t="s">
        <v>2851</v>
      </c>
      <c r="D2629" s="3" t="s">
        <v>2799</v>
      </c>
      <c r="G2629" s="18">
        <v>8243</v>
      </c>
      <c r="H2629" s="18" t="s">
        <v>4566</v>
      </c>
    </row>
    <row r="2630" spans="1:8" x14ac:dyDescent="0.2">
      <c r="A2630" s="3">
        <v>8252</v>
      </c>
      <c r="B2630" s="3" t="s">
        <v>2853</v>
      </c>
      <c r="C2630" s="3" t="s">
        <v>2854</v>
      </c>
      <c r="D2630" s="3" t="s">
        <v>2799</v>
      </c>
      <c r="G2630" s="18">
        <v>8245</v>
      </c>
      <c r="H2630" s="18" t="s">
        <v>4566</v>
      </c>
    </row>
    <row r="2631" spans="1:8" x14ac:dyDescent="0.2">
      <c r="A2631" s="3">
        <v>8355</v>
      </c>
      <c r="B2631" s="3" t="s">
        <v>2855</v>
      </c>
      <c r="C2631" s="3" t="s">
        <v>2855</v>
      </c>
      <c r="D2631" s="3" t="s">
        <v>2799</v>
      </c>
      <c r="G2631" s="18">
        <v>8246</v>
      </c>
      <c r="H2631" s="18" t="s">
        <v>4566</v>
      </c>
    </row>
    <row r="2632" spans="1:8" x14ac:dyDescent="0.2">
      <c r="A2632" s="3">
        <v>8356</v>
      </c>
      <c r="B2632" s="3" t="s">
        <v>2856</v>
      </c>
      <c r="C2632" s="3" t="s">
        <v>2855</v>
      </c>
      <c r="D2632" s="3" t="s">
        <v>2799</v>
      </c>
      <c r="G2632" s="18">
        <v>8247</v>
      </c>
      <c r="H2632" s="18" t="s">
        <v>4566</v>
      </c>
    </row>
    <row r="2633" spans="1:8" x14ac:dyDescent="0.2">
      <c r="A2633" s="3">
        <v>8357</v>
      </c>
      <c r="B2633" s="3" t="s">
        <v>2857</v>
      </c>
      <c r="C2633" s="3" t="s">
        <v>2855</v>
      </c>
      <c r="D2633" s="3" t="s">
        <v>2799</v>
      </c>
      <c r="G2633" s="18">
        <v>8248</v>
      </c>
      <c r="H2633" s="18" t="s">
        <v>4566</v>
      </c>
    </row>
    <row r="2634" spans="1:8" x14ac:dyDescent="0.2">
      <c r="A2634" s="3">
        <v>8522</v>
      </c>
      <c r="B2634" s="3" t="s">
        <v>2858</v>
      </c>
      <c r="C2634" s="3" t="s">
        <v>2855</v>
      </c>
      <c r="D2634" s="3" t="s">
        <v>2799</v>
      </c>
      <c r="G2634" s="18">
        <v>8252</v>
      </c>
      <c r="H2634" s="18" t="s">
        <v>4566</v>
      </c>
    </row>
    <row r="2635" spans="1:8" x14ac:dyDescent="0.2">
      <c r="A2635" s="3">
        <v>8522</v>
      </c>
      <c r="B2635" s="3" t="s">
        <v>2859</v>
      </c>
      <c r="C2635" s="3" t="s">
        <v>2855</v>
      </c>
      <c r="D2635" s="3" t="s">
        <v>2799</v>
      </c>
      <c r="G2635" s="18">
        <v>8253</v>
      </c>
      <c r="H2635" s="18" t="s">
        <v>4566</v>
      </c>
    </row>
    <row r="2636" spans="1:8" x14ac:dyDescent="0.2">
      <c r="A2636" s="3">
        <v>9547</v>
      </c>
      <c r="B2636" s="3" t="s">
        <v>2860</v>
      </c>
      <c r="C2636" s="3" t="s">
        <v>2855</v>
      </c>
      <c r="D2636" s="3" t="s">
        <v>2799</v>
      </c>
      <c r="G2636" s="18">
        <v>8254</v>
      </c>
      <c r="H2636" s="18" t="s">
        <v>4566</v>
      </c>
    </row>
    <row r="2637" spans="1:8" x14ac:dyDescent="0.2">
      <c r="A2637" s="3">
        <v>8552</v>
      </c>
      <c r="B2637" s="3" t="s">
        <v>2861</v>
      </c>
      <c r="C2637" s="3" t="s">
        <v>2861</v>
      </c>
      <c r="D2637" s="3" t="s">
        <v>2799</v>
      </c>
      <c r="G2637" s="18">
        <v>8255</v>
      </c>
      <c r="H2637" s="18" t="s">
        <v>4566</v>
      </c>
    </row>
    <row r="2638" spans="1:8" x14ac:dyDescent="0.2">
      <c r="A2638" s="3">
        <v>8500</v>
      </c>
      <c r="B2638" s="3" t="s">
        <v>2862</v>
      </c>
      <c r="C2638" s="3" t="s">
        <v>2862</v>
      </c>
      <c r="D2638" s="3" t="s">
        <v>2799</v>
      </c>
      <c r="G2638" s="18">
        <v>8259</v>
      </c>
      <c r="H2638" s="18" t="s">
        <v>4566</v>
      </c>
    </row>
    <row r="2639" spans="1:8" x14ac:dyDescent="0.2">
      <c r="A2639" s="3">
        <v>8500</v>
      </c>
      <c r="B2639" s="3" t="s">
        <v>2863</v>
      </c>
      <c r="C2639" s="3" t="s">
        <v>2862</v>
      </c>
      <c r="D2639" s="3" t="s">
        <v>2799</v>
      </c>
      <c r="G2639" s="18">
        <v>8260</v>
      </c>
      <c r="H2639" s="18" t="s">
        <v>4566</v>
      </c>
    </row>
    <row r="2640" spans="1:8" x14ac:dyDescent="0.2">
      <c r="A2640" s="3">
        <v>8546</v>
      </c>
      <c r="B2640" s="3" t="s">
        <v>2864</v>
      </c>
      <c r="C2640" s="3" t="s">
        <v>2865</v>
      </c>
      <c r="D2640" s="3" t="s">
        <v>2799</v>
      </c>
      <c r="G2640" s="18">
        <v>8261</v>
      </c>
      <c r="H2640" s="18" t="s">
        <v>4566</v>
      </c>
    </row>
    <row r="2641" spans="1:8" x14ac:dyDescent="0.2">
      <c r="A2641" s="3">
        <v>8546</v>
      </c>
      <c r="B2641" s="3" t="s">
        <v>2866</v>
      </c>
      <c r="C2641" s="3" t="s">
        <v>2865</v>
      </c>
      <c r="D2641" s="3" t="s">
        <v>2799</v>
      </c>
      <c r="G2641" s="18">
        <v>8262</v>
      </c>
      <c r="H2641" s="18" t="s">
        <v>4566</v>
      </c>
    </row>
    <row r="2642" spans="1:8" x14ac:dyDescent="0.2">
      <c r="A2642" s="3">
        <v>8547</v>
      </c>
      <c r="B2642" s="3" t="s">
        <v>2865</v>
      </c>
      <c r="C2642" s="3" t="s">
        <v>2865</v>
      </c>
      <c r="D2642" s="3" t="s">
        <v>2799</v>
      </c>
      <c r="G2642" s="18">
        <v>8263</v>
      </c>
      <c r="H2642" s="18" t="s">
        <v>4566</v>
      </c>
    </row>
    <row r="2643" spans="1:8" x14ac:dyDescent="0.2">
      <c r="A2643" s="3">
        <v>8553</v>
      </c>
      <c r="B2643" s="3" t="s">
        <v>2867</v>
      </c>
      <c r="C2643" s="3" t="s">
        <v>2868</v>
      </c>
      <c r="D2643" s="3" t="s">
        <v>2799</v>
      </c>
      <c r="G2643" s="18">
        <v>8264</v>
      </c>
      <c r="H2643" s="18" t="s">
        <v>4566</v>
      </c>
    </row>
    <row r="2644" spans="1:8" x14ac:dyDescent="0.2">
      <c r="A2644" s="3">
        <v>8553</v>
      </c>
      <c r="B2644" s="3" t="s">
        <v>2869</v>
      </c>
      <c r="C2644" s="3" t="s">
        <v>2868</v>
      </c>
      <c r="D2644" s="3" t="s">
        <v>2799</v>
      </c>
      <c r="G2644" s="18">
        <v>8265</v>
      </c>
      <c r="H2644" s="18" t="s">
        <v>4566</v>
      </c>
    </row>
    <row r="2645" spans="1:8" x14ac:dyDescent="0.2">
      <c r="A2645" s="3">
        <v>8553</v>
      </c>
      <c r="B2645" s="3" t="s">
        <v>2868</v>
      </c>
      <c r="C2645" s="3" t="s">
        <v>2868</v>
      </c>
      <c r="D2645" s="3" t="s">
        <v>2799</v>
      </c>
      <c r="G2645" s="18">
        <v>8266</v>
      </c>
      <c r="H2645" s="18" t="s">
        <v>4567</v>
      </c>
    </row>
    <row r="2646" spans="1:8" x14ac:dyDescent="0.2">
      <c r="A2646" s="3">
        <v>8553</v>
      </c>
      <c r="B2646" s="3" t="s">
        <v>2870</v>
      </c>
      <c r="C2646" s="3" t="s">
        <v>2868</v>
      </c>
      <c r="D2646" s="3" t="s">
        <v>2799</v>
      </c>
      <c r="G2646" s="18">
        <v>8267</v>
      </c>
      <c r="H2646" s="18" t="s">
        <v>4567</v>
      </c>
    </row>
    <row r="2647" spans="1:8" x14ac:dyDescent="0.2">
      <c r="A2647" s="3">
        <v>9548</v>
      </c>
      <c r="B2647" s="3" t="s">
        <v>2871</v>
      </c>
      <c r="C2647" s="3" t="s">
        <v>2871</v>
      </c>
      <c r="D2647" s="3" t="s">
        <v>2799</v>
      </c>
      <c r="G2647" s="18">
        <v>8268</v>
      </c>
      <c r="H2647" s="18" t="s">
        <v>4567</v>
      </c>
    </row>
    <row r="2648" spans="1:8" x14ac:dyDescent="0.2">
      <c r="A2648" s="3">
        <v>8525</v>
      </c>
      <c r="B2648" s="3" t="s">
        <v>2872</v>
      </c>
      <c r="C2648" s="3" t="s">
        <v>2873</v>
      </c>
      <c r="D2648" s="3" t="s">
        <v>2799</v>
      </c>
      <c r="G2648" s="18">
        <v>8269</v>
      </c>
      <c r="H2648" s="18" t="s">
        <v>4567</v>
      </c>
    </row>
    <row r="2649" spans="1:8" x14ac:dyDescent="0.2">
      <c r="A2649" s="3">
        <v>8526</v>
      </c>
      <c r="B2649" s="3" t="s">
        <v>2874</v>
      </c>
      <c r="C2649" s="3" t="s">
        <v>2873</v>
      </c>
      <c r="D2649" s="3" t="s">
        <v>2799</v>
      </c>
      <c r="G2649" s="18">
        <v>8272</v>
      </c>
      <c r="H2649" s="18" t="s">
        <v>4567</v>
      </c>
    </row>
    <row r="2650" spans="1:8" x14ac:dyDescent="0.2">
      <c r="A2650" s="3">
        <v>9507</v>
      </c>
      <c r="B2650" s="3" t="s">
        <v>2875</v>
      </c>
      <c r="C2650" s="3" t="s">
        <v>2875</v>
      </c>
      <c r="D2650" s="3" t="s">
        <v>2799</v>
      </c>
      <c r="G2650" s="18">
        <v>8273</v>
      </c>
      <c r="H2650" s="18" t="s">
        <v>4567</v>
      </c>
    </row>
    <row r="2651" spans="1:8" x14ac:dyDescent="0.2">
      <c r="A2651" s="3">
        <v>8512</v>
      </c>
      <c r="B2651" s="3" t="s">
        <v>2876</v>
      </c>
      <c r="C2651" s="3" t="s">
        <v>2876</v>
      </c>
      <c r="D2651" s="3" t="s">
        <v>2799</v>
      </c>
      <c r="G2651" s="18">
        <v>8274</v>
      </c>
      <c r="H2651" s="18" t="s">
        <v>4567</v>
      </c>
    </row>
    <row r="2652" spans="1:8" x14ac:dyDescent="0.2">
      <c r="A2652" s="3">
        <v>8512</v>
      </c>
      <c r="B2652" s="3" t="s">
        <v>2877</v>
      </c>
      <c r="C2652" s="3" t="s">
        <v>2876</v>
      </c>
      <c r="D2652" s="3" t="s">
        <v>2799</v>
      </c>
      <c r="G2652" s="18">
        <v>8280</v>
      </c>
      <c r="H2652" s="18" t="s">
        <v>4567</v>
      </c>
    </row>
    <row r="2653" spans="1:8" x14ac:dyDescent="0.2">
      <c r="A2653" s="3">
        <v>8512</v>
      </c>
      <c r="B2653" s="3" t="s">
        <v>2878</v>
      </c>
      <c r="C2653" s="3" t="s">
        <v>2876</v>
      </c>
      <c r="D2653" s="3" t="s">
        <v>2799</v>
      </c>
      <c r="G2653" s="18">
        <v>8302</v>
      </c>
      <c r="H2653" s="18" t="s">
        <v>4550</v>
      </c>
    </row>
    <row r="2654" spans="1:8" x14ac:dyDescent="0.2">
      <c r="A2654" s="3">
        <v>8524</v>
      </c>
      <c r="B2654" s="3" t="s">
        <v>2879</v>
      </c>
      <c r="C2654" s="3" t="s">
        <v>2880</v>
      </c>
      <c r="D2654" s="3" t="s">
        <v>2799</v>
      </c>
      <c r="G2654" s="18">
        <v>8303</v>
      </c>
      <c r="H2654" s="18" t="s">
        <v>4550</v>
      </c>
    </row>
    <row r="2655" spans="1:8" x14ac:dyDescent="0.2">
      <c r="A2655" s="3">
        <v>8524</v>
      </c>
      <c r="B2655" s="3" t="s">
        <v>2881</v>
      </c>
      <c r="C2655" s="3" t="s">
        <v>2880</v>
      </c>
      <c r="D2655" s="3" t="s">
        <v>2799</v>
      </c>
      <c r="G2655" s="18">
        <v>8304</v>
      </c>
      <c r="H2655" s="18" t="s">
        <v>4551</v>
      </c>
    </row>
    <row r="2656" spans="1:8" x14ac:dyDescent="0.2">
      <c r="A2656" s="3">
        <v>8532</v>
      </c>
      <c r="B2656" s="3" t="s">
        <v>2882</v>
      </c>
      <c r="C2656" s="3" t="s">
        <v>2883</v>
      </c>
      <c r="D2656" s="3" t="s">
        <v>2799</v>
      </c>
      <c r="G2656" s="18">
        <v>8305</v>
      </c>
      <c r="H2656" s="18" t="s">
        <v>4551</v>
      </c>
    </row>
    <row r="2657" spans="1:8" x14ac:dyDescent="0.2">
      <c r="A2657" s="3">
        <v>8532</v>
      </c>
      <c r="B2657" s="3" t="s">
        <v>2884</v>
      </c>
      <c r="C2657" s="3" t="s">
        <v>2883</v>
      </c>
      <c r="D2657" s="3" t="s">
        <v>2799</v>
      </c>
      <c r="G2657" s="18">
        <v>8306</v>
      </c>
      <c r="H2657" s="18" t="s">
        <v>4551</v>
      </c>
    </row>
    <row r="2658" spans="1:8" x14ac:dyDescent="0.2">
      <c r="A2658" s="3">
        <v>8595</v>
      </c>
      <c r="B2658" s="3" t="s">
        <v>2885</v>
      </c>
      <c r="C2658" s="3" t="s">
        <v>2885</v>
      </c>
      <c r="D2658" s="3" t="s">
        <v>2799</v>
      </c>
      <c r="G2658" s="18">
        <v>8307</v>
      </c>
      <c r="H2658" s="18" t="s">
        <v>4551</v>
      </c>
    </row>
    <row r="2659" spans="1:8" x14ac:dyDescent="0.2">
      <c r="A2659" s="3">
        <v>8598</v>
      </c>
      <c r="B2659" s="3" t="s">
        <v>2886</v>
      </c>
      <c r="C2659" s="3" t="s">
        <v>2886</v>
      </c>
      <c r="D2659" s="3" t="s">
        <v>2799</v>
      </c>
      <c r="G2659" s="18">
        <v>8308</v>
      </c>
      <c r="H2659" s="18" t="s">
        <v>4551</v>
      </c>
    </row>
    <row r="2660" spans="1:8" x14ac:dyDescent="0.2">
      <c r="A2660" s="3">
        <v>8272</v>
      </c>
      <c r="B2660" s="3" t="s">
        <v>2887</v>
      </c>
      <c r="C2660" s="3" t="s">
        <v>2887</v>
      </c>
      <c r="D2660" s="3" t="s">
        <v>2799</v>
      </c>
      <c r="G2660" s="18">
        <v>8309</v>
      </c>
      <c r="H2660" s="18" t="s">
        <v>4550</v>
      </c>
    </row>
    <row r="2661" spans="1:8" x14ac:dyDescent="0.2">
      <c r="A2661" s="3">
        <v>8273</v>
      </c>
      <c r="B2661" s="3" t="s">
        <v>2888</v>
      </c>
      <c r="C2661" s="3" t="s">
        <v>2887</v>
      </c>
      <c r="D2661" s="3" t="s">
        <v>2799</v>
      </c>
      <c r="G2661" s="18">
        <v>8310</v>
      </c>
      <c r="H2661" s="18" t="s">
        <v>4551</v>
      </c>
    </row>
    <row r="2662" spans="1:8" x14ac:dyDescent="0.2">
      <c r="A2662" s="3">
        <v>8274</v>
      </c>
      <c r="B2662" s="3" t="s">
        <v>2889</v>
      </c>
      <c r="C2662" s="3" t="s">
        <v>2889</v>
      </c>
      <c r="D2662" s="3" t="s">
        <v>2799</v>
      </c>
      <c r="G2662" s="18">
        <v>8311</v>
      </c>
      <c r="H2662" s="18" t="s">
        <v>4550</v>
      </c>
    </row>
    <row r="2663" spans="1:8" x14ac:dyDescent="0.2">
      <c r="A2663" s="3">
        <v>8594</v>
      </c>
      <c r="B2663" s="3" t="s">
        <v>2890</v>
      </c>
      <c r="C2663" s="3" t="s">
        <v>2890</v>
      </c>
      <c r="D2663" s="3" t="s">
        <v>2799</v>
      </c>
      <c r="G2663" s="18">
        <v>8312</v>
      </c>
      <c r="H2663" s="18" t="s">
        <v>4550</v>
      </c>
    </row>
    <row r="2664" spans="1:8" x14ac:dyDescent="0.2">
      <c r="A2664" s="3">
        <v>8565</v>
      </c>
      <c r="B2664" s="3" t="s">
        <v>2891</v>
      </c>
      <c r="C2664" s="3" t="s">
        <v>2892</v>
      </c>
      <c r="D2664" s="3" t="s">
        <v>2799</v>
      </c>
      <c r="G2664" s="18">
        <v>8314</v>
      </c>
      <c r="H2664" s="18" t="s">
        <v>4551</v>
      </c>
    </row>
    <row r="2665" spans="1:8" x14ac:dyDescent="0.2">
      <c r="A2665" s="3">
        <v>8566</v>
      </c>
      <c r="B2665" s="3" t="s">
        <v>2893</v>
      </c>
      <c r="C2665" s="3" t="s">
        <v>2892</v>
      </c>
      <c r="D2665" s="3" t="s">
        <v>2799</v>
      </c>
      <c r="G2665" s="18">
        <v>8315</v>
      </c>
      <c r="H2665" s="18" t="s">
        <v>4551</v>
      </c>
    </row>
    <row r="2666" spans="1:8" x14ac:dyDescent="0.2">
      <c r="A2666" s="3">
        <v>8566</v>
      </c>
      <c r="B2666" s="3" t="s">
        <v>2894</v>
      </c>
      <c r="C2666" s="3" t="s">
        <v>2892</v>
      </c>
      <c r="D2666" s="3" t="s">
        <v>2799</v>
      </c>
      <c r="G2666" s="18">
        <v>8317</v>
      </c>
      <c r="H2666" s="18" t="s">
        <v>4551</v>
      </c>
    </row>
    <row r="2667" spans="1:8" x14ac:dyDescent="0.2">
      <c r="A2667" s="3">
        <v>8566</v>
      </c>
      <c r="B2667" s="3" t="s">
        <v>2895</v>
      </c>
      <c r="C2667" s="3" t="s">
        <v>2892</v>
      </c>
      <c r="D2667" s="3" t="s">
        <v>2799</v>
      </c>
      <c r="G2667" s="18">
        <v>8320</v>
      </c>
      <c r="H2667" s="18" t="s">
        <v>4551</v>
      </c>
    </row>
    <row r="2668" spans="1:8" x14ac:dyDescent="0.2">
      <c r="A2668" s="3">
        <v>8566</v>
      </c>
      <c r="B2668" s="3" t="s">
        <v>2896</v>
      </c>
      <c r="C2668" s="3" t="s">
        <v>2892</v>
      </c>
      <c r="D2668" s="3" t="s">
        <v>2799</v>
      </c>
      <c r="G2668" s="18">
        <v>8322</v>
      </c>
      <c r="H2668" s="18" t="s">
        <v>4551</v>
      </c>
    </row>
    <row r="2669" spans="1:8" x14ac:dyDescent="0.2">
      <c r="A2669" s="3">
        <v>8573</v>
      </c>
      <c r="B2669" s="3" t="s">
        <v>2897</v>
      </c>
      <c r="C2669" s="3" t="s">
        <v>2892</v>
      </c>
      <c r="D2669" s="3" t="s">
        <v>2799</v>
      </c>
      <c r="G2669" s="18">
        <v>8330</v>
      </c>
      <c r="H2669" s="18" t="s">
        <v>4551</v>
      </c>
    </row>
    <row r="2670" spans="1:8" x14ac:dyDescent="0.2">
      <c r="A2670" s="3">
        <v>8573</v>
      </c>
      <c r="B2670" s="3" t="s">
        <v>2898</v>
      </c>
      <c r="C2670" s="3" t="s">
        <v>2892</v>
      </c>
      <c r="D2670" s="3" t="s">
        <v>2799</v>
      </c>
      <c r="G2670" s="18">
        <v>8331</v>
      </c>
      <c r="H2670" s="18" t="s">
        <v>4551</v>
      </c>
    </row>
    <row r="2671" spans="1:8" x14ac:dyDescent="0.2">
      <c r="A2671" s="3">
        <v>8573</v>
      </c>
      <c r="B2671" s="3" t="s">
        <v>2899</v>
      </c>
      <c r="C2671" s="3" t="s">
        <v>2892</v>
      </c>
      <c r="D2671" s="3" t="s">
        <v>2799</v>
      </c>
      <c r="G2671" s="18">
        <v>8332</v>
      </c>
      <c r="H2671" s="18" t="s">
        <v>4551</v>
      </c>
    </row>
    <row r="2672" spans="1:8" x14ac:dyDescent="0.2">
      <c r="A2672" s="3">
        <v>8280</v>
      </c>
      <c r="B2672" s="3" t="s">
        <v>2900</v>
      </c>
      <c r="C2672" s="3" t="s">
        <v>2900</v>
      </c>
      <c r="D2672" s="3" t="s">
        <v>2799</v>
      </c>
      <c r="G2672" s="18">
        <v>8335</v>
      </c>
      <c r="H2672" s="18" t="s">
        <v>4551</v>
      </c>
    </row>
    <row r="2673" spans="1:8" x14ac:dyDescent="0.2">
      <c r="A2673" s="3">
        <v>8585</v>
      </c>
      <c r="B2673" s="3" t="s">
        <v>2901</v>
      </c>
      <c r="C2673" s="3" t="s">
        <v>2901</v>
      </c>
      <c r="D2673" s="3" t="s">
        <v>2799</v>
      </c>
      <c r="G2673" s="18">
        <v>8340</v>
      </c>
      <c r="H2673" s="18" t="s">
        <v>4551</v>
      </c>
    </row>
    <row r="2674" spans="1:8" x14ac:dyDescent="0.2">
      <c r="A2674" s="3">
        <v>8585</v>
      </c>
      <c r="B2674" s="3" t="s">
        <v>2902</v>
      </c>
      <c r="C2674" s="3" t="s">
        <v>2901</v>
      </c>
      <c r="D2674" s="3" t="s">
        <v>2799</v>
      </c>
      <c r="G2674" s="18">
        <v>8342</v>
      </c>
      <c r="H2674" s="18" t="s">
        <v>4551</v>
      </c>
    </row>
    <row r="2675" spans="1:8" x14ac:dyDescent="0.2">
      <c r="A2675" s="3">
        <v>8585</v>
      </c>
      <c r="B2675" s="3" t="s">
        <v>2903</v>
      </c>
      <c r="C2675" s="3" t="s">
        <v>2901</v>
      </c>
      <c r="D2675" s="3" t="s">
        <v>2799</v>
      </c>
      <c r="G2675" s="18">
        <v>8344</v>
      </c>
      <c r="H2675" s="18" t="s">
        <v>4551</v>
      </c>
    </row>
    <row r="2676" spans="1:8" x14ac:dyDescent="0.2">
      <c r="A2676" s="3">
        <v>8585</v>
      </c>
      <c r="B2676" s="3" t="s">
        <v>2904</v>
      </c>
      <c r="C2676" s="3" t="s">
        <v>2901</v>
      </c>
      <c r="D2676" s="3" t="s">
        <v>2799</v>
      </c>
      <c r="G2676" s="18">
        <v>8345</v>
      </c>
      <c r="H2676" s="18" t="s">
        <v>4551</v>
      </c>
    </row>
    <row r="2677" spans="1:8" x14ac:dyDescent="0.2">
      <c r="A2677" s="3">
        <v>8574</v>
      </c>
      <c r="B2677" s="3" t="s">
        <v>2905</v>
      </c>
      <c r="C2677" s="3" t="s">
        <v>2906</v>
      </c>
      <c r="D2677" s="3" t="s">
        <v>2799</v>
      </c>
      <c r="G2677" s="18">
        <v>8352</v>
      </c>
      <c r="H2677" s="18" t="s">
        <v>4550</v>
      </c>
    </row>
    <row r="2678" spans="1:8" x14ac:dyDescent="0.2">
      <c r="A2678" s="3">
        <v>8574</v>
      </c>
      <c r="B2678" s="3" t="s">
        <v>2907</v>
      </c>
      <c r="C2678" s="3" t="s">
        <v>2906</v>
      </c>
      <c r="D2678" s="3" t="s">
        <v>2799</v>
      </c>
      <c r="G2678" s="18">
        <v>8353</v>
      </c>
      <c r="H2678" s="18" t="s">
        <v>4550</v>
      </c>
    </row>
    <row r="2679" spans="1:8" x14ac:dyDescent="0.2">
      <c r="A2679" s="3">
        <v>8574</v>
      </c>
      <c r="B2679" s="3" t="s">
        <v>2906</v>
      </c>
      <c r="C2679" s="3" t="s">
        <v>2906</v>
      </c>
      <c r="D2679" s="3" t="s">
        <v>2799</v>
      </c>
      <c r="G2679" s="18">
        <v>8354</v>
      </c>
      <c r="H2679" s="18" t="s">
        <v>4550</v>
      </c>
    </row>
    <row r="2680" spans="1:8" x14ac:dyDescent="0.2">
      <c r="A2680" s="3">
        <v>8574</v>
      </c>
      <c r="B2680" s="3" t="s">
        <v>2906</v>
      </c>
      <c r="C2680" s="3" t="s">
        <v>2906</v>
      </c>
      <c r="D2680" s="3" t="s">
        <v>2799</v>
      </c>
      <c r="G2680" s="18">
        <v>8355</v>
      </c>
      <c r="H2680" s="18" t="s">
        <v>4550</v>
      </c>
    </row>
    <row r="2681" spans="1:8" x14ac:dyDescent="0.2">
      <c r="A2681" s="3">
        <v>8574</v>
      </c>
      <c r="B2681" s="3" t="s">
        <v>2908</v>
      </c>
      <c r="C2681" s="3" t="s">
        <v>2906</v>
      </c>
      <c r="D2681" s="3" t="s">
        <v>2799</v>
      </c>
      <c r="G2681" s="18">
        <v>8356</v>
      </c>
      <c r="H2681" s="18" t="s">
        <v>4551</v>
      </c>
    </row>
    <row r="2682" spans="1:8" x14ac:dyDescent="0.2">
      <c r="A2682" s="3">
        <v>8596</v>
      </c>
      <c r="B2682" s="3" t="s">
        <v>2909</v>
      </c>
      <c r="C2682" s="3" t="s">
        <v>2910</v>
      </c>
      <c r="D2682" s="3" t="s">
        <v>2799</v>
      </c>
      <c r="G2682" s="18">
        <v>8357</v>
      </c>
      <c r="H2682" s="18" t="s">
        <v>4551</v>
      </c>
    </row>
    <row r="2683" spans="1:8" x14ac:dyDescent="0.2">
      <c r="A2683" s="3">
        <v>8596</v>
      </c>
      <c r="B2683" s="3" t="s">
        <v>2910</v>
      </c>
      <c r="C2683" s="3" t="s">
        <v>2910</v>
      </c>
      <c r="D2683" s="3" t="s">
        <v>2799</v>
      </c>
      <c r="G2683" s="18">
        <v>8360</v>
      </c>
      <c r="H2683" s="18" t="s">
        <v>4567</v>
      </c>
    </row>
    <row r="2684" spans="1:8" x14ac:dyDescent="0.2">
      <c r="A2684" s="3">
        <v>8597</v>
      </c>
      <c r="B2684" s="3" t="s">
        <v>2911</v>
      </c>
      <c r="C2684" s="3" t="s">
        <v>2910</v>
      </c>
      <c r="D2684" s="3" t="s">
        <v>2799</v>
      </c>
      <c r="G2684" s="18">
        <v>8362</v>
      </c>
      <c r="H2684" s="18" t="s">
        <v>4551</v>
      </c>
    </row>
    <row r="2685" spans="1:8" x14ac:dyDescent="0.2">
      <c r="A2685" s="3">
        <v>8274</v>
      </c>
      <c r="B2685" s="3" t="s">
        <v>2912</v>
      </c>
      <c r="C2685" s="3" t="s">
        <v>2912</v>
      </c>
      <c r="D2685" s="3" t="s">
        <v>2799</v>
      </c>
      <c r="G2685" s="18">
        <v>8363</v>
      </c>
      <c r="H2685" s="18" t="s">
        <v>4551</v>
      </c>
    </row>
    <row r="2686" spans="1:8" x14ac:dyDescent="0.2">
      <c r="A2686" s="3">
        <v>8564</v>
      </c>
      <c r="B2686" s="3" t="s">
        <v>2913</v>
      </c>
      <c r="C2686" s="3" t="s">
        <v>2914</v>
      </c>
      <c r="D2686" s="3" t="s">
        <v>2799</v>
      </c>
      <c r="G2686" s="18">
        <v>8370</v>
      </c>
      <c r="H2686" s="18" t="s">
        <v>4567</v>
      </c>
    </row>
    <row r="2687" spans="1:8" x14ac:dyDescent="0.2">
      <c r="A2687" s="3">
        <v>8564</v>
      </c>
      <c r="B2687" s="3" t="s">
        <v>2915</v>
      </c>
      <c r="C2687" s="3" t="s">
        <v>2914</v>
      </c>
      <c r="D2687" s="3" t="s">
        <v>2799</v>
      </c>
      <c r="G2687" s="18">
        <v>8371</v>
      </c>
      <c r="H2687" s="18" t="s">
        <v>4567</v>
      </c>
    </row>
    <row r="2688" spans="1:8" x14ac:dyDescent="0.2">
      <c r="A2688" s="3">
        <v>8564</v>
      </c>
      <c r="B2688" s="3" t="s">
        <v>2916</v>
      </c>
      <c r="C2688" s="3" t="s">
        <v>2914</v>
      </c>
      <c r="D2688" s="3" t="s">
        <v>2799</v>
      </c>
      <c r="G2688" s="18">
        <v>8372</v>
      </c>
      <c r="H2688" s="18" t="s">
        <v>4567</v>
      </c>
    </row>
    <row r="2689" spans="1:8" x14ac:dyDescent="0.2">
      <c r="A2689" s="3">
        <v>8564</v>
      </c>
      <c r="B2689" s="3" t="s">
        <v>2914</v>
      </c>
      <c r="C2689" s="3" t="s">
        <v>2914</v>
      </c>
      <c r="D2689" s="3" t="s">
        <v>2799</v>
      </c>
      <c r="G2689" s="18">
        <v>8374</v>
      </c>
      <c r="H2689" s="18" t="s">
        <v>4551</v>
      </c>
    </row>
    <row r="2690" spans="1:8" x14ac:dyDescent="0.2">
      <c r="A2690" s="3">
        <v>8564</v>
      </c>
      <c r="B2690" s="3" t="s">
        <v>2917</v>
      </c>
      <c r="C2690" s="3" t="s">
        <v>2914</v>
      </c>
      <c r="D2690" s="3" t="s">
        <v>2799</v>
      </c>
      <c r="G2690" s="18">
        <v>8376</v>
      </c>
      <c r="H2690" s="18" t="s">
        <v>4551</v>
      </c>
    </row>
    <row r="2691" spans="1:8" x14ac:dyDescent="0.2">
      <c r="A2691" s="3">
        <v>8564</v>
      </c>
      <c r="B2691" s="3" t="s">
        <v>2918</v>
      </c>
      <c r="C2691" s="3" t="s">
        <v>2914</v>
      </c>
      <c r="D2691" s="3" t="s">
        <v>2799</v>
      </c>
      <c r="G2691" s="18">
        <v>8400</v>
      </c>
      <c r="H2691" s="18" t="s">
        <v>4550</v>
      </c>
    </row>
    <row r="2692" spans="1:8" x14ac:dyDescent="0.2">
      <c r="A2692" s="3">
        <v>8564</v>
      </c>
      <c r="B2692" s="3" t="s">
        <v>2919</v>
      </c>
      <c r="C2692" s="3" t="s">
        <v>2914</v>
      </c>
      <c r="D2692" s="3" t="s">
        <v>2799</v>
      </c>
      <c r="G2692" s="18">
        <v>8404</v>
      </c>
      <c r="H2692" s="18" t="s">
        <v>4550</v>
      </c>
    </row>
    <row r="2693" spans="1:8" x14ac:dyDescent="0.2">
      <c r="A2693" s="3">
        <v>9556</v>
      </c>
      <c r="B2693" s="3" t="s">
        <v>2920</v>
      </c>
      <c r="C2693" s="3" t="s">
        <v>2920</v>
      </c>
      <c r="D2693" s="3" t="s">
        <v>2799</v>
      </c>
      <c r="G2693" s="18">
        <v>8405</v>
      </c>
      <c r="H2693" s="18" t="s">
        <v>4550</v>
      </c>
    </row>
    <row r="2694" spans="1:8" x14ac:dyDescent="0.2">
      <c r="A2694" s="3">
        <v>9556</v>
      </c>
      <c r="B2694" s="3" t="s">
        <v>2921</v>
      </c>
      <c r="C2694" s="3" t="s">
        <v>2920</v>
      </c>
      <c r="D2694" s="3" t="s">
        <v>2799</v>
      </c>
      <c r="G2694" s="18">
        <v>8406</v>
      </c>
      <c r="H2694" s="18" t="s">
        <v>4550</v>
      </c>
    </row>
    <row r="2695" spans="1:8" x14ac:dyDescent="0.2">
      <c r="A2695" s="3">
        <v>9562</v>
      </c>
      <c r="B2695" s="3" t="s">
        <v>2922</v>
      </c>
      <c r="C2695" s="3" t="s">
        <v>2920</v>
      </c>
      <c r="D2695" s="3" t="s">
        <v>2799</v>
      </c>
      <c r="G2695" s="18">
        <v>8408</v>
      </c>
      <c r="H2695" s="18" t="s">
        <v>4550</v>
      </c>
    </row>
    <row r="2696" spans="1:8" x14ac:dyDescent="0.2">
      <c r="A2696" s="3">
        <v>9562</v>
      </c>
      <c r="B2696" s="3" t="s">
        <v>2923</v>
      </c>
      <c r="C2696" s="3" t="s">
        <v>2920</v>
      </c>
      <c r="D2696" s="3" t="s">
        <v>2799</v>
      </c>
      <c r="G2696" s="18">
        <v>8409</v>
      </c>
      <c r="H2696" s="18" t="s">
        <v>4550</v>
      </c>
    </row>
    <row r="2697" spans="1:8" x14ac:dyDescent="0.2">
      <c r="A2697" s="3">
        <v>9553</v>
      </c>
      <c r="B2697" s="3" t="s">
        <v>2924</v>
      </c>
      <c r="C2697" s="3" t="s">
        <v>2924</v>
      </c>
      <c r="D2697" s="3" t="s">
        <v>2799</v>
      </c>
      <c r="G2697" s="18">
        <v>8412</v>
      </c>
      <c r="H2697" s="18" t="s">
        <v>4550</v>
      </c>
    </row>
    <row r="2698" spans="1:8" x14ac:dyDescent="0.2">
      <c r="A2698" s="3">
        <v>8362</v>
      </c>
      <c r="B2698" s="3" t="s">
        <v>2925</v>
      </c>
      <c r="C2698" s="3" t="s">
        <v>2926</v>
      </c>
      <c r="D2698" s="3" t="s">
        <v>2799</v>
      </c>
      <c r="G2698" s="18">
        <v>8413</v>
      </c>
      <c r="H2698" s="18" t="s">
        <v>4550</v>
      </c>
    </row>
    <row r="2699" spans="1:8" x14ac:dyDescent="0.2">
      <c r="A2699" s="3">
        <v>8363</v>
      </c>
      <c r="B2699" s="3" t="s">
        <v>2927</v>
      </c>
      <c r="C2699" s="3" t="s">
        <v>2926</v>
      </c>
      <c r="D2699" s="3" t="s">
        <v>2799</v>
      </c>
      <c r="G2699" s="18">
        <v>8414</v>
      </c>
      <c r="H2699" s="18" t="s">
        <v>4550</v>
      </c>
    </row>
    <row r="2700" spans="1:8" x14ac:dyDescent="0.2">
      <c r="A2700" s="3">
        <v>9502</v>
      </c>
      <c r="B2700" s="3" t="s">
        <v>2928</v>
      </c>
      <c r="C2700" s="3" t="s">
        <v>2928</v>
      </c>
      <c r="D2700" s="3" t="s">
        <v>2799</v>
      </c>
      <c r="G2700" s="18">
        <v>8415</v>
      </c>
      <c r="H2700" s="18" t="s">
        <v>4550</v>
      </c>
    </row>
    <row r="2701" spans="1:8" x14ac:dyDescent="0.2">
      <c r="A2701" s="3">
        <v>8360</v>
      </c>
      <c r="B2701" s="3" t="s">
        <v>2929</v>
      </c>
      <c r="C2701" s="3" t="s">
        <v>2930</v>
      </c>
      <c r="D2701" s="3" t="s">
        <v>2799</v>
      </c>
      <c r="G2701" s="18">
        <v>8416</v>
      </c>
      <c r="H2701" s="18" t="s">
        <v>4550</v>
      </c>
    </row>
    <row r="2702" spans="1:8" x14ac:dyDescent="0.2">
      <c r="A2702" s="3">
        <v>8360</v>
      </c>
      <c r="B2702" s="3" t="s">
        <v>2931</v>
      </c>
      <c r="C2702" s="3" t="s">
        <v>2930</v>
      </c>
      <c r="D2702" s="3" t="s">
        <v>2799</v>
      </c>
      <c r="G2702" s="18">
        <v>8418</v>
      </c>
      <c r="H2702" s="18" t="s">
        <v>4550</v>
      </c>
    </row>
    <row r="2703" spans="1:8" x14ac:dyDescent="0.2">
      <c r="A2703" s="3">
        <v>8374</v>
      </c>
      <c r="B2703" s="3" t="s">
        <v>2932</v>
      </c>
      <c r="C2703" s="3" t="s">
        <v>2933</v>
      </c>
      <c r="D2703" s="3" t="s">
        <v>2799</v>
      </c>
      <c r="G2703" s="18">
        <v>8421</v>
      </c>
      <c r="H2703" s="18" t="s">
        <v>4550</v>
      </c>
    </row>
    <row r="2704" spans="1:8" x14ac:dyDescent="0.2">
      <c r="A2704" s="3">
        <v>8374</v>
      </c>
      <c r="B2704" s="3" t="s">
        <v>2934</v>
      </c>
      <c r="C2704" s="3" t="s">
        <v>2933</v>
      </c>
      <c r="D2704" s="3" t="s">
        <v>2799</v>
      </c>
      <c r="G2704" s="18">
        <v>8422</v>
      </c>
      <c r="H2704" s="18" t="s">
        <v>4550</v>
      </c>
    </row>
    <row r="2705" spans="1:8" x14ac:dyDescent="0.2">
      <c r="A2705" s="3">
        <v>8376</v>
      </c>
      <c r="B2705" s="3" t="s">
        <v>2933</v>
      </c>
      <c r="C2705" s="3" t="s">
        <v>2933</v>
      </c>
      <c r="D2705" s="3" t="s">
        <v>2799</v>
      </c>
      <c r="G2705" s="18">
        <v>8424</v>
      </c>
      <c r="H2705" s="18" t="s">
        <v>4550</v>
      </c>
    </row>
    <row r="2706" spans="1:8" x14ac:dyDescent="0.2">
      <c r="A2706" s="3">
        <v>8376</v>
      </c>
      <c r="B2706" s="3" t="s">
        <v>2935</v>
      </c>
      <c r="C2706" s="3" t="s">
        <v>2933</v>
      </c>
      <c r="D2706" s="3" t="s">
        <v>2799</v>
      </c>
      <c r="G2706" s="18">
        <v>8425</v>
      </c>
      <c r="H2706" s="18" t="s">
        <v>4550</v>
      </c>
    </row>
    <row r="2707" spans="1:8" x14ac:dyDescent="0.2">
      <c r="A2707" s="3">
        <v>9506</v>
      </c>
      <c r="B2707" s="3" t="s">
        <v>2936</v>
      </c>
      <c r="C2707" s="3" t="s">
        <v>2936</v>
      </c>
      <c r="D2707" s="3" t="s">
        <v>2799</v>
      </c>
      <c r="G2707" s="18">
        <v>8426</v>
      </c>
      <c r="H2707" s="18" t="s">
        <v>4550</v>
      </c>
    </row>
    <row r="2708" spans="1:8" x14ac:dyDescent="0.2">
      <c r="A2708" s="3">
        <v>9508</v>
      </c>
      <c r="B2708" s="3" t="s">
        <v>2937</v>
      </c>
      <c r="C2708" s="3" t="s">
        <v>2936</v>
      </c>
      <c r="D2708" s="3" t="s">
        <v>2799</v>
      </c>
      <c r="G2708" s="18">
        <v>8427</v>
      </c>
      <c r="H2708" s="18" t="s">
        <v>4550</v>
      </c>
    </row>
    <row r="2709" spans="1:8" x14ac:dyDescent="0.2">
      <c r="A2709" s="3">
        <v>9542</v>
      </c>
      <c r="B2709" s="3" t="s">
        <v>2938</v>
      </c>
      <c r="C2709" s="3" t="s">
        <v>2939</v>
      </c>
      <c r="D2709" s="3" t="s">
        <v>2799</v>
      </c>
      <c r="G2709" s="18">
        <v>8428</v>
      </c>
      <c r="H2709" s="18" t="s">
        <v>4550</v>
      </c>
    </row>
    <row r="2710" spans="1:8" x14ac:dyDescent="0.2">
      <c r="A2710" s="3">
        <v>9543</v>
      </c>
      <c r="B2710" s="3" t="s">
        <v>2940</v>
      </c>
      <c r="C2710" s="3" t="s">
        <v>2939</v>
      </c>
      <c r="D2710" s="3" t="s">
        <v>2799</v>
      </c>
      <c r="G2710" s="18">
        <v>8442</v>
      </c>
      <c r="H2710" s="18" t="s">
        <v>4550</v>
      </c>
    </row>
    <row r="2711" spans="1:8" x14ac:dyDescent="0.2">
      <c r="A2711" s="3">
        <v>9532</v>
      </c>
      <c r="B2711" s="3" t="s">
        <v>2142</v>
      </c>
      <c r="C2711" s="3" t="s">
        <v>2941</v>
      </c>
      <c r="D2711" s="3" t="s">
        <v>2799</v>
      </c>
      <c r="G2711" s="18">
        <v>8444</v>
      </c>
      <c r="H2711" s="18" t="s">
        <v>4550</v>
      </c>
    </row>
    <row r="2712" spans="1:8" x14ac:dyDescent="0.2">
      <c r="A2712" s="3">
        <v>8577</v>
      </c>
      <c r="B2712" s="3" t="s">
        <v>2942</v>
      </c>
      <c r="C2712" s="3" t="s">
        <v>2942</v>
      </c>
      <c r="D2712" s="3" t="s">
        <v>2799</v>
      </c>
      <c r="G2712" s="18">
        <v>8447</v>
      </c>
      <c r="H2712" s="18" t="s">
        <v>4566</v>
      </c>
    </row>
    <row r="2713" spans="1:8" x14ac:dyDescent="0.2">
      <c r="A2713" s="3">
        <v>8370</v>
      </c>
      <c r="B2713" s="3" t="s">
        <v>2943</v>
      </c>
      <c r="C2713" s="3" t="s">
        <v>2943</v>
      </c>
      <c r="D2713" s="3" t="s">
        <v>2799</v>
      </c>
      <c r="G2713" s="18">
        <v>8450</v>
      </c>
      <c r="H2713" s="18" t="s">
        <v>4566</v>
      </c>
    </row>
    <row r="2714" spans="1:8" x14ac:dyDescent="0.2">
      <c r="A2714" s="3">
        <v>8371</v>
      </c>
      <c r="B2714" s="3" t="s">
        <v>2944</v>
      </c>
      <c r="C2714" s="3" t="s">
        <v>2943</v>
      </c>
      <c r="D2714" s="3" t="s">
        <v>2799</v>
      </c>
      <c r="G2714" s="18">
        <v>8451</v>
      </c>
      <c r="H2714" s="18" t="s">
        <v>4566</v>
      </c>
    </row>
    <row r="2715" spans="1:8" x14ac:dyDescent="0.2">
      <c r="A2715" s="3">
        <v>8372</v>
      </c>
      <c r="B2715" s="3" t="s">
        <v>2945</v>
      </c>
      <c r="C2715" s="3" t="s">
        <v>2943</v>
      </c>
      <c r="D2715" s="3" t="s">
        <v>2799</v>
      </c>
      <c r="G2715" s="18">
        <v>8452</v>
      </c>
      <c r="H2715" s="18" t="s">
        <v>4566</v>
      </c>
    </row>
    <row r="2716" spans="1:8" x14ac:dyDescent="0.2">
      <c r="A2716" s="3">
        <v>9573</v>
      </c>
      <c r="B2716" s="3" t="s">
        <v>2946</v>
      </c>
      <c r="C2716" s="3" t="s">
        <v>2943</v>
      </c>
      <c r="D2716" s="3" t="s">
        <v>2799</v>
      </c>
      <c r="G2716" s="18">
        <v>8453</v>
      </c>
      <c r="H2716" s="18" t="s">
        <v>4566</v>
      </c>
    </row>
    <row r="2717" spans="1:8" x14ac:dyDescent="0.2">
      <c r="A2717" s="3">
        <v>9554</v>
      </c>
      <c r="B2717" s="3" t="s">
        <v>2947</v>
      </c>
      <c r="C2717" s="3" t="s">
        <v>2948</v>
      </c>
      <c r="D2717" s="3" t="s">
        <v>2799</v>
      </c>
      <c r="G2717" s="18">
        <v>8454</v>
      </c>
      <c r="H2717" s="18" t="s">
        <v>4550</v>
      </c>
    </row>
    <row r="2718" spans="1:8" x14ac:dyDescent="0.2">
      <c r="A2718" s="3">
        <v>9555</v>
      </c>
      <c r="B2718" s="3" t="s">
        <v>2949</v>
      </c>
      <c r="C2718" s="3" t="s">
        <v>2948</v>
      </c>
      <c r="D2718" s="3" t="s">
        <v>2799</v>
      </c>
      <c r="G2718" s="18">
        <v>8455</v>
      </c>
      <c r="H2718" s="18" t="s">
        <v>4550</v>
      </c>
    </row>
    <row r="2719" spans="1:8" x14ac:dyDescent="0.2">
      <c r="A2719" s="3">
        <v>9545</v>
      </c>
      <c r="B2719" s="3" t="s">
        <v>2950</v>
      </c>
      <c r="C2719" s="3" t="s">
        <v>2950</v>
      </c>
      <c r="D2719" s="3" t="s">
        <v>2799</v>
      </c>
      <c r="G2719" s="18">
        <v>8457</v>
      </c>
      <c r="H2719" s="18" t="s">
        <v>4566</v>
      </c>
    </row>
    <row r="2720" spans="1:8" x14ac:dyDescent="0.2">
      <c r="A2720" s="3">
        <v>9546</v>
      </c>
      <c r="B2720" s="3" t="s">
        <v>2951</v>
      </c>
      <c r="C2720" s="3" t="s">
        <v>2950</v>
      </c>
      <c r="D2720" s="3" t="s">
        <v>2799</v>
      </c>
      <c r="G2720" s="18">
        <v>8458</v>
      </c>
      <c r="H2720" s="18" t="s">
        <v>4550</v>
      </c>
    </row>
    <row r="2721" spans="1:8" x14ac:dyDescent="0.2">
      <c r="A2721" s="3">
        <v>9535</v>
      </c>
      <c r="B2721" s="3" t="s">
        <v>2952</v>
      </c>
      <c r="C2721" s="3" t="s">
        <v>2953</v>
      </c>
      <c r="D2721" s="3" t="s">
        <v>2799</v>
      </c>
      <c r="G2721" s="18">
        <v>8459</v>
      </c>
      <c r="H2721" s="18" t="s">
        <v>4550</v>
      </c>
    </row>
    <row r="2722" spans="1:8" x14ac:dyDescent="0.2">
      <c r="A2722" s="3">
        <v>9514</v>
      </c>
      <c r="B2722" s="3" t="s">
        <v>2954</v>
      </c>
      <c r="C2722" s="3" t="s">
        <v>2954</v>
      </c>
      <c r="D2722" s="3" t="s">
        <v>2799</v>
      </c>
      <c r="G2722" s="18">
        <v>8460</v>
      </c>
      <c r="H2722" s="18" t="s">
        <v>4566</v>
      </c>
    </row>
    <row r="2723" spans="1:8" x14ac:dyDescent="0.2">
      <c r="A2723" s="3">
        <v>9515</v>
      </c>
      <c r="B2723" s="3" t="s">
        <v>2955</v>
      </c>
      <c r="C2723" s="3" t="s">
        <v>2954</v>
      </c>
      <c r="D2723" s="3" t="s">
        <v>2799</v>
      </c>
      <c r="G2723" s="18">
        <v>8461</v>
      </c>
      <c r="H2723" s="18" t="s">
        <v>4566</v>
      </c>
    </row>
    <row r="2724" spans="1:8" x14ac:dyDescent="0.2">
      <c r="A2724" s="3">
        <v>8267</v>
      </c>
      <c r="B2724" s="3" t="s">
        <v>2956</v>
      </c>
      <c r="C2724" s="3" t="s">
        <v>2956</v>
      </c>
      <c r="D2724" s="3" t="s">
        <v>2799</v>
      </c>
      <c r="G2724" s="18">
        <v>8462</v>
      </c>
      <c r="H2724" s="18" t="s">
        <v>4566</v>
      </c>
    </row>
    <row r="2725" spans="1:8" x14ac:dyDescent="0.2">
      <c r="A2725" s="3">
        <v>8264</v>
      </c>
      <c r="B2725" s="3" t="s">
        <v>2957</v>
      </c>
      <c r="C2725" s="3" t="s">
        <v>2957</v>
      </c>
      <c r="D2725" s="3" t="s">
        <v>2799</v>
      </c>
      <c r="G2725" s="18">
        <v>8463</v>
      </c>
      <c r="H2725" s="18" t="s">
        <v>4566</v>
      </c>
    </row>
    <row r="2726" spans="1:8" x14ac:dyDescent="0.2">
      <c r="A2726" s="3">
        <v>8506</v>
      </c>
      <c r="B2726" s="3" t="s">
        <v>2958</v>
      </c>
      <c r="C2726" s="3" t="s">
        <v>2959</v>
      </c>
      <c r="D2726" s="3" t="s">
        <v>2799</v>
      </c>
      <c r="G2726" s="18">
        <v>8464</v>
      </c>
      <c r="H2726" s="18" t="s">
        <v>4566</v>
      </c>
    </row>
    <row r="2727" spans="1:8" x14ac:dyDescent="0.2">
      <c r="A2727" s="3">
        <v>8535</v>
      </c>
      <c r="B2727" s="3" t="s">
        <v>2959</v>
      </c>
      <c r="C2727" s="3" t="s">
        <v>2959</v>
      </c>
      <c r="D2727" s="3" t="s">
        <v>2799</v>
      </c>
      <c r="G2727" s="18">
        <v>8465</v>
      </c>
      <c r="H2727" s="18" t="s">
        <v>4566</v>
      </c>
    </row>
    <row r="2728" spans="1:8" x14ac:dyDescent="0.2">
      <c r="A2728" s="3">
        <v>8507</v>
      </c>
      <c r="B2728" s="3" t="s">
        <v>2960</v>
      </c>
      <c r="C2728" s="3" t="s">
        <v>2961</v>
      </c>
      <c r="D2728" s="3" t="s">
        <v>2799</v>
      </c>
      <c r="G2728" s="18">
        <v>8466</v>
      </c>
      <c r="H2728" s="18" t="s">
        <v>4566</v>
      </c>
    </row>
    <row r="2729" spans="1:8" x14ac:dyDescent="0.2">
      <c r="A2729" s="3">
        <v>8508</v>
      </c>
      <c r="B2729" s="3" t="s">
        <v>2961</v>
      </c>
      <c r="C2729" s="3" t="s">
        <v>2961</v>
      </c>
      <c r="D2729" s="3" t="s">
        <v>2799</v>
      </c>
      <c r="G2729" s="18">
        <v>8467</v>
      </c>
      <c r="H2729" s="18" t="s">
        <v>4566</v>
      </c>
    </row>
    <row r="2730" spans="1:8" x14ac:dyDescent="0.2">
      <c r="A2730" s="3">
        <v>8536</v>
      </c>
      <c r="B2730" s="3" t="s">
        <v>2962</v>
      </c>
      <c r="C2730" s="3" t="s">
        <v>2962</v>
      </c>
      <c r="D2730" s="3" t="s">
        <v>2799</v>
      </c>
      <c r="G2730" s="18">
        <v>8468</v>
      </c>
      <c r="H2730" s="18" t="s">
        <v>4566</v>
      </c>
    </row>
    <row r="2731" spans="1:8" x14ac:dyDescent="0.2">
      <c r="A2731" s="3">
        <v>8537</v>
      </c>
      <c r="B2731" s="3" t="s">
        <v>2963</v>
      </c>
      <c r="C2731" s="3" t="s">
        <v>2962</v>
      </c>
      <c r="D2731" s="3" t="s">
        <v>2799</v>
      </c>
      <c r="G2731" s="18">
        <v>8471</v>
      </c>
      <c r="H2731" s="18" t="s">
        <v>4566</v>
      </c>
    </row>
    <row r="2732" spans="1:8" x14ac:dyDescent="0.2">
      <c r="A2732" s="3">
        <v>8537</v>
      </c>
      <c r="B2732" s="3" t="s">
        <v>2964</v>
      </c>
      <c r="C2732" s="3" t="s">
        <v>2962</v>
      </c>
      <c r="D2732" s="3" t="s">
        <v>2799</v>
      </c>
      <c r="G2732" s="18">
        <v>8472</v>
      </c>
      <c r="H2732" s="18" t="s">
        <v>4550</v>
      </c>
    </row>
    <row r="2733" spans="1:8" x14ac:dyDescent="0.2">
      <c r="A2733" s="3">
        <v>8265</v>
      </c>
      <c r="B2733" s="3" t="s">
        <v>2965</v>
      </c>
      <c r="C2733" s="3" t="s">
        <v>2965</v>
      </c>
      <c r="D2733" s="3" t="s">
        <v>2799</v>
      </c>
      <c r="G2733" s="18">
        <v>8474</v>
      </c>
      <c r="H2733" s="18" t="s">
        <v>4566</v>
      </c>
    </row>
    <row r="2734" spans="1:8" x14ac:dyDescent="0.2">
      <c r="A2734" s="3">
        <v>8555</v>
      </c>
      <c r="B2734" s="3" t="s">
        <v>2966</v>
      </c>
      <c r="C2734" s="3" t="s">
        <v>2967</v>
      </c>
      <c r="D2734" s="3" t="s">
        <v>2799</v>
      </c>
      <c r="G2734" s="18">
        <v>8475</v>
      </c>
      <c r="H2734" s="18" t="s">
        <v>4566</v>
      </c>
    </row>
    <row r="2735" spans="1:8" x14ac:dyDescent="0.2">
      <c r="A2735" s="3">
        <v>8505</v>
      </c>
      <c r="B2735" s="3" t="s">
        <v>2968</v>
      </c>
      <c r="C2735" s="3" t="s">
        <v>2968</v>
      </c>
      <c r="D2735" s="3" t="s">
        <v>2799</v>
      </c>
      <c r="G2735" s="18">
        <v>8476</v>
      </c>
      <c r="H2735" s="18" t="s">
        <v>4566</v>
      </c>
    </row>
    <row r="2736" spans="1:8" x14ac:dyDescent="0.2">
      <c r="A2736" s="3">
        <v>8505</v>
      </c>
      <c r="B2736" s="3" t="s">
        <v>2969</v>
      </c>
      <c r="C2736" s="3" t="s">
        <v>2968</v>
      </c>
      <c r="D2736" s="3" t="s">
        <v>2799</v>
      </c>
      <c r="G2736" s="18">
        <v>8477</v>
      </c>
      <c r="H2736" s="18" t="s">
        <v>4566</v>
      </c>
    </row>
    <row r="2737" spans="1:8" x14ac:dyDescent="0.2">
      <c r="A2737" s="3">
        <v>8558</v>
      </c>
      <c r="B2737" s="3" t="s">
        <v>2970</v>
      </c>
      <c r="C2737" s="3" t="s">
        <v>2970</v>
      </c>
      <c r="D2737" s="3" t="s">
        <v>2799</v>
      </c>
      <c r="G2737" s="18">
        <v>8478</v>
      </c>
      <c r="H2737" s="18" t="s">
        <v>4566</v>
      </c>
    </row>
    <row r="2738" spans="1:8" x14ac:dyDescent="0.2">
      <c r="A2738" s="3">
        <v>8268</v>
      </c>
      <c r="B2738" s="3" t="s">
        <v>2971</v>
      </c>
      <c r="C2738" s="3" t="s">
        <v>2972</v>
      </c>
      <c r="D2738" s="3" t="s">
        <v>2799</v>
      </c>
      <c r="G2738" s="18">
        <v>8479</v>
      </c>
      <c r="H2738" s="18" t="s">
        <v>4566</v>
      </c>
    </row>
    <row r="2739" spans="1:8" x14ac:dyDescent="0.2">
      <c r="A2739" s="3">
        <v>8268</v>
      </c>
      <c r="B2739" s="3" t="s">
        <v>2972</v>
      </c>
      <c r="C2739" s="3" t="s">
        <v>2972</v>
      </c>
      <c r="D2739" s="3" t="s">
        <v>2799</v>
      </c>
      <c r="G2739" s="18">
        <v>8482</v>
      </c>
      <c r="H2739" s="18" t="s">
        <v>4550</v>
      </c>
    </row>
    <row r="2740" spans="1:8" x14ac:dyDescent="0.2">
      <c r="A2740" s="3">
        <v>8269</v>
      </c>
      <c r="B2740" s="3" t="s">
        <v>2973</v>
      </c>
      <c r="C2740" s="3" t="s">
        <v>2972</v>
      </c>
      <c r="D2740" s="3" t="s">
        <v>2799</v>
      </c>
      <c r="G2740" s="18">
        <v>8483</v>
      </c>
      <c r="H2740" s="18" t="s">
        <v>4551</v>
      </c>
    </row>
    <row r="2741" spans="1:8" x14ac:dyDescent="0.2">
      <c r="A2741" s="3">
        <v>8266</v>
      </c>
      <c r="B2741" s="3" t="s">
        <v>2974</v>
      </c>
      <c r="C2741" s="3" t="s">
        <v>2974</v>
      </c>
      <c r="D2741" s="3" t="s">
        <v>2799</v>
      </c>
      <c r="G2741" s="18">
        <v>8484</v>
      </c>
      <c r="H2741" s="18" t="s">
        <v>4551</v>
      </c>
    </row>
    <row r="2742" spans="1:8" x14ac:dyDescent="0.2">
      <c r="A2742" s="3">
        <v>8259</v>
      </c>
      <c r="B2742" s="3" t="s">
        <v>2975</v>
      </c>
      <c r="C2742" s="3" t="s">
        <v>2976</v>
      </c>
      <c r="D2742" s="3" t="s">
        <v>2799</v>
      </c>
      <c r="G2742" s="18">
        <v>8486</v>
      </c>
      <c r="H2742" s="18" t="s">
        <v>4551</v>
      </c>
    </row>
    <row r="2743" spans="1:8" x14ac:dyDescent="0.2">
      <c r="A2743" s="3">
        <v>8259</v>
      </c>
      <c r="B2743" s="3" t="s">
        <v>2977</v>
      </c>
      <c r="C2743" s="3" t="s">
        <v>2976</v>
      </c>
      <c r="D2743" s="3" t="s">
        <v>2799</v>
      </c>
      <c r="G2743" s="18">
        <v>8487</v>
      </c>
      <c r="H2743" s="18" t="s">
        <v>4551</v>
      </c>
    </row>
    <row r="2744" spans="1:8" x14ac:dyDescent="0.2">
      <c r="A2744" s="3">
        <v>8259</v>
      </c>
      <c r="B2744" s="3" t="s">
        <v>2978</v>
      </c>
      <c r="C2744" s="3" t="s">
        <v>2976</v>
      </c>
      <c r="D2744" s="3" t="s">
        <v>2799</v>
      </c>
      <c r="G2744" s="18">
        <v>8488</v>
      </c>
      <c r="H2744" s="18" t="s">
        <v>4551</v>
      </c>
    </row>
    <row r="2745" spans="1:8" x14ac:dyDescent="0.2">
      <c r="A2745" s="3">
        <v>8259</v>
      </c>
      <c r="B2745" s="3" t="s">
        <v>2976</v>
      </c>
      <c r="C2745" s="3" t="s">
        <v>2976</v>
      </c>
      <c r="D2745" s="3" t="s">
        <v>2799</v>
      </c>
      <c r="G2745" s="18">
        <v>8489</v>
      </c>
      <c r="H2745" s="18" t="s">
        <v>4551</v>
      </c>
    </row>
    <row r="2746" spans="1:8" x14ac:dyDescent="0.2">
      <c r="A2746" s="3">
        <v>8514</v>
      </c>
      <c r="B2746" s="3" t="s">
        <v>2979</v>
      </c>
      <c r="C2746" s="3" t="s">
        <v>2979</v>
      </c>
      <c r="D2746" s="3" t="s">
        <v>2799</v>
      </c>
      <c r="G2746" s="18">
        <v>8492</v>
      </c>
      <c r="H2746" s="18" t="s">
        <v>4551</v>
      </c>
    </row>
    <row r="2747" spans="1:8" x14ac:dyDescent="0.2">
      <c r="A2747" s="3">
        <v>8572</v>
      </c>
      <c r="B2747" s="3" t="s">
        <v>2980</v>
      </c>
      <c r="C2747" s="3" t="s">
        <v>2981</v>
      </c>
      <c r="D2747" s="3" t="s">
        <v>2799</v>
      </c>
      <c r="G2747" s="18">
        <v>8493</v>
      </c>
      <c r="H2747" s="18" t="s">
        <v>4551</v>
      </c>
    </row>
    <row r="2748" spans="1:8" x14ac:dyDescent="0.2">
      <c r="A2748" s="3">
        <v>8572</v>
      </c>
      <c r="B2748" s="3" t="s">
        <v>2980</v>
      </c>
      <c r="C2748" s="3" t="s">
        <v>2981</v>
      </c>
      <c r="D2748" s="3" t="s">
        <v>2799</v>
      </c>
      <c r="G2748" s="18">
        <v>8494</v>
      </c>
      <c r="H2748" s="18" t="s">
        <v>4551</v>
      </c>
    </row>
    <row r="2749" spans="1:8" x14ac:dyDescent="0.2">
      <c r="A2749" s="3">
        <v>8572</v>
      </c>
      <c r="B2749" s="3" t="s">
        <v>2982</v>
      </c>
      <c r="C2749" s="3" t="s">
        <v>2981</v>
      </c>
      <c r="D2749" s="3" t="s">
        <v>2799</v>
      </c>
      <c r="G2749" s="18">
        <v>8495</v>
      </c>
      <c r="H2749" s="18" t="s">
        <v>4551</v>
      </c>
    </row>
    <row r="2750" spans="1:8" x14ac:dyDescent="0.2">
      <c r="A2750" s="3">
        <v>8572</v>
      </c>
      <c r="B2750" s="3" t="s">
        <v>2983</v>
      </c>
      <c r="C2750" s="3" t="s">
        <v>2981</v>
      </c>
      <c r="D2750" s="3" t="s">
        <v>2799</v>
      </c>
      <c r="G2750" s="18">
        <v>8496</v>
      </c>
      <c r="H2750" s="18" t="s">
        <v>4551</v>
      </c>
    </row>
    <row r="2751" spans="1:8" x14ac:dyDescent="0.2">
      <c r="A2751" s="3">
        <v>8572</v>
      </c>
      <c r="B2751" s="3" t="s">
        <v>2984</v>
      </c>
      <c r="C2751" s="3" t="s">
        <v>2981</v>
      </c>
      <c r="D2751" s="3" t="s">
        <v>2799</v>
      </c>
      <c r="G2751" s="18">
        <v>8497</v>
      </c>
      <c r="H2751" s="18" t="s">
        <v>4551</v>
      </c>
    </row>
    <row r="2752" spans="1:8" x14ac:dyDescent="0.2">
      <c r="A2752" s="3">
        <v>8576</v>
      </c>
      <c r="B2752" s="3" t="s">
        <v>2985</v>
      </c>
      <c r="C2752" s="3" t="s">
        <v>2981</v>
      </c>
      <c r="D2752" s="3" t="s">
        <v>2799</v>
      </c>
      <c r="G2752" s="18">
        <v>8498</v>
      </c>
      <c r="H2752" s="18" t="s">
        <v>4551</v>
      </c>
    </row>
    <row r="2753" spans="1:8" x14ac:dyDescent="0.2">
      <c r="A2753" s="3">
        <v>8585</v>
      </c>
      <c r="B2753" s="3" t="s">
        <v>2986</v>
      </c>
      <c r="C2753" s="3" t="s">
        <v>2987</v>
      </c>
      <c r="D2753" s="3" t="s">
        <v>2799</v>
      </c>
      <c r="G2753" s="18">
        <v>8499</v>
      </c>
      <c r="H2753" s="18" t="s">
        <v>4551</v>
      </c>
    </row>
    <row r="2754" spans="1:8" x14ac:dyDescent="0.2">
      <c r="A2754" s="3">
        <v>8585</v>
      </c>
      <c r="B2754" s="3" t="s">
        <v>2988</v>
      </c>
      <c r="C2754" s="3" t="s">
        <v>2987</v>
      </c>
      <c r="D2754" s="3" t="s">
        <v>2799</v>
      </c>
      <c r="G2754" s="18">
        <v>8500</v>
      </c>
      <c r="H2754" s="18" t="s">
        <v>4566</v>
      </c>
    </row>
    <row r="2755" spans="1:8" x14ac:dyDescent="0.2">
      <c r="A2755" s="3">
        <v>8585</v>
      </c>
      <c r="B2755" s="3" t="s">
        <v>2987</v>
      </c>
      <c r="C2755" s="3" t="s">
        <v>2987</v>
      </c>
      <c r="D2755" s="3" t="s">
        <v>2799</v>
      </c>
      <c r="G2755" s="18">
        <v>8505</v>
      </c>
      <c r="H2755" s="18" t="s">
        <v>4567</v>
      </c>
    </row>
    <row r="2756" spans="1:8" x14ac:dyDescent="0.2">
      <c r="A2756" s="3">
        <v>8585</v>
      </c>
      <c r="B2756" s="3" t="s">
        <v>2989</v>
      </c>
      <c r="C2756" s="3" t="s">
        <v>2987</v>
      </c>
      <c r="D2756" s="3" t="s">
        <v>2799</v>
      </c>
      <c r="G2756" s="18">
        <v>8506</v>
      </c>
      <c r="H2756" s="18" t="s">
        <v>4566</v>
      </c>
    </row>
    <row r="2757" spans="1:8" x14ac:dyDescent="0.2">
      <c r="A2757" s="3">
        <v>8586</v>
      </c>
      <c r="B2757" s="3" t="s">
        <v>2990</v>
      </c>
      <c r="C2757" s="3" t="s">
        <v>2987</v>
      </c>
      <c r="D2757" s="3" t="s">
        <v>2799</v>
      </c>
      <c r="G2757" s="18">
        <v>8507</v>
      </c>
      <c r="H2757" s="18" t="s">
        <v>4567</v>
      </c>
    </row>
    <row r="2758" spans="1:8" x14ac:dyDescent="0.2">
      <c r="A2758" s="3">
        <v>8586</v>
      </c>
      <c r="B2758" s="3" t="s">
        <v>2991</v>
      </c>
      <c r="C2758" s="3" t="s">
        <v>2987</v>
      </c>
      <c r="D2758" s="3" t="s">
        <v>2799</v>
      </c>
      <c r="G2758" s="18">
        <v>8508</v>
      </c>
      <c r="H2758" s="18" t="s">
        <v>4567</v>
      </c>
    </row>
    <row r="2759" spans="1:8" x14ac:dyDescent="0.2">
      <c r="A2759" s="3">
        <v>8575</v>
      </c>
      <c r="B2759" s="3" t="s">
        <v>2992</v>
      </c>
      <c r="C2759" s="3" t="s">
        <v>2993</v>
      </c>
      <c r="D2759" s="3" t="s">
        <v>2799</v>
      </c>
      <c r="G2759" s="18">
        <v>8512</v>
      </c>
      <c r="H2759" s="18" t="s">
        <v>4567</v>
      </c>
    </row>
    <row r="2760" spans="1:8" x14ac:dyDescent="0.2">
      <c r="A2760" s="3">
        <v>8575</v>
      </c>
      <c r="B2760" s="3" t="s">
        <v>2994</v>
      </c>
      <c r="C2760" s="3" t="s">
        <v>2993</v>
      </c>
      <c r="D2760" s="3" t="s">
        <v>2799</v>
      </c>
      <c r="G2760" s="18">
        <v>8514</v>
      </c>
      <c r="H2760" s="18" t="s">
        <v>4567</v>
      </c>
    </row>
    <row r="2761" spans="1:8" x14ac:dyDescent="0.2">
      <c r="A2761" s="3">
        <v>8584</v>
      </c>
      <c r="B2761" s="3" t="s">
        <v>2995</v>
      </c>
      <c r="C2761" s="3" t="s">
        <v>2993</v>
      </c>
      <c r="D2761" s="3" t="s">
        <v>2799</v>
      </c>
      <c r="G2761" s="18">
        <v>8522</v>
      </c>
      <c r="H2761" s="18" t="s">
        <v>4550</v>
      </c>
    </row>
    <row r="2762" spans="1:8" x14ac:dyDescent="0.2">
      <c r="A2762" s="3">
        <v>8584</v>
      </c>
      <c r="B2762" s="3" t="s">
        <v>2996</v>
      </c>
      <c r="C2762" s="3" t="s">
        <v>2993</v>
      </c>
      <c r="D2762" s="3" t="s">
        <v>2799</v>
      </c>
      <c r="G2762" s="18">
        <v>8523</v>
      </c>
      <c r="H2762" s="18" t="s">
        <v>4550</v>
      </c>
    </row>
    <row r="2763" spans="1:8" x14ac:dyDescent="0.2">
      <c r="A2763" s="3">
        <v>9503</v>
      </c>
      <c r="B2763" s="3" t="s">
        <v>2997</v>
      </c>
      <c r="C2763" s="3" t="s">
        <v>2998</v>
      </c>
      <c r="D2763" s="3" t="s">
        <v>2799</v>
      </c>
      <c r="G2763" s="18">
        <v>8524</v>
      </c>
      <c r="H2763" s="18" t="s">
        <v>4566</v>
      </c>
    </row>
    <row r="2764" spans="1:8" x14ac:dyDescent="0.2">
      <c r="A2764" s="3">
        <v>9503</v>
      </c>
      <c r="B2764" s="3" t="s">
        <v>2999</v>
      </c>
      <c r="C2764" s="3" t="s">
        <v>2998</v>
      </c>
      <c r="D2764" s="3" t="s">
        <v>2799</v>
      </c>
      <c r="G2764" s="18">
        <v>8525</v>
      </c>
      <c r="H2764" s="18" t="s">
        <v>4566</v>
      </c>
    </row>
    <row r="2765" spans="1:8" x14ac:dyDescent="0.2">
      <c r="A2765" s="3">
        <v>9504</v>
      </c>
      <c r="B2765" s="3" t="s">
        <v>3000</v>
      </c>
      <c r="C2765" s="3" t="s">
        <v>2998</v>
      </c>
      <c r="D2765" s="3" t="s">
        <v>2799</v>
      </c>
      <c r="G2765" s="18">
        <v>8526</v>
      </c>
      <c r="H2765" s="18" t="s">
        <v>4566</v>
      </c>
    </row>
    <row r="2766" spans="1:8" x14ac:dyDescent="0.2">
      <c r="A2766" s="3">
        <v>9517</v>
      </c>
      <c r="B2766" s="3" t="s">
        <v>3001</v>
      </c>
      <c r="C2766" s="3" t="s">
        <v>2998</v>
      </c>
      <c r="D2766" s="3" t="s">
        <v>2799</v>
      </c>
      <c r="G2766" s="18">
        <v>8532</v>
      </c>
      <c r="H2766" s="18" t="s">
        <v>4566</v>
      </c>
    </row>
    <row r="2767" spans="1:8" x14ac:dyDescent="0.2">
      <c r="A2767" s="3">
        <v>9565</v>
      </c>
      <c r="B2767" s="3" t="s">
        <v>2998</v>
      </c>
      <c r="C2767" s="3" t="s">
        <v>2998</v>
      </c>
      <c r="D2767" s="3" t="s">
        <v>2799</v>
      </c>
      <c r="G2767" s="18">
        <v>8535</v>
      </c>
      <c r="H2767" s="18" t="s">
        <v>4566</v>
      </c>
    </row>
    <row r="2768" spans="1:8" x14ac:dyDescent="0.2">
      <c r="A2768" s="3">
        <v>9565</v>
      </c>
      <c r="B2768" s="3" t="s">
        <v>3002</v>
      </c>
      <c r="C2768" s="3" t="s">
        <v>2998</v>
      </c>
      <c r="D2768" s="3" t="s">
        <v>2799</v>
      </c>
      <c r="G2768" s="18">
        <v>8536</v>
      </c>
      <c r="H2768" s="18" t="s">
        <v>4566</v>
      </c>
    </row>
    <row r="2769" spans="1:8" x14ac:dyDescent="0.2">
      <c r="A2769" s="3">
        <v>9565</v>
      </c>
      <c r="B2769" s="3" t="s">
        <v>3003</v>
      </c>
      <c r="C2769" s="3" t="s">
        <v>2998</v>
      </c>
      <c r="D2769" s="3" t="s">
        <v>2799</v>
      </c>
      <c r="G2769" s="18">
        <v>8537</v>
      </c>
      <c r="H2769" s="18" t="s">
        <v>4566</v>
      </c>
    </row>
    <row r="2770" spans="1:8" x14ac:dyDescent="0.2">
      <c r="A2770" s="3">
        <v>9565</v>
      </c>
      <c r="B2770" s="3" t="s">
        <v>3004</v>
      </c>
      <c r="C2770" s="3" t="s">
        <v>2998</v>
      </c>
      <c r="D2770" s="3" t="s">
        <v>2799</v>
      </c>
      <c r="G2770" s="18">
        <v>8542</v>
      </c>
      <c r="H2770" s="18" t="s">
        <v>4550</v>
      </c>
    </row>
    <row r="2771" spans="1:8" x14ac:dyDescent="0.2">
      <c r="A2771" s="3">
        <v>9565</v>
      </c>
      <c r="B2771" s="3" t="s">
        <v>3005</v>
      </c>
      <c r="C2771" s="3" t="s">
        <v>2998</v>
      </c>
      <c r="D2771" s="3" t="s">
        <v>2799</v>
      </c>
      <c r="G2771" s="18">
        <v>8543</v>
      </c>
      <c r="H2771" s="18" t="s">
        <v>4550</v>
      </c>
    </row>
    <row r="2772" spans="1:8" x14ac:dyDescent="0.2">
      <c r="A2772" s="3">
        <v>8560</v>
      </c>
      <c r="B2772" s="3" t="s">
        <v>3006</v>
      </c>
      <c r="C2772" s="3" t="s">
        <v>3006</v>
      </c>
      <c r="D2772" s="3" t="s">
        <v>2799</v>
      </c>
      <c r="G2772" s="18">
        <v>8544</v>
      </c>
      <c r="H2772" s="18" t="s">
        <v>4550</v>
      </c>
    </row>
    <row r="2773" spans="1:8" x14ac:dyDescent="0.2">
      <c r="A2773" s="3">
        <v>8561</v>
      </c>
      <c r="B2773" s="3" t="s">
        <v>3007</v>
      </c>
      <c r="C2773" s="3" t="s">
        <v>3006</v>
      </c>
      <c r="D2773" s="3" t="s">
        <v>2799</v>
      </c>
      <c r="G2773" s="18">
        <v>8545</v>
      </c>
      <c r="H2773" s="18" t="s">
        <v>4550</v>
      </c>
    </row>
    <row r="2774" spans="1:8" x14ac:dyDescent="0.2">
      <c r="A2774" s="3">
        <v>8570</v>
      </c>
      <c r="B2774" s="3" t="s">
        <v>3008</v>
      </c>
      <c r="C2774" s="3" t="s">
        <v>3008</v>
      </c>
      <c r="D2774" s="3" t="s">
        <v>2799</v>
      </c>
      <c r="G2774" s="18">
        <v>8546</v>
      </c>
      <c r="H2774" s="18" t="s">
        <v>4566</v>
      </c>
    </row>
    <row r="2775" spans="1:8" x14ac:dyDescent="0.2">
      <c r="A2775" s="3">
        <v>8554</v>
      </c>
      <c r="B2775" s="3" t="s">
        <v>3009</v>
      </c>
      <c r="C2775" s="3" t="s">
        <v>3010</v>
      </c>
      <c r="D2775" s="3" t="s">
        <v>2799</v>
      </c>
      <c r="G2775" s="18">
        <v>8547</v>
      </c>
      <c r="H2775" s="18" t="s">
        <v>4566</v>
      </c>
    </row>
    <row r="2776" spans="1:8" x14ac:dyDescent="0.2">
      <c r="A2776" s="3">
        <v>8554</v>
      </c>
      <c r="B2776" s="3" t="s">
        <v>3011</v>
      </c>
      <c r="C2776" s="3" t="s">
        <v>3010</v>
      </c>
      <c r="D2776" s="3" t="s">
        <v>2799</v>
      </c>
      <c r="G2776" s="18">
        <v>8548</v>
      </c>
      <c r="H2776" s="18" t="s">
        <v>4566</v>
      </c>
    </row>
    <row r="2777" spans="1:8" x14ac:dyDescent="0.2">
      <c r="A2777" s="3">
        <v>8556</v>
      </c>
      <c r="B2777" s="3" t="s">
        <v>3010</v>
      </c>
      <c r="C2777" s="3" t="s">
        <v>3010</v>
      </c>
      <c r="D2777" s="3" t="s">
        <v>2799</v>
      </c>
      <c r="G2777" s="18">
        <v>8552</v>
      </c>
      <c r="H2777" s="18" t="s">
        <v>4567</v>
      </c>
    </row>
    <row r="2778" spans="1:8" x14ac:dyDescent="0.2">
      <c r="A2778" s="3">
        <v>8556</v>
      </c>
      <c r="B2778" s="3" t="s">
        <v>3012</v>
      </c>
      <c r="C2778" s="3" t="s">
        <v>3010</v>
      </c>
      <c r="D2778" s="3" t="s">
        <v>2799</v>
      </c>
      <c r="G2778" s="18">
        <v>8553</v>
      </c>
      <c r="H2778" s="18" t="s">
        <v>4567</v>
      </c>
    </row>
    <row r="2779" spans="1:8" x14ac:dyDescent="0.2">
      <c r="A2779" s="3">
        <v>8556</v>
      </c>
      <c r="B2779" s="3" t="s">
        <v>3013</v>
      </c>
      <c r="C2779" s="3" t="s">
        <v>3010</v>
      </c>
      <c r="D2779" s="3" t="s">
        <v>2799</v>
      </c>
      <c r="G2779" s="18">
        <v>8554</v>
      </c>
      <c r="H2779" s="18" t="s">
        <v>4567</v>
      </c>
    </row>
    <row r="2780" spans="1:8" x14ac:dyDescent="0.2">
      <c r="A2780" s="3">
        <v>8556</v>
      </c>
      <c r="B2780" s="3" t="s">
        <v>3014</v>
      </c>
      <c r="C2780" s="3" t="s">
        <v>3010</v>
      </c>
      <c r="D2780" s="3" t="s">
        <v>2799</v>
      </c>
      <c r="G2780" s="18">
        <v>8555</v>
      </c>
      <c r="H2780" s="18" t="s">
        <v>4567</v>
      </c>
    </row>
    <row r="2781" spans="1:8" x14ac:dyDescent="0.2">
      <c r="A2781" s="3">
        <v>8564</v>
      </c>
      <c r="B2781" s="3" t="s">
        <v>3015</v>
      </c>
      <c r="C2781" s="3" t="s">
        <v>3010</v>
      </c>
      <c r="D2781" s="3" t="s">
        <v>2799</v>
      </c>
      <c r="G2781" s="18">
        <v>8556</v>
      </c>
      <c r="H2781" s="18" t="s">
        <v>4567</v>
      </c>
    </row>
    <row r="2782" spans="1:8" x14ac:dyDescent="0.2">
      <c r="A2782" s="3">
        <v>6517</v>
      </c>
      <c r="B2782" s="3" t="s">
        <v>3016</v>
      </c>
      <c r="C2782" s="3" t="s">
        <v>3017</v>
      </c>
      <c r="D2782" s="3" t="s">
        <v>3018</v>
      </c>
      <c r="G2782" s="18">
        <v>8558</v>
      </c>
      <c r="H2782" s="18" t="s">
        <v>4567</v>
      </c>
    </row>
    <row r="2783" spans="1:8" x14ac:dyDescent="0.2">
      <c r="A2783" s="3">
        <v>6532</v>
      </c>
      <c r="B2783" s="3" t="s">
        <v>3019</v>
      </c>
      <c r="C2783" s="3" t="s">
        <v>3017</v>
      </c>
      <c r="D2783" s="3" t="s">
        <v>3018</v>
      </c>
      <c r="G2783" s="18">
        <v>8560</v>
      </c>
      <c r="H2783" s="18" t="s">
        <v>4567</v>
      </c>
    </row>
    <row r="2784" spans="1:8" x14ac:dyDescent="0.2">
      <c r="A2784" s="3">
        <v>6500</v>
      </c>
      <c r="B2784" s="3" t="s">
        <v>3020</v>
      </c>
      <c r="C2784" s="3" t="s">
        <v>3020</v>
      </c>
      <c r="D2784" s="3" t="s">
        <v>3018</v>
      </c>
      <c r="G2784" s="18">
        <v>8561</v>
      </c>
      <c r="H2784" s="18" t="s">
        <v>4567</v>
      </c>
    </row>
    <row r="2785" spans="1:8" x14ac:dyDescent="0.2">
      <c r="A2785" s="3">
        <v>6503</v>
      </c>
      <c r="B2785" s="3" t="s">
        <v>3020</v>
      </c>
      <c r="C2785" s="3" t="s">
        <v>3020</v>
      </c>
      <c r="D2785" s="3" t="s">
        <v>3018</v>
      </c>
      <c r="G2785" s="18">
        <v>8564</v>
      </c>
      <c r="H2785" s="18" t="s">
        <v>4567</v>
      </c>
    </row>
    <row r="2786" spans="1:8" x14ac:dyDescent="0.2">
      <c r="A2786" s="3">
        <v>6512</v>
      </c>
      <c r="B2786" s="3" t="s">
        <v>3021</v>
      </c>
      <c r="C2786" s="3" t="s">
        <v>3020</v>
      </c>
      <c r="D2786" s="3" t="s">
        <v>3018</v>
      </c>
      <c r="G2786" s="18">
        <v>8565</v>
      </c>
      <c r="H2786" s="18" t="s">
        <v>4567</v>
      </c>
    </row>
    <row r="2787" spans="1:8" x14ac:dyDescent="0.2">
      <c r="A2787" s="3">
        <v>6513</v>
      </c>
      <c r="B2787" s="3" t="s">
        <v>3022</v>
      </c>
      <c r="C2787" s="3" t="s">
        <v>3020</v>
      </c>
      <c r="D2787" s="3" t="s">
        <v>3018</v>
      </c>
      <c r="G2787" s="18">
        <v>8566</v>
      </c>
      <c r="H2787" s="18" t="s">
        <v>4567</v>
      </c>
    </row>
    <row r="2788" spans="1:8" x14ac:dyDescent="0.2">
      <c r="A2788" s="3">
        <v>6514</v>
      </c>
      <c r="B2788" s="3" t="s">
        <v>3023</v>
      </c>
      <c r="C2788" s="3" t="s">
        <v>3020</v>
      </c>
      <c r="D2788" s="3" t="s">
        <v>3018</v>
      </c>
      <c r="G2788" s="18">
        <v>8570</v>
      </c>
      <c r="H2788" s="18" t="s">
        <v>4567</v>
      </c>
    </row>
    <row r="2789" spans="1:8" x14ac:dyDescent="0.2">
      <c r="A2789" s="3">
        <v>6515</v>
      </c>
      <c r="B2789" s="3" t="s">
        <v>3024</v>
      </c>
      <c r="C2789" s="3" t="s">
        <v>3020</v>
      </c>
      <c r="D2789" s="3" t="s">
        <v>3018</v>
      </c>
      <c r="G2789" s="18">
        <v>8572</v>
      </c>
      <c r="H2789" s="18" t="s">
        <v>4567</v>
      </c>
    </row>
    <row r="2790" spans="1:8" x14ac:dyDescent="0.2">
      <c r="A2790" s="3">
        <v>6518</v>
      </c>
      <c r="B2790" s="3" t="s">
        <v>3025</v>
      </c>
      <c r="C2790" s="3" t="s">
        <v>3020</v>
      </c>
      <c r="D2790" s="3" t="s">
        <v>3018</v>
      </c>
      <c r="G2790" s="18">
        <v>8573</v>
      </c>
      <c r="H2790" s="18" t="s">
        <v>4567</v>
      </c>
    </row>
    <row r="2791" spans="1:8" x14ac:dyDescent="0.2">
      <c r="A2791" s="3">
        <v>6523</v>
      </c>
      <c r="B2791" s="3" t="s">
        <v>3026</v>
      </c>
      <c r="C2791" s="3" t="s">
        <v>3020</v>
      </c>
      <c r="D2791" s="3" t="s">
        <v>3018</v>
      </c>
      <c r="G2791" s="18">
        <v>8574</v>
      </c>
      <c r="H2791" s="18" t="s">
        <v>4567</v>
      </c>
    </row>
    <row r="2792" spans="1:8" x14ac:dyDescent="0.2">
      <c r="A2792" s="3">
        <v>6524</v>
      </c>
      <c r="B2792" s="3" t="s">
        <v>3027</v>
      </c>
      <c r="C2792" s="3" t="s">
        <v>3020</v>
      </c>
      <c r="D2792" s="3" t="s">
        <v>3018</v>
      </c>
      <c r="G2792" s="18">
        <v>8575</v>
      </c>
      <c r="H2792" s="18" t="s">
        <v>4567</v>
      </c>
    </row>
    <row r="2793" spans="1:8" x14ac:dyDescent="0.2">
      <c r="A2793" s="3">
        <v>6525</v>
      </c>
      <c r="B2793" s="3" t="s">
        <v>3028</v>
      </c>
      <c r="C2793" s="3" t="s">
        <v>3020</v>
      </c>
      <c r="D2793" s="3" t="s">
        <v>3018</v>
      </c>
      <c r="G2793" s="18">
        <v>8576</v>
      </c>
      <c r="H2793" s="18" t="s">
        <v>4567</v>
      </c>
    </row>
    <row r="2794" spans="1:8" x14ac:dyDescent="0.2">
      <c r="A2794" s="3">
        <v>6528</v>
      </c>
      <c r="B2794" s="3" t="s">
        <v>3029</v>
      </c>
      <c r="C2794" s="3" t="s">
        <v>3020</v>
      </c>
      <c r="D2794" s="3" t="s">
        <v>3018</v>
      </c>
      <c r="G2794" s="18">
        <v>8577</v>
      </c>
      <c r="H2794" s="18" t="s">
        <v>4567</v>
      </c>
    </row>
    <row r="2795" spans="1:8" x14ac:dyDescent="0.2">
      <c r="A2795" s="3">
        <v>6582</v>
      </c>
      <c r="B2795" s="3" t="s">
        <v>3030</v>
      </c>
      <c r="C2795" s="3" t="s">
        <v>3020</v>
      </c>
      <c r="D2795" s="3" t="s">
        <v>3018</v>
      </c>
      <c r="G2795" s="18">
        <v>8580</v>
      </c>
      <c r="H2795" s="18" t="s">
        <v>4567</v>
      </c>
    </row>
    <row r="2796" spans="1:8" x14ac:dyDescent="0.2">
      <c r="A2796" s="3">
        <v>6583</v>
      </c>
      <c r="B2796" s="3" t="s">
        <v>3031</v>
      </c>
      <c r="C2796" s="3" t="s">
        <v>3020</v>
      </c>
      <c r="D2796" s="3" t="s">
        <v>3018</v>
      </c>
      <c r="G2796" s="18">
        <v>8581</v>
      </c>
      <c r="H2796" s="18" t="s">
        <v>4567</v>
      </c>
    </row>
    <row r="2797" spans="1:8" x14ac:dyDescent="0.2">
      <c r="A2797" s="3">
        <v>6584</v>
      </c>
      <c r="B2797" s="3" t="s">
        <v>3032</v>
      </c>
      <c r="C2797" s="3" t="s">
        <v>3020</v>
      </c>
      <c r="D2797" s="3" t="s">
        <v>3018</v>
      </c>
      <c r="G2797" s="18">
        <v>8582</v>
      </c>
      <c r="H2797" s="18" t="s">
        <v>4567</v>
      </c>
    </row>
    <row r="2798" spans="1:8" x14ac:dyDescent="0.2">
      <c r="A2798" s="3">
        <v>6702</v>
      </c>
      <c r="B2798" s="3" t="s">
        <v>3033</v>
      </c>
      <c r="C2798" s="3" t="s">
        <v>3020</v>
      </c>
      <c r="D2798" s="3" t="s">
        <v>3018</v>
      </c>
      <c r="G2798" s="18">
        <v>8583</v>
      </c>
      <c r="H2798" s="18" t="s">
        <v>4567</v>
      </c>
    </row>
    <row r="2799" spans="1:8" x14ac:dyDescent="0.2">
      <c r="A2799" s="3">
        <v>6593</v>
      </c>
      <c r="B2799" s="3" t="s">
        <v>3034</v>
      </c>
      <c r="C2799" s="3" t="s">
        <v>3034</v>
      </c>
      <c r="D2799" s="3" t="s">
        <v>3018</v>
      </c>
      <c r="G2799" s="18">
        <v>8584</v>
      </c>
      <c r="H2799" s="18" t="s">
        <v>4567</v>
      </c>
    </row>
    <row r="2800" spans="1:8" x14ac:dyDescent="0.2">
      <c r="A2800" s="3">
        <v>6599</v>
      </c>
      <c r="B2800" s="3" t="s">
        <v>3035</v>
      </c>
      <c r="C2800" s="3" t="s">
        <v>3034</v>
      </c>
      <c r="D2800" s="3" t="s">
        <v>3018</v>
      </c>
      <c r="G2800" s="18">
        <v>8585</v>
      </c>
      <c r="H2800" s="18" t="s">
        <v>4567</v>
      </c>
    </row>
    <row r="2801" spans="1:8" x14ac:dyDescent="0.2">
      <c r="A2801" s="3">
        <v>6810</v>
      </c>
      <c r="B2801" s="3" t="s">
        <v>3036</v>
      </c>
      <c r="C2801" s="3" t="s">
        <v>3036</v>
      </c>
      <c r="D2801" s="3" t="s">
        <v>3018</v>
      </c>
      <c r="G2801" s="18">
        <v>8586</v>
      </c>
      <c r="H2801" s="18" t="s">
        <v>4567</v>
      </c>
    </row>
    <row r="2802" spans="1:8" x14ac:dyDescent="0.2">
      <c r="A2802" s="3">
        <v>6533</v>
      </c>
      <c r="B2802" s="3" t="s">
        <v>3037</v>
      </c>
      <c r="C2802" s="3" t="s">
        <v>3037</v>
      </c>
      <c r="D2802" s="3" t="s">
        <v>3018</v>
      </c>
      <c r="G2802" s="18">
        <v>8587</v>
      </c>
      <c r="H2802" s="18" t="s">
        <v>4567</v>
      </c>
    </row>
    <row r="2803" spans="1:8" x14ac:dyDescent="0.2">
      <c r="A2803" s="3">
        <v>6592</v>
      </c>
      <c r="B2803" s="3" t="s">
        <v>3038</v>
      </c>
      <c r="C2803" s="3" t="s">
        <v>3039</v>
      </c>
      <c r="D2803" s="3" t="s">
        <v>3018</v>
      </c>
      <c r="G2803" s="18">
        <v>8588</v>
      </c>
      <c r="H2803" s="18" t="s">
        <v>4567</v>
      </c>
    </row>
    <row r="2804" spans="1:8" x14ac:dyDescent="0.2">
      <c r="A2804" s="3">
        <v>6715</v>
      </c>
      <c r="B2804" s="3" t="s">
        <v>3040</v>
      </c>
      <c r="C2804" s="3" t="s">
        <v>3041</v>
      </c>
      <c r="D2804" s="3" t="s">
        <v>3018</v>
      </c>
      <c r="G2804" s="18">
        <v>8589</v>
      </c>
      <c r="H2804" s="18" t="s">
        <v>4567</v>
      </c>
    </row>
    <row r="2805" spans="1:8" x14ac:dyDescent="0.2">
      <c r="A2805" s="3">
        <v>6716</v>
      </c>
      <c r="B2805" s="3" t="s">
        <v>3041</v>
      </c>
      <c r="C2805" s="3" t="s">
        <v>3041</v>
      </c>
      <c r="D2805" s="3" t="s">
        <v>3018</v>
      </c>
      <c r="G2805" s="18">
        <v>8590</v>
      </c>
      <c r="H2805" s="18" t="s">
        <v>4567</v>
      </c>
    </row>
    <row r="2806" spans="1:8" x14ac:dyDescent="0.2">
      <c r="A2806" s="3">
        <v>6716</v>
      </c>
      <c r="B2806" s="3" t="s">
        <v>3042</v>
      </c>
      <c r="C2806" s="3" t="s">
        <v>3041</v>
      </c>
      <c r="D2806" s="3" t="s">
        <v>3018</v>
      </c>
      <c r="G2806" s="18">
        <v>8592</v>
      </c>
      <c r="H2806" s="18" t="s">
        <v>4567</v>
      </c>
    </row>
    <row r="2807" spans="1:8" x14ac:dyDescent="0.2">
      <c r="A2807" s="3">
        <v>6716</v>
      </c>
      <c r="B2807" s="3" t="s">
        <v>3043</v>
      </c>
      <c r="C2807" s="3" t="s">
        <v>3041</v>
      </c>
      <c r="D2807" s="3" t="s">
        <v>3018</v>
      </c>
      <c r="G2807" s="18">
        <v>8593</v>
      </c>
      <c r="H2807" s="18" t="s">
        <v>4567</v>
      </c>
    </row>
    <row r="2808" spans="1:8" x14ac:dyDescent="0.2">
      <c r="A2808" s="3">
        <v>6721</v>
      </c>
      <c r="B2808" s="3" t="s">
        <v>3044</v>
      </c>
      <c r="C2808" s="3" t="s">
        <v>3041</v>
      </c>
      <c r="D2808" s="3" t="s">
        <v>3018</v>
      </c>
      <c r="G2808" s="18">
        <v>8594</v>
      </c>
      <c r="H2808" s="18" t="s">
        <v>4567</v>
      </c>
    </row>
    <row r="2809" spans="1:8" x14ac:dyDescent="0.2">
      <c r="A2809" s="3">
        <v>6722</v>
      </c>
      <c r="B2809" s="3" t="s">
        <v>3045</v>
      </c>
      <c r="C2809" s="3" t="s">
        <v>3041</v>
      </c>
      <c r="D2809" s="3" t="s">
        <v>3018</v>
      </c>
      <c r="G2809" s="18">
        <v>8595</v>
      </c>
      <c r="H2809" s="18" t="s">
        <v>4567</v>
      </c>
    </row>
    <row r="2810" spans="1:8" x14ac:dyDescent="0.2">
      <c r="A2810" s="3">
        <v>6723</v>
      </c>
      <c r="B2810" s="3" t="s">
        <v>3046</v>
      </c>
      <c r="C2810" s="3" t="s">
        <v>3041</v>
      </c>
      <c r="D2810" s="3" t="s">
        <v>3018</v>
      </c>
      <c r="G2810" s="18">
        <v>8596</v>
      </c>
      <c r="H2810" s="18" t="s">
        <v>4567</v>
      </c>
    </row>
    <row r="2811" spans="1:8" x14ac:dyDescent="0.2">
      <c r="A2811" s="3">
        <v>6723</v>
      </c>
      <c r="B2811" s="3" t="s">
        <v>3047</v>
      </c>
      <c r="C2811" s="3" t="s">
        <v>3041</v>
      </c>
      <c r="D2811" s="3" t="s">
        <v>3018</v>
      </c>
      <c r="G2811" s="18">
        <v>8597</v>
      </c>
      <c r="H2811" s="18" t="s">
        <v>4567</v>
      </c>
    </row>
    <row r="2812" spans="1:8" x14ac:dyDescent="0.2">
      <c r="A2812" s="3">
        <v>6723</v>
      </c>
      <c r="B2812" s="3" t="s">
        <v>3048</v>
      </c>
      <c r="C2812" s="3" t="s">
        <v>3041</v>
      </c>
      <c r="D2812" s="3" t="s">
        <v>3018</v>
      </c>
      <c r="G2812" s="18">
        <v>8598</v>
      </c>
      <c r="H2812" s="18" t="s">
        <v>4567</v>
      </c>
    </row>
    <row r="2813" spans="1:8" x14ac:dyDescent="0.2">
      <c r="A2813" s="3">
        <v>6724</v>
      </c>
      <c r="B2813" s="3" t="s">
        <v>3049</v>
      </c>
      <c r="C2813" s="3" t="s">
        <v>3041</v>
      </c>
      <c r="D2813" s="3" t="s">
        <v>3018</v>
      </c>
      <c r="G2813" s="18">
        <v>8599</v>
      </c>
      <c r="H2813" s="18" t="s">
        <v>4567</v>
      </c>
    </row>
    <row r="2814" spans="1:8" x14ac:dyDescent="0.2">
      <c r="A2814" s="3">
        <v>6724</v>
      </c>
      <c r="B2814" s="3" t="s">
        <v>3050</v>
      </c>
      <c r="C2814" s="3" t="s">
        <v>3041</v>
      </c>
      <c r="D2814" s="3" t="s">
        <v>3018</v>
      </c>
      <c r="G2814" s="18">
        <v>8600</v>
      </c>
      <c r="H2814" s="18" t="s">
        <v>4551</v>
      </c>
    </row>
    <row r="2815" spans="1:8" x14ac:dyDescent="0.2">
      <c r="A2815" s="3">
        <v>6717</v>
      </c>
      <c r="B2815" s="3" t="s">
        <v>3051</v>
      </c>
      <c r="C2815" s="3" t="s">
        <v>3052</v>
      </c>
      <c r="D2815" s="3" t="s">
        <v>3018</v>
      </c>
      <c r="G2815" s="18">
        <v>8602</v>
      </c>
      <c r="H2815" s="18" t="s">
        <v>4551</v>
      </c>
    </row>
    <row r="2816" spans="1:8" x14ac:dyDescent="0.2">
      <c r="A2816" s="3">
        <v>6717</v>
      </c>
      <c r="B2816" s="3" t="s">
        <v>3053</v>
      </c>
      <c r="C2816" s="3" t="s">
        <v>3052</v>
      </c>
      <c r="D2816" s="3" t="s">
        <v>3018</v>
      </c>
      <c r="G2816" s="18">
        <v>8603</v>
      </c>
      <c r="H2816" s="18" t="s">
        <v>4551</v>
      </c>
    </row>
    <row r="2817" spans="1:8" x14ac:dyDescent="0.2">
      <c r="A2817" s="3">
        <v>6718</v>
      </c>
      <c r="B2817" s="3" t="s">
        <v>3054</v>
      </c>
      <c r="C2817" s="3" t="s">
        <v>3052</v>
      </c>
      <c r="D2817" s="3" t="s">
        <v>3018</v>
      </c>
      <c r="G2817" s="18">
        <v>8604</v>
      </c>
      <c r="H2817" s="18" t="s">
        <v>4551</v>
      </c>
    </row>
    <row r="2818" spans="1:8" x14ac:dyDescent="0.2">
      <c r="A2818" s="3">
        <v>6718</v>
      </c>
      <c r="B2818" s="3" t="s">
        <v>3055</v>
      </c>
      <c r="C2818" s="3" t="s">
        <v>3052</v>
      </c>
      <c r="D2818" s="3" t="s">
        <v>3018</v>
      </c>
      <c r="G2818" s="18">
        <v>8605</v>
      </c>
      <c r="H2818" s="18" t="s">
        <v>4551</v>
      </c>
    </row>
    <row r="2819" spans="1:8" x14ac:dyDescent="0.2">
      <c r="A2819" s="3">
        <v>6719</v>
      </c>
      <c r="B2819" s="3" t="s">
        <v>3056</v>
      </c>
      <c r="C2819" s="3" t="s">
        <v>3052</v>
      </c>
      <c r="D2819" s="3" t="s">
        <v>3018</v>
      </c>
      <c r="G2819" s="18">
        <v>8606</v>
      </c>
      <c r="H2819" s="18" t="s">
        <v>4551</v>
      </c>
    </row>
    <row r="2820" spans="1:8" x14ac:dyDescent="0.2">
      <c r="A2820" s="3">
        <v>6719</v>
      </c>
      <c r="B2820" s="3" t="s">
        <v>3056</v>
      </c>
      <c r="C2820" s="3" t="s">
        <v>3052</v>
      </c>
      <c r="D2820" s="3" t="s">
        <v>3018</v>
      </c>
      <c r="G2820" s="18">
        <v>8607</v>
      </c>
      <c r="H2820" s="18" t="s">
        <v>4551</v>
      </c>
    </row>
    <row r="2821" spans="1:8" x14ac:dyDescent="0.2">
      <c r="A2821" s="3">
        <v>6720</v>
      </c>
      <c r="B2821" s="3" t="s">
        <v>3057</v>
      </c>
      <c r="C2821" s="3" t="s">
        <v>3052</v>
      </c>
      <c r="D2821" s="3" t="s">
        <v>3018</v>
      </c>
      <c r="G2821" s="18">
        <v>8608</v>
      </c>
      <c r="H2821" s="18" t="s">
        <v>4551</v>
      </c>
    </row>
    <row r="2822" spans="1:8" x14ac:dyDescent="0.2">
      <c r="A2822" s="3">
        <v>6720</v>
      </c>
      <c r="B2822" s="3" t="s">
        <v>3058</v>
      </c>
      <c r="C2822" s="3" t="s">
        <v>3052</v>
      </c>
      <c r="D2822" s="3" t="s">
        <v>3018</v>
      </c>
      <c r="G2822" s="18">
        <v>8610</v>
      </c>
      <c r="H2822" s="18" t="s">
        <v>4551</v>
      </c>
    </row>
    <row r="2823" spans="1:8" x14ac:dyDescent="0.2">
      <c r="A2823" s="3">
        <v>6713</v>
      </c>
      <c r="B2823" s="3" t="s">
        <v>3059</v>
      </c>
      <c r="C2823" s="3" t="s">
        <v>3060</v>
      </c>
      <c r="D2823" s="3" t="s">
        <v>3018</v>
      </c>
      <c r="G2823" s="18">
        <v>8614</v>
      </c>
      <c r="H2823" s="18" t="s">
        <v>4551</v>
      </c>
    </row>
    <row r="2824" spans="1:8" x14ac:dyDescent="0.2">
      <c r="A2824" s="3">
        <v>6714</v>
      </c>
      <c r="B2824" s="3" t="s">
        <v>3061</v>
      </c>
      <c r="C2824" s="3" t="s">
        <v>3060</v>
      </c>
      <c r="D2824" s="3" t="s">
        <v>3018</v>
      </c>
      <c r="G2824" s="18">
        <v>8615</v>
      </c>
      <c r="H2824" s="18" t="s">
        <v>4551</v>
      </c>
    </row>
    <row r="2825" spans="1:8" x14ac:dyDescent="0.2">
      <c r="A2825" s="3">
        <v>6721</v>
      </c>
      <c r="B2825" s="3" t="s">
        <v>3062</v>
      </c>
      <c r="C2825" s="3" t="s">
        <v>3060</v>
      </c>
      <c r="D2825" s="3" t="s">
        <v>3018</v>
      </c>
      <c r="G2825" s="18">
        <v>8616</v>
      </c>
      <c r="H2825" s="18" t="s">
        <v>4551</v>
      </c>
    </row>
    <row r="2826" spans="1:8" x14ac:dyDescent="0.2">
      <c r="A2826" s="3">
        <v>6780</v>
      </c>
      <c r="B2826" s="3" t="s">
        <v>3063</v>
      </c>
      <c r="C2826" s="3" t="s">
        <v>3063</v>
      </c>
      <c r="D2826" s="3" t="s">
        <v>3018</v>
      </c>
      <c r="G2826" s="18">
        <v>8617</v>
      </c>
      <c r="H2826" s="18" t="s">
        <v>4551</v>
      </c>
    </row>
    <row r="2827" spans="1:8" x14ac:dyDescent="0.2">
      <c r="A2827" s="3">
        <v>6780</v>
      </c>
      <c r="B2827" s="3" t="s">
        <v>3064</v>
      </c>
      <c r="C2827" s="3" t="s">
        <v>3063</v>
      </c>
      <c r="D2827" s="3" t="s">
        <v>3018</v>
      </c>
      <c r="G2827" s="18">
        <v>8618</v>
      </c>
      <c r="H2827" s="18" t="s">
        <v>4551</v>
      </c>
    </row>
    <row r="2828" spans="1:8" x14ac:dyDescent="0.2">
      <c r="A2828" s="3">
        <v>6781</v>
      </c>
      <c r="B2828" s="3" t="s">
        <v>3065</v>
      </c>
      <c r="C2828" s="3" t="s">
        <v>3066</v>
      </c>
      <c r="D2828" s="3" t="s">
        <v>3018</v>
      </c>
      <c r="G2828" s="18">
        <v>8620</v>
      </c>
      <c r="H2828" s="18" t="s">
        <v>4551</v>
      </c>
    </row>
    <row r="2829" spans="1:8" x14ac:dyDescent="0.2">
      <c r="A2829" s="3">
        <v>6781</v>
      </c>
      <c r="B2829" s="3" t="s">
        <v>3066</v>
      </c>
      <c r="C2829" s="3" t="s">
        <v>3066</v>
      </c>
      <c r="D2829" s="3" t="s">
        <v>3018</v>
      </c>
      <c r="G2829" s="18">
        <v>8623</v>
      </c>
      <c r="H2829" s="18" t="s">
        <v>4551</v>
      </c>
    </row>
    <row r="2830" spans="1:8" x14ac:dyDescent="0.2">
      <c r="A2830" s="3">
        <v>6743</v>
      </c>
      <c r="B2830" s="3" t="s">
        <v>3067</v>
      </c>
      <c r="C2830" s="3" t="s">
        <v>3068</v>
      </c>
      <c r="D2830" s="3" t="s">
        <v>3018</v>
      </c>
      <c r="G2830" s="18">
        <v>8624</v>
      </c>
      <c r="H2830" s="18" t="s">
        <v>4551</v>
      </c>
    </row>
    <row r="2831" spans="1:8" x14ac:dyDescent="0.2">
      <c r="A2831" s="3">
        <v>6774</v>
      </c>
      <c r="B2831" s="3" t="s">
        <v>3069</v>
      </c>
      <c r="C2831" s="3" t="s">
        <v>3069</v>
      </c>
      <c r="D2831" s="3" t="s">
        <v>3018</v>
      </c>
      <c r="G2831" s="18">
        <v>8625</v>
      </c>
      <c r="H2831" s="18" t="s">
        <v>4551</v>
      </c>
    </row>
    <row r="2832" spans="1:8" x14ac:dyDescent="0.2">
      <c r="A2832" s="3">
        <v>6746</v>
      </c>
      <c r="B2832" s="3" t="s">
        <v>3070</v>
      </c>
      <c r="C2832" s="3" t="s">
        <v>3071</v>
      </c>
      <c r="D2832" s="3" t="s">
        <v>3018</v>
      </c>
      <c r="G2832" s="18">
        <v>8626</v>
      </c>
      <c r="H2832" s="18" t="s">
        <v>4551</v>
      </c>
    </row>
    <row r="2833" spans="1:8" x14ac:dyDescent="0.2">
      <c r="A2833" s="3">
        <v>6746</v>
      </c>
      <c r="B2833" s="3" t="s">
        <v>3072</v>
      </c>
      <c r="C2833" s="3" t="s">
        <v>3071</v>
      </c>
      <c r="D2833" s="3" t="s">
        <v>3018</v>
      </c>
      <c r="G2833" s="18">
        <v>8627</v>
      </c>
      <c r="H2833" s="18" t="s">
        <v>4551</v>
      </c>
    </row>
    <row r="2834" spans="1:8" x14ac:dyDescent="0.2">
      <c r="A2834" s="3">
        <v>6746</v>
      </c>
      <c r="B2834" s="3" t="s">
        <v>3073</v>
      </c>
      <c r="C2834" s="3" t="s">
        <v>3071</v>
      </c>
      <c r="D2834" s="3" t="s">
        <v>3018</v>
      </c>
      <c r="G2834" s="18">
        <v>8630</v>
      </c>
      <c r="H2834" s="18" t="s">
        <v>4551</v>
      </c>
    </row>
    <row r="2835" spans="1:8" x14ac:dyDescent="0.2">
      <c r="A2835" s="3">
        <v>6747</v>
      </c>
      <c r="B2835" s="3" t="s">
        <v>3074</v>
      </c>
      <c r="C2835" s="3" t="s">
        <v>3071</v>
      </c>
      <c r="D2835" s="3" t="s">
        <v>3018</v>
      </c>
      <c r="G2835" s="18">
        <v>8632</v>
      </c>
      <c r="H2835" s="18" t="s">
        <v>4551</v>
      </c>
    </row>
    <row r="2836" spans="1:8" x14ac:dyDescent="0.2">
      <c r="A2836" s="3">
        <v>6748</v>
      </c>
      <c r="B2836" s="3" t="s">
        <v>3075</v>
      </c>
      <c r="C2836" s="3" t="s">
        <v>3071</v>
      </c>
      <c r="D2836" s="3" t="s">
        <v>3018</v>
      </c>
      <c r="G2836" s="18">
        <v>8633</v>
      </c>
      <c r="H2836" s="18" t="s">
        <v>4551</v>
      </c>
    </row>
    <row r="2837" spans="1:8" x14ac:dyDescent="0.2">
      <c r="A2837" s="3">
        <v>6749</v>
      </c>
      <c r="B2837" s="3" t="s">
        <v>3076</v>
      </c>
      <c r="C2837" s="3" t="s">
        <v>3071</v>
      </c>
      <c r="D2837" s="3" t="s">
        <v>3018</v>
      </c>
      <c r="G2837" s="18">
        <v>8634</v>
      </c>
      <c r="H2837" s="18" t="s">
        <v>4551</v>
      </c>
    </row>
    <row r="2838" spans="1:8" x14ac:dyDescent="0.2">
      <c r="A2838" s="3">
        <v>6749</v>
      </c>
      <c r="B2838" s="3" t="s">
        <v>3077</v>
      </c>
      <c r="C2838" s="3" t="s">
        <v>3071</v>
      </c>
      <c r="D2838" s="3" t="s">
        <v>3018</v>
      </c>
      <c r="G2838" s="18">
        <v>8635</v>
      </c>
      <c r="H2838" s="18" t="s">
        <v>4551</v>
      </c>
    </row>
    <row r="2839" spans="1:8" x14ac:dyDescent="0.2">
      <c r="A2839" s="3">
        <v>6760</v>
      </c>
      <c r="B2839" s="3" t="s">
        <v>3071</v>
      </c>
      <c r="C2839" s="3" t="s">
        <v>3071</v>
      </c>
      <c r="D2839" s="3" t="s">
        <v>3018</v>
      </c>
      <c r="G2839" s="18">
        <v>8636</v>
      </c>
      <c r="H2839" s="18" t="s">
        <v>4551</v>
      </c>
    </row>
    <row r="2840" spans="1:8" x14ac:dyDescent="0.2">
      <c r="A2840" s="3">
        <v>6760</v>
      </c>
      <c r="B2840" s="3" t="s">
        <v>3078</v>
      </c>
      <c r="C2840" s="3" t="s">
        <v>3071</v>
      </c>
      <c r="D2840" s="3" t="s">
        <v>3018</v>
      </c>
      <c r="G2840" s="18">
        <v>8637</v>
      </c>
      <c r="H2840" s="18" t="s">
        <v>4551</v>
      </c>
    </row>
    <row r="2841" spans="1:8" x14ac:dyDescent="0.2">
      <c r="A2841" s="3">
        <v>6760</v>
      </c>
      <c r="B2841" s="3" t="s">
        <v>3079</v>
      </c>
      <c r="C2841" s="3" t="s">
        <v>3071</v>
      </c>
      <c r="D2841" s="3" t="s">
        <v>3018</v>
      </c>
      <c r="G2841" s="18">
        <v>8638</v>
      </c>
      <c r="H2841" s="18" t="s">
        <v>4551</v>
      </c>
    </row>
    <row r="2842" spans="1:8" x14ac:dyDescent="0.2">
      <c r="A2842" s="3">
        <v>6760</v>
      </c>
      <c r="B2842" s="3" t="s">
        <v>3080</v>
      </c>
      <c r="C2842" s="3" t="s">
        <v>3071</v>
      </c>
      <c r="D2842" s="3" t="s">
        <v>3018</v>
      </c>
      <c r="G2842" s="18">
        <v>8640</v>
      </c>
      <c r="H2842" s="18" t="s">
        <v>4551</v>
      </c>
    </row>
    <row r="2843" spans="1:8" x14ac:dyDescent="0.2">
      <c r="A2843" s="3">
        <v>6760</v>
      </c>
      <c r="B2843" s="3" t="s">
        <v>3081</v>
      </c>
      <c r="C2843" s="3" t="s">
        <v>3071</v>
      </c>
      <c r="D2843" s="3" t="s">
        <v>3018</v>
      </c>
      <c r="G2843" s="18">
        <v>8645</v>
      </c>
      <c r="H2843" s="18" t="s">
        <v>4551</v>
      </c>
    </row>
    <row r="2844" spans="1:8" x14ac:dyDescent="0.2">
      <c r="A2844" s="3">
        <v>6760</v>
      </c>
      <c r="B2844" s="3" t="s">
        <v>3082</v>
      </c>
      <c r="C2844" s="3" t="s">
        <v>3071</v>
      </c>
      <c r="D2844" s="3" t="s">
        <v>3018</v>
      </c>
      <c r="G2844" s="18">
        <v>8646</v>
      </c>
      <c r="H2844" s="18" t="s">
        <v>4551</v>
      </c>
    </row>
    <row r="2845" spans="1:8" x14ac:dyDescent="0.2">
      <c r="A2845" s="3">
        <v>6763</v>
      </c>
      <c r="B2845" s="3" t="s">
        <v>3083</v>
      </c>
      <c r="C2845" s="3" t="s">
        <v>3071</v>
      </c>
      <c r="D2845" s="3" t="s">
        <v>3018</v>
      </c>
      <c r="G2845" s="18">
        <v>8700</v>
      </c>
      <c r="H2845" s="18" t="s">
        <v>4551</v>
      </c>
    </row>
    <row r="2846" spans="1:8" x14ac:dyDescent="0.2">
      <c r="A2846" s="3">
        <v>6763</v>
      </c>
      <c r="B2846" s="3" t="s">
        <v>3084</v>
      </c>
      <c r="C2846" s="3" t="s">
        <v>3071</v>
      </c>
      <c r="D2846" s="3" t="s">
        <v>3018</v>
      </c>
      <c r="G2846" s="18">
        <v>8702</v>
      </c>
      <c r="H2846" s="18" t="s">
        <v>4551</v>
      </c>
    </row>
    <row r="2847" spans="1:8" x14ac:dyDescent="0.2">
      <c r="A2847" s="3">
        <v>6764</v>
      </c>
      <c r="B2847" s="3" t="s">
        <v>3085</v>
      </c>
      <c r="C2847" s="3" t="s">
        <v>3071</v>
      </c>
      <c r="D2847" s="3" t="s">
        <v>3018</v>
      </c>
      <c r="G2847" s="18">
        <v>8703</v>
      </c>
      <c r="H2847" s="18" t="s">
        <v>4551</v>
      </c>
    </row>
    <row r="2848" spans="1:8" x14ac:dyDescent="0.2">
      <c r="A2848" s="3">
        <v>6745</v>
      </c>
      <c r="B2848" s="3" t="s">
        <v>3086</v>
      </c>
      <c r="C2848" s="3" t="s">
        <v>3086</v>
      </c>
      <c r="D2848" s="3" t="s">
        <v>3018</v>
      </c>
      <c r="G2848" s="18">
        <v>8704</v>
      </c>
      <c r="H2848" s="18" t="s">
        <v>4551</v>
      </c>
    </row>
    <row r="2849" spans="1:8" x14ac:dyDescent="0.2">
      <c r="A2849" s="3">
        <v>6744</v>
      </c>
      <c r="B2849" s="3" t="s">
        <v>3087</v>
      </c>
      <c r="C2849" s="3" t="s">
        <v>3087</v>
      </c>
      <c r="D2849" s="3" t="s">
        <v>3018</v>
      </c>
      <c r="G2849" s="18">
        <v>8706</v>
      </c>
      <c r="H2849" s="18" t="s">
        <v>4551</v>
      </c>
    </row>
    <row r="2850" spans="1:8" x14ac:dyDescent="0.2">
      <c r="A2850" s="3">
        <v>6742</v>
      </c>
      <c r="B2850" s="3" t="s">
        <v>3088</v>
      </c>
      <c r="C2850" s="3" t="s">
        <v>3088</v>
      </c>
      <c r="D2850" s="3" t="s">
        <v>3018</v>
      </c>
      <c r="G2850" s="18">
        <v>8707</v>
      </c>
      <c r="H2850" s="18" t="s">
        <v>4551</v>
      </c>
    </row>
    <row r="2851" spans="1:8" x14ac:dyDescent="0.2">
      <c r="A2851" s="3">
        <v>6772</v>
      </c>
      <c r="B2851" s="3" t="s">
        <v>3089</v>
      </c>
      <c r="C2851" s="3" t="s">
        <v>3090</v>
      </c>
      <c r="D2851" s="3" t="s">
        <v>3018</v>
      </c>
      <c r="G2851" s="18">
        <v>8708</v>
      </c>
      <c r="H2851" s="18" t="s">
        <v>4551</v>
      </c>
    </row>
    <row r="2852" spans="1:8" x14ac:dyDescent="0.2">
      <c r="A2852" s="3">
        <v>6773</v>
      </c>
      <c r="B2852" s="3" t="s">
        <v>3090</v>
      </c>
      <c r="C2852" s="3" t="s">
        <v>3090</v>
      </c>
      <c r="D2852" s="3" t="s">
        <v>3018</v>
      </c>
      <c r="G2852" s="18">
        <v>8712</v>
      </c>
      <c r="H2852" s="18" t="s">
        <v>4551</v>
      </c>
    </row>
    <row r="2853" spans="1:8" x14ac:dyDescent="0.2">
      <c r="A2853" s="3">
        <v>6775</v>
      </c>
      <c r="B2853" s="3" t="s">
        <v>3091</v>
      </c>
      <c r="C2853" s="3" t="s">
        <v>3092</v>
      </c>
      <c r="D2853" s="3" t="s">
        <v>3018</v>
      </c>
      <c r="G2853" s="18">
        <v>8713</v>
      </c>
      <c r="H2853" s="18" t="s">
        <v>4551</v>
      </c>
    </row>
    <row r="2854" spans="1:8" x14ac:dyDescent="0.2">
      <c r="A2854" s="3">
        <v>6776</v>
      </c>
      <c r="B2854" s="3" t="s">
        <v>3093</v>
      </c>
      <c r="C2854" s="3" t="s">
        <v>3092</v>
      </c>
      <c r="D2854" s="3" t="s">
        <v>3018</v>
      </c>
      <c r="G2854" s="18">
        <v>8714</v>
      </c>
      <c r="H2854" s="18" t="s">
        <v>4551</v>
      </c>
    </row>
    <row r="2855" spans="1:8" x14ac:dyDescent="0.2">
      <c r="A2855" s="3">
        <v>6777</v>
      </c>
      <c r="B2855" s="3" t="s">
        <v>3092</v>
      </c>
      <c r="C2855" s="3" t="s">
        <v>3092</v>
      </c>
      <c r="D2855" s="3" t="s">
        <v>3018</v>
      </c>
      <c r="G2855" s="18">
        <v>8715</v>
      </c>
      <c r="H2855" s="18" t="s">
        <v>4551</v>
      </c>
    </row>
    <row r="2856" spans="1:8" x14ac:dyDescent="0.2">
      <c r="A2856" s="3">
        <v>6777</v>
      </c>
      <c r="B2856" s="3" t="s">
        <v>3094</v>
      </c>
      <c r="C2856" s="3" t="s">
        <v>3092</v>
      </c>
      <c r="D2856" s="3" t="s">
        <v>3018</v>
      </c>
      <c r="G2856" s="18">
        <v>8716</v>
      </c>
      <c r="H2856" s="18" t="s">
        <v>4551</v>
      </c>
    </row>
    <row r="2857" spans="1:8" x14ac:dyDescent="0.2">
      <c r="A2857" s="3">
        <v>6612</v>
      </c>
      <c r="B2857" s="3" t="s">
        <v>3095</v>
      </c>
      <c r="C2857" s="3" t="s">
        <v>3095</v>
      </c>
      <c r="D2857" s="3" t="s">
        <v>3018</v>
      </c>
      <c r="G2857" s="18">
        <v>8717</v>
      </c>
      <c r="H2857" s="18" t="s">
        <v>4562</v>
      </c>
    </row>
    <row r="2858" spans="1:8" x14ac:dyDescent="0.2">
      <c r="A2858" s="3">
        <v>6645</v>
      </c>
      <c r="B2858" s="3" t="s">
        <v>3096</v>
      </c>
      <c r="C2858" s="3" t="s">
        <v>3096</v>
      </c>
      <c r="D2858" s="3" t="s">
        <v>3018</v>
      </c>
      <c r="G2858" s="18">
        <v>8718</v>
      </c>
      <c r="H2858" s="18" t="s">
        <v>4562</v>
      </c>
    </row>
    <row r="2859" spans="1:8" x14ac:dyDescent="0.2">
      <c r="A2859" s="3">
        <v>6614</v>
      </c>
      <c r="B2859" s="3" t="s">
        <v>3097</v>
      </c>
      <c r="C2859" s="3" t="s">
        <v>3097</v>
      </c>
      <c r="D2859" s="3" t="s">
        <v>3018</v>
      </c>
      <c r="G2859" s="18">
        <v>8722</v>
      </c>
      <c r="H2859" s="18" t="s">
        <v>4562</v>
      </c>
    </row>
    <row r="2860" spans="1:8" x14ac:dyDescent="0.2">
      <c r="A2860" s="3">
        <v>6614</v>
      </c>
      <c r="B2860" s="3" t="s">
        <v>3098</v>
      </c>
      <c r="C2860" s="3" t="s">
        <v>3097</v>
      </c>
      <c r="D2860" s="3" t="s">
        <v>3018</v>
      </c>
      <c r="G2860" s="18">
        <v>8723</v>
      </c>
      <c r="H2860" s="18" t="s">
        <v>4562</v>
      </c>
    </row>
    <row r="2861" spans="1:8" x14ac:dyDescent="0.2">
      <c r="A2861" s="3">
        <v>6596</v>
      </c>
      <c r="B2861" s="3" t="s">
        <v>3099</v>
      </c>
      <c r="C2861" s="3" t="s">
        <v>3099</v>
      </c>
      <c r="D2861" s="3" t="s">
        <v>3018</v>
      </c>
      <c r="G2861" s="18">
        <v>8725</v>
      </c>
      <c r="H2861" s="18" t="s">
        <v>4551</v>
      </c>
    </row>
    <row r="2862" spans="1:8" x14ac:dyDescent="0.2">
      <c r="A2862" s="3">
        <v>6595</v>
      </c>
      <c r="B2862" s="3" t="s">
        <v>3100</v>
      </c>
      <c r="C2862" s="3" t="s">
        <v>3101</v>
      </c>
      <c r="D2862" s="3" t="s">
        <v>3018</v>
      </c>
      <c r="G2862" s="18">
        <v>8726</v>
      </c>
      <c r="H2862" s="18" t="s">
        <v>4568</v>
      </c>
    </row>
    <row r="2863" spans="1:8" x14ac:dyDescent="0.2">
      <c r="A2863" s="3">
        <v>6600</v>
      </c>
      <c r="B2863" s="3" t="s">
        <v>3102</v>
      </c>
      <c r="C2863" s="3" t="s">
        <v>3102</v>
      </c>
      <c r="D2863" s="3" t="s">
        <v>3018</v>
      </c>
      <c r="G2863" s="18">
        <v>8727</v>
      </c>
      <c r="H2863" s="18" t="s">
        <v>4568</v>
      </c>
    </row>
    <row r="2864" spans="1:8" x14ac:dyDescent="0.2">
      <c r="A2864" s="3">
        <v>6600</v>
      </c>
      <c r="B2864" s="3" t="s">
        <v>3102</v>
      </c>
      <c r="C2864" s="3" t="s">
        <v>3102</v>
      </c>
      <c r="D2864" s="3" t="s">
        <v>3018</v>
      </c>
      <c r="G2864" s="18">
        <v>8730</v>
      </c>
      <c r="H2864" s="18" t="s">
        <v>4551</v>
      </c>
    </row>
    <row r="2865" spans="1:8" x14ac:dyDescent="0.2">
      <c r="A2865" s="3">
        <v>6600</v>
      </c>
      <c r="B2865" s="3" t="s">
        <v>3103</v>
      </c>
      <c r="C2865" s="3" t="s">
        <v>3102</v>
      </c>
      <c r="D2865" s="3" t="s">
        <v>3018</v>
      </c>
      <c r="G2865" s="18">
        <v>8732</v>
      </c>
      <c r="H2865" s="18" t="s">
        <v>4551</v>
      </c>
    </row>
    <row r="2866" spans="1:8" x14ac:dyDescent="0.2">
      <c r="A2866" s="3">
        <v>6605</v>
      </c>
      <c r="B2866" s="3" t="s">
        <v>3102</v>
      </c>
      <c r="C2866" s="3" t="s">
        <v>3102</v>
      </c>
      <c r="D2866" s="3" t="s">
        <v>3018</v>
      </c>
      <c r="G2866" s="18">
        <v>8733</v>
      </c>
      <c r="H2866" s="18" t="s">
        <v>4551</v>
      </c>
    </row>
    <row r="2867" spans="1:8" x14ac:dyDescent="0.2">
      <c r="A2867" s="3">
        <v>6616</v>
      </c>
      <c r="B2867" s="3" t="s">
        <v>3104</v>
      </c>
      <c r="C2867" s="3" t="s">
        <v>3104</v>
      </c>
      <c r="D2867" s="3" t="s">
        <v>3018</v>
      </c>
      <c r="G2867" s="18">
        <v>8734</v>
      </c>
      <c r="H2867" s="18" t="s">
        <v>4551</v>
      </c>
    </row>
    <row r="2868" spans="1:8" x14ac:dyDescent="0.2">
      <c r="A2868" s="3">
        <v>6618</v>
      </c>
      <c r="B2868" s="3" t="s">
        <v>3105</v>
      </c>
      <c r="C2868" s="3" t="s">
        <v>3104</v>
      </c>
      <c r="D2868" s="3" t="s">
        <v>3018</v>
      </c>
      <c r="G2868" s="18">
        <v>8735</v>
      </c>
      <c r="H2868" s="18" t="s">
        <v>4551</v>
      </c>
    </row>
    <row r="2869" spans="1:8" x14ac:dyDescent="0.2">
      <c r="A2869" s="3">
        <v>6647</v>
      </c>
      <c r="B2869" s="3" t="s">
        <v>3106</v>
      </c>
      <c r="C2869" s="3" t="s">
        <v>3106</v>
      </c>
      <c r="D2869" s="3" t="s">
        <v>3018</v>
      </c>
      <c r="G2869" s="18">
        <v>8737</v>
      </c>
      <c r="H2869" s="18" t="s">
        <v>4551</v>
      </c>
    </row>
    <row r="2870" spans="1:8" x14ac:dyDescent="0.2">
      <c r="A2870" s="3">
        <v>6648</v>
      </c>
      <c r="B2870" s="3" t="s">
        <v>3107</v>
      </c>
      <c r="C2870" s="3" t="s">
        <v>3107</v>
      </c>
      <c r="D2870" s="3" t="s">
        <v>3018</v>
      </c>
      <c r="G2870" s="18">
        <v>8738</v>
      </c>
      <c r="H2870" s="18" t="s">
        <v>4568</v>
      </c>
    </row>
    <row r="2871" spans="1:8" x14ac:dyDescent="0.2">
      <c r="A2871" s="3">
        <v>6600</v>
      </c>
      <c r="B2871" s="3" t="s">
        <v>3108</v>
      </c>
      <c r="C2871" s="3" t="s">
        <v>3108</v>
      </c>
      <c r="D2871" s="3" t="s">
        <v>3018</v>
      </c>
      <c r="G2871" s="18">
        <v>8739</v>
      </c>
      <c r="H2871" s="18" t="s">
        <v>4562</v>
      </c>
    </row>
    <row r="2872" spans="1:8" x14ac:dyDescent="0.2">
      <c r="A2872" s="3">
        <v>6644</v>
      </c>
      <c r="B2872" s="3" t="s">
        <v>3109</v>
      </c>
      <c r="C2872" s="3" t="s">
        <v>3109</v>
      </c>
      <c r="D2872" s="3" t="s">
        <v>3018</v>
      </c>
      <c r="G2872" s="18">
        <v>8750</v>
      </c>
      <c r="H2872" s="18" t="s">
        <v>4562</v>
      </c>
    </row>
    <row r="2873" spans="1:8" x14ac:dyDescent="0.2">
      <c r="A2873" s="3">
        <v>6613</v>
      </c>
      <c r="B2873" s="3" t="s">
        <v>3110</v>
      </c>
      <c r="C2873" s="3" t="s">
        <v>3111</v>
      </c>
      <c r="D2873" s="3" t="s">
        <v>3018</v>
      </c>
      <c r="G2873" s="18">
        <v>8751</v>
      </c>
      <c r="H2873" s="18" t="s">
        <v>4562</v>
      </c>
    </row>
    <row r="2874" spans="1:8" x14ac:dyDescent="0.2">
      <c r="A2874" s="3">
        <v>6622</v>
      </c>
      <c r="B2874" s="3" t="s">
        <v>3111</v>
      </c>
      <c r="C2874" s="3" t="s">
        <v>3111</v>
      </c>
      <c r="D2874" s="3" t="s">
        <v>3018</v>
      </c>
      <c r="G2874" s="18">
        <v>8752</v>
      </c>
      <c r="H2874" s="18" t="s">
        <v>4562</v>
      </c>
    </row>
    <row r="2875" spans="1:8" x14ac:dyDescent="0.2">
      <c r="A2875" s="3">
        <v>6598</v>
      </c>
      <c r="B2875" s="3" t="s">
        <v>3112</v>
      </c>
      <c r="C2875" s="3" t="s">
        <v>3113</v>
      </c>
      <c r="D2875" s="3" t="s">
        <v>3018</v>
      </c>
      <c r="G2875" s="18">
        <v>8753</v>
      </c>
      <c r="H2875" s="18" t="s">
        <v>4562</v>
      </c>
    </row>
    <row r="2876" spans="1:8" x14ac:dyDescent="0.2">
      <c r="A2876" s="3">
        <v>6646</v>
      </c>
      <c r="B2876" s="3" t="s">
        <v>3114</v>
      </c>
      <c r="C2876" s="3" t="s">
        <v>3113</v>
      </c>
      <c r="D2876" s="3" t="s">
        <v>3018</v>
      </c>
      <c r="G2876" s="18">
        <v>8754</v>
      </c>
      <c r="H2876" s="18" t="s">
        <v>4562</v>
      </c>
    </row>
    <row r="2877" spans="1:8" x14ac:dyDescent="0.2">
      <c r="A2877" s="3">
        <v>6611</v>
      </c>
      <c r="B2877" s="3" t="s">
        <v>3115</v>
      </c>
      <c r="C2877" s="3" t="s">
        <v>3116</v>
      </c>
      <c r="D2877" s="3" t="s">
        <v>3018</v>
      </c>
      <c r="G2877" s="18">
        <v>8755</v>
      </c>
      <c r="H2877" s="18" t="s">
        <v>4562</v>
      </c>
    </row>
    <row r="2878" spans="1:8" x14ac:dyDescent="0.2">
      <c r="A2878" s="3">
        <v>6611</v>
      </c>
      <c r="B2878" s="3" t="s">
        <v>3117</v>
      </c>
      <c r="C2878" s="3" t="s">
        <v>3116</v>
      </c>
      <c r="D2878" s="3" t="s">
        <v>3018</v>
      </c>
      <c r="G2878" s="18">
        <v>8756</v>
      </c>
      <c r="H2878" s="18" t="s">
        <v>4562</v>
      </c>
    </row>
    <row r="2879" spans="1:8" x14ac:dyDescent="0.2">
      <c r="A2879" s="3">
        <v>6611</v>
      </c>
      <c r="B2879" s="3" t="s">
        <v>3118</v>
      </c>
      <c r="C2879" s="3" t="s">
        <v>3116</v>
      </c>
      <c r="D2879" s="3" t="s">
        <v>3018</v>
      </c>
      <c r="G2879" s="18">
        <v>8757</v>
      </c>
      <c r="H2879" s="18" t="s">
        <v>4562</v>
      </c>
    </row>
    <row r="2880" spans="1:8" x14ac:dyDescent="0.2">
      <c r="A2880" s="3">
        <v>6661</v>
      </c>
      <c r="B2880" s="3" t="s">
        <v>3119</v>
      </c>
      <c r="C2880" s="3" t="s">
        <v>3116</v>
      </c>
      <c r="D2880" s="3" t="s">
        <v>3018</v>
      </c>
      <c r="G2880" s="18">
        <v>8758</v>
      </c>
      <c r="H2880" s="18" t="s">
        <v>4562</v>
      </c>
    </row>
    <row r="2881" spans="1:8" x14ac:dyDescent="0.2">
      <c r="A2881" s="3">
        <v>6661</v>
      </c>
      <c r="B2881" s="3" t="s">
        <v>3120</v>
      </c>
      <c r="C2881" s="3" t="s">
        <v>3116</v>
      </c>
      <c r="D2881" s="3" t="s">
        <v>3018</v>
      </c>
      <c r="G2881" s="18">
        <v>8762</v>
      </c>
      <c r="H2881" s="18" t="s">
        <v>4562</v>
      </c>
    </row>
    <row r="2882" spans="1:8" x14ac:dyDescent="0.2">
      <c r="A2882" s="3">
        <v>6661</v>
      </c>
      <c r="B2882" s="3" t="s">
        <v>3121</v>
      </c>
      <c r="C2882" s="3" t="s">
        <v>3116</v>
      </c>
      <c r="D2882" s="3" t="s">
        <v>3018</v>
      </c>
      <c r="G2882" s="18">
        <v>8765</v>
      </c>
      <c r="H2882" s="18" t="s">
        <v>4562</v>
      </c>
    </row>
    <row r="2883" spans="1:8" x14ac:dyDescent="0.2">
      <c r="A2883" s="3">
        <v>6662</v>
      </c>
      <c r="B2883" s="3" t="s">
        <v>3122</v>
      </c>
      <c r="C2883" s="3" t="s">
        <v>3116</v>
      </c>
      <c r="D2883" s="3" t="s">
        <v>3018</v>
      </c>
      <c r="G2883" s="18">
        <v>8766</v>
      </c>
      <c r="H2883" s="18" t="s">
        <v>4562</v>
      </c>
    </row>
    <row r="2884" spans="1:8" x14ac:dyDescent="0.2">
      <c r="A2884" s="3">
        <v>6663</v>
      </c>
      <c r="B2884" s="3" t="s">
        <v>3123</v>
      </c>
      <c r="C2884" s="3" t="s">
        <v>3116</v>
      </c>
      <c r="D2884" s="3" t="s">
        <v>3018</v>
      </c>
      <c r="G2884" s="18">
        <v>8767</v>
      </c>
      <c r="H2884" s="18" t="s">
        <v>4562</v>
      </c>
    </row>
    <row r="2885" spans="1:8" x14ac:dyDescent="0.2">
      <c r="A2885" s="3">
        <v>6663</v>
      </c>
      <c r="B2885" s="3" t="s">
        <v>3124</v>
      </c>
      <c r="C2885" s="3" t="s">
        <v>3116</v>
      </c>
      <c r="D2885" s="3" t="s">
        <v>3018</v>
      </c>
      <c r="G2885" s="18">
        <v>8772</v>
      </c>
      <c r="H2885" s="18" t="s">
        <v>4562</v>
      </c>
    </row>
    <row r="2886" spans="1:8" x14ac:dyDescent="0.2">
      <c r="A2886" s="3">
        <v>6664</v>
      </c>
      <c r="B2886" s="3" t="s">
        <v>3125</v>
      </c>
      <c r="C2886" s="3" t="s">
        <v>3116</v>
      </c>
      <c r="D2886" s="3" t="s">
        <v>3018</v>
      </c>
      <c r="G2886" s="18">
        <v>8773</v>
      </c>
      <c r="H2886" s="18" t="s">
        <v>4562</v>
      </c>
    </row>
    <row r="2887" spans="1:8" x14ac:dyDescent="0.2">
      <c r="A2887" s="3">
        <v>6516</v>
      </c>
      <c r="B2887" s="3" t="s">
        <v>3126</v>
      </c>
      <c r="C2887" s="3" t="s">
        <v>3127</v>
      </c>
      <c r="D2887" s="3" t="s">
        <v>3018</v>
      </c>
      <c r="G2887" s="18">
        <v>8774</v>
      </c>
      <c r="H2887" s="18" t="s">
        <v>4562</v>
      </c>
    </row>
    <row r="2888" spans="1:8" x14ac:dyDescent="0.2">
      <c r="A2888" s="3">
        <v>6597</v>
      </c>
      <c r="B2888" s="3" t="s">
        <v>3128</v>
      </c>
      <c r="C2888" s="3" t="s">
        <v>3127</v>
      </c>
      <c r="D2888" s="3" t="s">
        <v>3018</v>
      </c>
      <c r="G2888" s="18">
        <v>8775</v>
      </c>
      <c r="H2888" s="18" t="s">
        <v>4562</v>
      </c>
    </row>
    <row r="2889" spans="1:8" x14ac:dyDescent="0.2">
      <c r="A2889" s="3">
        <v>6982</v>
      </c>
      <c r="B2889" s="3" t="s">
        <v>3129</v>
      </c>
      <c r="C2889" s="3" t="s">
        <v>3129</v>
      </c>
      <c r="D2889" s="3" t="s">
        <v>3018</v>
      </c>
      <c r="G2889" s="18">
        <v>8777</v>
      </c>
      <c r="H2889" s="18" t="s">
        <v>4562</v>
      </c>
    </row>
    <row r="2890" spans="1:8" x14ac:dyDescent="0.2">
      <c r="A2890" s="3">
        <v>6990</v>
      </c>
      <c r="B2890" s="3" t="s">
        <v>3130</v>
      </c>
      <c r="C2890" s="3" t="s">
        <v>3129</v>
      </c>
      <c r="D2890" s="3" t="s">
        <v>3018</v>
      </c>
      <c r="G2890" s="18">
        <v>8782</v>
      </c>
      <c r="H2890" s="18" t="s">
        <v>4562</v>
      </c>
    </row>
    <row r="2891" spans="1:8" x14ac:dyDescent="0.2">
      <c r="A2891" s="3">
        <v>6994</v>
      </c>
      <c r="B2891" s="3" t="s">
        <v>3131</v>
      </c>
      <c r="C2891" s="3" t="s">
        <v>3131</v>
      </c>
      <c r="D2891" s="3" t="s">
        <v>3018</v>
      </c>
      <c r="G2891" s="18">
        <v>8783</v>
      </c>
      <c r="H2891" s="18" t="s">
        <v>4562</v>
      </c>
    </row>
    <row r="2892" spans="1:8" x14ac:dyDescent="0.2">
      <c r="A2892" s="3">
        <v>6822</v>
      </c>
      <c r="B2892" s="3" t="s">
        <v>3132</v>
      </c>
      <c r="C2892" s="3" t="s">
        <v>3132</v>
      </c>
      <c r="D2892" s="3" t="s">
        <v>3018</v>
      </c>
      <c r="G2892" s="18">
        <v>8784</v>
      </c>
      <c r="H2892" s="18" t="s">
        <v>4562</v>
      </c>
    </row>
    <row r="2893" spans="1:8" x14ac:dyDescent="0.2">
      <c r="A2893" s="3">
        <v>6823</v>
      </c>
      <c r="B2893" s="3" t="s">
        <v>3133</v>
      </c>
      <c r="C2893" s="3" t="s">
        <v>3132</v>
      </c>
      <c r="D2893" s="3" t="s">
        <v>3018</v>
      </c>
      <c r="G2893" s="18">
        <v>8800</v>
      </c>
      <c r="H2893" s="18" t="s">
        <v>4551</v>
      </c>
    </row>
    <row r="2894" spans="1:8" x14ac:dyDescent="0.2">
      <c r="A2894" s="3">
        <v>6999</v>
      </c>
      <c r="B2894" s="3" t="s">
        <v>3134</v>
      </c>
      <c r="C2894" s="3" t="s">
        <v>3134</v>
      </c>
      <c r="D2894" s="3" t="s">
        <v>3018</v>
      </c>
      <c r="G2894" s="18">
        <v>8802</v>
      </c>
      <c r="H2894" s="18" t="s">
        <v>4551</v>
      </c>
    </row>
    <row r="2895" spans="1:8" x14ac:dyDescent="0.2">
      <c r="A2895" s="3">
        <v>6930</v>
      </c>
      <c r="B2895" s="3" t="s">
        <v>3135</v>
      </c>
      <c r="C2895" s="3" t="s">
        <v>3135</v>
      </c>
      <c r="D2895" s="3" t="s">
        <v>3018</v>
      </c>
      <c r="G2895" s="18">
        <v>8803</v>
      </c>
      <c r="H2895" s="18" t="s">
        <v>4551</v>
      </c>
    </row>
    <row r="2896" spans="1:8" x14ac:dyDescent="0.2">
      <c r="A2896" s="3">
        <v>6981</v>
      </c>
      <c r="B2896" s="3" t="s">
        <v>3136</v>
      </c>
      <c r="C2896" s="3" t="s">
        <v>3136</v>
      </c>
      <c r="D2896" s="3" t="s">
        <v>3018</v>
      </c>
      <c r="G2896" s="18">
        <v>8804</v>
      </c>
      <c r="H2896" s="18" t="s">
        <v>4551</v>
      </c>
    </row>
    <row r="2897" spans="1:8" x14ac:dyDescent="0.2">
      <c r="A2897" s="3">
        <v>6981</v>
      </c>
      <c r="B2897" s="3" t="s">
        <v>3136</v>
      </c>
      <c r="C2897" s="3" t="s">
        <v>3136</v>
      </c>
      <c r="D2897" s="3" t="s">
        <v>3018</v>
      </c>
      <c r="G2897" s="18">
        <v>8805</v>
      </c>
      <c r="H2897" s="18" t="s">
        <v>4551</v>
      </c>
    </row>
    <row r="2898" spans="1:8" x14ac:dyDescent="0.2">
      <c r="A2898" s="3">
        <v>6981</v>
      </c>
      <c r="B2898" s="3" t="s">
        <v>3137</v>
      </c>
      <c r="C2898" s="3" t="s">
        <v>3136</v>
      </c>
      <c r="D2898" s="3" t="s">
        <v>3018</v>
      </c>
      <c r="G2898" s="18">
        <v>8806</v>
      </c>
      <c r="H2898" s="18" t="s">
        <v>4551</v>
      </c>
    </row>
    <row r="2899" spans="1:8" x14ac:dyDescent="0.2">
      <c r="A2899" s="3">
        <v>6981</v>
      </c>
      <c r="B2899" s="3" t="s">
        <v>3138</v>
      </c>
      <c r="C2899" s="3" t="s">
        <v>3136</v>
      </c>
      <c r="D2899" s="3" t="s">
        <v>3018</v>
      </c>
      <c r="G2899" s="18">
        <v>8807</v>
      </c>
      <c r="H2899" s="18" t="s">
        <v>4551</v>
      </c>
    </row>
    <row r="2900" spans="1:8" x14ac:dyDescent="0.2">
      <c r="A2900" s="3">
        <v>6934</v>
      </c>
      <c r="B2900" s="3" t="s">
        <v>3139</v>
      </c>
      <c r="C2900" s="3" t="s">
        <v>3139</v>
      </c>
      <c r="D2900" s="3" t="s">
        <v>3018</v>
      </c>
      <c r="G2900" s="18">
        <v>8808</v>
      </c>
      <c r="H2900" s="18" t="s">
        <v>4551</v>
      </c>
    </row>
    <row r="2901" spans="1:8" x14ac:dyDescent="0.2">
      <c r="A2901" s="3">
        <v>6935</v>
      </c>
      <c r="B2901" s="3" t="s">
        <v>3140</v>
      </c>
      <c r="C2901" s="3" t="s">
        <v>3139</v>
      </c>
      <c r="D2901" s="3" t="s">
        <v>3018</v>
      </c>
      <c r="G2901" s="18">
        <v>8810</v>
      </c>
      <c r="H2901" s="18" t="s">
        <v>4551</v>
      </c>
    </row>
    <row r="2902" spans="1:8" x14ac:dyDescent="0.2">
      <c r="A2902" s="3">
        <v>6992</v>
      </c>
      <c r="B2902" s="3" t="s">
        <v>3141</v>
      </c>
      <c r="C2902" s="3" t="s">
        <v>3139</v>
      </c>
      <c r="D2902" s="3" t="s">
        <v>3018</v>
      </c>
      <c r="G2902" s="18">
        <v>8815</v>
      </c>
      <c r="H2902" s="18" t="s">
        <v>4551</v>
      </c>
    </row>
    <row r="2903" spans="1:8" x14ac:dyDescent="0.2">
      <c r="A2903" s="3">
        <v>6993</v>
      </c>
      <c r="B2903" s="3" t="s">
        <v>3142</v>
      </c>
      <c r="C2903" s="3" t="s">
        <v>3139</v>
      </c>
      <c r="D2903" s="3" t="s">
        <v>3018</v>
      </c>
      <c r="G2903" s="18">
        <v>8816</v>
      </c>
      <c r="H2903" s="18" t="s">
        <v>4551</v>
      </c>
    </row>
    <row r="2904" spans="1:8" x14ac:dyDescent="0.2">
      <c r="A2904" s="3">
        <v>6816</v>
      </c>
      <c r="B2904" s="3" t="s">
        <v>3143</v>
      </c>
      <c r="C2904" s="3" t="s">
        <v>3143</v>
      </c>
      <c r="D2904" s="3" t="s">
        <v>3018</v>
      </c>
      <c r="G2904" s="18">
        <v>8820</v>
      </c>
      <c r="H2904" s="18" t="s">
        <v>4551</v>
      </c>
    </row>
    <row r="2905" spans="1:8" x14ac:dyDescent="0.2">
      <c r="A2905" s="3">
        <v>6827</v>
      </c>
      <c r="B2905" s="3" t="s">
        <v>3144</v>
      </c>
      <c r="C2905" s="3" t="s">
        <v>3144</v>
      </c>
      <c r="D2905" s="3" t="s">
        <v>3018</v>
      </c>
      <c r="G2905" s="18">
        <v>8824</v>
      </c>
      <c r="H2905" s="18" t="s">
        <v>4551</v>
      </c>
    </row>
    <row r="2906" spans="1:8" x14ac:dyDescent="0.2">
      <c r="A2906" s="3">
        <v>6867</v>
      </c>
      <c r="B2906" s="3" t="s">
        <v>3145</v>
      </c>
      <c r="C2906" s="3" t="s">
        <v>3144</v>
      </c>
      <c r="D2906" s="3" t="s">
        <v>3018</v>
      </c>
      <c r="G2906" s="18">
        <v>8825</v>
      </c>
      <c r="H2906" s="18" t="s">
        <v>4551</v>
      </c>
    </row>
    <row r="2907" spans="1:8" x14ac:dyDescent="0.2">
      <c r="A2907" s="3">
        <v>6936</v>
      </c>
      <c r="B2907" s="3" t="s">
        <v>3146</v>
      </c>
      <c r="C2907" s="3" t="s">
        <v>3146</v>
      </c>
      <c r="D2907" s="3" t="s">
        <v>3018</v>
      </c>
      <c r="G2907" s="18">
        <v>8832</v>
      </c>
      <c r="H2907" s="18" t="s">
        <v>4551</v>
      </c>
    </row>
    <row r="2908" spans="1:8" x14ac:dyDescent="0.2">
      <c r="A2908" s="3">
        <v>6814</v>
      </c>
      <c r="B2908" s="3" t="s">
        <v>3147</v>
      </c>
      <c r="C2908" s="3" t="s">
        <v>3147</v>
      </c>
      <c r="D2908" s="3" t="s">
        <v>3018</v>
      </c>
      <c r="G2908" s="18">
        <v>8833</v>
      </c>
      <c r="H2908" s="18" t="s">
        <v>4551</v>
      </c>
    </row>
    <row r="2909" spans="1:8" x14ac:dyDescent="0.2">
      <c r="A2909" s="3">
        <v>6952</v>
      </c>
      <c r="B2909" s="3" t="s">
        <v>3148</v>
      </c>
      <c r="C2909" s="3" t="s">
        <v>3148</v>
      </c>
      <c r="D2909" s="3" t="s">
        <v>3018</v>
      </c>
      <c r="G2909" s="18">
        <v>8834</v>
      </c>
      <c r="H2909" s="18" t="s">
        <v>4551</v>
      </c>
    </row>
    <row r="2910" spans="1:8" x14ac:dyDescent="0.2">
      <c r="A2910" s="3">
        <v>6987</v>
      </c>
      <c r="B2910" s="3" t="s">
        <v>3149</v>
      </c>
      <c r="C2910" s="3" t="s">
        <v>3149</v>
      </c>
      <c r="D2910" s="3" t="s">
        <v>3018</v>
      </c>
      <c r="G2910" s="18">
        <v>8835</v>
      </c>
      <c r="H2910" s="18" t="s">
        <v>4551</v>
      </c>
    </row>
    <row r="2911" spans="1:8" x14ac:dyDescent="0.2">
      <c r="A2911" s="3">
        <v>6949</v>
      </c>
      <c r="B2911" s="3" t="s">
        <v>3150</v>
      </c>
      <c r="C2911" s="3" t="s">
        <v>3150</v>
      </c>
      <c r="D2911" s="3" t="s">
        <v>3018</v>
      </c>
      <c r="G2911" s="18">
        <v>8836</v>
      </c>
      <c r="H2911" s="18" t="s">
        <v>4553</v>
      </c>
    </row>
    <row r="2912" spans="1:8" x14ac:dyDescent="0.2">
      <c r="A2912" s="3">
        <v>6944</v>
      </c>
      <c r="B2912" s="3" t="s">
        <v>3151</v>
      </c>
      <c r="C2912" s="3" t="s">
        <v>3151</v>
      </c>
      <c r="D2912" s="3" t="s">
        <v>3018</v>
      </c>
      <c r="G2912" s="18">
        <v>8840</v>
      </c>
      <c r="H2912" s="18" t="s">
        <v>4553</v>
      </c>
    </row>
    <row r="2913" spans="1:8" x14ac:dyDescent="0.2">
      <c r="A2913" s="3">
        <v>6981</v>
      </c>
      <c r="B2913" s="3" t="s">
        <v>3152</v>
      </c>
      <c r="C2913" s="3" t="s">
        <v>3153</v>
      </c>
      <c r="D2913" s="3" t="s">
        <v>3018</v>
      </c>
      <c r="G2913" s="18">
        <v>8841</v>
      </c>
      <c r="H2913" s="18" t="s">
        <v>4553</v>
      </c>
    </row>
    <row r="2914" spans="1:8" x14ac:dyDescent="0.2">
      <c r="A2914" s="3">
        <v>6986</v>
      </c>
      <c r="B2914" s="3" t="s">
        <v>3153</v>
      </c>
      <c r="C2914" s="3" t="s">
        <v>3153</v>
      </c>
      <c r="D2914" s="3" t="s">
        <v>3018</v>
      </c>
      <c r="G2914" s="18">
        <v>8842</v>
      </c>
      <c r="H2914" s="18" t="s">
        <v>4553</v>
      </c>
    </row>
    <row r="2915" spans="1:8" x14ac:dyDescent="0.2">
      <c r="A2915" s="3">
        <v>6916</v>
      </c>
      <c r="B2915" s="3" t="s">
        <v>3154</v>
      </c>
      <c r="C2915" s="3" t="s">
        <v>3154</v>
      </c>
      <c r="D2915" s="3" t="s">
        <v>3018</v>
      </c>
      <c r="G2915" s="18">
        <v>8843</v>
      </c>
      <c r="H2915" s="18" t="s">
        <v>4553</v>
      </c>
    </row>
    <row r="2916" spans="1:8" x14ac:dyDescent="0.2">
      <c r="A2916" s="3">
        <v>6929</v>
      </c>
      <c r="B2916" s="3" t="s">
        <v>3155</v>
      </c>
      <c r="C2916" s="3" t="s">
        <v>3155</v>
      </c>
      <c r="D2916" s="3" t="s">
        <v>3018</v>
      </c>
      <c r="G2916" s="18">
        <v>8844</v>
      </c>
      <c r="H2916" s="18" t="s">
        <v>4553</v>
      </c>
    </row>
    <row r="2917" spans="1:8" x14ac:dyDescent="0.2">
      <c r="A2917" s="3">
        <v>6814</v>
      </c>
      <c r="B2917" s="3" t="s">
        <v>3156</v>
      </c>
      <c r="C2917" s="3" t="s">
        <v>3156</v>
      </c>
      <c r="D2917" s="3" t="s">
        <v>3018</v>
      </c>
      <c r="G2917" s="18">
        <v>8845</v>
      </c>
      <c r="H2917" s="18" t="s">
        <v>4553</v>
      </c>
    </row>
    <row r="2918" spans="1:8" x14ac:dyDescent="0.2">
      <c r="A2918" s="3">
        <v>6900</v>
      </c>
      <c r="B2918" s="3" t="s">
        <v>3157</v>
      </c>
      <c r="C2918" s="3" t="s">
        <v>3157</v>
      </c>
      <c r="D2918" s="3" t="s">
        <v>3018</v>
      </c>
      <c r="G2918" s="18">
        <v>8846</v>
      </c>
      <c r="H2918" s="18" t="s">
        <v>4553</v>
      </c>
    </row>
    <row r="2919" spans="1:8" x14ac:dyDescent="0.2">
      <c r="A2919" s="3">
        <v>6912</v>
      </c>
      <c r="B2919" s="3" t="s">
        <v>3158</v>
      </c>
      <c r="C2919" s="3" t="s">
        <v>3157</v>
      </c>
      <c r="D2919" s="3" t="s">
        <v>3018</v>
      </c>
      <c r="G2919" s="18">
        <v>8847</v>
      </c>
      <c r="H2919" s="18" t="s">
        <v>4553</v>
      </c>
    </row>
    <row r="2920" spans="1:8" x14ac:dyDescent="0.2">
      <c r="A2920" s="3">
        <v>6913</v>
      </c>
      <c r="B2920" s="3" t="s">
        <v>3159</v>
      </c>
      <c r="C2920" s="3" t="s">
        <v>3157</v>
      </c>
      <c r="D2920" s="3" t="s">
        <v>3018</v>
      </c>
      <c r="G2920" s="18">
        <v>8849</v>
      </c>
      <c r="H2920" s="18" t="s">
        <v>4553</v>
      </c>
    </row>
    <row r="2921" spans="1:8" x14ac:dyDescent="0.2">
      <c r="A2921" s="3">
        <v>6914</v>
      </c>
      <c r="B2921" s="3" t="s">
        <v>3160</v>
      </c>
      <c r="C2921" s="3" t="s">
        <v>3157</v>
      </c>
      <c r="D2921" s="3" t="s">
        <v>3018</v>
      </c>
      <c r="G2921" s="18">
        <v>8852</v>
      </c>
      <c r="H2921" s="18" t="s">
        <v>4551</v>
      </c>
    </row>
    <row r="2922" spans="1:8" x14ac:dyDescent="0.2">
      <c r="A2922" s="3">
        <v>6915</v>
      </c>
      <c r="B2922" s="3" t="s">
        <v>3161</v>
      </c>
      <c r="C2922" s="3" t="s">
        <v>3157</v>
      </c>
      <c r="D2922" s="3" t="s">
        <v>3018</v>
      </c>
      <c r="G2922" s="18">
        <v>8853</v>
      </c>
      <c r="H2922" s="18" t="s">
        <v>4551</v>
      </c>
    </row>
    <row r="2923" spans="1:8" x14ac:dyDescent="0.2">
      <c r="A2923" s="3">
        <v>6917</v>
      </c>
      <c r="B2923" s="3" t="s">
        <v>3162</v>
      </c>
      <c r="C2923" s="3" t="s">
        <v>3157</v>
      </c>
      <c r="D2923" s="3" t="s">
        <v>3018</v>
      </c>
      <c r="G2923" s="18">
        <v>8854</v>
      </c>
      <c r="H2923" s="18" t="s">
        <v>4562</v>
      </c>
    </row>
    <row r="2924" spans="1:8" x14ac:dyDescent="0.2">
      <c r="A2924" s="3">
        <v>6918</v>
      </c>
      <c r="B2924" s="3" t="s">
        <v>3163</v>
      </c>
      <c r="C2924" s="3" t="s">
        <v>3157</v>
      </c>
      <c r="D2924" s="3" t="s">
        <v>3018</v>
      </c>
      <c r="G2924" s="18">
        <v>8855</v>
      </c>
      <c r="H2924" s="18" t="s">
        <v>4551</v>
      </c>
    </row>
    <row r="2925" spans="1:8" x14ac:dyDescent="0.2">
      <c r="A2925" s="3">
        <v>6932</v>
      </c>
      <c r="B2925" s="3" t="s">
        <v>3164</v>
      </c>
      <c r="C2925" s="3" t="s">
        <v>3157</v>
      </c>
      <c r="D2925" s="3" t="s">
        <v>3018</v>
      </c>
      <c r="G2925" s="18">
        <v>8856</v>
      </c>
      <c r="H2925" s="18" t="s">
        <v>4551</v>
      </c>
    </row>
    <row r="2926" spans="1:8" x14ac:dyDescent="0.2">
      <c r="A2926" s="3">
        <v>6951</v>
      </c>
      <c r="B2926" s="3" t="s">
        <v>3165</v>
      </c>
      <c r="C2926" s="3" t="s">
        <v>3157</v>
      </c>
      <c r="D2926" s="3" t="s">
        <v>3018</v>
      </c>
      <c r="G2926" s="18">
        <v>8857</v>
      </c>
      <c r="H2926" s="18" t="s">
        <v>4562</v>
      </c>
    </row>
    <row r="2927" spans="1:8" x14ac:dyDescent="0.2">
      <c r="A2927" s="3">
        <v>6951</v>
      </c>
      <c r="B2927" s="3" t="s">
        <v>3166</v>
      </c>
      <c r="C2927" s="3" t="s">
        <v>3157</v>
      </c>
      <c r="D2927" s="3" t="s">
        <v>3018</v>
      </c>
      <c r="G2927" s="18">
        <v>8858</v>
      </c>
      <c r="H2927" s="18" t="s">
        <v>4562</v>
      </c>
    </row>
    <row r="2928" spans="1:8" x14ac:dyDescent="0.2">
      <c r="A2928" s="3">
        <v>6951</v>
      </c>
      <c r="B2928" s="3" t="s">
        <v>3167</v>
      </c>
      <c r="C2928" s="3" t="s">
        <v>3157</v>
      </c>
      <c r="D2928" s="3" t="s">
        <v>3018</v>
      </c>
      <c r="G2928" s="18">
        <v>8862</v>
      </c>
      <c r="H2928" s="18" t="s">
        <v>4562</v>
      </c>
    </row>
    <row r="2929" spans="1:8" x14ac:dyDescent="0.2">
      <c r="A2929" s="3">
        <v>6951</v>
      </c>
      <c r="B2929" s="3" t="s">
        <v>3168</v>
      </c>
      <c r="C2929" s="3" t="s">
        <v>3157</v>
      </c>
      <c r="D2929" s="3" t="s">
        <v>3018</v>
      </c>
      <c r="G2929" s="18">
        <v>8863</v>
      </c>
      <c r="H2929" s="18" t="s">
        <v>4562</v>
      </c>
    </row>
    <row r="2930" spans="1:8" x14ac:dyDescent="0.2">
      <c r="A2930" s="3">
        <v>6951</v>
      </c>
      <c r="B2930" s="3" t="s">
        <v>3169</v>
      </c>
      <c r="C2930" s="3" t="s">
        <v>3157</v>
      </c>
      <c r="D2930" s="3" t="s">
        <v>3018</v>
      </c>
      <c r="G2930" s="18">
        <v>8864</v>
      </c>
      <c r="H2930" s="18" t="s">
        <v>4562</v>
      </c>
    </row>
    <row r="2931" spans="1:8" x14ac:dyDescent="0.2">
      <c r="A2931" s="3">
        <v>6951</v>
      </c>
      <c r="B2931" s="3" t="s">
        <v>3170</v>
      </c>
      <c r="C2931" s="3" t="s">
        <v>3157</v>
      </c>
      <c r="D2931" s="3" t="s">
        <v>3018</v>
      </c>
      <c r="G2931" s="18">
        <v>8865</v>
      </c>
      <c r="H2931" s="18" t="s">
        <v>4562</v>
      </c>
    </row>
    <row r="2932" spans="1:8" x14ac:dyDescent="0.2">
      <c r="A2932" s="3">
        <v>6959</v>
      </c>
      <c r="B2932" s="3" t="s">
        <v>3171</v>
      </c>
      <c r="C2932" s="3" t="s">
        <v>3157</v>
      </c>
      <c r="D2932" s="3" t="s">
        <v>3018</v>
      </c>
      <c r="G2932" s="18">
        <v>8866</v>
      </c>
      <c r="H2932" s="18" t="s">
        <v>4562</v>
      </c>
    </row>
    <row r="2933" spans="1:8" x14ac:dyDescent="0.2">
      <c r="A2933" s="3">
        <v>6959</v>
      </c>
      <c r="B2933" s="3" t="s">
        <v>3172</v>
      </c>
      <c r="C2933" s="3" t="s">
        <v>3157</v>
      </c>
      <c r="D2933" s="3" t="s">
        <v>3018</v>
      </c>
      <c r="G2933" s="18">
        <v>8867</v>
      </c>
      <c r="H2933" s="18" t="s">
        <v>4562</v>
      </c>
    </row>
    <row r="2934" spans="1:8" x14ac:dyDescent="0.2">
      <c r="A2934" s="3">
        <v>6959</v>
      </c>
      <c r="B2934" s="3" t="s">
        <v>3173</v>
      </c>
      <c r="C2934" s="3" t="s">
        <v>3157</v>
      </c>
      <c r="D2934" s="3" t="s">
        <v>3018</v>
      </c>
      <c r="G2934" s="18">
        <v>8868</v>
      </c>
      <c r="H2934" s="18" t="s">
        <v>4562</v>
      </c>
    </row>
    <row r="2935" spans="1:8" x14ac:dyDescent="0.2">
      <c r="A2935" s="3">
        <v>6959</v>
      </c>
      <c r="B2935" s="3" t="s">
        <v>3174</v>
      </c>
      <c r="C2935" s="3" t="s">
        <v>3157</v>
      </c>
      <c r="D2935" s="3" t="s">
        <v>3018</v>
      </c>
      <c r="G2935" s="18">
        <v>8872</v>
      </c>
      <c r="H2935" s="18" t="s">
        <v>4562</v>
      </c>
    </row>
    <row r="2936" spans="1:8" x14ac:dyDescent="0.2">
      <c r="A2936" s="3">
        <v>6959</v>
      </c>
      <c r="B2936" s="3" t="s">
        <v>3175</v>
      </c>
      <c r="C2936" s="3" t="s">
        <v>3157</v>
      </c>
      <c r="D2936" s="3" t="s">
        <v>3018</v>
      </c>
      <c r="G2936" s="18">
        <v>8873</v>
      </c>
      <c r="H2936" s="18" t="s">
        <v>4562</v>
      </c>
    </row>
    <row r="2937" spans="1:8" x14ac:dyDescent="0.2">
      <c r="A2937" s="3">
        <v>6959</v>
      </c>
      <c r="B2937" s="3" t="s">
        <v>3175</v>
      </c>
      <c r="C2937" s="3" t="s">
        <v>3157</v>
      </c>
      <c r="D2937" s="3" t="s">
        <v>3018</v>
      </c>
      <c r="G2937" s="18">
        <v>8874</v>
      </c>
      <c r="H2937" s="18" t="s">
        <v>4562</v>
      </c>
    </row>
    <row r="2938" spans="1:8" x14ac:dyDescent="0.2">
      <c r="A2938" s="3">
        <v>6962</v>
      </c>
      <c r="B2938" s="3" t="s">
        <v>3176</v>
      </c>
      <c r="C2938" s="3" t="s">
        <v>3157</v>
      </c>
      <c r="D2938" s="3" t="s">
        <v>3018</v>
      </c>
      <c r="G2938" s="18">
        <v>8877</v>
      </c>
      <c r="H2938" s="18" t="s">
        <v>4562</v>
      </c>
    </row>
    <row r="2939" spans="1:8" x14ac:dyDescent="0.2">
      <c r="A2939" s="3">
        <v>6963</v>
      </c>
      <c r="B2939" s="3" t="s">
        <v>3177</v>
      </c>
      <c r="C2939" s="3" t="s">
        <v>3157</v>
      </c>
      <c r="D2939" s="3" t="s">
        <v>3018</v>
      </c>
      <c r="G2939" s="18">
        <v>8878</v>
      </c>
      <c r="H2939" s="18" t="s">
        <v>4562</v>
      </c>
    </row>
    <row r="2940" spans="1:8" x14ac:dyDescent="0.2">
      <c r="A2940" s="3">
        <v>6963</v>
      </c>
      <c r="B2940" s="3" t="s">
        <v>3178</v>
      </c>
      <c r="C2940" s="3" t="s">
        <v>3157</v>
      </c>
      <c r="D2940" s="3" t="s">
        <v>3018</v>
      </c>
      <c r="G2940" s="18">
        <v>8880</v>
      </c>
      <c r="H2940" s="18" t="s">
        <v>4561</v>
      </c>
    </row>
    <row r="2941" spans="1:8" x14ac:dyDescent="0.2">
      <c r="A2941" s="3">
        <v>6964</v>
      </c>
      <c r="B2941" s="3" t="s">
        <v>3179</v>
      </c>
      <c r="C2941" s="3" t="s">
        <v>3157</v>
      </c>
      <c r="D2941" s="3" t="s">
        <v>3018</v>
      </c>
      <c r="G2941" s="18">
        <v>8881</v>
      </c>
      <c r="H2941" s="18" t="s">
        <v>4562</v>
      </c>
    </row>
    <row r="2942" spans="1:8" x14ac:dyDescent="0.2">
      <c r="A2942" s="3">
        <v>6965</v>
      </c>
      <c r="B2942" s="3" t="s">
        <v>3180</v>
      </c>
      <c r="C2942" s="3" t="s">
        <v>3157</v>
      </c>
      <c r="D2942" s="3" t="s">
        <v>3018</v>
      </c>
      <c r="G2942" s="18">
        <v>8882</v>
      </c>
      <c r="H2942" s="18" t="s">
        <v>4561</v>
      </c>
    </row>
    <row r="2943" spans="1:8" x14ac:dyDescent="0.2">
      <c r="A2943" s="3">
        <v>6966</v>
      </c>
      <c r="B2943" s="3" t="s">
        <v>3181</v>
      </c>
      <c r="C2943" s="3" t="s">
        <v>3157</v>
      </c>
      <c r="D2943" s="3" t="s">
        <v>3018</v>
      </c>
      <c r="G2943" s="18">
        <v>8883</v>
      </c>
      <c r="H2943" s="18" t="s">
        <v>4561</v>
      </c>
    </row>
    <row r="2944" spans="1:8" x14ac:dyDescent="0.2">
      <c r="A2944" s="3">
        <v>6967</v>
      </c>
      <c r="B2944" s="3" t="s">
        <v>3182</v>
      </c>
      <c r="C2944" s="3" t="s">
        <v>3157</v>
      </c>
      <c r="D2944" s="3" t="s">
        <v>3018</v>
      </c>
      <c r="G2944" s="18">
        <v>8884</v>
      </c>
      <c r="H2944" s="18" t="s">
        <v>4562</v>
      </c>
    </row>
    <row r="2945" spans="1:8" x14ac:dyDescent="0.2">
      <c r="A2945" s="3">
        <v>6968</v>
      </c>
      <c r="B2945" s="3" t="s">
        <v>3183</v>
      </c>
      <c r="C2945" s="3" t="s">
        <v>3157</v>
      </c>
      <c r="D2945" s="3" t="s">
        <v>3018</v>
      </c>
      <c r="G2945" s="18">
        <v>8885</v>
      </c>
      <c r="H2945" s="18" t="s">
        <v>4561</v>
      </c>
    </row>
    <row r="2946" spans="1:8" x14ac:dyDescent="0.2">
      <c r="A2946" s="3">
        <v>6974</v>
      </c>
      <c r="B2946" s="3" t="s">
        <v>3184</v>
      </c>
      <c r="C2946" s="3" t="s">
        <v>3157</v>
      </c>
      <c r="D2946" s="3" t="s">
        <v>3018</v>
      </c>
      <c r="G2946" s="18">
        <v>8886</v>
      </c>
      <c r="H2946" s="18" t="s">
        <v>4561</v>
      </c>
    </row>
    <row r="2947" spans="1:8" x14ac:dyDescent="0.2">
      <c r="A2947" s="3">
        <v>6976</v>
      </c>
      <c r="B2947" s="3" t="s">
        <v>3185</v>
      </c>
      <c r="C2947" s="3" t="s">
        <v>3157</v>
      </c>
      <c r="D2947" s="3" t="s">
        <v>3018</v>
      </c>
      <c r="G2947" s="18">
        <v>8887</v>
      </c>
      <c r="H2947" s="18" t="s">
        <v>4561</v>
      </c>
    </row>
    <row r="2948" spans="1:8" x14ac:dyDescent="0.2">
      <c r="A2948" s="3">
        <v>6977</v>
      </c>
      <c r="B2948" s="3" t="s">
        <v>3186</v>
      </c>
      <c r="C2948" s="3" t="s">
        <v>3157</v>
      </c>
      <c r="D2948" s="3" t="s">
        <v>3018</v>
      </c>
      <c r="G2948" s="18">
        <v>8888</v>
      </c>
      <c r="H2948" s="18" t="s">
        <v>4561</v>
      </c>
    </row>
    <row r="2949" spans="1:8" x14ac:dyDescent="0.2">
      <c r="A2949" s="3">
        <v>6978</v>
      </c>
      <c r="B2949" s="3" t="s">
        <v>3187</v>
      </c>
      <c r="C2949" s="3" t="s">
        <v>3157</v>
      </c>
      <c r="D2949" s="3" t="s">
        <v>3018</v>
      </c>
      <c r="G2949" s="18">
        <v>8889</v>
      </c>
      <c r="H2949" s="18" t="s">
        <v>4561</v>
      </c>
    </row>
    <row r="2950" spans="1:8" x14ac:dyDescent="0.2">
      <c r="A2950" s="3">
        <v>6979</v>
      </c>
      <c r="B2950" s="3" t="s">
        <v>3188</v>
      </c>
      <c r="C2950" s="3" t="s">
        <v>3157</v>
      </c>
      <c r="D2950" s="3" t="s">
        <v>3018</v>
      </c>
      <c r="G2950" s="18">
        <v>8890</v>
      </c>
      <c r="H2950" s="18" t="s">
        <v>4561</v>
      </c>
    </row>
    <row r="2951" spans="1:8" x14ac:dyDescent="0.2">
      <c r="A2951" s="3">
        <v>6983</v>
      </c>
      <c r="B2951" s="3" t="s">
        <v>3189</v>
      </c>
      <c r="C2951" s="3" t="s">
        <v>3189</v>
      </c>
      <c r="D2951" s="3" t="s">
        <v>3018</v>
      </c>
      <c r="G2951" s="18">
        <v>8892</v>
      </c>
      <c r="H2951" s="18" t="s">
        <v>4561</v>
      </c>
    </row>
    <row r="2952" spans="1:8" x14ac:dyDescent="0.2">
      <c r="A2952" s="3">
        <v>6928</v>
      </c>
      <c r="B2952" s="3" t="s">
        <v>3190</v>
      </c>
      <c r="C2952" s="3" t="s">
        <v>3190</v>
      </c>
      <c r="D2952" s="3" t="s">
        <v>3018</v>
      </c>
      <c r="G2952" s="18">
        <v>8893</v>
      </c>
      <c r="H2952" s="18" t="s">
        <v>4561</v>
      </c>
    </row>
    <row r="2953" spans="1:8" x14ac:dyDescent="0.2">
      <c r="A2953" s="3">
        <v>6900</v>
      </c>
      <c r="B2953" s="3" t="s">
        <v>3191</v>
      </c>
      <c r="C2953" s="3" t="s">
        <v>3191</v>
      </c>
      <c r="D2953" s="3" t="s">
        <v>3018</v>
      </c>
      <c r="G2953" s="18">
        <v>8894</v>
      </c>
      <c r="H2953" s="18" t="s">
        <v>4561</v>
      </c>
    </row>
    <row r="2954" spans="1:8" x14ac:dyDescent="0.2">
      <c r="A2954" s="3">
        <v>6815</v>
      </c>
      <c r="B2954" s="3" t="s">
        <v>3192</v>
      </c>
      <c r="C2954" s="3" t="s">
        <v>3192</v>
      </c>
      <c r="D2954" s="3" t="s">
        <v>3018</v>
      </c>
      <c r="G2954" s="18">
        <v>8895</v>
      </c>
      <c r="H2954" s="18" t="s">
        <v>4561</v>
      </c>
    </row>
    <row r="2955" spans="1:8" x14ac:dyDescent="0.2">
      <c r="A2955" s="3">
        <v>6805</v>
      </c>
      <c r="B2955" s="3" t="s">
        <v>3193</v>
      </c>
      <c r="C2955" s="3" t="s">
        <v>3194</v>
      </c>
      <c r="D2955" s="3" t="s">
        <v>3018</v>
      </c>
      <c r="G2955" s="18">
        <v>8896</v>
      </c>
      <c r="H2955" s="18" t="s">
        <v>4562</v>
      </c>
    </row>
    <row r="2956" spans="1:8" x14ac:dyDescent="0.2">
      <c r="A2956" s="3">
        <v>6805</v>
      </c>
      <c r="B2956" s="3" t="s">
        <v>3193</v>
      </c>
      <c r="C2956" s="3" t="s">
        <v>3194</v>
      </c>
      <c r="D2956" s="3" t="s">
        <v>3018</v>
      </c>
      <c r="G2956" s="18">
        <v>8897</v>
      </c>
      <c r="H2956" s="18" t="s">
        <v>4562</v>
      </c>
    </row>
    <row r="2957" spans="1:8" x14ac:dyDescent="0.2">
      <c r="A2957" s="3">
        <v>6986</v>
      </c>
      <c r="B2957" s="3" t="s">
        <v>3195</v>
      </c>
      <c r="C2957" s="3" t="s">
        <v>3195</v>
      </c>
      <c r="D2957" s="3" t="s">
        <v>3018</v>
      </c>
      <c r="G2957" s="18">
        <v>8898</v>
      </c>
      <c r="H2957" s="18" t="s">
        <v>4562</v>
      </c>
    </row>
    <row r="2958" spans="1:8" x14ac:dyDescent="0.2">
      <c r="A2958" s="3">
        <v>6922</v>
      </c>
      <c r="B2958" s="3" t="s">
        <v>3196</v>
      </c>
      <c r="C2958" s="3" t="s">
        <v>3196</v>
      </c>
      <c r="D2958" s="3" t="s">
        <v>3018</v>
      </c>
      <c r="G2958" s="18">
        <v>8902</v>
      </c>
      <c r="H2958" s="18" t="s">
        <v>4551</v>
      </c>
    </row>
    <row r="2959" spans="1:8" x14ac:dyDescent="0.2">
      <c r="A2959" s="3">
        <v>6933</v>
      </c>
      <c r="B2959" s="3" t="s">
        <v>3197</v>
      </c>
      <c r="C2959" s="3" t="s">
        <v>3197</v>
      </c>
      <c r="D2959" s="3" t="s">
        <v>3018</v>
      </c>
      <c r="G2959" s="18">
        <v>8903</v>
      </c>
      <c r="H2959" s="18" t="s">
        <v>4551</v>
      </c>
    </row>
    <row r="2960" spans="1:8" x14ac:dyDescent="0.2">
      <c r="A2960" s="3">
        <v>6991</v>
      </c>
      <c r="B2960" s="3" t="s">
        <v>3198</v>
      </c>
      <c r="C2960" s="3" t="s">
        <v>3198</v>
      </c>
      <c r="D2960" s="3" t="s">
        <v>3018</v>
      </c>
      <c r="G2960" s="18">
        <v>8904</v>
      </c>
      <c r="H2960" s="18" t="s">
        <v>4551</v>
      </c>
    </row>
    <row r="2961" spans="1:8" x14ac:dyDescent="0.2">
      <c r="A2961" s="3">
        <v>6986</v>
      </c>
      <c r="B2961" s="3" t="s">
        <v>3199</v>
      </c>
      <c r="C2961" s="3" t="s">
        <v>3199</v>
      </c>
      <c r="D2961" s="3" t="s">
        <v>3018</v>
      </c>
      <c r="G2961" s="18">
        <v>8905</v>
      </c>
      <c r="H2961" s="18" t="s">
        <v>4551</v>
      </c>
    </row>
    <row r="2962" spans="1:8" x14ac:dyDescent="0.2">
      <c r="A2962" s="3">
        <v>6945</v>
      </c>
      <c r="B2962" s="3" t="s">
        <v>3200</v>
      </c>
      <c r="C2962" s="3" t="s">
        <v>3200</v>
      </c>
      <c r="D2962" s="3" t="s">
        <v>3018</v>
      </c>
      <c r="G2962" s="18">
        <v>8906</v>
      </c>
      <c r="H2962" s="18" t="s">
        <v>4551</v>
      </c>
    </row>
    <row r="2963" spans="1:8" x14ac:dyDescent="0.2">
      <c r="A2963" s="3">
        <v>6900</v>
      </c>
      <c r="B2963" s="3" t="s">
        <v>3201</v>
      </c>
      <c r="C2963" s="3" t="s">
        <v>3201</v>
      </c>
      <c r="D2963" s="3" t="s">
        <v>3018</v>
      </c>
      <c r="G2963" s="18">
        <v>8907</v>
      </c>
      <c r="H2963" s="18" t="s">
        <v>4551</v>
      </c>
    </row>
    <row r="2964" spans="1:8" x14ac:dyDescent="0.2">
      <c r="A2964" s="3">
        <v>6946</v>
      </c>
      <c r="B2964" s="3" t="s">
        <v>3202</v>
      </c>
      <c r="C2964" s="3" t="s">
        <v>3202</v>
      </c>
      <c r="D2964" s="3" t="s">
        <v>3018</v>
      </c>
      <c r="G2964" s="18">
        <v>8908</v>
      </c>
      <c r="H2964" s="18" t="s">
        <v>4551</v>
      </c>
    </row>
    <row r="2965" spans="1:8" x14ac:dyDescent="0.2">
      <c r="A2965" s="3">
        <v>6946</v>
      </c>
      <c r="B2965" s="3" t="s">
        <v>3202</v>
      </c>
      <c r="C2965" s="3" t="s">
        <v>3202</v>
      </c>
      <c r="D2965" s="3" t="s">
        <v>3018</v>
      </c>
      <c r="G2965" s="18">
        <v>8909</v>
      </c>
      <c r="H2965" s="18" t="s">
        <v>4549</v>
      </c>
    </row>
    <row r="2966" spans="1:8" x14ac:dyDescent="0.2">
      <c r="A2966" s="3">
        <v>6948</v>
      </c>
      <c r="B2966" s="3" t="s">
        <v>3203</v>
      </c>
      <c r="C2966" s="3" t="s">
        <v>3203</v>
      </c>
      <c r="D2966" s="3" t="s">
        <v>3018</v>
      </c>
      <c r="G2966" s="18">
        <v>8910</v>
      </c>
      <c r="H2966" s="18" t="s">
        <v>4551</v>
      </c>
    </row>
    <row r="2967" spans="1:8" x14ac:dyDescent="0.2">
      <c r="A2967" s="3">
        <v>6984</v>
      </c>
      <c r="B2967" s="3" t="s">
        <v>3204</v>
      </c>
      <c r="C2967" s="3" t="s">
        <v>3204</v>
      </c>
      <c r="D2967" s="3" t="s">
        <v>3018</v>
      </c>
      <c r="G2967" s="18">
        <v>8911</v>
      </c>
      <c r="H2967" s="18" t="s">
        <v>4551</v>
      </c>
    </row>
    <row r="2968" spans="1:8" x14ac:dyDescent="0.2">
      <c r="A2968" s="3">
        <v>6942</v>
      </c>
      <c r="B2968" s="3" t="s">
        <v>3205</v>
      </c>
      <c r="C2968" s="3" t="s">
        <v>3205</v>
      </c>
      <c r="D2968" s="3" t="s">
        <v>3018</v>
      </c>
      <c r="G2968" s="18">
        <v>8912</v>
      </c>
      <c r="H2968" s="18" t="s">
        <v>4546</v>
      </c>
    </row>
    <row r="2969" spans="1:8" x14ac:dyDescent="0.2">
      <c r="A2969" s="3">
        <v>6924</v>
      </c>
      <c r="B2969" s="3" t="s">
        <v>3206</v>
      </c>
      <c r="C2969" s="3" t="s">
        <v>3206</v>
      </c>
      <c r="D2969" s="3" t="s">
        <v>3018</v>
      </c>
      <c r="G2969" s="18">
        <v>8913</v>
      </c>
      <c r="H2969" s="18" t="s">
        <v>4549</v>
      </c>
    </row>
    <row r="2970" spans="1:8" x14ac:dyDescent="0.2">
      <c r="A2970" s="3">
        <v>6807</v>
      </c>
      <c r="B2970" s="3" t="s">
        <v>3207</v>
      </c>
      <c r="C2970" s="3" t="s">
        <v>3208</v>
      </c>
      <c r="D2970" s="3" t="s">
        <v>3018</v>
      </c>
      <c r="G2970" s="18">
        <v>8914</v>
      </c>
      <c r="H2970" s="18" t="s">
        <v>4551</v>
      </c>
    </row>
    <row r="2971" spans="1:8" x14ac:dyDescent="0.2">
      <c r="A2971" s="3">
        <v>6947</v>
      </c>
      <c r="B2971" s="3" t="s">
        <v>3209</v>
      </c>
      <c r="C2971" s="3" t="s">
        <v>3208</v>
      </c>
      <c r="D2971" s="3" t="s">
        <v>3018</v>
      </c>
      <c r="G2971" s="18">
        <v>8915</v>
      </c>
      <c r="H2971" s="18" t="s">
        <v>4551</v>
      </c>
    </row>
    <row r="2972" spans="1:8" x14ac:dyDescent="0.2">
      <c r="A2972" s="3">
        <v>6950</v>
      </c>
      <c r="B2972" s="3" t="s">
        <v>3210</v>
      </c>
      <c r="C2972" s="3" t="s">
        <v>3208</v>
      </c>
      <c r="D2972" s="3" t="s">
        <v>3018</v>
      </c>
      <c r="G2972" s="18">
        <v>8916</v>
      </c>
      <c r="H2972" s="18" t="s">
        <v>4549</v>
      </c>
    </row>
    <row r="2973" spans="1:8" x14ac:dyDescent="0.2">
      <c r="A2973" s="3">
        <v>6953</v>
      </c>
      <c r="B2973" s="3" t="s">
        <v>3211</v>
      </c>
      <c r="C2973" s="3" t="s">
        <v>3208</v>
      </c>
      <c r="D2973" s="3" t="s">
        <v>3018</v>
      </c>
      <c r="G2973" s="18">
        <v>8917</v>
      </c>
      <c r="H2973" s="18" t="s">
        <v>4549</v>
      </c>
    </row>
    <row r="2974" spans="1:8" x14ac:dyDescent="0.2">
      <c r="A2974" s="3">
        <v>6954</v>
      </c>
      <c r="B2974" s="3" t="s">
        <v>3212</v>
      </c>
      <c r="C2974" s="3" t="s">
        <v>3208</v>
      </c>
      <c r="D2974" s="3" t="s">
        <v>3018</v>
      </c>
      <c r="G2974" s="18">
        <v>8918</v>
      </c>
      <c r="H2974" s="18" t="s">
        <v>4549</v>
      </c>
    </row>
    <row r="2975" spans="1:8" x14ac:dyDescent="0.2">
      <c r="A2975" s="3">
        <v>6954</v>
      </c>
      <c r="B2975" s="3" t="s">
        <v>3213</v>
      </c>
      <c r="C2975" s="3" t="s">
        <v>3208</v>
      </c>
      <c r="D2975" s="3" t="s">
        <v>3018</v>
      </c>
      <c r="G2975" s="18">
        <v>8919</v>
      </c>
      <c r="H2975" s="18" t="s">
        <v>4549</v>
      </c>
    </row>
    <row r="2976" spans="1:8" x14ac:dyDescent="0.2">
      <c r="A2976" s="3">
        <v>6955</v>
      </c>
      <c r="B2976" s="3" t="s">
        <v>3214</v>
      </c>
      <c r="C2976" s="3" t="s">
        <v>3208</v>
      </c>
      <c r="D2976" s="3" t="s">
        <v>3018</v>
      </c>
      <c r="G2976" s="18">
        <v>8925</v>
      </c>
      <c r="H2976" s="18" t="s">
        <v>4551</v>
      </c>
    </row>
    <row r="2977" spans="1:8" x14ac:dyDescent="0.2">
      <c r="A2977" s="3">
        <v>6955</v>
      </c>
      <c r="B2977" s="3" t="s">
        <v>3215</v>
      </c>
      <c r="C2977" s="3" t="s">
        <v>3208</v>
      </c>
      <c r="D2977" s="3" t="s">
        <v>3018</v>
      </c>
      <c r="G2977" s="18">
        <v>8926</v>
      </c>
      <c r="H2977" s="18" t="s">
        <v>4551</v>
      </c>
    </row>
    <row r="2978" spans="1:8" x14ac:dyDescent="0.2">
      <c r="A2978" s="3">
        <v>6956</v>
      </c>
      <c r="B2978" s="3" t="s">
        <v>3216</v>
      </c>
      <c r="C2978" s="3" t="s">
        <v>3208</v>
      </c>
      <c r="D2978" s="3" t="s">
        <v>3018</v>
      </c>
      <c r="G2978" s="18">
        <v>8932</v>
      </c>
      <c r="H2978" s="18" t="s">
        <v>4546</v>
      </c>
    </row>
    <row r="2979" spans="1:8" x14ac:dyDescent="0.2">
      <c r="A2979" s="3">
        <v>6957</v>
      </c>
      <c r="B2979" s="3" t="s">
        <v>3217</v>
      </c>
      <c r="C2979" s="3" t="s">
        <v>3208</v>
      </c>
      <c r="D2979" s="3" t="s">
        <v>3018</v>
      </c>
      <c r="G2979" s="18">
        <v>8933</v>
      </c>
      <c r="H2979" s="18" t="s">
        <v>4546</v>
      </c>
    </row>
    <row r="2980" spans="1:8" x14ac:dyDescent="0.2">
      <c r="A2980" s="3">
        <v>6958</v>
      </c>
      <c r="B2980" s="3" t="s">
        <v>3218</v>
      </c>
      <c r="C2980" s="3" t="s">
        <v>3208</v>
      </c>
      <c r="D2980" s="3" t="s">
        <v>3018</v>
      </c>
      <c r="G2980" s="18">
        <v>8934</v>
      </c>
      <c r="H2980" s="18" t="s">
        <v>4546</v>
      </c>
    </row>
    <row r="2981" spans="1:8" x14ac:dyDescent="0.2">
      <c r="A2981" s="3">
        <v>6958</v>
      </c>
      <c r="B2981" s="3" t="s">
        <v>3219</v>
      </c>
      <c r="C2981" s="3" t="s">
        <v>3208</v>
      </c>
      <c r="D2981" s="3" t="s">
        <v>3018</v>
      </c>
      <c r="G2981" s="18">
        <v>8942</v>
      </c>
      <c r="H2981" s="18" t="s">
        <v>4551</v>
      </c>
    </row>
    <row r="2982" spans="1:8" x14ac:dyDescent="0.2">
      <c r="A2982" s="3">
        <v>6958</v>
      </c>
      <c r="B2982" s="3" t="s">
        <v>3219</v>
      </c>
      <c r="C2982" s="3" t="s">
        <v>3208</v>
      </c>
      <c r="D2982" s="3" t="s">
        <v>3018</v>
      </c>
      <c r="G2982" s="18">
        <v>8951</v>
      </c>
      <c r="H2982" s="18" t="s">
        <v>4551</v>
      </c>
    </row>
    <row r="2983" spans="1:8" x14ac:dyDescent="0.2">
      <c r="A2983" s="3">
        <v>6960</v>
      </c>
      <c r="B2983" s="3" t="s">
        <v>3220</v>
      </c>
      <c r="C2983" s="3" t="s">
        <v>3208</v>
      </c>
      <c r="D2983" s="3" t="s">
        <v>3018</v>
      </c>
      <c r="G2983" s="18">
        <v>8952</v>
      </c>
      <c r="H2983" s="18" t="s">
        <v>4551</v>
      </c>
    </row>
    <row r="2984" spans="1:8" x14ac:dyDescent="0.2">
      <c r="A2984" s="3">
        <v>6807</v>
      </c>
      <c r="B2984" s="3" t="s">
        <v>3207</v>
      </c>
      <c r="C2984" s="3" t="s">
        <v>3221</v>
      </c>
      <c r="D2984" s="3" t="s">
        <v>3018</v>
      </c>
      <c r="G2984" s="18">
        <v>8953</v>
      </c>
      <c r="H2984" s="18" t="s">
        <v>4551</v>
      </c>
    </row>
    <row r="2985" spans="1:8" x14ac:dyDescent="0.2">
      <c r="A2985" s="3">
        <v>6808</v>
      </c>
      <c r="B2985" s="3" t="s">
        <v>3222</v>
      </c>
      <c r="C2985" s="3" t="s">
        <v>3221</v>
      </c>
      <c r="D2985" s="3" t="s">
        <v>3018</v>
      </c>
      <c r="G2985" s="18">
        <v>8954</v>
      </c>
      <c r="H2985" s="18" t="s">
        <v>4550</v>
      </c>
    </row>
    <row r="2986" spans="1:8" x14ac:dyDescent="0.2">
      <c r="A2986" s="3">
        <v>6992</v>
      </c>
      <c r="B2986" s="3" t="s">
        <v>3223</v>
      </c>
      <c r="C2986" s="3" t="s">
        <v>3223</v>
      </c>
      <c r="D2986" s="3" t="s">
        <v>3018</v>
      </c>
      <c r="G2986" s="18">
        <v>8955</v>
      </c>
      <c r="H2986" s="18" t="s">
        <v>4550</v>
      </c>
    </row>
    <row r="2987" spans="1:8" x14ac:dyDescent="0.2">
      <c r="A2987" s="3">
        <v>6943</v>
      </c>
      <c r="B2987" s="3" t="s">
        <v>3224</v>
      </c>
      <c r="C2987" s="3" t="s">
        <v>3224</v>
      </c>
      <c r="D2987" s="3" t="s">
        <v>3018</v>
      </c>
      <c r="G2987" s="18">
        <v>8956</v>
      </c>
      <c r="H2987" s="18" t="s">
        <v>4550</v>
      </c>
    </row>
    <row r="2988" spans="1:8" x14ac:dyDescent="0.2">
      <c r="A2988" s="3">
        <v>6921</v>
      </c>
      <c r="B2988" s="3" t="s">
        <v>3225</v>
      </c>
      <c r="C2988" s="3" t="s">
        <v>3225</v>
      </c>
      <c r="D2988" s="3" t="s">
        <v>3018</v>
      </c>
      <c r="G2988" s="18">
        <v>8957</v>
      </c>
      <c r="H2988" s="18" t="s">
        <v>4550</v>
      </c>
    </row>
    <row r="2989" spans="1:8" x14ac:dyDescent="0.2">
      <c r="A2989" s="3">
        <v>6919</v>
      </c>
      <c r="B2989" s="3" t="s">
        <v>3226</v>
      </c>
      <c r="C2989" s="3" t="s">
        <v>3227</v>
      </c>
      <c r="D2989" s="3" t="s">
        <v>3018</v>
      </c>
      <c r="G2989" s="18">
        <v>8962</v>
      </c>
      <c r="H2989" s="18" t="s">
        <v>4551</v>
      </c>
    </row>
    <row r="2990" spans="1:8" x14ac:dyDescent="0.2">
      <c r="A2990" s="3">
        <v>6925</v>
      </c>
      <c r="B2990" s="3" t="s">
        <v>3228</v>
      </c>
      <c r="C2990" s="3" t="s">
        <v>3227</v>
      </c>
      <c r="D2990" s="3" t="s">
        <v>3018</v>
      </c>
      <c r="G2990" s="18">
        <v>8964</v>
      </c>
      <c r="H2990" s="18" t="s">
        <v>4551</v>
      </c>
    </row>
    <row r="2991" spans="1:8" x14ac:dyDescent="0.2">
      <c r="A2991" s="3">
        <v>6926</v>
      </c>
      <c r="B2991" s="3" t="s">
        <v>3229</v>
      </c>
      <c r="C2991" s="3" t="s">
        <v>3227</v>
      </c>
      <c r="D2991" s="3" t="s">
        <v>3018</v>
      </c>
      <c r="G2991" s="18">
        <v>8965</v>
      </c>
      <c r="H2991" s="18" t="s">
        <v>4549</v>
      </c>
    </row>
    <row r="2992" spans="1:8" x14ac:dyDescent="0.2">
      <c r="A2992" s="3">
        <v>6927</v>
      </c>
      <c r="B2992" s="3" t="s">
        <v>3230</v>
      </c>
      <c r="C2992" s="3" t="s">
        <v>3227</v>
      </c>
      <c r="D2992" s="3" t="s">
        <v>3018</v>
      </c>
      <c r="G2992" s="18">
        <v>8966</v>
      </c>
      <c r="H2992" s="18" t="s">
        <v>4551</v>
      </c>
    </row>
    <row r="2993" spans="1:8" x14ac:dyDescent="0.2">
      <c r="A2993" s="3">
        <v>6937</v>
      </c>
      <c r="B2993" s="3" t="s">
        <v>3231</v>
      </c>
      <c r="C2993" s="3" t="s">
        <v>3232</v>
      </c>
      <c r="D2993" s="3" t="s">
        <v>3018</v>
      </c>
      <c r="G2993" s="18">
        <v>8967</v>
      </c>
      <c r="H2993" s="18" t="s">
        <v>4551</v>
      </c>
    </row>
    <row r="2994" spans="1:8" x14ac:dyDescent="0.2">
      <c r="A2994" s="3">
        <v>6938</v>
      </c>
      <c r="B2994" s="3" t="s">
        <v>3233</v>
      </c>
      <c r="C2994" s="3" t="s">
        <v>3232</v>
      </c>
      <c r="D2994" s="3" t="s">
        <v>3018</v>
      </c>
      <c r="G2994" s="18">
        <v>9000</v>
      </c>
      <c r="H2994" s="18" t="s">
        <v>4568</v>
      </c>
    </row>
    <row r="2995" spans="1:8" x14ac:dyDescent="0.2">
      <c r="A2995" s="3">
        <v>6938</v>
      </c>
      <c r="B2995" s="3" t="s">
        <v>3234</v>
      </c>
      <c r="C2995" s="3" t="s">
        <v>3232</v>
      </c>
      <c r="D2995" s="3" t="s">
        <v>3018</v>
      </c>
      <c r="G2995" s="18">
        <v>9008</v>
      </c>
      <c r="H2995" s="18" t="s">
        <v>4568</v>
      </c>
    </row>
    <row r="2996" spans="1:8" x14ac:dyDescent="0.2">
      <c r="A2996" s="3">
        <v>6939</v>
      </c>
      <c r="B2996" s="3" t="s">
        <v>3235</v>
      </c>
      <c r="C2996" s="3" t="s">
        <v>3232</v>
      </c>
      <c r="D2996" s="3" t="s">
        <v>3018</v>
      </c>
      <c r="G2996" s="18">
        <v>9010</v>
      </c>
      <c r="H2996" s="18" t="s">
        <v>4568</v>
      </c>
    </row>
    <row r="2997" spans="1:8" x14ac:dyDescent="0.2">
      <c r="A2997" s="3">
        <v>6939</v>
      </c>
      <c r="B2997" s="3" t="s">
        <v>3236</v>
      </c>
      <c r="C2997" s="3" t="s">
        <v>3232</v>
      </c>
      <c r="D2997" s="3" t="s">
        <v>3018</v>
      </c>
      <c r="G2997" s="18">
        <v>9011</v>
      </c>
      <c r="H2997" s="18" t="s">
        <v>4568</v>
      </c>
    </row>
    <row r="2998" spans="1:8" x14ac:dyDescent="0.2">
      <c r="A2998" s="3">
        <v>6802</v>
      </c>
      <c r="B2998" s="3" t="s">
        <v>3237</v>
      </c>
      <c r="C2998" s="3" t="s">
        <v>3238</v>
      </c>
      <c r="D2998" s="3" t="s">
        <v>3018</v>
      </c>
      <c r="G2998" s="18">
        <v>9012</v>
      </c>
      <c r="H2998" s="18" t="s">
        <v>4568</v>
      </c>
    </row>
    <row r="2999" spans="1:8" x14ac:dyDescent="0.2">
      <c r="A2999" s="3">
        <v>6803</v>
      </c>
      <c r="B2999" s="3" t="s">
        <v>3239</v>
      </c>
      <c r="C2999" s="3" t="s">
        <v>3238</v>
      </c>
      <c r="D2999" s="3" t="s">
        <v>3018</v>
      </c>
      <c r="G2999" s="18">
        <v>9014</v>
      </c>
      <c r="H2999" s="18" t="s">
        <v>4568</v>
      </c>
    </row>
    <row r="3000" spans="1:8" x14ac:dyDescent="0.2">
      <c r="A3000" s="3">
        <v>6804</v>
      </c>
      <c r="B3000" s="3" t="s">
        <v>3240</v>
      </c>
      <c r="C3000" s="3" t="s">
        <v>3238</v>
      </c>
      <c r="D3000" s="3" t="s">
        <v>3018</v>
      </c>
      <c r="G3000" s="18">
        <v>9015</v>
      </c>
      <c r="H3000" s="18" t="s">
        <v>4568</v>
      </c>
    </row>
    <row r="3001" spans="1:8" x14ac:dyDescent="0.2">
      <c r="A3001" s="3">
        <v>6806</v>
      </c>
      <c r="B3001" s="3" t="s">
        <v>3241</v>
      </c>
      <c r="C3001" s="3" t="s">
        <v>3238</v>
      </c>
      <c r="D3001" s="3" t="s">
        <v>3018</v>
      </c>
      <c r="G3001" s="18">
        <v>9016</v>
      </c>
      <c r="H3001" s="18" t="s">
        <v>4568</v>
      </c>
    </row>
    <row r="3002" spans="1:8" x14ac:dyDescent="0.2">
      <c r="A3002" s="3">
        <v>6809</v>
      </c>
      <c r="B3002" s="3" t="s">
        <v>3242</v>
      </c>
      <c r="C3002" s="3" t="s">
        <v>3238</v>
      </c>
      <c r="D3002" s="3" t="s">
        <v>3018</v>
      </c>
      <c r="G3002" s="18">
        <v>9030</v>
      </c>
      <c r="H3002" s="18" t="s">
        <v>4568</v>
      </c>
    </row>
    <row r="3003" spans="1:8" x14ac:dyDescent="0.2">
      <c r="A3003" s="3">
        <v>6980</v>
      </c>
      <c r="B3003" s="3" t="s">
        <v>3243</v>
      </c>
      <c r="C3003" s="3" t="s">
        <v>3244</v>
      </c>
      <c r="D3003" s="3" t="s">
        <v>3018</v>
      </c>
      <c r="G3003" s="18">
        <v>9032</v>
      </c>
      <c r="H3003" s="18" t="s">
        <v>4568</v>
      </c>
    </row>
    <row r="3004" spans="1:8" x14ac:dyDescent="0.2">
      <c r="A3004" s="3">
        <v>6988</v>
      </c>
      <c r="B3004" s="3" t="s">
        <v>3245</v>
      </c>
      <c r="C3004" s="3" t="s">
        <v>3244</v>
      </c>
      <c r="D3004" s="3" t="s">
        <v>3018</v>
      </c>
      <c r="G3004" s="18">
        <v>9033</v>
      </c>
      <c r="H3004" s="18" t="s">
        <v>4568</v>
      </c>
    </row>
    <row r="3005" spans="1:8" x14ac:dyDescent="0.2">
      <c r="A3005" s="3">
        <v>6989</v>
      </c>
      <c r="B3005" s="3" t="s">
        <v>3246</v>
      </c>
      <c r="C3005" s="3" t="s">
        <v>3244</v>
      </c>
      <c r="D3005" s="3" t="s">
        <v>3018</v>
      </c>
      <c r="G3005" s="18">
        <v>9034</v>
      </c>
      <c r="H3005" s="18" t="s">
        <v>4568</v>
      </c>
    </row>
    <row r="3006" spans="1:8" x14ac:dyDescent="0.2">
      <c r="A3006" s="3">
        <v>6995</v>
      </c>
      <c r="B3006" s="3" t="s">
        <v>3247</v>
      </c>
      <c r="C3006" s="3" t="s">
        <v>3244</v>
      </c>
      <c r="D3006" s="3" t="s">
        <v>3018</v>
      </c>
      <c r="G3006" s="18">
        <v>9035</v>
      </c>
      <c r="H3006" s="18" t="s">
        <v>4568</v>
      </c>
    </row>
    <row r="3007" spans="1:8" x14ac:dyDescent="0.2">
      <c r="A3007" s="3">
        <v>6997</v>
      </c>
      <c r="B3007" s="3" t="s">
        <v>3248</v>
      </c>
      <c r="C3007" s="3" t="s">
        <v>3244</v>
      </c>
      <c r="D3007" s="3" t="s">
        <v>3018</v>
      </c>
      <c r="G3007" s="18">
        <v>9036</v>
      </c>
      <c r="H3007" s="18" t="s">
        <v>4568</v>
      </c>
    </row>
    <row r="3008" spans="1:8" x14ac:dyDescent="0.2">
      <c r="A3008" s="3">
        <v>6998</v>
      </c>
      <c r="B3008" s="3" t="s">
        <v>3249</v>
      </c>
      <c r="C3008" s="3" t="s">
        <v>3244</v>
      </c>
      <c r="D3008" s="3" t="s">
        <v>3018</v>
      </c>
      <c r="G3008" s="18">
        <v>9037</v>
      </c>
      <c r="H3008" s="18" t="s">
        <v>4568</v>
      </c>
    </row>
    <row r="3009" spans="1:8" x14ac:dyDescent="0.2">
      <c r="A3009" s="3">
        <v>6817</v>
      </c>
      <c r="B3009" s="3" t="s">
        <v>3250</v>
      </c>
      <c r="C3009" s="3" t="s">
        <v>3251</v>
      </c>
      <c r="D3009" s="3" t="s">
        <v>3018</v>
      </c>
      <c r="G3009" s="18">
        <v>9038</v>
      </c>
      <c r="H3009" s="18" t="s">
        <v>4568</v>
      </c>
    </row>
    <row r="3010" spans="1:8" x14ac:dyDescent="0.2">
      <c r="A3010" s="3">
        <v>6818</v>
      </c>
      <c r="B3010" s="3" t="s">
        <v>3252</v>
      </c>
      <c r="C3010" s="3" t="s">
        <v>3251</v>
      </c>
      <c r="D3010" s="3" t="s">
        <v>3018</v>
      </c>
      <c r="G3010" s="18">
        <v>9042</v>
      </c>
      <c r="H3010" s="18" t="s">
        <v>4568</v>
      </c>
    </row>
    <row r="3011" spans="1:8" x14ac:dyDescent="0.2">
      <c r="A3011" s="3">
        <v>6821</v>
      </c>
      <c r="B3011" s="3" t="s">
        <v>3253</v>
      </c>
      <c r="C3011" s="3" t="s">
        <v>3251</v>
      </c>
      <c r="D3011" s="3" t="s">
        <v>3018</v>
      </c>
      <c r="G3011" s="18">
        <v>9043</v>
      </c>
      <c r="H3011" s="18" t="s">
        <v>4568</v>
      </c>
    </row>
    <row r="3012" spans="1:8" x14ac:dyDescent="0.2">
      <c r="A3012" s="3">
        <v>6825</v>
      </c>
      <c r="B3012" s="3" t="s">
        <v>3254</v>
      </c>
      <c r="C3012" s="3" t="s">
        <v>3251</v>
      </c>
      <c r="D3012" s="3" t="s">
        <v>3018</v>
      </c>
      <c r="G3012" s="18">
        <v>9044</v>
      </c>
      <c r="H3012" s="18" t="s">
        <v>4568</v>
      </c>
    </row>
    <row r="3013" spans="1:8" x14ac:dyDescent="0.2">
      <c r="A3013" s="3">
        <v>6828</v>
      </c>
      <c r="B3013" s="3" t="s">
        <v>3255</v>
      </c>
      <c r="C3013" s="3" t="s">
        <v>3255</v>
      </c>
      <c r="D3013" s="3" t="s">
        <v>3018</v>
      </c>
      <c r="G3013" s="18">
        <v>9050</v>
      </c>
      <c r="H3013" s="18" t="s">
        <v>4568</v>
      </c>
    </row>
    <row r="3014" spans="1:8" x14ac:dyDescent="0.2">
      <c r="A3014" s="3">
        <v>6873</v>
      </c>
      <c r="B3014" s="3" t="s">
        <v>3256</v>
      </c>
      <c r="C3014" s="3" t="s">
        <v>3257</v>
      </c>
      <c r="D3014" s="3" t="s">
        <v>3018</v>
      </c>
      <c r="G3014" s="18">
        <v>9052</v>
      </c>
      <c r="H3014" s="18" t="s">
        <v>4568</v>
      </c>
    </row>
    <row r="3015" spans="1:8" x14ac:dyDescent="0.2">
      <c r="A3015" s="3">
        <v>6874</v>
      </c>
      <c r="B3015" s="3" t="s">
        <v>3257</v>
      </c>
      <c r="C3015" s="3" t="s">
        <v>3257</v>
      </c>
      <c r="D3015" s="3" t="s">
        <v>3018</v>
      </c>
      <c r="G3015" s="18">
        <v>9053</v>
      </c>
      <c r="H3015" s="18" t="s">
        <v>4568</v>
      </c>
    </row>
    <row r="3016" spans="1:8" x14ac:dyDescent="0.2">
      <c r="A3016" s="3">
        <v>6875</v>
      </c>
      <c r="B3016" s="3" t="s">
        <v>3258</v>
      </c>
      <c r="C3016" s="3" t="s">
        <v>3257</v>
      </c>
      <c r="D3016" s="3" t="s">
        <v>3018</v>
      </c>
      <c r="G3016" s="18">
        <v>9054</v>
      </c>
      <c r="H3016" s="18" t="s">
        <v>4568</v>
      </c>
    </row>
    <row r="3017" spans="1:8" x14ac:dyDescent="0.2">
      <c r="A3017" s="3">
        <v>6875</v>
      </c>
      <c r="B3017" s="3" t="s">
        <v>3259</v>
      </c>
      <c r="C3017" s="3" t="s">
        <v>3257</v>
      </c>
      <c r="D3017" s="3" t="s">
        <v>3018</v>
      </c>
      <c r="G3017" s="18">
        <v>9055</v>
      </c>
      <c r="H3017" s="18" t="s">
        <v>4568</v>
      </c>
    </row>
    <row r="3018" spans="1:8" x14ac:dyDescent="0.2">
      <c r="A3018" s="3">
        <v>6875</v>
      </c>
      <c r="B3018" s="3" t="s">
        <v>3260</v>
      </c>
      <c r="C3018" s="3" t="s">
        <v>3257</v>
      </c>
      <c r="D3018" s="3" t="s">
        <v>3018</v>
      </c>
      <c r="G3018" s="18">
        <v>9056</v>
      </c>
      <c r="H3018" s="18" t="s">
        <v>4568</v>
      </c>
    </row>
    <row r="3019" spans="1:8" x14ac:dyDescent="0.2">
      <c r="A3019" s="3">
        <v>6830</v>
      </c>
      <c r="B3019" s="3" t="s">
        <v>3261</v>
      </c>
      <c r="C3019" s="3" t="s">
        <v>3261</v>
      </c>
      <c r="D3019" s="3" t="s">
        <v>3018</v>
      </c>
      <c r="G3019" s="18">
        <v>9057</v>
      </c>
      <c r="H3019" s="18" t="s">
        <v>4568</v>
      </c>
    </row>
    <row r="3020" spans="1:8" x14ac:dyDescent="0.2">
      <c r="A3020" s="3">
        <v>6832</v>
      </c>
      <c r="B3020" s="3" t="s">
        <v>3262</v>
      </c>
      <c r="C3020" s="3" t="s">
        <v>3261</v>
      </c>
      <c r="D3020" s="3" t="s">
        <v>3018</v>
      </c>
      <c r="G3020" s="18">
        <v>9058</v>
      </c>
      <c r="H3020" s="18" t="s">
        <v>4568</v>
      </c>
    </row>
    <row r="3021" spans="1:8" x14ac:dyDescent="0.2">
      <c r="A3021" s="3">
        <v>6832</v>
      </c>
      <c r="B3021" s="3" t="s">
        <v>3263</v>
      </c>
      <c r="C3021" s="3" t="s">
        <v>3261</v>
      </c>
      <c r="D3021" s="3" t="s">
        <v>3018</v>
      </c>
      <c r="G3021" s="18">
        <v>9062</v>
      </c>
      <c r="H3021" s="18" t="s">
        <v>4568</v>
      </c>
    </row>
    <row r="3022" spans="1:8" x14ac:dyDescent="0.2">
      <c r="A3022" s="3">
        <v>6877</v>
      </c>
      <c r="B3022" s="3" t="s">
        <v>3264</v>
      </c>
      <c r="C3022" s="3" t="s">
        <v>3264</v>
      </c>
      <c r="D3022" s="3" t="s">
        <v>3018</v>
      </c>
      <c r="G3022" s="18">
        <v>9063</v>
      </c>
      <c r="H3022" s="18" t="s">
        <v>4568</v>
      </c>
    </row>
    <row r="3023" spans="1:8" x14ac:dyDescent="0.2">
      <c r="A3023" s="3">
        <v>6825</v>
      </c>
      <c r="B3023" s="3" t="s">
        <v>3254</v>
      </c>
      <c r="C3023" s="3" t="s">
        <v>3265</v>
      </c>
      <c r="D3023" s="3" t="s">
        <v>3018</v>
      </c>
      <c r="G3023" s="18">
        <v>9064</v>
      </c>
      <c r="H3023" s="18" t="s">
        <v>4568</v>
      </c>
    </row>
    <row r="3024" spans="1:8" x14ac:dyDescent="0.2">
      <c r="A3024" s="3">
        <v>6850</v>
      </c>
      <c r="B3024" s="3" t="s">
        <v>3265</v>
      </c>
      <c r="C3024" s="3" t="s">
        <v>3265</v>
      </c>
      <c r="D3024" s="3" t="s">
        <v>3018</v>
      </c>
      <c r="G3024" s="18">
        <v>9100</v>
      </c>
      <c r="H3024" s="18" t="s">
        <v>4568</v>
      </c>
    </row>
    <row r="3025" spans="1:8" x14ac:dyDescent="0.2">
      <c r="A3025" s="3">
        <v>6852</v>
      </c>
      <c r="B3025" s="3" t="s">
        <v>3266</v>
      </c>
      <c r="C3025" s="3" t="s">
        <v>3265</v>
      </c>
      <c r="D3025" s="3" t="s">
        <v>3018</v>
      </c>
      <c r="G3025" s="18">
        <v>9103</v>
      </c>
      <c r="H3025" s="18" t="s">
        <v>4568</v>
      </c>
    </row>
    <row r="3026" spans="1:8" x14ac:dyDescent="0.2">
      <c r="A3026" s="3">
        <v>6853</v>
      </c>
      <c r="B3026" s="3" t="s">
        <v>3267</v>
      </c>
      <c r="C3026" s="3" t="s">
        <v>3265</v>
      </c>
      <c r="D3026" s="3" t="s">
        <v>3018</v>
      </c>
      <c r="G3026" s="18">
        <v>9104</v>
      </c>
      <c r="H3026" s="18" t="s">
        <v>4568</v>
      </c>
    </row>
    <row r="3027" spans="1:8" x14ac:dyDescent="0.2">
      <c r="A3027" s="3">
        <v>6862</v>
      </c>
      <c r="B3027" s="3" t="s">
        <v>3268</v>
      </c>
      <c r="C3027" s="3" t="s">
        <v>3265</v>
      </c>
      <c r="D3027" s="3" t="s">
        <v>3018</v>
      </c>
      <c r="G3027" s="18">
        <v>9105</v>
      </c>
      <c r="H3027" s="18" t="s">
        <v>4568</v>
      </c>
    </row>
    <row r="3028" spans="1:8" x14ac:dyDescent="0.2">
      <c r="A3028" s="3">
        <v>6863</v>
      </c>
      <c r="B3028" s="3" t="s">
        <v>3269</v>
      </c>
      <c r="C3028" s="3" t="s">
        <v>3265</v>
      </c>
      <c r="D3028" s="3" t="s">
        <v>3018</v>
      </c>
      <c r="G3028" s="18">
        <v>9107</v>
      </c>
      <c r="H3028" s="18" t="s">
        <v>4568</v>
      </c>
    </row>
    <row r="3029" spans="1:8" x14ac:dyDescent="0.2">
      <c r="A3029" s="3">
        <v>6864</v>
      </c>
      <c r="B3029" s="3" t="s">
        <v>3270</v>
      </c>
      <c r="C3029" s="3" t="s">
        <v>3265</v>
      </c>
      <c r="D3029" s="3" t="s">
        <v>3018</v>
      </c>
      <c r="G3029" s="18">
        <v>9108</v>
      </c>
      <c r="H3029" s="18" t="s">
        <v>4568</v>
      </c>
    </row>
    <row r="3030" spans="1:8" x14ac:dyDescent="0.2">
      <c r="A3030" s="3">
        <v>6865</v>
      </c>
      <c r="B3030" s="3" t="s">
        <v>3271</v>
      </c>
      <c r="C3030" s="3" t="s">
        <v>3265</v>
      </c>
      <c r="D3030" s="3" t="s">
        <v>3018</v>
      </c>
      <c r="G3030" s="18">
        <v>9112</v>
      </c>
      <c r="H3030" s="18" t="s">
        <v>4568</v>
      </c>
    </row>
    <row r="3031" spans="1:8" x14ac:dyDescent="0.2">
      <c r="A3031" s="3">
        <v>6866</v>
      </c>
      <c r="B3031" s="3" t="s">
        <v>3272</v>
      </c>
      <c r="C3031" s="3" t="s">
        <v>3265</v>
      </c>
      <c r="D3031" s="3" t="s">
        <v>3018</v>
      </c>
      <c r="G3031" s="18">
        <v>9113</v>
      </c>
      <c r="H3031" s="18" t="s">
        <v>4568</v>
      </c>
    </row>
    <row r="3032" spans="1:8" x14ac:dyDescent="0.2">
      <c r="A3032" s="3">
        <v>6872</v>
      </c>
      <c r="B3032" s="3" t="s">
        <v>3273</v>
      </c>
      <c r="C3032" s="3" t="s">
        <v>3265</v>
      </c>
      <c r="D3032" s="3" t="s">
        <v>3018</v>
      </c>
      <c r="G3032" s="18">
        <v>9114</v>
      </c>
      <c r="H3032" s="18" t="s">
        <v>4568</v>
      </c>
    </row>
    <row r="3033" spans="1:8" x14ac:dyDescent="0.2">
      <c r="A3033" s="3">
        <v>6872</v>
      </c>
      <c r="B3033" s="3" t="s">
        <v>3274</v>
      </c>
      <c r="C3033" s="3" t="s">
        <v>3265</v>
      </c>
      <c r="D3033" s="3" t="s">
        <v>3018</v>
      </c>
      <c r="G3033" s="18">
        <v>9115</v>
      </c>
      <c r="H3033" s="18" t="s">
        <v>4568</v>
      </c>
    </row>
    <row r="3034" spans="1:8" x14ac:dyDescent="0.2">
      <c r="A3034" s="3">
        <v>6834</v>
      </c>
      <c r="B3034" s="3" t="s">
        <v>3275</v>
      </c>
      <c r="C3034" s="3" t="s">
        <v>3275</v>
      </c>
      <c r="D3034" s="3" t="s">
        <v>3018</v>
      </c>
      <c r="G3034" s="18">
        <v>9116</v>
      </c>
      <c r="H3034" s="18" t="s">
        <v>4568</v>
      </c>
    </row>
    <row r="3035" spans="1:8" x14ac:dyDescent="0.2">
      <c r="A3035" s="3">
        <v>6883</v>
      </c>
      <c r="B3035" s="3" t="s">
        <v>3276</v>
      </c>
      <c r="C3035" s="3" t="s">
        <v>3276</v>
      </c>
      <c r="D3035" s="3" t="s">
        <v>3018</v>
      </c>
      <c r="G3035" s="18">
        <v>9122</v>
      </c>
      <c r="H3035" s="18" t="s">
        <v>4568</v>
      </c>
    </row>
    <row r="3036" spans="1:8" x14ac:dyDescent="0.2">
      <c r="A3036" s="3">
        <v>6826</v>
      </c>
      <c r="B3036" s="3" t="s">
        <v>3277</v>
      </c>
      <c r="C3036" s="3" t="s">
        <v>3277</v>
      </c>
      <c r="D3036" s="3" t="s">
        <v>3018</v>
      </c>
      <c r="G3036" s="18">
        <v>9123</v>
      </c>
      <c r="H3036" s="18" t="s">
        <v>4568</v>
      </c>
    </row>
    <row r="3037" spans="1:8" x14ac:dyDescent="0.2">
      <c r="A3037" s="3">
        <v>6854</v>
      </c>
      <c r="B3037" s="3" t="s">
        <v>3278</v>
      </c>
      <c r="C3037" s="3" t="s">
        <v>3279</v>
      </c>
      <c r="D3037" s="3" t="s">
        <v>3018</v>
      </c>
      <c r="G3037" s="18">
        <v>9125</v>
      </c>
      <c r="H3037" s="18" t="s">
        <v>4568</v>
      </c>
    </row>
    <row r="3038" spans="1:8" x14ac:dyDescent="0.2">
      <c r="A3038" s="3">
        <v>6855</v>
      </c>
      <c r="B3038" s="3" t="s">
        <v>3279</v>
      </c>
      <c r="C3038" s="3" t="s">
        <v>3279</v>
      </c>
      <c r="D3038" s="3" t="s">
        <v>3018</v>
      </c>
      <c r="G3038" s="18">
        <v>9126</v>
      </c>
      <c r="H3038" s="18" t="s">
        <v>4568</v>
      </c>
    </row>
    <row r="3039" spans="1:8" x14ac:dyDescent="0.2">
      <c r="A3039" s="3">
        <v>6833</v>
      </c>
      <c r="B3039" s="3" t="s">
        <v>3280</v>
      </c>
      <c r="C3039" s="3" t="s">
        <v>3280</v>
      </c>
      <c r="D3039" s="3" t="s">
        <v>3018</v>
      </c>
      <c r="G3039" s="18">
        <v>9127</v>
      </c>
      <c r="H3039" s="18" t="s">
        <v>4568</v>
      </c>
    </row>
    <row r="3040" spans="1:8" x14ac:dyDescent="0.2">
      <c r="A3040" s="3">
        <v>6835</v>
      </c>
      <c r="B3040" s="3" t="s">
        <v>3281</v>
      </c>
      <c r="C3040" s="3" t="s">
        <v>3282</v>
      </c>
      <c r="D3040" s="3" t="s">
        <v>3018</v>
      </c>
      <c r="G3040" s="18">
        <v>9200</v>
      </c>
      <c r="H3040" s="18" t="s">
        <v>4568</v>
      </c>
    </row>
    <row r="3041" spans="1:8" x14ac:dyDescent="0.2">
      <c r="A3041" s="3">
        <v>6837</v>
      </c>
      <c r="B3041" s="3" t="s">
        <v>3283</v>
      </c>
      <c r="C3041" s="3" t="s">
        <v>3282</v>
      </c>
      <c r="D3041" s="3" t="s">
        <v>3018</v>
      </c>
      <c r="G3041" s="18">
        <v>9203</v>
      </c>
      <c r="H3041" s="18" t="s">
        <v>4567</v>
      </c>
    </row>
    <row r="3042" spans="1:8" x14ac:dyDescent="0.2">
      <c r="A3042" s="3">
        <v>6837</v>
      </c>
      <c r="B3042" s="3" t="s">
        <v>3284</v>
      </c>
      <c r="C3042" s="3" t="s">
        <v>3282</v>
      </c>
      <c r="D3042" s="3" t="s">
        <v>3018</v>
      </c>
      <c r="G3042" s="18">
        <v>9204</v>
      </c>
      <c r="H3042" s="18" t="s">
        <v>4568</v>
      </c>
    </row>
    <row r="3043" spans="1:8" x14ac:dyDescent="0.2">
      <c r="A3043" s="3">
        <v>6838</v>
      </c>
      <c r="B3043" s="3" t="s">
        <v>3285</v>
      </c>
      <c r="C3043" s="3" t="s">
        <v>3282</v>
      </c>
      <c r="D3043" s="3" t="s">
        <v>3018</v>
      </c>
      <c r="G3043" s="18">
        <v>9205</v>
      </c>
      <c r="H3043" s="18" t="s">
        <v>4567</v>
      </c>
    </row>
    <row r="3044" spans="1:8" x14ac:dyDescent="0.2">
      <c r="A3044" s="3">
        <v>6838</v>
      </c>
      <c r="B3044" s="3" t="s">
        <v>3286</v>
      </c>
      <c r="C3044" s="3" t="s">
        <v>3282</v>
      </c>
      <c r="D3044" s="3" t="s">
        <v>3018</v>
      </c>
      <c r="G3044" s="18">
        <v>9212</v>
      </c>
      <c r="H3044" s="18" t="s">
        <v>4568</v>
      </c>
    </row>
    <row r="3045" spans="1:8" x14ac:dyDescent="0.2">
      <c r="A3045" s="3">
        <v>6839</v>
      </c>
      <c r="B3045" s="3" t="s">
        <v>3287</v>
      </c>
      <c r="C3045" s="3" t="s">
        <v>3282</v>
      </c>
      <c r="D3045" s="3" t="s">
        <v>3018</v>
      </c>
      <c r="G3045" s="18">
        <v>9213</v>
      </c>
      <c r="H3045" s="18" t="s">
        <v>4567</v>
      </c>
    </row>
    <row r="3046" spans="1:8" x14ac:dyDescent="0.2">
      <c r="A3046" s="3">
        <v>6710</v>
      </c>
      <c r="B3046" s="3" t="s">
        <v>3288</v>
      </c>
      <c r="C3046" s="3" t="s">
        <v>3288</v>
      </c>
      <c r="D3046" s="3" t="s">
        <v>3018</v>
      </c>
      <c r="G3046" s="18">
        <v>9214</v>
      </c>
      <c r="H3046" s="18" t="s">
        <v>4567</v>
      </c>
    </row>
    <row r="3047" spans="1:8" x14ac:dyDescent="0.2">
      <c r="A3047" s="3">
        <v>6526</v>
      </c>
      <c r="B3047" s="3" t="s">
        <v>3289</v>
      </c>
      <c r="C3047" s="3" t="s">
        <v>3290</v>
      </c>
      <c r="D3047" s="3" t="s">
        <v>3018</v>
      </c>
      <c r="G3047" s="18">
        <v>9215</v>
      </c>
      <c r="H3047" s="18" t="s">
        <v>4567</v>
      </c>
    </row>
    <row r="3048" spans="1:8" x14ac:dyDescent="0.2">
      <c r="A3048" s="3">
        <v>6527</v>
      </c>
      <c r="B3048" s="3" t="s">
        <v>3291</v>
      </c>
      <c r="C3048" s="3" t="s">
        <v>3290</v>
      </c>
      <c r="D3048" s="3" t="s">
        <v>3018</v>
      </c>
      <c r="G3048" s="18">
        <v>9216</v>
      </c>
      <c r="H3048" s="18" t="s">
        <v>4567</v>
      </c>
    </row>
    <row r="3049" spans="1:8" x14ac:dyDescent="0.2">
      <c r="A3049" s="3">
        <v>6703</v>
      </c>
      <c r="B3049" s="3" t="s">
        <v>3292</v>
      </c>
      <c r="C3049" s="3" t="s">
        <v>3290</v>
      </c>
      <c r="D3049" s="3" t="s">
        <v>3018</v>
      </c>
      <c r="G3049" s="18">
        <v>9217</v>
      </c>
      <c r="H3049" s="18" t="s">
        <v>4567</v>
      </c>
    </row>
    <row r="3050" spans="1:8" x14ac:dyDescent="0.2">
      <c r="A3050" s="3">
        <v>6705</v>
      </c>
      <c r="B3050" s="3" t="s">
        <v>3293</v>
      </c>
      <c r="C3050" s="3" t="s">
        <v>3290</v>
      </c>
      <c r="D3050" s="3" t="s">
        <v>3018</v>
      </c>
      <c r="G3050" s="18">
        <v>9220</v>
      </c>
      <c r="H3050" s="18" t="s">
        <v>4567</v>
      </c>
    </row>
    <row r="3051" spans="1:8" x14ac:dyDescent="0.2">
      <c r="A3051" s="3">
        <v>6707</v>
      </c>
      <c r="B3051" s="3" t="s">
        <v>3294</v>
      </c>
      <c r="C3051" s="3" t="s">
        <v>3290</v>
      </c>
      <c r="D3051" s="3" t="s">
        <v>3018</v>
      </c>
      <c r="G3051" s="18">
        <v>9223</v>
      </c>
      <c r="H3051" s="18" t="s">
        <v>4567</v>
      </c>
    </row>
    <row r="3052" spans="1:8" x14ac:dyDescent="0.2">
      <c r="A3052" s="3">
        <v>6685</v>
      </c>
      <c r="B3052" s="3" t="s">
        <v>3295</v>
      </c>
      <c r="C3052" s="3" t="s">
        <v>3295</v>
      </c>
      <c r="D3052" s="3" t="s">
        <v>3018</v>
      </c>
      <c r="G3052" s="18">
        <v>9225</v>
      </c>
      <c r="H3052" s="18" t="s">
        <v>4567</v>
      </c>
    </row>
    <row r="3053" spans="1:8" x14ac:dyDescent="0.2">
      <c r="A3053" s="3">
        <v>6683</v>
      </c>
      <c r="B3053" s="3" t="s">
        <v>3296</v>
      </c>
      <c r="C3053" s="3" t="s">
        <v>3297</v>
      </c>
      <c r="D3053" s="3" t="s">
        <v>3018</v>
      </c>
      <c r="G3053" s="18">
        <v>9230</v>
      </c>
      <c r="H3053" s="18" t="s">
        <v>4567</v>
      </c>
    </row>
    <row r="3054" spans="1:8" x14ac:dyDescent="0.2">
      <c r="A3054" s="3">
        <v>6684</v>
      </c>
      <c r="B3054" s="3" t="s">
        <v>3297</v>
      </c>
      <c r="C3054" s="3" t="s">
        <v>3297</v>
      </c>
      <c r="D3054" s="3" t="s">
        <v>3018</v>
      </c>
      <c r="G3054" s="18">
        <v>9231</v>
      </c>
      <c r="H3054" s="18" t="s">
        <v>4568</v>
      </c>
    </row>
    <row r="3055" spans="1:8" x14ac:dyDescent="0.2">
      <c r="A3055" s="3">
        <v>6684</v>
      </c>
      <c r="B3055" s="3" t="s">
        <v>3298</v>
      </c>
      <c r="C3055" s="3" t="s">
        <v>3297</v>
      </c>
      <c r="D3055" s="3" t="s">
        <v>3018</v>
      </c>
      <c r="G3055" s="18">
        <v>9240</v>
      </c>
      <c r="H3055" s="18" t="s">
        <v>4567</v>
      </c>
    </row>
    <row r="3056" spans="1:8" x14ac:dyDescent="0.2">
      <c r="A3056" s="3">
        <v>6683</v>
      </c>
      <c r="B3056" s="3" t="s">
        <v>3299</v>
      </c>
      <c r="C3056" s="3" t="s">
        <v>3299</v>
      </c>
      <c r="D3056" s="3" t="s">
        <v>3018</v>
      </c>
      <c r="G3056" s="18">
        <v>9242</v>
      </c>
      <c r="H3056" s="18" t="s">
        <v>4567</v>
      </c>
    </row>
    <row r="3057" spans="1:8" x14ac:dyDescent="0.2">
      <c r="A3057" s="3">
        <v>6675</v>
      </c>
      <c r="B3057" s="3" t="s">
        <v>3300</v>
      </c>
      <c r="C3057" s="3" t="s">
        <v>3300</v>
      </c>
      <c r="D3057" s="3" t="s">
        <v>3018</v>
      </c>
      <c r="G3057" s="18">
        <v>9243</v>
      </c>
      <c r="H3057" s="18" t="s">
        <v>4567</v>
      </c>
    </row>
    <row r="3058" spans="1:8" x14ac:dyDescent="0.2">
      <c r="A3058" s="3">
        <v>6676</v>
      </c>
      <c r="B3058" s="3" t="s">
        <v>3301</v>
      </c>
      <c r="C3058" s="3" t="s">
        <v>3300</v>
      </c>
      <c r="D3058" s="3" t="s">
        <v>3018</v>
      </c>
      <c r="G3058" s="18">
        <v>9244</v>
      </c>
      <c r="H3058" s="18" t="s">
        <v>4567</v>
      </c>
    </row>
    <row r="3059" spans="1:8" x14ac:dyDescent="0.2">
      <c r="A3059" s="3">
        <v>6690</v>
      </c>
      <c r="B3059" s="3" t="s">
        <v>3302</v>
      </c>
      <c r="C3059" s="3" t="s">
        <v>3300</v>
      </c>
      <c r="D3059" s="3" t="s">
        <v>3018</v>
      </c>
      <c r="G3059" s="18">
        <v>9245</v>
      </c>
      <c r="H3059" s="18" t="s">
        <v>4567</v>
      </c>
    </row>
    <row r="3060" spans="1:8" x14ac:dyDescent="0.2">
      <c r="A3060" s="3">
        <v>6690</v>
      </c>
      <c r="B3060" s="3" t="s">
        <v>3303</v>
      </c>
      <c r="C3060" s="3" t="s">
        <v>3300</v>
      </c>
      <c r="D3060" s="3" t="s">
        <v>3018</v>
      </c>
      <c r="G3060" s="18">
        <v>9246</v>
      </c>
      <c r="H3060" s="18" t="s">
        <v>4567</v>
      </c>
    </row>
    <row r="3061" spans="1:8" x14ac:dyDescent="0.2">
      <c r="A3061" s="3">
        <v>6682</v>
      </c>
      <c r="B3061" s="3" t="s">
        <v>3304</v>
      </c>
      <c r="C3061" s="3" t="s">
        <v>3304</v>
      </c>
      <c r="D3061" s="3" t="s">
        <v>3018</v>
      </c>
      <c r="G3061" s="18">
        <v>9247</v>
      </c>
      <c r="H3061" s="18" t="s">
        <v>4567</v>
      </c>
    </row>
    <row r="3062" spans="1:8" x14ac:dyDescent="0.2">
      <c r="A3062" s="3">
        <v>6673</v>
      </c>
      <c r="B3062" s="3" t="s">
        <v>3305</v>
      </c>
      <c r="C3062" s="3" t="s">
        <v>3305</v>
      </c>
      <c r="D3062" s="3" t="s">
        <v>3018</v>
      </c>
      <c r="G3062" s="18">
        <v>9248</v>
      </c>
      <c r="H3062" s="18" t="s">
        <v>4567</v>
      </c>
    </row>
    <row r="3063" spans="1:8" x14ac:dyDescent="0.2">
      <c r="A3063" s="3">
        <v>6674</v>
      </c>
      <c r="B3063" s="3" t="s">
        <v>3306</v>
      </c>
      <c r="C3063" s="3" t="s">
        <v>3305</v>
      </c>
      <c r="D3063" s="3" t="s">
        <v>3018</v>
      </c>
      <c r="G3063" s="18">
        <v>9249</v>
      </c>
      <c r="H3063" s="18" t="s">
        <v>4567</v>
      </c>
    </row>
    <row r="3064" spans="1:8" x14ac:dyDescent="0.2">
      <c r="A3064" s="3">
        <v>6674</v>
      </c>
      <c r="B3064" s="3" t="s">
        <v>3307</v>
      </c>
      <c r="C3064" s="3" t="s">
        <v>3305</v>
      </c>
      <c r="D3064" s="3" t="s">
        <v>3018</v>
      </c>
      <c r="G3064" s="18">
        <v>9300</v>
      </c>
      <c r="H3064" s="18" t="s">
        <v>4568</v>
      </c>
    </row>
    <row r="3065" spans="1:8" x14ac:dyDescent="0.2">
      <c r="A3065" s="3">
        <v>6677</v>
      </c>
      <c r="B3065" s="3" t="s">
        <v>3308</v>
      </c>
      <c r="C3065" s="3" t="s">
        <v>3305</v>
      </c>
      <c r="D3065" s="3" t="s">
        <v>3018</v>
      </c>
      <c r="G3065" s="18">
        <v>9304</v>
      </c>
      <c r="H3065" s="18" t="s">
        <v>4568</v>
      </c>
    </row>
    <row r="3066" spans="1:8" x14ac:dyDescent="0.2">
      <c r="A3066" s="3">
        <v>6677</v>
      </c>
      <c r="B3066" s="3" t="s">
        <v>3309</v>
      </c>
      <c r="C3066" s="3" t="s">
        <v>3305</v>
      </c>
      <c r="D3066" s="3" t="s">
        <v>3018</v>
      </c>
      <c r="G3066" s="18">
        <v>9305</v>
      </c>
      <c r="H3066" s="18" t="s">
        <v>4568</v>
      </c>
    </row>
    <row r="3067" spans="1:8" x14ac:dyDescent="0.2">
      <c r="A3067" s="3">
        <v>6678</v>
      </c>
      <c r="B3067" s="3" t="s">
        <v>3310</v>
      </c>
      <c r="C3067" s="3" t="s">
        <v>3305</v>
      </c>
      <c r="D3067" s="3" t="s">
        <v>3018</v>
      </c>
      <c r="G3067" s="18">
        <v>9306</v>
      </c>
      <c r="H3067" s="18" t="s">
        <v>4568</v>
      </c>
    </row>
    <row r="3068" spans="1:8" x14ac:dyDescent="0.2">
      <c r="A3068" s="3">
        <v>6678</v>
      </c>
      <c r="B3068" s="3" t="s">
        <v>3311</v>
      </c>
      <c r="C3068" s="3" t="s">
        <v>3305</v>
      </c>
      <c r="D3068" s="3" t="s">
        <v>3018</v>
      </c>
      <c r="G3068" s="18">
        <v>9308</v>
      </c>
      <c r="H3068" s="18" t="s">
        <v>4567</v>
      </c>
    </row>
    <row r="3069" spans="1:8" x14ac:dyDescent="0.2">
      <c r="A3069" s="3">
        <v>6678</v>
      </c>
      <c r="B3069" s="3" t="s">
        <v>3312</v>
      </c>
      <c r="C3069" s="3" t="s">
        <v>3305</v>
      </c>
      <c r="D3069" s="3" t="s">
        <v>3018</v>
      </c>
      <c r="G3069" s="18">
        <v>9312</v>
      </c>
      <c r="H3069" s="18" t="s">
        <v>4567</v>
      </c>
    </row>
    <row r="3070" spans="1:8" x14ac:dyDescent="0.2">
      <c r="A3070" s="3">
        <v>6692</v>
      </c>
      <c r="B3070" s="3" t="s">
        <v>3313</v>
      </c>
      <c r="C3070" s="3" t="s">
        <v>3314</v>
      </c>
      <c r="D3070" s="3" t="s">
        <v>3018</v>
      </c>
      <c r="G3070" s="18">
        <v>9313</v>
      </c>
      <c r="H3070" s="18" t="s">
        <v>4567</v>
      </c>
    </row>
    <row r="3071" spans="1:8" x14ac:dyDescent="0.2">
      <c r="A3071" s="3">
        <v>6692</v>
      </c>
      <c r="B3071" s="3" t="s">
        <v>3315</v>
      </c>
      <c r="C3071" s="3" t="s">
        <v>3314</v>
      </c>
      <c r="D3071" s="3" t="s">
        <v>3018</v>
      </c>
      <c r="G3071" s="18">
        <v>9314</v>
      </c>
      <c r="H3071" s="18" t="s">
        <v>4567</v>
      </c>
    </row>
    <row r="3072" spans="1:8" x14ac:dyDescent="0.2">
      <c r="A3072" s="3">
        <v>6693</v>
      </c>
      <c r="B3072" s="3" t="s">
        <v>3316</v>
      </c>
      <c r="C3072" s="3" t="s">
        <v>3314</v>
      </c>
      <c r="D3072" s="3" t="s">
        <v>3018</v>
      </c>
      <c r="G3072" s="18">
        <v>9315</v>
      </c>
      <c r="H3072" s="18" t="s">
        <v>4567</v>
      </c>
    </row>
    <row r="3073" spans="1:8" x14ac:dyDescent="0.2">
      <c r="A3073" s="3">
        <v>6694</v>
      </c>
      <c r="B3073" s="3" t="s">
        <v>3317</v>
      </c>
      <c r="C3073" s="3" t="s">
        <v>3314</v>
      </c>
      <c r="D3073" s="3" t="s">
        <v>3018</v>
      </c>
      <c r="G3073" s="18">
        <v>9320</v>
      </c>
      <c r="H3073" s="18" t="s">
        <v>4567</v>
      </c>
    </row>
    <row r="3074" spans="1:8" x14ac:dyDescent="0.2">
      <c r="A3074" s="3">
        <v>6695</v>
      </c>
      <c r="B3074" s="3" t="s">
        <v>3318</v>
      </c>
      <c r="C3074" s="3" t="s">
        <v>3314</v>
      </c>
      <c r="D3074" s="3" t="s">
        <v>3018</v>
      </c>
      <c r="G3074" s="18">
        <v>9322</v>
      </c>
      <c r="H3074" s="18" t="s">
        <v>4567</v>
      </c>
    </row>
    <row r="3075" spans="1:8" x14ac:dyDescent="0.2">
      <c r="A3075" s="3">
        <v>6695</v>
      </c>
      <c r="B3075" s="3" t="s">
        <v>3319</v>
      </c>
      <c r="C3075" s="3" t="s">
        <v>3314</v>
      </c>
      <c r="D3075" s="3" t="s">
        <v>3018</v>
      </c>
      <c r="G3075" s="18">
        <v>9323</v>
      </c>
      <c r="H3075" s="18" t="s">
        <v>4568</v>
      </c>
    </row>
    <row r="3076" spans="1:8" x14ac:dyDescent="0.2">
      <c r="A3076" s="3">
        <v>6696</v>
      </c>
      <c r="B3076" s="3" t="s">
        <v>3320</v>
      </c>
      <c r="C3076" s="3" t="s">
        <v>3314</v>
      </c>
      <c r="D3076" s="3" t="s">
        <v>3018</v>
      </c>
      <c r="G3076" s="18">
        <v>9325</v>
      </c>
      <c r="H3076" s="18" t="s">
        <v>4567</v>
      </c>
    </row>
    <row r="3077" spans="1:8" x14ac:dyDescent="0.2">
      <c r="A3077" s="3">
        <v>6670</v>
      </c>
      <c r="B3077" s="3" t="s">
        <v>3321</v>
      </c>
      <c r="C3077" s="3" t="s">
        <v>3322</v>
      </c>
      <c r="D3077" s="3" t="s">
        <v>3018</v>
      </c>
      <c r="G3077" s="18">
        <v>9326</v>
      </c>
      <c r="H3077" s="18" t="s">
        <v>4568</v>
      </c>
    </row>
    <row r="3078" spans="1:8" x14ac:dyDescent="0.2">
      <c r="A3078" s="3">
        <v>6672</v>
      </c>
      <c r="B3078" s="3" t="s">
        <v>3323</v>
      </c>
      <c r="C3078" s="3" t="s">
        <v>3322</v>
      </c>
      <c r="D3078" s="3" t="s">
        <v>3018</v>
      </c>
      <c r="G3078" s="18">
        <v>9327</v>
      </c>
      <c r="H3078" s="18" t="s">
        <v>4568</v>
      </c>
    </row>
    <row r="3079" spans="1:8" x14ac:dyDescent="0.2">
      <c r="A3079" s="3">
        <v>6809</v>
      </c>
      <c r="B3079" s="3" t="s">
        <v>3242</v>
      </c>
      <c r="C3079" s="3" t="s">
        <v>3324</v>
      </c>
      <c r="D3079" s="3" t="s">
        <v>3018</v>
      </c>
      <c r="G3079" s="18">
        <v>9400</v>
      </c>
      <c r="H3079" s="18" t="s">
        <v>4568</v>
      </c>
    </row>
    <row r="3080" spans="1:8" x14ac:dyDescent="0.2">
      <c r="A3080" s="3">
        <v>6652</v>
      </c>
      <c r="B3080" s="3" t="s">
        <v>3325</v>
      </c>
      <c r="C3080" s="3" t="s">
        <v>3326</v>
      </c>
      <c r="D3080" s="3" t="s">
        <v>3018</v>
      </c>
      <c r="G3080" s="18">
        <v>9402</v>
      </c>
      <c r="H3080" s="18" t="s">
        <v>4568</v>
      </c>
    </row>
    <row r="3081" spans="1:8" x14ac:dyDescent="0.2">
      <c r="A3081" s="3">
        <v>6653</v>
      </c>
      <c r="B3081" s="3" t="s">
        <v>3327</v>
      </c>
      <c r="C3081" s="3" t="s">
        <v>3326</v>
      </c>
      <c r="D3081" s="3" t="s">
        <v>3018</v>
      </c>
      <c r="G3081" s="18">
        <v>9403</v>
      </c>
      <c r="H3081" s="18" t="s">
        <v>4568</v>
      </c>
    </row>
    <row r="3082" spans="1:8" x14ac:dyDescent="0.2">
      <c r="A3082" s="3">
        <v>6654</v>
      </c>
      <c r="B3082" s="3" t="s">
        <v>3328</v>
      </c>
      <c r="C3082" s="3" t="s">
        <v>3326</v>
      </c>
      <c r="D3082" s="3" t="s">
        <v>3018</v>
      </c>
      <c r="G3082" s="18">
        <v>9404</v>
      </c>
      <c r="H3082" s="18" t="s">
        <v>4568</v>
      </c>
    </row>
    <row r="3083" spans="1:8" x14ac:dyDescent="0.2">
      <c r="A3083" s="3">
        <v>6655</v>
      </c>
      <c r="B3083" s="3" t="s">
        <v>3329</v>
      </c>
      <c r="C3083" s="3" t="s">
        <v>3330</v>
      </c>
      <c r="D3083" s="3" t="s">
        <v>3018</v>
      </c>
      <c r="G3083" s="18">
        <v>9405</v>
      </c>
      <c r="H3083" s="18" t="s">
        <v>4568</v>
      </c>
    </row>
    <row r="3084" spans="1:8" x14ac:dyDescent="0.2">
      <c r="A3084" s="3">
        <v>6655</v>
      </c>
      <c r="B3084" s="3" t="s">
        <v>3331</v>
      </c>
      <c r="C3084" s="3" t="s">
        <v>3330</v>
      </c>
      <c r="D3084" s="3" t="s">
        <v>3018</v>
      </c>
      <c r="G3084" s="18">
        <v>9410</v>
      </c>
      <c r="H3084" s="18" t="s">
        <v>4568</v>
      </c>
    </row>
    <row r="3085" spans="1:8" x14ac:dyDescent="0.2">
      <c r="A3085" s="3">
        <v>6655</v>
      </c>
      <c r="B3085" s="3" t="s">
        <v>3332</v>
      </c>
      <c r="C3085" s="3" t="s">
        <v>3330</v>
      </c>
      <c r="D3085" s="3" t="s">
        <v>3018</v>
      </c>
      <c r="G3085" s="18">
        <v>9411</v>
      </c>
      <c r="H3085" s="18" t="s">
        <v>4568</v>
      </c>
    </row>
    <row r="3086" spans="1:8" x14ac:dyDescent="0.2">
      <c r="A3086" s="3">
        <v>6656</v>
      </c>
      <c r="B3086" s="3" t="s">
        <v>3333</v>
      </c>
      <c r="C3086" s="3" t="s">
        <v>3330</v>
      </c>
      <c r="D3086" s="3" t="s">
        <v>3018</v>
      </c>
      <c r="G3086" s="18">
        <v>9413</v>
      </c>
      <c r="H3086" s="18" t="s">
        <v>4568</v>
      </c>
    </row>
    <row r="3087" spans="1:8" x14ac:dyDescent="0.2">
      <c r="A3087" s="3">
        <v>6657</v>
      </c>
      <c r="B3087" s="3" t="s">
        <v>3334</v>
      </c>
      <c r="C3087" s="3" t="s">
        <v>3330</v>
      </c>
      <c r="D3087" s="3" t="s">
        <v>3018</v>
      </c>
      <c r="G3087" s="18">
        <v>9422</v>
      </c>
      <c r="H3087" s="18" t="s">
        <v>4568</v>
      </c>
    </row>
    <row r="3088" spans="1:8" x14ac:dyDescent="0.2">
      <c r="A3088" s="3">
        <v>6658</v>
      </c>
      <c r="B3088" s="3" t="s">
        <v>3335</v>
      </c>
      <c r="C3088" s="3" t="s">
        <v>3330</v>
      </c>
      <c r="D3088" s="3" t="s">
        <v>3018</v>
      </c>
      <c r="G3088" s="18">
        <v>9423</v>
      </c>
      <c r="H3088" s="18" t="s">
        <v>4568</v>
      </c>
    </row>
    <row r="3089" spans="1:8" x14ac:dyDescent="0.2">
      <c r="A3089" s="3">
        <v>6659</v>
      </c>
      <c r="B3089" s="3" t="s">
        <v>3336</v>
      </c>
      <c r="C3089" s="3" t="s">
        <v>3330</v>
      </c>
      <c r="D3089" s="3" t="s">
        <v>3018</v>
      </c>
      <c r="G3089" s="18">
        <v>9424</v>
      </c>
      <c r="H3089" s="18" t="s">
        <v>4568</v>
      </c>
    </row>
    <row r="3090" spans="1:8" x14ac:dyDescent="0.2">
      <c r="A3090" s="3">
        <v>6659</v>
      </c>
      <c r="B3090" s="3" t="s">
        <v>3337</v>
      </c>
      <c r="C3090" s="3" t="s">
        <v>3330</v>
      </c>
      <c r="D3090" s="3" t="s">
        <v>3018</v>
      </c>
      <c r="G3090" s="18">
        <v>9425</v>
      </c>
      <c r="H3090" s="18" t="s">
        <v>4568</v>
      </c>
    </row>
    <row r="3091" spans="1:8" x14ac:dyDescent="0.2">
      <c r="A3091" s="3">
        <v>6571</v>
      </c>
      <c r="B3091" s="3" t="s">
        <v>3338</v>
      </c>
      <c r="C3091" s="3" t="s">
        <v>3339</v>
      </c>
      <c r="D3091" s="3" t="s">
        <v>3018</v>
      </c>
      <c r="G3091" s="18">
        <v>9426</v>
      </c>
      <c r="H3091" s="18" t="s">
        <v>4568</v>
      </c>
    </row>
    <row r="3092" spans="1:8" x14ac:dyDescent="0.2">
      <c r="A3092" s="3">
        <v>6572</v>
      </c>
      <c r="B3092" s="3" t="s">
        <v>3340</v>
      </c>
      <c r="C3092" s="3" t="s">
        <v>3339</v>
      </c>
      <c r="D3092" s="3" t="s">
        <v>3018</v>
      </c>
      <c r="G3092" s="18">
        <v>9427</v>
      </c>
      <c r="H3092" s="18" t="s">
        <v>4568</v>
      </c>
    </row>
    <row r="3093" spans="1:8" x14ac:dyDescent="0.2">
      <c r="A3093" s="3">
        <v>6573</v>
      </c>
      <c r="B3093" s="3" t="s">
        <v>3341</v>
      </c>
      <c r="C3093" s="3" t="s">
        <v>3339</v>
      </c>
      <c r="D3093" s="3" t="s">
        <v>3018</v>
      </c>
      <c r="G3093" s="18">
        <v>9428</v>
      </c>
      <c r="H3093" s="18" t="s">
        <v>4568</v>
      </c>
    </row>
    <row r="3094" spans="1:8" x14ac:dyDescent="0.2">
      <c r="A3094" s="3">
        <v>6574</v>
      </c>
      <c r="B3094" s="3" t="s">
        <v>3342</v>
      </c>
      <c r="C3094" s="3" t="s">
        <v>3339</v>
      </c>
      <c r="D3094" s="3" t="s">
        <v>3018</v>
      </c>
      <c r="G3094" s="18">
        <v>9430</v>
      </c>
      <c r="H3094" s="18" t="s">
        <v>4568</v>
      </c>
    </row>
    <row r="3095" spans="1:8" x14ac:dyDescent="0.2">
      <c r="A3095" s="3">
        <v>6575</v>
      </c>
      <c r="B3095" s="3" t="s">
        <v>3343</v>
      </c>
      <c r="C3095" s="3" t="s">
        <v>3339</v>
      </c>
      <c r="D3095" s="3" t="s">
        <v>3018</v>
      </c>
      <c r="G3095" s="18">
        <v>9434</v>
      </c>
      <c r="H3095" s="18" t="s">
        <v>4568</v>
      </c>
    </row>
    <row r="3096" spans="1:8" x14ac:dyDescent="0.2">
      <c r="A3096" s="3">
        <v>6575</v>
      </c>
      <c r="B3096" s="3" t="s">
        <v>3344</v>
      </c>
      <c r="C3096" s="3" t="s">
        <v>3339</v>
      </c>
      <c r="D3096" s="3" t="s">
        <v>3018</v>
      </c>
      <c r="G3096" s="18">
        <v>9435</v>
      </c>
      <c r="H3096" s="18" t="s">
        <v>4568</v>
      </c>
    </row>
    <row r="3097" spans="1:8" x14ac:dyDescent="0.2">
      <c r="A3097" s="3">
        <v>6576</v>
      </c>
      <c r="B3097" s="3" t="s">
        <v>3345</v>
      </c>
      <c r="C3097" s="3" t="s">
        <v>3339</v>
      </c>
      <c r="D3097" s="3" t="s">
        <v>3018</v>
      </c>
      <c r="G3097" s="18">
        <v>9436</v>
      </c>
      <c r="H3097" s="18" t="s">
        <v>4568</v>
      </c>
    </row>
    <row r="3098" spans="1:8" x14ac:dyDescent="0.2">
      <c r="A3098" s="3">
        <v>6577</v>
      </c>
      <c r="B3098" s="3" t="s">
        <v>3346</v>
      </c>
      <c r="C3098" s="3" t="s">
        <v>3339</v>
      </c>
      <c r="D3098" s="3" t="s">
        <v>3018</v>
      </c>
      <c r="G3098" s="18">
        <v>9437</v>
      </c>
      <c r="H3098" s="18" t="s">
        <v>4568</v>
      </c>
    </row>
    <row r="3099" spans="1:8" x14ac:dyDescent="0.2">
      <c r="A3099" s="3">
        <v>6578</v>
      </c>
      <c r="B3099" s="3" t="s">
        <v>3347</v>
      </c>
      <c r="C3099" s="3" t="s">
        <v>3339</v>
      </c>
      <c r="D3099" s="3" t="s">
        <v>3018</v>
      </c>
      <c r="G3099" s="18">
        <v>9442</v>
      </c>
      <c r="H3099" s="18" t="s">
        <v>4568</v>
      </c>
    </row>
    <row r="3100" spans="1:8" x14ac:dyDescent="0.2">
      <c r="A3100" s="3">
        <v>6579</v>
      </c>
      <c r="B3100" s="3" t="s">
        <v>3348</v>
      </c>
      <c r="C3100" s="3" t="s">
        <v>3339</v>
      </c>
      <c r="D3100" s="3" t="s">
        <v>3018</v>
      </c>
      <c r="G3100" s="18">
        <v>9443</v>
      </c>
      <c r="H3100" s="18" t="s">
        <v>4568</v>
      </c>
    </row>
    <row r="3101" spans="1:8" x14ac:dyDescent="0.2">
      <c r="A3101" s="3">
        <v>6594</v>
      </c>
      <c r="B3101" s="3" t="s">
        <v>3349</v>
      </c>
      <c r="C3101" s="3" t="s">
        <v>3339</v>
      </c>
      <c r="D3101" s="3" t="s">
        <v>3018</v>
      </c>
      <c r="G3101" s="18">
        <v>9444</v>
      </c>
      <c r="H3101" s="18" t="s">
        <v>4568</v>
      </c>
    </row>
    <row r="3102" spans="1:8" x14ac:dyDescent="0.2">
      <c r="A3102" s="3">
        <v>6631</v>
      </c>
      <c r="B3102" s="3" t="s">
        <v>3350</v>
      </c>
      <c r="C3102" s="3" t="s">
        <v>3351</v>
      </c>
      <c r="D3102" s="3" t="s">
        <v>3018</v>
      </c>
      <c r="G3102" s="18">
        <v>9445</v>
      </c>
      <c r="H3102" s="18" t="s">
        <v>4568</v>
      </c>
    </row>
    <row r="3103" spans="1:8" x14ac:dyDescent="0.2">
      <c r="A3103" s="3">
        <v>6632</v>
      </c>
      <c r="B3103" s="3" t="s">
        <v>3352</v>
      </c>
      <c r="C3103" s="3" t="s">
        <v>3351</v>
      </c>
      <c r="D3103" s="3" t="s">
        <v>3018</v>
      </c>
      <c r="G3103" s="18">
        <v>9450</v>
      </c>
      <c r="H3103" s="18" t="s">
        <v>4568</v>
      </c>
    </row>
    <row r="3104" spans="1:8" x14ac:dyDescent="0.2">
      <c r="A3104" s="3">
        <v>6633</v>
      </c>
      <c r="B3104" s="3" t="s">
        <v>3101</v>
      </c>
      <c r="C3104" s="3" t="s">
        <v>3351</v>
      </c>
      <c r="D3104" s="3" t="s">
        <v>3018</v>
      </c>
      <c r="G3104" s="18">
        <v>9451</v>
      </c>
      <c r="H3104" s="18" t="s">
        <v>4568</v>
      </c>
    </row>
    <row r="3105" spans="1:8" x14ac:dyDescent="0.2">
      <c r="A3105" s="3">
        <v>6634</v>
      </c>
      <c r="B3105" s="3" t="s">
        <v>3353</v>
      </c>
      <c r="C3105" s="3" t="s">
        <v>3351</v>
      </c>
      <c r="D3105" s="3" t="s">
        <v>3018</v>
      </c>
      <c r="G3105" s="18">
        <v>9452</v>
      </c>
      <c r="H3105" s="18" t="s">
        <v>4568</v>
      </c>
    </row>
    <row r="3106" spans="1:8" x14ac:dyDescent="0.2">
      <c r="A3106" s="3">
        <v>6635</v>
      </c>
      <c r="B3106" s="3" t="s">
        <v>3354</v>
      </c>
      <c r="C3106" s="3" t="s">
        <v>3351</v>
      </c>
      <c r="D3106" s="3" t="s">
        <v>3018</v>
      </c>
      <c r="G3106" s="18">
        <v>9453</v>
      </c>
      <c r="H3106" s="18" t="s">
        <v>4568</v>
      </c>
    </row>
    <row r="3107" spans="1:8" x14ac:dyDescent="0.2">
      <c r="A3107" s="3">
        <v>6636</v>
      </c>
      <c r="B3107" s="3" t="s">
        <v>3355</v>
      </c>
      <c r="C3107" s="3" t="s">
        <v>3351</v>
      </c>
      <c r="D3107" s="3" t="s">
        <v>3018</v>
      </c>
      <c r="G3107" s="18">
        <v>9462</v>
      </c>
      <c r="H3107" s="18" t="s">
        <v>4561</v>
      </c>
    </row>
    <row r="3108" spans="1:8" x14ac:dyDescent="0.2">
      <c r="A3108" s="3">
        <v>6637</v>
      </c>
      <c r="B3108" s="3" t="s">
        <v>3356</v>
      </c>
      <c r="C3108" s="3" t="s">
        <v>3351</v>
      </c>
      <c r="D3108" s="3" t="s">
        <v>3018</v>
      </c>
      <c r="G3108" s="18">
        <v>9463</v>
      </c>
      <c r="H3108" s="18" t="s">
        <v>4561</v>
      </c>
    </row>
    <row r="3109" spans="1:8" x14ac:dyDescent="0.2">
      <c r="A3109" s="3">
        <v>1860</v>
      </c>
      <c r="B3109" s="3" t="s">
        <v>3357</v>
      </c>
      <c r="C3109" s="3" t="s">
        <v>3357</v>
      </c>
      <c r="D3109" s="3" t="s">
        <v>3358</v>
      </c>
      <c r="G3109" s="18">
        <v>9464</v>
      </c>
      <c r="H3109" s="18" t="s">
        <v>4561</v>
      </c>
    </row>
    <row r="3110" spans="1:8" x14ac:dyDescent="0.2">
      <c r="A3110" s="3">
        <v>1880</v>
      </c>
      <c r="B3110" s="3" t="s">
        <v>3359</v>
      </c>
      <c r="C3110" s="3" t="s">
        <v>3359</v>
      </c>
      <c r="D3110" s="3" t="s">
        <v>3358</v>
      </c>
      <c r="G3110" s="18">
        <v>9465</v>
      </c>
      <c r="H3110" s="18" t="s">
        <v>4561</v>
      </c>
    </row>
    <row r="3111" spans="1:8" x14ac:dyDescent="0.2">
      <c r="A3111" s="3">
        <v>1880</v>
      </c>
      <c r="B3111" s="3" t="s">
        <v>3360</v>
      </c>
      <c r="C3111" s="3" t="s">
        <v>3359</v>
      </c>
      <c r="D3111" s="3" t="s">
        <v>3358</v>
      </c>
      <c r="G3111" s="18">
        <v>9466</v>
      </c>
      <c r="H3111" s="18" t="s">
        <v>4561</v>
      </c>
    </row>
    <row r="3112" spans="1:8" x14ac:dyDescent="0.2">
      <c r="A3112" s="3">
        <v>1880</v>
      </c>
      <c r="B3112" s="3" t="s">
        <v>3361</v>
      </c>
      <c r="C3112" s="3" t="s">
        <v>3359</v>
      </c>
      <c r="D3112" s="3" t="s">
        <v>3358</v>
      </c>
      <c r="G3112" s="18">
        <v>9467</v>
      </c>
      <c r="H3112" s="18" t="s">
        <v>4561</v>
      </c>
    </row>
    <row r="3113" spans="1:8" x14ac:dyDescent="0.2">
      <c r="A3113" s="3">
        <v>1880</v>
      </c>
      <c r="B3113" s="3" t="s">
        <v>3362</v>
      </c>
      <c r="C3113" s="3" t="s">
        <v>3359</v>
      </c>
      <c r="D3113" s="3" t="s">
        <v>3358</v>
      </c>
      <c r="G3113" s="18">
        <v>9468</v>
      </c>
      <c r="H3113" s="18" t="s">
        <v>4561</v>
      </c>
    </row>
    <row r="3114" spans="1:8" x14ac:dyDescent="0.2">
      <c r="A3114" s="3">
        <v>1880</v>
      </c>
      <c r="B3114" s="3" t="s">
        <v>3363</v>
      </c>
      <c r="C3114" s="3" t="s">
        <v>3359</v>
      </c>
      <c r="D3114" s="3" t="s">
        <v>3358</v>
      </c>
      <c r="G3114" s="18">
        <v>9469</v>
      </c>
      <c r="H3114" s="18" t="s">
        <v>4561</v>
      </c>
    </row>
    <row r="3115" spans="1:8" x14ac:dyDescent="0.2">
      <c r="A3115" s="3">
        <v>1846</v>
      </c>
      <c r="B3115" s="3" t="s">
        <v>3364</v>
      </c>
      <c r="C3115" s="3" t="s">
        <v>3364</v>
      </c>
      <c r="D3115" s="3" t="s">
        <v>3358</v>
      </c>
      <c r="G3115" s="18">
        <v>9470</v>
      </c>
      <c r="H3115" s="18" t="s">
        <v>4561</v>
      </c>
    </row>
    <row r="3116" spans="1:8" x14ac:dyDescent="0.2">
      <c r="A3116" s="3">
        <v>1856</v>
      </c>
      <c r="B3116" s="3" t="s">
        <v>3365</v>
      </c>
      <c r="C3116" s="3" t="s">
        <v>3365</v>
      </c>
      <c r="D3116" s="3" t="s">
        <v>3358</v>
      </c>
      <c r="G3116" s="18">
        <v>9472</v>
      </c>
      <c r="H3116" s="18" t="s">
        <v>4561</v>
      </c>
    </row>
    <row r="3117" spans="1:8" x14ac:dyDescent="0.2">
      <c r="A3117" s="3">
        <v>1882</v>
      </c>
      <c r="B3117" s="3" t="s">
        <v>3366</v>
      </c>
      <c r="C3117" s="3" t="s">
        <v>3366</v>
      </c>
      <c r="D3117" s="3" t="s">
        <v>3358</v>
      </c>
      <c r="G3117" s="18">
        <v>9473</v>
      </c>
      <c r="H3117" s="18" t="s">
        <v>4561</v>
      </c>
    </row>
    <row r="3118" spans="1:8" x14ac:dyDescent="0.2">
      <c r="A3118" s="3">
        <v>1892</v>
      </c>
      <c r="B3118" s="3" t="s">
        <v>3367</v>
      </c>
      <c r="C3118" s="3" t="s">
        <v>3368</v>
      </c>
      <c r="D3118" s="3" t="s">
        <v>3358</v>
      </c>
      <c r="G3118" s="18">
        <v>9475</v>
      </c>
      <c r="H3118" s="18" t="s">
        <v>4561</v>
      </c>
    </row>
    <row r="3119" spans="1:8" x14ac:dyDescent="0.2">
      <c r="A3119" s="3">
        <v>1892</v>
      </c>
      <c r="B3119" s="3" t="s">
        <v>3369</v>
      </c>
      <c r="C3119" s="3" t="s">
        <v>3368</v>
      </c>
      <c r="D3119" s="3" t="s">
        <v>3358</v>
      </c>
      <c r="G3119" s="18">
        <v>9476</v>
      </c>
      <c r="H3119" s="18" t="s">
        <v>4561</v>
      </c>
    </row>
    <row r="3120" spans="1:8" x14ac:dyDescent="0.2">
      <c r="A3120" s="3">
        <v>1892</v>
      </c>
      <c r="B3120" s="3" t="s">
        <v>3370</v>
      </c>
      <c r="C3120" s="3" t="s">
        <v>3368</v>
      </c>
      <c r="D3120" s="3" t="s">
        <v>3358</v>
      </c>
      <c r="G3120" s="18">
        <v>9477</v>
      </c>
      <c r="H3120" s="18" t="s">
        <v>4561</v>
      </c>
    </row>
    <row r="3121" spans="1:8" x14ac:dyDescent="0.2">
      <c r="A3121" s="3">
        <v>1854</v>
      </c>
      <c r="B3121" s="3" t="s">
        <v>3371</v>
      </c>
      <c r="C3121" s="3" t="s">
        <v>3371</v>
      </c>
      <c r="D3121" s="3" t="s">
        <v>3358</v>
      </c>
      <c r="G3121" s="18">
        <v>9478</v>
      </c>
      <c r="H3121" s="18" t="s">
        <v>4561</v>
      </c>
    </row>
    <row r="3122" spans="1:8" x14ac:dyDescent="0.2">
      <c r="A3122" s="3">
        <v>1845</v>
      </c>
      <c r="B3122" s="3" t="s">
        <v>3372</v>
      </c>
      <c r="C3122" s="3" t="s">
        <v>3372</v>
      </c>
      <c r="D3122" s="3" t="s">
        <v>3358</v>
      </c>
      <c r="G3122" s="18">
        <v>9479</v>
      </c>
      <c r="H3122" s="18" t="s">
        <v>4561</v>
      </c>
    </row>
    <row r="3123" spans="1:8" x14ac:dyDescent="0.2">
      <c r="A3123" s="3">
        <v>1867</v>
      </c>
      <c r="B3123" s="3" t="s">
        <v>3373</v>
      </c>
      <c r="C3123" s="3" t="s">
        <v>3374</v>
      </c>
      <c r="D3123" s="3" t="s">
        <v>3358</v>
      </c>
      <c r="G3123" s="18">
        <v>9500</v>
      </c>
      <c r="H3123" s="18" t="s">
        <v>4567</v>
      </c>
    </row>
    <row r="3124" spans="1:8" x14ac:dyDescent="0.2">
      <c r="A3124" s="3">
        <v>1867</v>
      </c>
      <c r="B3124" s="3" t="s">
        <v>3375</v>
      </c>
      <c r="C3124" s="3" t="s">
        <v>3374</v>
      </c>
      <c r="D3124" s="3" t="s">
        <v>3358</v>
      </c>
      <c r="G3124" s="18">
        <v>9502</v>
      </c>
      <c r="H3124" s="18" t="s">
        <v>4567</v>
      </c>
    </row>
    <row r="3125" spans="1:8" x14ac:dyDescent="0.2">
      <c r="A3125" s="3">
        <v>1867</v>
      </c>
      <c r="B3125" s="3" t="s">
        <v>3376</v>
      </c>
      <c r="C3125" s="3" t="s">
        <v>3374</v>
      </c>
      <c r="D3125" s="3" t="s">
        <v>3358</v>
      </c>
      <c r="G3125" s="18">
        <v>9503</v>
      </c>
      <c r="H3125" s="18" t="s">
        <v>4567</v>
      </c>
    </row>
    <row r="3126" spans="1:8" x14ac:dyDescent="0.2">
      <c r="A3126" s="3">
        <v>1884</v>
      </c>
      <c r="B3126" s="3" t="s">
        <v>3377</v>
      </c>
      <c r="C3126" s="3" t="s">
        <v>3374</v>
      </c>
      <c r="D3126" s="3" t="s">
        <v>3358</v>
      </c>
      <c r="G3126" s="18">
        <v>9504</v>
      </c>
      <c r="H3126" s="18" t="s">
        <v>4567</v>
      </c>
    </row>
    <row r="3127" spans="1:8" x14ac:dyDescent="0.2">
      <c r="A3127" s="3">
        <v>1884</v>
      </c>
      <c r="B3127" s="3" t="s">
        <v>3378</v>
      </c>
      <c r="C3127" s="3" t="s">
        <v>3374</v>
      </c>
      <c r="D3127" s="3" t="s">
        <v>3358</v>
      </c>
      <c r="G3127" s="18">
        <v>9506</v>
      </c>
      <c r="H3127" s="18" t="s">
        <v>4567</v>
      </c>
    </row>
    <row r="3128" spans="1:8" x14ac:dyDescent="0.2">
      <c r="A3128" s="3">
        <v>1884</v>
      </c>
      <c r="B3128" s="3" t="s">
        <v>3379</v>
      </c>
      <c r="C3128" s="3" t="s">
        <v>3374</v>
      </c>
      <c r="D3128" s="3" t="s">
        <v>3358</v>
      </c>
      <c r="G3128" s="18">
        <v>9507</v>
      </c>
      <c r="H3128" s="18" t="s">
        <v>4567</v>
      </c>
    </row>
    <row r="3129" spans="1:8" x14ac:dyDescent="0.2">
      <c r="A3129" s="3">
        <v>1885</v>
      </c>
      <c r="B3129" s="3" t="s">
        <v>3380</v>
      </c>
      <c r="C3129" s="3" t="s">
        <v>3374</v>
      </c>
      <c r="D3129" s="3" t="s">
        <v>3358</v>
      </c>
      <c r="G3129" s="18">
        <v>9508</v>
      </c>
      <c r="H3129" s="18" t="s">
        <v>4567</v>
      </c>
    </row>
    <row r="3130" spans="1:8" x14ac:dyDescent="0.2">
      <c r="A3130" s="3">
        <v>1862</v>
      </c>
      <c r="B3130" s="3" t="s">
        <v>3381</v>
      </c>
      <c r="C3130" s="3" t="s">
        <v>3382</v>
      </c>
      <c r="D3130" s="3" t="s">
        <v>3358</v>
      </c>
      <c r="G3130" s="18">
        <v>9512</v>
      </c>
      <c r="H3130" s="18" t="s">
        <v>4567</v>
      </c>
    </row>
    <row r="3131" spans="1:8" x14ac:dyDescent="0.2">
      <c r="A3131" s="3">
        <v>1862</v>
      </c>
      <c r="B3131" s="3" t="s">
        <v>3383</v>
      </c>
      <c r="C3131" s="3" t="s">
        <v>3382</v>
      </c>
      <c r="D3131" s="3" t="s">
        <v>3358</v>
      </c>
      <c r="G3131" s="18">
        <v>9514</v>
      </c>
      <c r="H3131" s="18" t="s">
        <v>4567</v>
      </c>
    </row>
    <row r="3132" spans="1:8" x14ac:dyDescent="0.2">
      <c r="A3132" s="3">
        <v>1863</v>
      </c>
      <c r="B3132" s="3" t="s">
        <v>3384</v>
      </c>
      <c r="C3132" s="3" t="s">
        <v>3382</v>
      </c>
      <c r="D3132" s="3" t="s">
        <v>3358</v>
      </c>
      <c r="G3132" s="18">
        <v>9515</v>
      </c>
      <c r="H3132" s="18" t="s">
        <v>4567</v>
      </c>
    </row>
    <row r="3133" spans="1:8" x14ac:dyDescent="0.2">
      <c r="A3133" s="3">
        <v>1866</v>
      </c>
      <c r="B3133" s="3" t="s">
        <v>3385</v>
      </c>
      <c r="C3133" s="3" t="s">
        <v>3382</v>
      </c>
      <c r="D3133" s="3" t="s">
        <v>3358</v>
      </c>
      <c r="G3133" s="18">
        <v>9517</v>
      </c>
      <c r="H3133" s="18" t="s">
        <v>4567</v>
      </c>
    </row>
    <row r="3134" spans="1:8" x14ac:dyDescent="0.2">
      <c r="A3134" s="3">
        <v>1864</v>
      </c>
      <c r="B3134" s="3" t="s">
        <v>3386</v>
      </c>
      <c r="C3134" s="3" t="s">
        <v>3387</v>
      </c>
      <c r="D3134" s="3" t="s">
        <v>3358</v>
      </c>
      <c r="G3134" s="18">
        <v>9523</v>
      </c>
      <c r="H3134" s="18" t="s">
        <v>4567</v>
      </c>
    </row>
    <row r="3135" spans="1:8" x14ac:dyDescent="0.2">
      <c r="A3135" s="3">
        <v>1865</v>
      </c>
      <c r="B3135" s="3" t="s">
        <v>3388</v>
      </c>
      <c r="C3135" s="3" t="s">
        <v>3387</v>
      </c>
      <c r="D3135" s="3" t="s">
        <v>3358</v>
      </c>
      <c r="G3135" s="18">
        <v>9524</v>
      </c>
      <c r="H3135" s="18" t="s">
        <v>4567</v>
      </c>
    </row>
    <row r="3136" spans="1:8" x14ac:dyDescent="0.2">
      <c r="A3136" s="3">
        <v>1847</v>
      </c>
      <c r="B3136" s="3" t="s">
        <v>3389</v>
      </c>
      <c r="C3136" s="3" t="s">
        <v>3389</v>
      </c>
      <c r="D3136" s="3" t="s">
        <v>3358</v>
      </c>
      <c r="G3136" s="18">
        <v>9525</v>
      </c>
      <c r="H3136" s="18" t="s">
        <v>4567</v>
      </c>
    </row>
    <row r="3137" spans="1:8" x14ac:dyDescent="0.2">
      <c r="A3137" s="3">
        <v>1852</v>
      </c>
      <c r="B3137" s="3" t="s">
        <v>3390</v>
      </c>
      <c r="C3137" s="3" t="s">
        <v>3391</v>
      </c>
      <c r="D3137" s="3" t="s">
        <v>3358</v>
      </c>
      <c r="G3137" s="18">
        <v>9526</v>
      </c>
      <c r="H3137" s="18" t="s">
        <v>4567</v>
      </c>
    </row>
    <row r="3138" spans="1:8" x14ac:dyDescent="0.2">
      <c r="A3138" s="3">
        <v>1844</v>
      </c>
      <c r="B3138" s="3" t="s">
        <v>3392</v>
      </c>
      <c r="C3138" s="3" t="s">
        <v>3393</v>
      </c>
      <c r="D3138" s="3" t="s">
        <v>3358</v>
      </c>
      <c r="G3138" s="18">
        <v>9527</v>
      </c>
      <c r="H3138" s="18" t="s">
        <v>4567</v>
      </c>
    </row>
    <row r="3139" spans="1:8" x14ac:dyDescent="0.2">
      <c r="A3139" s="3">
        <v>1853</v>
      </c>
      <c r="B3139" s="3" t="s">
        <v>3394</v>
      </c>
      <c r="C3139" s="3" t="s">
        <v>3394</v>
      </c>
      <c r="D3139" s="3" t="s">
        <v>3358</v>
      </c>
      <c r="G3139" s="18">
        <v>9532</v>
      </c>
      <c r="H3139" s="18" t="s">
        <v>4567</v>
      </c>
    </row>
    <row r="3140" spans="1:8" x14ac:dyDescent="0.2">
      <c r="A3140" s="3">
        <v>1170</v>
      </c>
      <c r="B3140" s="3" t="s">
        <v>3395</v>
      </c>
      <c r="C3140" s="3" t="s">
        <v>3395</v>
      </c>
      <c r="D3140" s="3" t="s">
        <v>3358</v>
      </c>
      <c r="G3140" s="18">
        <v>9533</v>
      </c>
      <c r="H3140" s="18" t="s">
        <v>4567</v>
      </c>
    </row>
    <row r="3141" spans="1:8" x14ac:dyDescent="0.2">
      <c r="A3141" s="3">
        <v>1174</v>
      </c>
      <c r="B3141" s="3" t="s">
        <v>3396</v>
      </c>
      <c r="C3141" s="3" t="s">
        <v>3395</v>
      </c>
      <c r="D3141" s="3" t="s">
        <v>3358</v>
      </c>
      <c r="G3141" s="18">
        <v>9534</v>
      </c>
      <c r="H3141" s="18" t="s">
        <v>4567</v>
      </c>
    </row>
    <row r="3142" spans="1:8" x14ac:dyDescent="0.2">
      <c r="A3142" s="3">
        <v>1174</v>
      </c>
      <c r="B3142" s="3" t="s">
        <v>3397</v>
      </c>
      <c r="C3142" s="3" t="s">
        <v>3395</v>
      </c>
      <c r="D3142" s="3" t="s">
        <v>3358</v>
      </c>
      <c r="G3142" s="18">
        <v>9535</v>
      </c>
      <c r="H3142" s="18" t="s">
        <v>4567</v>
      </c>
    </row>
    <row r="3143" spans="1:8" x14ac:dyDescent="0.2">
      <c r="A3143" s="3">
        <v>1144</v>
      </c>
      <c r="B3143" s="3" t="s">
        <v>3398</v>
      </c>
      <c r="C3143" s="3" t="s">
        <v>3398</v>
      </c>
      <c r="D3143" s="3" t="s">
        <v>3358</v>
      </c>
      <c r="G3143" s="18">
        <v>9536</v>
      </c>
      <c r="H3143" s="18" t="s">
        <v>4567</v>
      </c>
    </row>
    <row r="3144" spans="1:8" x14ac:dyDescent="0.2">
      <c r="A3144" s="3">
        <v>1149</v>
      </c>
      <c r="B3144" s="3" t="s">
        <v>3399</v>
      </c>
      <c r="C3144" s="3" t="s">
        <v>3399</v>
      </c>
      <c r="D3144" s="3" t="s">
        <v>3358</v>
      </c>
      <c r="G3144" s="18">
        <v>9542</v>
      </c>
      <c r="H3144" s="18" t="s">
        <v>4567</v>
      </c>
    </row>
    <row r="3145" spans="1:8" x14ac:dyDescent="0.2">
      <c r="A3145" s="3">
        <v>1145</v>
      </c>
      <c r="B3145" s="3" t="s">
        <v>3400</v>
      </c>
      <c r="C3145" s="3" t="s">
        <v>3400</v>
      </c>
      <c r="D3145" s="3" t="s">
        <v>3358</v>
      </c>
      <c r="G3145" s="18">
        <v>9543</v>
      </c>
      <c r="H3145" s="18" t="s">
        <v>4567</v>
      </c>
    </row>
    <row r="3146" spans="1:8" x14ac:dyDescent="0.2">
      <c r="A3146" s="3">
        <v>1172</v>
      </c>
      <c r="B3146" s="3" t="s">
        <v>3401</v>
      </c>
      <c r="C3146" s="3" t="s">
        <v>3401</v>
      </c>
      <c r="D3146" s="3" t="s">
        <v>3358</v>
      </c>
      <c r="G3146" s="18">
        <v>9545</v>
      </c>
      <c r="H3146" s="18" t="s">
        <v>4567</v>
      </c>
    </row>
    <row r="3147" spans="1:8" x14ac:dyDescent="0.2">
      <c r="A3147" s="3">
        <v>1173</v>
      </c>
      <c r="B3147" s="3" t="s">
        <v>3402</v>
      </c>
      <c r="C3147" s="3" t="s">
        <v>3402</v>
      </c>
      <c r="D3147" s="3" t="s">
        <v>3358</v>
      </c>
      <c r="G3147" s="18">
        <v>9546</v>
      </c>
      <c r="H3147" s="18" t="s">
        <v>4567</v>
      </c>
    </row>
    <row r="3148" spans="1:8" x14ac:dyDescent="0.2">
      <c r="A3148" s="3">
        <v>1188</v>
      </c>
      <c r="B3148" s="3" t="s">
        <v>3403</v>
      </c>
      <c r="C3148" s="3" t="s">
        <v>3403</v>
      </c>
      <c r="D3148" s="3" t="s">
        <v>3358</v>
      </c>
      <c r="G3148" s="18">
        <v>9547</v>
      </c>
      <c r="H3148" s="18" t="s">
        <v>4550</v>
      </c>
    </row>
    <row r="3149" spans="1:8" x14ac:dyDescent="0.2">
      <c r="A3149" s="3">
        <v>1261</v>
      </c>
      <c r="B3149" s="3" t="s">
        <v>3404</v>
      </c>
      <c r="C3149" s="3" t="s">
        <v>3404</v>
      </c>
      <c r="D3149" s="3" t="s">
        <v>3358</v>
      </c>
      <c r="G3149" s="18">
        <v>9548</v>
      </c>
      <c r="H3149" s="18" t="s">
        <v>4567</v>
      </c>
    </row>
    <row r="3150" spans="1:8" x14ac:dyDescent="0.2">
      <c r="A3150" s="3">
        <v>1261</v>
      </c>
      <c r="B3150" s="3" t="s">
        <v>3405</v>
      </c>
      <c r="C3150" s="3" t="s">
        <v>3405</v>
      </c>
      <c r="D3150" s="3" t="s">
        <v>3358</v>
      </c>
      <c r="G3150" s="18">
        <v>9552</v>
      </c>
      <c r="H3150" s="18" t="s">
        <v>4567</v>
      </c>
    </row>
    <row r="3151" spans="1:8" x14ac:dyDescent="0.2">
      <c r="A3151" s="3">
        <v>1146</v>
      </c>
      <c r="B3151" s="3" t="s">
        <v>3406</v>
      </c>
      <c r="C3151" s="3" t="s">
        <v>3407</v>
      </c>
      <c r="D3151" s="3" t="s">
        <v>3358</v>
      </c>
      <c r="G3151" s="18">
        <v>9553</v>
      </c>
      <c r="H3151" s="18" t="s">
        <v>4567</v>
      </c>
    </row>
    <row r="3152" spans="1:8" x14ac:dyDescent="0.2">
      <c r="A3152" s="3">
        <v>1188</v>
      </c>
      <c r="B3152" s="3" t="s">
        <v>3408</v>
      </c>
      <c r="C3152" s="3" t="s">
        <v>3409</v>
      </c>
      <c r="D3152" s="3" t="s">
        <v>3358</v>
      </c>
      <c r="G3152" s="18">
        <v>9554</v>
      </c>
      <c r="H3152" s="18" t="s">
        <v>4567</v>
      </c>
    </row>
    <row r="3153" spans="1:8" x14ac:dyDescent="0.2">
      <c r="A3153" s="3">
        <v>1176</v>
      </c>
      <c r="B3153" s="3" t="s">
        <v>3410</v>
      </c>
      <c r="C3153" s="3" t="s">
        <v>3411</v>
      </c>
      <c r="D3153" s="3" t="s">
        <v>3358</v>
      </c>
      <c r="G3153" s="18">
        <v>9555</v>
      </c>
      <c r="H3153" s="18" t="s">
        <v>4567</v>
      </c>
    </row>
    <row r="3154" spans="1:8" x14ac:dyDescent="0.2">
      <c r="A3154" s="3">
        <v>1187</v>
      </c>
      <c r="B3154" s="3" t="s">
        <v>3412</v>
      </c>
      <c r="C3154" s="3" t="s">
        <v>3413</v>
      </c>
      <c r="D3154" s="3" t="s">
        <v>3358</v>
      </c>
      <c r="G3154" s="18">
        <v>9556</v>
      </c>
      <c r="H3154" s="18" t="s">
        <v>4567</v>
      </c>
    </row>
    <row r="3155" spans="1:8" x14ac:dyDescent="0.2">
      <c r="A3155" s="3">
        <v>1189</v>
      </c>
      <c r="B3155" s="3" t="s">
        <v>3414</v>
      </c>
      <c r="C3155" s="3" t="s">
        <v>3414</v>
      </c>
      <c r="D3155" s="3" t="s">
        <v>3358</v>
      </c>
      <c r="G3155" s="18">
        <v>9562</v>
      </c>
      <c r="H3155" s="18" t="s">
        <v>4567</v>
      </c>
    </row>
    <row r="3156" spans="1:8" x14ac:dyDescent="0.2">
      <c r="A3156" s="3">
        <v>1580</v>
      </c>
      <c r="B3156" s="3" t="s">
        <v>3415</v>
      </c>
      <c r="C3156" s="3" t="s">
        <v>3415</v>
      </c>
      <c r="D3156" s="3" t="s">
        <v>3358</v>
      </c>
      <c r="G3156" s="18">
        <v>9565</v>
      </c>
      <c r="H3156" s="18" t="s">
        <v>4567</v>
      </c>
    </row>
    <row r="3157" spans="1:8" x14ac:dyDescent="0.2">
      <c r="A3157" s="3">
        <v>1580</v>
      </c>
      <c r="B3157" s="3" t="s">
        <v>3416</v>
      </c>
      <c r="C3157" s="3" t="s">
        <v>3415</v>
      </c>
      <c r="D3157" s="3" t="s">
        <v>3358</v>
      </c>
      <c r="G3157" s="18">
        <v>9573</v>
      </c>
      <c r="H3157" s="18" t="s">
        <v>4567</v>
      </c>
    </row>
    <row r="3158" spans="1:8" x14ac:dyDescent="0.2">
      <c r="A3158" s="3">
        <v>1580</v>
      </c>
      <c r="B3158" s="3" t="s">
        <v>3417</v>
      </c>
      <c r="C3158" s="3" t="s">
        <v>3415</v>
      </c>
      <c r="D3158" s="3" t="s">
        <v>3358</v>
      </c>
      <c r="G3158" s="18">
        <v>9601</v>
      </c>
      <c r="H3158" s="18" t="s">
        <v>4567</v>
      </c>
    </row>
    <row r="3159" spans="1:8" x14ac:dyDescent="0.2">
      <c r="A3159" s="3">
        <v>1588</v>
      </c>
      <c r="B3159" s="3" t="s">
        <v>3418</v>
      </c>
      <c r="C3159" s="3" t="s">
        <v>3418</v>
      </c>
      <c r="D3159" s="3" t="s">
        <v>3358</v>
      </c>
      <c r="G3159" s="18">
        <v>9602</v>
      </c>
      <c r="H3159" s="18" t="s">
        <v>4567</v>
      </c>
    </row>
    <row r="3160" spans="1:8" x14ac:dyDescent="0.2">
      <c r="A3160" s="3">
        <v>1595</v>
      </c>
      <c r="B3160" s="3" t="s">
        <v>3419</v>
      </c>
      <c r="C3160" s="3" t="s">
        <v>3419</v>
      </c>
      <c r="D3160" s="3" t="s">
        <v>3358</v>
      </c>
      <c r="G3160" s="18">
        <v>9604</v>
      </c>
      <c r="H3160" s="18" t="s">
        <v>4567</v>
      </c>
    </row>
    <row r="3161" spans="1:8" x14ac:dyDescent="0.2">
      <c r="A3161" s="3">
        <v>1584</v>
      </c>
      <c r="B3161" s="3" t="s">
        <v>3420</v>
      </c>
      <c r="C3161" s="3" t="s">
        <v>3421</v>
      </c>
      <c r="D3161" s="3" t="s">
        <v>3358</v>
      </c>
      <c r="G3161" s="18">
        <v>9606</v>
      </c>
      <c r="H3161" s="18" t="s">
        <v>4568</v>
      </c>
    </row>
    <row r="3162" spans="1:8" x14ac:dyDescent="0.2">
      <c r="A3162" s="3">
        <v>1585</v>
      </c>
      <c r="B3162" s="3" t="s">
        <v>3422</v>
      </c>
      <c r="C3162" s="3" t="s">
        <v>3421</v>
      </c>
      <c r="D3162" s="3" t="s">
        <v>3358</v>
      </c>
      <c r="G3162" s="18">
        <v>9607</v>
      </c>
      <c r="H3162" s="18" t="s">
        <v>4568</v>
      </c>
    </row>
    <row r="3163" spans="1:8" x14ac:dyDescent="0.2">
      <c r="A3163" s="3">
        <v>1585</v>
      </c>
      <c r="B3163" s="3" t="s">
        <v>3423</v>
      </c>
      <c r="C3163" s="3" t="s">
        <v>3421</v>
      </c>
      <c r="D3163" s="3" t="s">
        <v>3358</v>
      </c>
      <c r="G3163" s="18">
        <v>9608</v>
      </c>
      <c r="H3163" s="18" t="s">
        <v>4567</v>
      </c>
    </row>
    <row r="3164" spans="1:8" x14ac:dyDescent="0.2">
      <c r="A3164" s="3">
        <v>1585</v>
      </c>
      <c r="B3164" s="3" t="s">
        <v>3424</v>
      </c>
      <c r="C3164" s="3" t="s">
        <v>3421</v>
      </c>
      <c r="D3164" s="3" t="s">
        <v>3358</v>
      </c>
      <c r="G3164" s="18">
        <v>9612</v>
      </c>
      <c r="H3164" s="18" t="s">
        <v>4568</v>
      </c>
    </row>
    <row r="3165" spans="1:8" x14ac:dyDescent="0.2">
      <c r="A3165" s="3">
        <v>1586</v>
      </c>
      <c r="B3165" s="3" t="s">
        <v>3425</v>
      </c>
      <c r="C3165" s="3" t="s">
        <v>3421</v>
      </c>
      <c r="D3165" s="3" t="s">
        <v>3358</v>
      </c>
      <c r="G3165" s="18">
        <v>9613</v>
      </c>
      <c r="H3165" s="18" t="s">
        <v>4551</v>
      </c>
    </row>
    <row r="3166" spans="1:8" x14ac:dyDescent="0.2">
      <c r="A3166" s="3">
        <v>1587</v>
      </c>
      <c r="B3166" s="3" t="s">
        <v>3426</v>
      </c>
      <c r="C3166" s="3" t="s">
        <v>3421</v>
      </c>
      <c r="D3166" s="3" t="s">
        <v>3358</v>
      </c>
      <c r="G3166" s="18">
        <v>9614</v>
      </c>
      <c r="H3166" s="18" t="s">
        <v>4568</v>
      </c>
    </row>
    <row r="3167" spans="1:8" x14ac:dyDescent="0.2">
      <c r="A3167" s="3">
        <v>1587</v>
      </c>
      <c r="B3167" s="3" t="s">
        <v>3427</v>
      </c>
      <c r="C3167" s="3" t="s">
        <v>3421</v>
      </c>
      <c r="D3167" s="3" t="s">
        <v>3358</v>
      </c>
      <c r="G3167" s="18">
        <v>9615</v>
      </c>
      <c r="H3167" s="18" t="s">
        <v>4568</v>
      </c>
    </row>
    <row r="3168" spans="1:8" x14ac:dyDescent="0.2">
      <c r="A3168" s="3">
        <v>1589</v>
      </c>
      <c r="B3168" s="3" t="s">
        <v>3428</v>
      </c>
      <c r="C3168" s="3" t="s">
        <v>3421</v>
      </c>
      <c r="D3168" s="3" t="s">
        <v>3358</v>
      </c>
      <c r="G3168" s="18">
        <v>9620</v>
      </c>
      <c r="H3168" s="18" t="s">
        <v>4568</v>
      </c>
    </row>
    <row r="3169" spans="1:8" x14ac:dyDescent="0.2">
      <c r="A3169" s="3">
        <v>1787</v>
      </c>
      <c r="B3169" s="3" t="s">
        <v>3429</v>
      </c>
      <c r="C3169" s="3" t="s">
        <v>3421</v>
      </c>
      <c r="D3169" s="3" t="s">
        <v>3358</v>
      </c>
      <c r="G3169" s="18">
        <v>9621</v>
      </c>
      <c r="H3169" s="18" t="s">
        <v>4568</v>
      </c>
    </row>
    <row r="3170" spans="1:8" x14ac:dyDescent="0.2">
      <c r="A3170" s="3">
        <v>1042</v>
      </c>
      <c r="B3170" s="3" t="s">
        <v>3430</v>
      </c>
      <c r="C3170" s="3" t="s">
        <v>3430</v>
      </c>
      <c r="D3170" s="3" t="s">
        <v>3358</v>
      </c>
      <c r="G3170" s="18">
        <v>9622</v>
      </c>
      <c r="H3170" s="18" t="s">
        <v>4568</v>
      </c>
    </row>
    <row r="3171" spans="1:8" x14ac:dyDescent="0.2">
      <c r="A3171" s="3">
        <v>1035</v>
      </c>
      <c r="B3171" s="3" t="s">
        <v>3431</v>
      </c>
      <c r="C3171" s="3" t="s">
        <v>3431</v>
      </c>
      <c r="D3171" s="3" t="s">
        <v>3358</v>
      </c>
      <c r="G3171" s="18">
        <v>9630</v>
      </c>
      <c r="H3171" s="18" t="s">
        <v>4568</v>
      </c>
    </row>
    <row r="3172" spans="1:8" x14ac:dyDescent="0.2">
      <c r="A3172" s="3">
        <v>1034</v>
      </c>
      <c r="B3172" s="3" t="s">
        <v>3432</v>
      </c>
      <c r="C3172" s="3" t="s">
        <v>3432</v>
      </c>
      <c r="D3172" s="3" t="s">
        <v>3358</v>
      </c>
      <c r="G3172" s="18">
        <v>9631</v>
      </c>
      <c r="H3172" s="18" t="s">
        <v>4568</v>
      </c>
    </row>
    <row r="3173" spans="1:8" x14ac:dyDescent="0.2">
      <c r="A3173" s="3">
        <v>1308</v>
      </c>
      <c r="B3173" s="3" t="s">
        <v>3433</v>
      </c>
      <c r="C3173" s="3" t="s">
        <v>3433</v>
      </c>
      <c r="D3173" s="3" t="s">
        <v>3358</v>
      </c>
      <c r="G3173" s="18">
        <v>9633</v>
      </c>
      <c r="H3173" s="18" t="s">
        <v>4568</v>
      </c>
    </row>
    <row r="3174" spans="1:8" x14ac:dyDescent="0.2">
      <c r="A3174" s="3">
        <v>1148</v>
      </c>
      <c r="B3174" s="3" t="s">
        <v>3434</v>
      </c>
      <c r="C3174" s="3" t="s">
        <v>3434</v>
      </c>
      <c r="D3174" s="3" t="s">
        <v>3358</v>
      </c>
      <c r="G3174" s="18">
        <v>9642</v>
      </c>
      <c r="H3174" s="18" t="s">
        <v>4568</v>
      </c>
    </row>
    <row r="3175" spans="1:8" x14ac:dyDescent="0.2">
      <c r="A3175" s="3">
        <v>1316</v>
      </c>
      <c r="B3175" s="3" t="s">
        <v>3435</v>
      </c>
      <c r="C3175" s="3" t="s">
        <v>3435</v>
      </c>
      <c r="D3175" s="3" t="s">
        <v>3358</v>
      </c>
      <c r="G3175" s="18">
        <v>9643</v>
      </c>
      <c r="H3175" s="18" t="s">
        <v>4562</v>
      </c>
    </row>
    <row r="3176" spans="1:8" x14ac:dyDescent="0.2">
      <c r="A3176" s="3">
        <v>1304</v>
      </c>
      <c r="B3176" s="3" t="s">
        <v>3436</v>
      </c>
      <c r="C3176" s="3" t="s">
        <v>3437</v>
      </c>
      <c r="D3176" s="3" t="s">
        <v>3358</v>
      </c>
      <c r="G3176" s="18">
        <v>9650</v>
      </c>
      <c r="H3176" s="18" t="s">
        <v>4562</v>
      </c>
    </row>
    <row r="3177" spans="1:8" x14ac:dyDescent="0.2">
      <c r="A3177" s="3">
        <v>1304</v>
      </c>
      <c r="B3177" s="3" t="s">
        <v>3438</v>
      </c>
      <c r="C3177" s="3" t="s">
        <v>3437</v>
      </c>
      <c r="D3177" s="3" t="s">
        <v>3358</v>
      </c>
      <c r="G3177" s="18">
        <v>9651</v>
      </c>
      <c r="H3177" s="18" t="s">
        <v>4568</v>
      </c>
    </row>
    <row r="3178" spans="1:8" x14ac:dyDescent="0.2">
      <c r="A3178" s="3">
        <v>1148</v>
      </c>
      <c r="B3178" s="3" t="s">
        <v>3439</v>
      </c>
      <c r="C3178" s="3" t="s">
        <v>3439</v>
      </c>
      <c r="D3178" s="3" t="s">
        <v>3358</v>
      </c>
      <c r="G3178" s="18">
        <v>9652</v>
      </c>
      <c r="H3178" s="18" t="s">
        <v>4562</v>
      </c>
    </row>
    <row r="3179" spans="1:8" x14ac:dyDescent="0.2">
      <c r="A3179" s="3">
        <v>1306</v>
      </c>
      <c r="B3179" s="3" t="s">
        <v>3440</v>
      </c>
      <c r="C3179" s="3" t="s">
        <v>3440</v>
      </c>
      <c r="D3179" s="3" t="s">
        <v>3358</v>
      </c>
      <c r="G3179" s="18">
        <v>9655</v>
      </c>
      <c r="H3179" s="18" t="s">
        <v>4562</v>
      </c>
    </row>
    <row r="3180" spans="1:8" x14ac:dyDescent="0.2">
      <c r="A3180" s="3">
        <v>1304</v>
      </c>
      <c r="B3180" s="3" t="s">
        <v>3441</v>
      </c>
      <c r="C3180" s="3" t="s">
        <v>3441</v>
      </c>
      <c r="D3180" s="3" t="s">
        <v>3358</v>
      </c>
      <c r="G3180" s="18">
        <v>9656</v>
      </c>
      <c r="H3180" s="18" t="s">
        <v>4562</v>
      </c>
    </row>
    <row r="3181" spans="1:8" x14ac:dyDescent="0.2">
      <c r="A3181" s="3">
        <v>1312</v>
      </c>
      <c r="B3181" s="3" t="s">
        <v>3442</v>
      </c>
      <c r="C3181" s="3" t="s">
        <v>3442</v>
      </c>
      <c r="D3181" s="3" t="s">
        <v>3358</v>
      </c>
      <c r="G3181" s="18">
        <v>9657</v>
      </c>
      <c r="H3181" s="18" t="s">
        <v>4561</v>
      </c>
    </row>
    <row r="3182" spans="1:8" x14ac:dyDescent="0.2">
      <c r="A3182" s="3">
        <v>1313</v>
      </c>
      <c r="B3182" s="3" t="s">
        <v>3443</v>
      </c>
      <c r="C3182" s="3" t="s">
        <v>3443</v>
      </c>
      <c r="D3182" s="3" t="s">
        <v>3358</v>
      </c>
      <c r="G3182" s="18">
        <v>9658</v>
      </c>
      <c r="H3182" s="18" t="s">
        <v>4561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8BD09695-6480-448D-A94C-A7F55D73B18E}"/>
</file>

<file path=customXml/itemProps3.xml><?xml version="1.0" encoding="utf-8"?>
<ds:datastoreItem xmlns:ds="http://schemas.openxmlformats.org/officeDocument/2006/customXml" ds:itemID="{167C10A0-43BE-49E9-816A-B180F09554C5}"/>
</file>

<file path=customXml/itemProps4.xml><?xml version="1.0" encoding="utf-8"?>
<ds:datastoreItem xmlns:ds="http://schemas.openxmlformats.org/officeDocument/2006/customXml" ds:itemID="{3F23AE67-EE56-447F-B40B-133AD294B72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Appliances</vt:lpstr>
      <vt:lpstr>Lang</vt:lpstr>
      <vt:lpstr>Lang_measure</vt:lpstr>
      <vt:lpstr>measure_id</vt:lpstr>
      <vt:lpstr>measure_version</vt:lpstr>
      <vt:lpstr>PLZ</vt:lpstr>
      <vt:lpstr>Trad</vt:lpstr>
      <vt:lpstr>Type</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2025-11-23T13:20:12Z</cp:lastPrinted>
  <dcterms:created xsi:type="dcterms:W3CDTF">2015-06-05T18:19:34Z</dcterms:created>
  <dcterms:modified xsi:type="dcterms:W3CDTF">2025-11-27T10:40:32Z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