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featurePropertyBag/featurePropertyBag.xml" ContentType="application/vnd.ms-excel.featurepropertybag+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212356757\"/>
    </mc:Choice>
  </mc:AlternateContent>
  <xr:revisionPtr revIDLastSave="0" documentId="13_ncr:1_{23C0F97C-16D7-46CC-B310-F005E0310E4D}" xr6:coauthVersionLast="47" xr6:coauthVersionMax="47" xr10:uidLastSave="{00000000-0000-0000-0000-000000000000}"/>
  <workbookProtection workbookAlgorithmName="SHA-512" workbookHashValue="j2WPwR55R411L+2pjYmBI0Ccmm5pmGTDXsqmXP7ObvPmdxl4hP8VZmN5pNEcbjAOsft69MFYnmMhzjgo/MVRcw==" workbookSaltValue="iGYVuYi5z/ro8QclbwVNBw==" workbookSpinCount="100000" lockStructure="1"/>
  <bookViews>
    <workbookView xWindow="-120" yWindow="-120" windowWidth="29040" windowHeight="15720" tabRatio="435" xr2:uid="{00000000-000D-0000-FFFF-FFFF00000000}"/>
  </bookViews>
  <sheets>
    <sheet name="Version" sheetId="5" r:id="rId1"/>
    <sheet name="A" sheetId="6" r:id="rId2"/>
    <sheet name="B" sheetId="1" r:id="rId3"/>
    <sheet name="Y" sheetId="4" state="hidden" r:id="rId4"/>
    <sheet name="Z" sheetId="3" state="hidden" r:id="rId5"/>
  </sheets>
  <definedNames>
    <definedName name="categories_BO">Y!$C$87:$E$91</definedName>
    <definedName name="categories_EZ">Y!$C$82:$E$91</definedName>
    <definedName name="lang">Version!$R$6</definedName>
    <definedName name="Lang_measure">Version!$R$12</definedName>
    <definedName name="measure_id">Version!$R$8</definedName>
    <definedName name="measure_lang">Version!$R$12</definedName>
    <definedName name="measure_type">Version!$R$9</definedName>
    <definedName name="measure_version">Version!$R$10</definedName>
    <definedName name="method">Y!$C$78:$E$79</definedName>
    <definedName name="systems">Y!$C$75:$E$76</definedName>
    <definedName name="Trad">Y!$C$2:$H$401</definedName>
    <definedName name="_xlnm.Print_Area" localSheetId="1">A!$B$4:$L$79</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20" i="1" l="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5" i="1"/>
  <c r="AI116" i="1"/>
  <c r="AI117" i="1"/>
  <c r="AI118" i="1"/>
  <c r="AI119" i="1"/>
  <c r="AI120" i="1"/>
  <c r="AI121" i="1"/>
  <c r="AI122" i="1"/>
  <c r="AI123" i="1"/>
  <c r="AI124" i="1"/>
  <c r="AI125" i="1"/>
  <c r="AI126" i="1"/>
  <c r="AI127" i="1"/>
  <c r="AI128" i="1"/>
  <c r="AI129" i="1"/>
  <c r="AI130" i="1"/>
  <c r="AI131" i="1"/>
  <c r="AI132" i="1"/>
  <c r="AI133" i="1"/>
  <c r="AI134" i="1"/>
  <c r="AI135" i="1"/>
  <c r="AI136" i="1"/>
  <c r="AI137" i="1"/>
  <c r="AI138" i="1"/>
  <c r="AI139" i="1"/>
  <c r="AI140" i="1"/>
  <c r="AI141" i="1"/>
  <c r="AI142" i="1"/>
  <c r="AI143" i="1"/>
  <c r="AI144" i="1"/>
  <c r="AI145" i="1"/>
  <c r="AI146" i="1"/>
  <c r="AI147" i="1"/>
  <c r="AI148" i="1"/>
  <c r="AI149" i="1"/>
  <c r="AI150" i="1"/>
  <c r="AI151" i="1"/>
  <c r="AI152" i="1"/>
  <c r="AI153" i="1"/>
  <c r="AI154" i="1"/>
  <c r="AI155" i="1"/>
  <c r="AI156" i="1"/>
  <c r="AI157" i="1"/>
  <c r="AI158" i="1"/>
  <c r="AI159" i="1"/>
  <c r="AI160" i="1"/>
  <c r="AI161" i="1"/>
  <c r="AI162" i="1"/>
  <c r="AI163" i="1"/>
  <c r="AI164" i="1"/>
  <c r="AI165" i="1"/>
  <c r="AI166" i="1"/>
  <c r="AI167" i="1"/>
  <c r="AI168" i="1"/>
  <c r="AI169" i="1"/>
  <c r="AI170" i="1"/>
  <c r="AI171" i="1"/>
  <c r="AI172" i="1"/>
  <c r="AI173" i="1"/>
  <c r="AI174" i="1"/>
  <c r="AI175" i="1"/>
  <c r="AI176" i="1"/>
  <c r="AI177" i="1"/>
  <c r="AI178" i="1"/>
  <c r="AI179" i="1"/>
  <c r="AI180" i="1"/>
  <c r="AI181" i="1"/>
  <c r="AI182" i="1"/>
  <c r="AI183" i="1"/>
  <c r="AI184" i="1"/>
  <c r="AI185" i="1"/>
  <c r="AI186" i="1"/>
  <c r="AI187" i="1"/>
  <c r="AI188" i="1"/>
  <c r="AI189" i="1"/>
  <c r="AI190" i="1"/>
  <c r="AI191" i="1"/>
  <c r="AI192" i="1"/>
  <c r="AI193" i="1"/>
  <c r="AI194" i="1"/>
  <c r="AI195" i="1"/>
  <c r="AI196" i="1"/>
  <c r="AI197" i="1"/>
  <c r="AI198" i="1"/>
  <c r="AI199" i="1"/>
  <c r="AI200" i="1"/>
  <c r="AI201" i="1"/>
  <c r="AI202" i="1"/>
  <c r="AI203" i="1"/>
  <c r="AI204" i="1"/>
  <c r="AI205" i="1"/>
  <c r="AI206" i="1"/>
  <c r="AI207" i="1"/>
  <c r="AI208" i="1"/>
  <c r="AI209" i="1"/>
  <c r="AI210" i="1"/>
  <c r="AI211" i="1"/>
  <c r="AI212" i="1"/>
  <c r="AI213" i="1"/>
  <c r="AI214" i="1"/>
  <c r="AI215" i="1"/>
  <c r="AI216" i="1"/>
  <c r="AI217" i="1"/>
  <c r="AI218" i="1"/>
  <c r="AI219" i="1"/>
  <c r="AI220" i="1"/>
  <c r="AI221" i="1"/>
  <c r="AI222" i="1"/>
  <c r="AI223" i="1"/>
  <c r="AI224" i="1"/>
  <c r="AI225" i="1"/>
  <c r="AI226" i="1"/>
  <c r="AI227" i="1"/>
  <c r="AI228" i="1"/>
  <c r="AI229" i="1"/>
  <c r="AI230" i="1"/>
  <c r="AI231" i="1"/>
  <c r="AI232" i="1"/>
  <c r="AI233" i="1"/>
  <c r="AI234" i="1"/>
  <c r="AI235" i="1"/>
  <c r="AI236" i="1"/>
  <c r="AI237" i="1"/>
  <c r="AI238" i="1"/>
  <c r="AI239" i="1"/>
  <c r="AI240" i="1"/>
  <c r="AI241" i="1"/>
  <c r="AI242" i="1"/>
  <c r="AI243" i="1"/>
  <c r="AI244" i="1"/>
  <c r="AI245" i="1"/>
  <c r="AI246" i="1"/>
  <c r="AI247" i="1"/>
  <c r="AI248" i="1"/>
  <c r="AI249" i="1"/>
  <c r="AI250" i="1"/>
  <c r="AI251" i="1"/>
  <c r="AI252" i="1"/>
  <c r="AI253" i="1"/>
  <c r="AI254" i="1"/>
  <c r="AI255" i="1"/>
  <c r="AI256" i="1"/>
  <c r="AI257" i="1"/>
  <c r="AI258" i="1"/>
  <c r="AI259" i="1"/>
  <c r="AI260" i="1"/>
  <c r="AI261" i="1"/>
  <c r="AI262" i="1"/>
  <c r="AI263" i="1"/>
  <c r="AI264" i="1"/>
  <c r="AI265" i="1"/>
  <c r="AI266" i="1"/>
  <c r="AI267" i="1"/>
  <c r="AI268" i="1"/>
  <c r="AI269" i="1"/>
  <c r="AI270" i="1"/>
  <c r="AI271" i="1"/>
  <c r="AI272" i="1"/>
  <c r="AI273" i="1"/>
  <c r="AI274" i="1"/>
  <c r="AI275" i="1"/>
  <c r="AI276" i="1"/>
  <c r="AI277" i="1"/>
  <c r="AI278" i="1"/>
  <c r="AI279" i="1"/>
  <c r="AI280" i="1"/>
  <c r="AI281" i="1"/>
  <c r="AI282" i="1"/>
  <c r="AI283" i="1"/>
  <c r="AI284" i="1"/>
  <c r="AI285" i="1"/>
  <c r="AI286" i="1"/>
  <c r="AI287" i="1"/>
  <c r="AI288" i="1"/>
  <c r="AI289" i="1"/>
  <c r="AI290" i="1"/>
  <c r="AI291" i="1"/>
  <c r="AI292" i="1"/>
  <c r="AI293" i="1"/>
  <c r="AI294" i="1"/>
  <c r="AI295" i="1"/>
  <c r="AI296" i="1"/>
  <c r="AI297" i="1"/>
  <c r="AI298" i="1"/>
  <c r="AI299" i="1"/>
  <c r="AI300" i="1"/>
  <c r="AI301" i="1"/>
  <c r="AI302" i="1"/>
  <c r="AI303" i="1"/>
  <c r="AI304" i="1"/>
  <c r="AI305" i="1"/>
  <c r="AI306" i="1"/>
  <c r="AI307" i="1"/>
  <c r="AI308" i="1"/>
  <c r="AI309" i="1"/>
  <c r="AI310" i="1"/>
  <c r="AI311" i="1"/>
  <c r="AI312" i="1"/>
  <c r="AI313" i="1"/>
  <c r="AI314" i="1"/>
  <c r="AI315" i="1"/>
  <c r="AI316" i="1"/>
  <c r="AI317" i="1"/>
  <c r="AI318" i="1"/>
  <c r="AI319" i="1"/>
  <c r="AI320" i="1"/>
  <c r="AI321" i="1"/>
  <c r="AI322" i="1"/>
  <c r="AI323" i="1"/>
  <c r="AI324" i="1"/>
  <c r="AI325" i="1"/>
  <c r="AI326" i="1"/>
  <c r="AI327" i="1"/>
  <c r="AI328" i="1"/>
  <c r="AI329" i="1"/>
  <c r="AI330" i="1"/>
  <c r="AI331" i="1"/>
  <c r="AI332" i="1"/>
  <c r="AI333" i="1"/>
  <c r="AI334" i="1"/>
  <c r="AI335" i="1"/>
  <c r="AI336" i="1"/>
  <c r="AI337" i="1"/>
  <c r="AI338" i="1"/>
  <c r="AI339" i="1"/>
  <c r="AI340" i="1"/>
  <c r="AI341" i="1"/>
  <c r="AI342" i="1"/>
  <c r="AI343" i="1"/>
  <c r="AI344" i="1"/>
  <c r="AI345" i="1"/>
  <c r="AI346" i="1"/>
  <c r="AI347" i="1"/>
  <c r="AI348" i="1"/>
  <c r="AI349" i="1"/>
  <c r="AI350" i="1"/>
  <c r="AI351" i="1"/>
  <c r="AI352" i="1"/>
  <c r="AI353" i="1"/>
  <c r="AI354" i="1"/>
  <c r="AI355" i="1"/>
  <c r="AI356" i="1"/>
  <c r="AI357" i="1"/>
  <c r="AI358" i="1"/>
  <c r="AI359" i="1"/>
  <c r="AI360" i="1"/>
  <c r="AI361" i="1"/>
  <c r="AI362" i="1"/>
  <c r="AI363" i="1"/>
  <c r="AI364" i="1"/>
  <c r="AI365" i="1"/>
  <c r="AI366" i="1"/>
  <c r="AI367" i="1"/>
  <c r="AI368" i="1"/>
  <c r="AI369" i="1"/>
  <c r="AI370" i="1"/>
  <c r="AI371" i="1"/>
  <c r="AI372" i="1"/>
  <c r="AI373" i="1"/>
  <c r="AI374" i="1"/>
  <c r="AI375" i="1"/>
  <c r="AI376" i="1"/>
  <c r="AI377" i="1"/>
  <c r="AI378" i="1"/>
  <c r="AI379" i="1"/>
  <c r="AI380" i="1"/>
  <c r="AI381" i="1"/>
  <c r="AI382" i="1"/>
  <c r="AI383" i="1"/>
  <c r="AI384" i="1"/>
  <c r="AI385" i="1"/>
  <c r="AI386" i="1"/>
  <c r="AI387" i="1"/>
  <c r="AI388" i="1"/>
  <c r="AI389" i="1"/>
  <c r="AI390" i="1"/>
  <c r="AI391" i="1"/>
  <c r="AI392" i="1"/>
  <c r="AI393" i="1"/>
  <c r="AI394" i="1"/>
  <c r="AI395" i="1"/>
  <c r="AI396" i="1"/>
  <c r="AI397" i="1"/>
  <c r="AI398" i="1"/>
  <c r="AI399" i="1"/>
  <c r="AI400" i="1"/>
  <c r="AI401" i="1"/>
  <c r="AI402" i="1"/>
  <c r="AI403" i="1"/>
  <c r="AI404" i="1"/>
  <c r="AI405" i="1"/>
  <c r="AI406" i="1"/>
  <c r="AI407" i="1"/>
  <c r="AI408" i="1"/>
  <c r="AI409" i="1"/>
  <c r="AI410" i="1"/>
  <c r="AI411" i="1"/>
  <c r="AI412" i="1"/>
  <c r="AI413" i="1"/>
  <c r="AI414" i="1"/>
  <c r="AI415" i="1"/>
  <c r="AI416" i="1"/>
  <c r="AI417" i="1"/>
  <c r="AI418" i="1"/>
  <c r="AI419" i="1"/>
  <c r="AI420" i="1"/>
  <c r="AI421" i="1"/>
  <c r="AI422" i="1"/>
  <c r="AI423" i="1"/>
  <c r="AI424" i="1"/>
  <c r="AI425" i="1"/>
  <c r="AI426" i="1"/>
  <c r="AI427" i="1"/>
  <c r="AI428" i="1"/>
  <c r="AI429" i="1"/>
  <c r="AI430" i="1"/>
  <c r="AI431" i="1"/>
  <c r="AI432" i="1"/>
  <c r="AI433" i="1"/>
  <c r="AI434" i="1"/>
  <c r="AI435" i="1"/>
  <c r="AI436" i="1"/>
  <c r="AI437" i="1"/>
  <c r="AI438" i="1"/>
  <c r="AI439" i="1"/>
  <c r="AI440" i="1"/>
  <c r="AI441" i="1"/>
  <c r="AI442" i="1"/>
  <c r="AI443" i="1"/>
  <c r="AI444" i="1"/>
  <c r="AI445" i="1"/>
  <c r="AI446" i="1"/>
  <c r="AI447" i="1"/>
  <c r="AI448" i="1"/>
  <c r="AI449" i="1"/>
  <c r="AI450" i="1"/>
  <c r="AI451" i="1"/>
  <c r="AI452" i="1"/>
  <c r="AI453" i="1"/>
  <c r="AI454" i="1"/>
  <c r="AI455" i="1"/>
  <c r="AI456" i="1"/>
  <c r="AI457" i="1"/>
  <c r="AI458" i="1"/>
  <c r="AI459" i="1"/>
  <c r="AI460" i="1"/>
  <c r="AI461" i="1"/>
  <c r="AI462" i="1"/>
  <c r="AI463" i="1"/>
  <c r="AI464"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92" i="1"/>
  <c r="AI493" i="1"/>
  <c r="AI494" i="1"/>
  <c r="AI495" i="1"/>
  <c r="AI496" i="1"/>
  <c r="AI497" i="1"/>
  <c r="AI498" i="1"/>
  <c r="AI499" i="1"/>
  <c r="AI500" i="1"/>
  <c r="AI501" i="1"/>
  <c r="AI502" i="1"/>
  <c r="AI503" i="1"/>
  <c r="AI504" i="1"/>
  <c r="AI505" i="1"/>
  <c r="AI506" i="1"/>
  <c r="AI507" i="1"/>
  <c r="AI508" i="1"/>
  <c r="AI509" i="1"/>
  <c r="AI510" i="1"/>
  <c r="AI511" i="1"/>
  <c r="AI512" i="1"/>
  <c r="AI513" i="1"/>
  <c r="AI514" i="1"/>
  <c r="AI515" i="1"/>
  <c r="AI516" i="1"/>
  <c r="AI517" i="1"/>
  <c r="AI518" i="1"/>
  <c r="AI519" i="1"/>
  <c r="AI520" i="1"/>
  <c r="AI521" i="1"/>
  <c r="AI522" i="1"/>
  <c r="AI523" i="1"/>
  <c r="AI524" i="1"/>
  <c r="AI525" i="1"/>
  <c r="AI526" i="1"/>
  <c r="AI527" i="1"/>
  <c r="AI528" i="1"/>
  <c r="AI529" i="1"/>
  <c r="AI530" i="1"/>
  <c r="AI531" i="1"/>
  <c r="AI532" i="1"/>
  <c r="AI533" i="1"/>
  <c r="AI534" i="1"/>
  <c r="AI535" i="1"/>
  <c r="AI536" i="1"/>
  <c r="AI537" i="1"/>
  <c r="AI538" i="1"/>
  <c r="AI539" i="1"/>
  <c r="AI540" i="1"/>
  <c r="AI541" i="1"/>
  <c r="AI542" i="1"/>
  <c r="AI543" i="1"/>
  <c r="AI544" i="1"/>
  <c r="AI545" i="1"/>
  <c r="AI546" i="1"/>
  <c r="AI547" i="1"/>
  <c r="AI548" i="1"/>
  <c r="AI549" i="1"/>
  <c r="AI550" i="1"/>
  <c r="AI551" i="1"/>
  <c r="AI552" i="1"/>
  <c r="AI553" i="1"/>
  <c r="AI554" i="1"/>
  <c r="AI555" i="1"/>
  <c r="AI556" i="1"/>
  <c r="AI557" i="1"/>
  <c r="AI558" i="1"/>
  <c r="AI559" i="1"/>
  <c r="AI560" i="1"/>
  <c r="AI561" i="1"/>
  <c r="AI562" i="1"/>
  <c r="AI563" i="1"/>
  <c r="AI564" i="1"/>
  <c r="AI565" i="1"/>
  <c r="AI566" i="1"/>
  <c r="AI567" i="1"/>
  <c r="AI568" i="1"/>
  <c r="AI569" i="1"/>
  <c r="AI570" i="1"/>
  <c r="AI571" i="1"/>
  <c r="AI572" i="1"/>
  <c r="AI573" i="1"/>
  <c r="AI574" i="1"/>
  <c r="AI575" i="1"/>
  <c r="AI576" i="1"/>
  <c r="AI577" i="1"/>
  <c r="AI578" i="1"/>
  <c r="AI579" i="1"/>
  <c r="AI580" i="1"/>
  <c r="AI581" i="1"/>
  <c r="AI582" i="1"/>
  <c r="AI583" i="1"/>
  <c r="AI584" i="1"/>
  <c r="AI585" i="1"/>
  <c r="AI586" i="1"/>
  <c r="AI587" i="1"/>
  <c r="AI588" i="1"/>
  <c r="AI589" i="1"/>
  <c r="AI590" i="1"/>
  <c r="AI591" i="1"/>
  <c r="AI592" i="1"/>
  <c r="AI593" i="1"/>
  <c r="AI594" i="1"/>
  <c r="AI595" i="1"/>
  <c r="AI596" i="1"/>
  <c r="AI597" i="1"/>
  <c r="AI598" i="1"/>
  <c r="AI599" i="1"/>
  <c r="AI600" i="1"/>
  <c r="AI601" i="1"/>
  <c r="AI602" i="1"/>
  <c r="AI603" i="1"/>
  <c r="AI604" i="1"/>
  <c r="AI605" i="1"/>
  <c r="AI606" i="1"/>
  <c r="AI607" i="1"/>
  <c r="AI608" i="1"/>
  <c r="AI609" i="1"/>
  <c r="AI610" i="1"/>
  <c r="AI611" i="1"/>
  <c r="AI612" i="1"/>
  <c r="AI613" i="1"/>
  <c r="AI614" i="1"/>
  <c r="AI615" i="1"/>
  <c r="AI616" i="1"/>
  <c r="AI617" i="1"/>
  <c r="AI618" i="1"/>
  <c r="AI619" i="1"/>
  <c r="AI620" i="1"/>
  <c r="AI621" i="1"/>
  <c r="AI622" i="1"/>
  <c r="AI623" i="1"/>
  <c r="AI624" i="1"/>
  <c r="AI625" i="1"/>
  <c r="AI626" i="1"/>
  <c r="AI627" i="1"/>
  <c r="AI628" i="1"/>
  <c r="AI629" i="1"/>
  <c r="AI630" i="1"/>
  <c r="AI631" i="1"/>
  <c r="AI632" i="1"/>
  <c r="AI633" i="1"/>
  <c r="AI634" i="1"/>
  <c r="AI635" i="1"/>
  <c r="AI636" i="1"/>
  <c r="AI637" i="1"/>
  <c r="AI638" i="1"/>
  <c r="AI639" i="1"/>
  <c r="AI640" i="1"/>
  <c r="AI641" i="1"/>
  <c r="AI642" i="1"/>
  <c r="AI643" i="1"/>
  <c r="AI644" i="1"/>
  <c r="AI645" i="1"/>
  <c r="AI646" i="1"/>
  <c r="AI647" i="1"/>
  <c r="AI648" i="1"/>
  <c r="AI649" i="1"/>
  <c r="AI650" i="1"/>
  <c r="AI651" i="1"/>
  <c r="AI652" i="1"/>
  <c r="AI653" i="1"/>
  <c r="AI654" i="1"/>
  <c r="AI655" i="1"/>
  <c r="AI656" i="1"/>
  <c r="AI657" i="1"/>
  <c r="AI658" i="1"/>
  <c r="AI659" i="1"/>
  <c r="AI660" i="1"/>
  <c r="AI661" i="1"/>
  <c r="AI662" i="1"/>
  <c r="AI663" i="1"/>
  <c r="AI664" i="1"/>
  <c r="AI665" i="1"/>
  <c r="AI666" i="1"/>
  <c r="AI667" i="1"/>
  <c r="AI668" i="1"/>
  <c r="AI669" i="1"/>
  <c r="AI670" i="1"/>
  <c r="AI671" i="1"/>
  <c r="AI672" i="1"/>
  <c r="AI673" i="1"/>
  <c r="AI674" i="1"/>
  <c r="AI675" i="1"/>
  <c r="AI676" i="1"/>
  <c r="AI677" i="1"/>
  <c r="AI678" i="1"/>
  <c r="AI679" i="1"/>
  <c r="AI680" i="1"/>
  <c r="AI681" i="1"/>
  <c r="AI682" i="1"/>
  <c r="AI683" i="1"/>
  <c r="AI684" i="1"/>
  <c r="AI685" i="1"/>
  <c r="AI686" i="1"/>
  <c r="AI687" i="1"/>
  <c r="AI688" i="1"/>
  <c r="AI689" i="1"/>
  <c r="AI690" i="1"/>
  <c r="AI691" i="1"/>
  <c r="AI692" i="1"/>
  <c r="AI693" i="1"/>
  <c r="AI694" i="1"/>
  <c r="AI695" i="1"/>
  <c r="AI696" i="1"/>
  <c r="AI697" i="1"/>
  <c r="AI698" i="1"/>
  <c r="AI699" i="1"/>
  <c r="AI700" i="1"/>
  <c r="AI701" i="1"/>
  <c r="AI702" i="1"/>
  <c r="AI703" i="1"/>
  <c r="AI704" i="1"/>
  <c r="AI705" i="1"/>
  <c r="AI706" i="1"/>
  <c r="AI707" i="1"/>
  <c r="AI708" i="1"/>
  <c r="AI709" i="1"/>
  <c r="AI710" i="1"/>
  <c r="AI711" i="1"/>
  <c r="AI712" i="1"/>
  <c r="AI713" i="1"/>
  <c r="AI714" i="1"/>
  <c r="AI715" i="1"/>
  <c r="AI716" i="1"/>
  <c r="AI717" i="1"/>
  <c r="AI718" i="1"/>
  <c r="AI719" i="1"/>
  <c r="AI720" i="1"/>
  <c r="AI721" i="1"/>
  <c r="AI722" i="1"/>
  <c r="AI723" i="1"/>
  <c r="AI724" i="1"/>
  <c r="AI725" i="1"/>
  <c r="AI726" i="1"/>
  <c r="AI727" i="1"/>
  <c r="AI728" i="1"/>
  <c r="AI729" i="1"/>
  <c r="AI730" i="1"/>
  <c r="AI731" i="1"/>
  <c r="AI732" i="1"/>
  <c r="AI733" i="1"/>
  <c r="AI734" i="1"/>
  <c r="AI735" i="1"/>
  <c r="AI736" i="1"/>
  <c r="AI737" i="1"/>
  <c r="AI738" i="1"/>
  <c r="AI739" i="1"/>
  <c r="AI740" i="1"/>
  <c r="AI741" i="1"/>
  <c r="AI742" i="1"/>
  <c r="AI743" i="1"/>
  <c r="AI744" i="1"/>
  <c r="AI745" i="1"/>
  <c r="AI746" i="1"/>
  <c r="AI747" i="1"/>
  <c r="AI748" i="1"/>
  <c r="AI749" i="1"/>
  <c r="AI750" i="1"/>
  <c r="AI751" i="1"/>
  <c r="AI752" i="1"/>
  <c r="AI753" i="1"/>
  <c r="AI754" i="1"/>
  <c r="AI755" i="1"/>
  <c r="AI756" i="1"/>
  <c r="AI757" i="1"/>
  <c r="AI758" i="1"/>
  <c r="AI759" i="1"/>
  <c r="AI760" i="1"/>
  <c r="AI761" i="1"/>
  <c r="AI762" i="1"/>
  <c r="AI763" i="1"/>
  <c r="AI764" i="1"/>
  <c r="AI765" i="1"/>
  <c r="AI766" i="1"/>
  <c r="AI767" i="1"/>
  <c r="AI768" i="1"/>
  <c r="AI769" i="1"/>
  <c r="AI770" i="1"/>
  <c r="AI771" i="1"/>
  <c r="AI772" i="1"/>
  <c r="AI773" i="1"/>
  <c r="AI774" i="1"/>
  <c r="AI775" i="1"/>
  <c r="AI776" i="1"/>
  <c r="AI777" i="1"/>
  <c r="AI778" i="1"/>
  <c r="AI779" i="1"/>
  <c r="AI780" i="1"/>
  <c r="AI781" i="1"/>
  <c r="AI782" i="1"/>
  <c r="AI783" i="1"/>
  <c r="AI784" i="1"/>
  <c r="AI785" i="1"/>
  <c r="AI786" i="1"/>
  <c r="AI787" i="1"/>
  <c r="AI788" i="1"/>
  <c r="AI789" i="1"/>
  <c r="AI790" i="1"/>
  <c r="AI791" i="1"/>
  <c r="AI792" i="1"/>
  <c r="AI793" i="1"/>
  <c r="AI794" i="1"/>
  <c r="AI795" i="1"/>
  <c r="AI796" i="1"/>
  <c r="AI797" i="1"/>
  <c r="AI798" i="1"/>
  <c r="AI799" i="1"/>
  <c r="AI800" i="1"/>
  <c r="AI801" i="1"/>
  <c r="AI802" i="1"/>
  <c r="AI803" i="1"/>
  <c r="AI804" i="1"/>
  <c r="AI805" i="1"/>
  <c r="AI806" i="1"/>
  <c r="AI807" i="1"/>
  <c r="AI808" i="1"/>
  <c r="AI809" i="1"/>
  <c r="AI810" i="1"/>
  <c r="AI811" i="1"/>
  <c r="AI812" i="1"/>
  <c r="AI813" i="1"/>
  <c r="AI814" i="1"/>
  <c r="AI815" i="1"/>
  <c r="AI816" i="1"/>
  <c r="AI817" i="1"/>
  <c r="AI818" i="1"/>
  <c r="AI819" i="1"/>
  <c r="AI820" i="1"/>
  <c r="AI821" i="1"/>
  <c r="AI822" i="1"/>
  <c r="AI823" i="1"/>
  <c r="AI824" i="1"/>
  <c r="AI825" i="1"/>
  <c r="AI826" i="1"/>
  <c r="AI827" i="1"/>
  <c r="AI828" i="1"/>
  <c r="AI829" i="1"/>
  <c r="AI830" i="1"/>
  <c r="AI831" i="1"/>
  <c r="AI832" i="1"/>
  <c r="AI833" i="1"/>
  <c r="AI834" i="1"/>
  <c r="AI835" i="1"/>
  <c r="AI836" i="1"/>
  <c r="AI837" i="1"/>
  <c r="AI838" i="1"/>
  <c r="AI839" i="1"/>
  <c r="AI840" i="1"/>
  <c r="AI841" i="1"/>
  <c r="AI842" i="1"/>
  <c r="AI843" i="1"/>
  <c r="AI844" i="1"/>
  <c r="AI845" i="1"/>
  <c r="AI846" i="1"/>
  <c r="AI847" i="1"/>
  <c r="AI848" i="1"/>
  <c r="AI849" i="1"/>
  <c r="AI850" i="1"/>
  <c r="AI851" i="1"/>
  <c r="AI852" i="1"/>
  <c r="AI853" i="1"/>
  <c r="AI854" i="1"/>
  <c r="AI855" i="1"/>
  <c r="AI856" i="1"/>
  <c r="AI857" i="1"/>
  <c r="AI858" i="1"/>
  <c r="AI859" i="1"/>
  <c r="AI860" i="1"/>
  <c r="AI861" i="1"/>
  <c r="AI862" i="1"/>
  <c r="AI863" i="1"/>
  <c r="AI864" i="1"/>
  <c r="AI865" i="1"/>
  <c r="AI866" i="1"/>
  <c r="AI867" i="1"/>
  <c r="AI868" i="1"/>
  <c r="AI869" i="1"/>
  <c r="AI870" i="1"/>
  <c r="AI871" i="1"/>
  <c r="AI872" i="1"/>
  <c r="AI873" i="1"/>
  <c r="AI874" i="1"/>
  <c r="AI875" i="1"/>
  <c r="AI876" i="1"/>
  <c r="AI877" i="1"/>
  <c r="AI878" i="1"/>
  <c r="AI879" i="1"/>
  <c r="AI880" i="1"/>
  <c r="AI881" i="1"/>
  <c r="AI882" i="1"/>
  <c r="AI883" i="1"/>
  <c r="AI884" i="1"/>
  <c r="AI885" i="1"/>
  <c r="AI886" i="1"/>
  <c r="AI887" i="1"/>
  <c r="AI888" i="1"/>
  <c r="AI889" i="1"/>
  <c r="AI890" i="1"/>
  <c r="AI891" i="1"/>
  <c r="AI892" i="1"/>
  <c r="AI893" i="1"/>
  <c r="AI894" i="1"/>
  <c r="AI895" i="1"/>
  <c r="AI896" i="1"/>
  <c r="AI897" i="1"/>
  <c r="AI898" i="1"/>
  <c r="AI899" i="1"/>
  <c r="AI900" i="1"/>
  <c r="AI901" i="1"/>
  <c r="AI902" i="1"/>
  <c r="AI903" i="1"/>
  <c r="AI904" i="1"/>
  <c r="AI905" i="1"/>
  <c r="AI906" i="1"/>
  <c r="AI907" i="1"/>
  <c r="AI908" i="1"/>
  <c r="AI909" i="1"/>
  <c r="AI910" i="1"/>
  <c r="AI911" i="1"/>
  <c r="AI912" i="1"/>
  <c r="AI913" i="1"/>
  <c r="AI914" i="1"/>
  <c r="AI915" i="1"/>
  <c r="AI916" i="1"/>
  <c r="AI917" i="1"/>
  <c r="AI918" i="1"/>
  <c r="AI919" i="1"/>
  <c r="AI920" i="1"/>
  <c r="AI921" i="1"/>
  <c r="AI922" i="1"/>
  <c r="AI923" i="1"/>
  <c r="AI924" i="1"/>
  <c r="AI925" i="1"/>
  <c r="AI926" i="1"/>
  <c r="AI927" i="1"/>
  <c r="AI928" i="1"/>
  <c r="AI929" i="1"/>
  <c r="AI930" i="1"/>
  <c r="AI931" i="1"/>
  <c r="AI932" i="1"/>
  <c r="AI933" i="1"/>
  <c r="AI934" i="1"/>
  <c r="AI935" i="1"/>
  <c r="AI936" i="1"/>
  <c r="AI937" i="1"/>
  <c r="AI938" i="1"/>
  <c r="AI939" i="1"/>
  <c r="AI940" i="1"/>
  <c r="AI941" i="1"/>
  <c r="AI942" i="1"/>
  <c r="AI943" i="1"/>
  <c r="AI944" i="1"/>
  <c r="AI945" i="1"/>
  <c r="AI946" i="1"/>
  <c r="AI947" i="1"/>
  <c r="AI948" i="1"/>
  <c r="AI949" i="1"/>
  <c r="AI950" i="1"/>
  <c r="AI951" i="1"/>
  <c r="AI952" i="1"/>
  <c r="AI953" i="1"/>
  <c r="AI954" i="1"/>
  <c r="AI955" i="1"/>
  <c r="AI956" i="1"/>
  <c r="AI957" i="1"/>
  <c r="AI958" i="1"/>
  <c r="AI959" i="1"/>
  <c r="AI960" i="1"/>
  <c r="AI961" i="1"/>
  <c r="AI962" i="1"/>
  <c r="AI963" i="1"/>
  <c r="AI964" i="1"/>
  <c r="AI965" i="1"/>
  <c r="AI966" i="1"/>
  <c r="AI967" i="1"/>
  <c r="AI968" i="1"/>
  <c r="AI969" i="1"/>
  <c r="AI970" i="1"/>
  <c r="AI971" i="1"/>
  <c r="AI972" i="1"/>
  <c r="AI973" i="1"/>
  <c r="AI974" i="1"/>
  <c r="AI975" i="1"/>
  <c r="AI976" i="1"/>
  <c r="AI977" i="1"/>
  <c r="AI978" i="1"/>
  <c r="AI979" i="1"/>
  <c r="AI980" i="1"/>
  <c r="AI981" i="1"/>
  <c r="AI982" i="1"/>
  <c r="AI983" i="1"/>
  <c r="AI984" i="1"/>
  <c r="AI985" i="1"/>
  <c r="AI986" i="1"/>
  <c r="AI987" i="1"/>
  <c r="AI988" i="1"/>
  <c r="AI989" i="1"/>
  <c r="AI990" i="1"/>
  <c r="AI991" i="1"/>
  <c r="AI992" i="1"/>
  <c r="AI993" i="1"/>
  <c r="AI994" i="1"/>
  <c r="AI995" i="1"/>
  <c r="AI996" i="1"/>
  <c r="AI997" i="1"/>
  <c r="AI998" i="1"/>
  <c r="AI999" i="1"/>
  <c r="AI1000" i="1"/>
  <c r="AI1001" i="1"/>
  <c r="AI1002" i="1"/>
  <c r="AI1003" i="1"/>
  <c r="AI1004" i="1"/>
  <c r="AI1005" i="1"/>
  <c r="AI1006" i="1"/>
  <c r="AI1007" i="1"/>
  <c r="AI1008" i="1"/>
  <c r="AI1009" i="1"/>
  <c r="AI1010" i="1"/>
  <c r="AI1011" i="1"/>
  <c r="AI1012" i="1"/>
  <c r="AI1013" i="1"/>
  <c r="AI1014" i="1"/>
  <c r="AI1015" i="1"/>
  <c r="AI1016" i="1"/>
  <c r="AI1017" i="1"/>
  <c r="AI1018" i="1"/>
  <c r="AI1019" i="1"/>
  <c r="AI1020" i="1"/>
  <c r="AI1021" i="1"/>
  <c r="AI1022" i="1"/>
  <c r="AI1023" i="1"/>
  <c r="AI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24" i="1"/>
  <c r="AB25" i="1"/>
  <c r="AC25" i="1" s="1"/>
  <c r="AI25" i="1" s="1"/>
  <c r="AB26" i="1"/>
  <c r="AC26" i="1" s="1"/>
  <c r="AI26" i="1" s="1"/>
  <c r="AB27" i="1"/>
  <c r="AC27" i="1" s="1"/>
  <c r="AB28" i="1"/>
  <c r="AC28" i="1" s="1"/>
  <c r="AB29" i="1"/>
  <c r="AC29" i="1" s="1"/>
  <c r="AB30" i="1"/>
  <c r="AC30" i="1" s="1"/>
  <c r="AB31" i="1"/>
  <c r="AC31" i="1" s="1"/>
  <c r="AB32" i="1"/>
  <c r="AC32" i="1" s="1"/>
  <c r="AB33" i="1"/>
  <c r="AC33" i="1" s="1"/>
  <c r="AB34" i="1"/>
  <c r="AC34" i="1" s="1"/>
  <c r="AB35" i="1"/>
  <c r="AC35" i="1" s="1"/>
  <c r="AB36" i="1"/>
  <c r="AC36" i="1" s="1"/>
  <c r="AB37" i="1"/>
  <c r="AC37" i="1" s="1"/>
  <c r="AB38" i="1"/>
  <c r="AC38" i="1" s="1"/>
  <c r="AB39" i="1"/>
  <c r="AC39" i="1" s="1"/>
  <c r="AB40" i="1"/>
  <c r="AC40" i="1" s="1"/>
  <c r="AB41" i="1"/>
  <c r="AC41" i="1" s="1"/>
  <c r="AB42" i="1"/>
  <c r="AC42" i="1" s="1"/>
  <c r="AB43" i="1"/>
  <c r="AC43" i="1" s="1"/>
  <c r="AB44" i="1"/>
  <c r="AC44" i="1" s="1"/>
  <c r="AB45" i="1"/>
  <c r="AC45" i="1" s="1"/>
  <c r="AB46" i="1"/>
  <c r="AC46" i="1" s="1"/>
  <c r="AB47" i="1"/>
  <c r="AC47" i="1" s="1"/>
  <c r="AB48" i="1"/>
  <c r="AC48" i="1" s="1"/>
  <c r="AB49" i="1"/>
  <c r="AC49" i="1" s="1"/>
  <c r="AB50" i="1"/>
  <c r="AC50" i="1" s="1"/>
  <c r="AB51" i="1"/>
  <c r="AC51" i="1" s="1"/>
  <c r="AB52" i="1"/>
  <c r="AC52" i="1" s="1"/>
  <c r="AB53" i="1"/>
  <c r="AC53" i="1" s="1"/>
  <c r="AB54" i="1"/>
  <c r="AC54" i="1" s="1"/>
  <c r="AB55" i="1"/>
  <c r="AC55" i="1" s="1"/>
  <c r="AB56" i="1"/>
  <c r="AC56" i="1" s="1"/>
  <c r="AB57" i="1"/>
  <c r="AC57" i="1" s="1"/>
  <c r="AB58" i="1"/>
  <c r="AC58" i="1" s="1"/>
  <c r="AB59" i="1"/>
  <c r="AC59" i="1" s="1"/>
  <c r="AB60" i="1"/>
  <c r="AC60" i="1" s="1"/>
  <c r="AB61" i="1"/>
  <c r="AC61" i="1" s="1"/>
  <c r="AB62" i="1"/>
  <c r="AC62" i="1" s="1"/>
  <c r="AB63" i="1"/>
  <c r="AC63" i="1" s="1"/>
  <c r="AB64" i="1"/>
  <c r="AC64" i="1" s="1"/>
  <c r="AB65" i="1"/>
  <c r="AC65" i="1" s="1"/>
  <c r="AB66" i="1"/>
  <c r="AC66" i="1" s="1"/>
  <c r="AB67" i="1"/>
  <c r="AC67" i="1" s="1"/>
  <c r="AB68" i="1"/>
  <c r="AC68" i="1" s="1"/>
  <c r="AB69" i="1"/>
  <c r="AC69" i="1" s="1"/>
  <c r="AB70" i="1"/>
  <c r="AC70" i="1" s="1"/>
  <c r="AB71" i="1"/>
  <c r="AC71" i="1" s="1"/>
  <c r="AB72" i="1"/>
  <c r="AC72" i="1" s="1"/>
  <c r="AB73" i="1"/>
  <c r="AC73" i="1" s="1"/>
  <c r="AB74" i="1"/>
  <c r="AC74" i="1" s="1"/>
  <c r="AB75" i="1"/>
  <c r="AC75" i="1" s="1"/>
  <c r="AB76" i="1"/>
  <c r="AC76" i="1" s="1"/>
  <c r="AB77" i="1"/>
  <c r="AC77" i="1" s="1"/>
  <c r="AB78" i="1"/>
  <c r="AC78" i="1" s="1"/>
  <c r="AB79" i="1"/>
  <c r="AC79" i="1" s="1"/>
  <c r="AB80" i="1"/>
  <c r="AC80" i="1" s="1"/>
  <c r="AB81" i="1"/>
  <c r="AC81" i="1" s="1"/>
  <c r="AB82" i="1"/>
  <c r="AC82" i="1" s="1"/>
  <c r="AB83" i="1"/>
  <c r="AC83" i="1" s="1"/>
  <c r="AB84" i="1"/>
  <c r="AC84" i="1" s="1"/>
  <c r="AB85" i="1"/>
  <c r="AC85" i="1" s="1"/>
  <c r="AB86" i="1"/>
  <c r="AC86" i="1" s="1"/>
  <c r="AB87" i="1"/>
  <c r="AC87" i="1" s="1"/>
  <c r="AB88" i="1"/>
  <c r="AC88" i="1" s="1"/>
  <c r="AB89" i="1"/>
  <c r="AC89" i="1" s="1"/>
  <c r="AB90" i="1"/>
  <c r="AC90" i="1" s="1"/>
  <c r="AB91" i="1"/>
  <c r="AC91" i="1" s="1"/>
  <c r="AB92" i="1"/>
  <c r="AC92" i="1" s="1"/>
  <c r="AB93" i="1"/>
  <c r="AC93" i="1" s="1"/>
  <c r="AB94" i="1"/>
  <c r="AC94" i="1" s="1"/>
  <c r="AB95" i="1"/>
  <c r="AC95" i="1" s="1"/>
  <c r="AB96" i="1"/>
  <c r="AC96" i="1" s="1"/>
  <c r="AB97" i="1"/>
  <c r="AC97" i="1" s="1"/>
  <c r="AB98" i="1"/>
  <c r="AC98" i="1" s="1"/>
  <c r="AB99" i="1"/>
  <c r="AC99" i="1" s="1"/>
  <c r="AB100" i="1"/>
  <c r="AC100" i="1" s="1"/>
  <c r="AB101" i="1"/>
  <c r="AC101" i="1" s="1"/>
  <c r="AB102" i="1"/>
  <c r="AC102" i="1" s="1"/>
  <c r="AB103" i="1"/>
  <c r="AC103" i="1" s="1"/>
  <c r="AB104" i="1"/>
  <c r="AC104" i="1" s="1"/>
  <c r="AB105" i="1"/>
  <c r="AC105" i="1" s="1"/>
  <c r="AB106" i="1"/>
  <c r="AC106" i="1" s="1"/>
  <c r="AB107" i="1"/>
  <c r="AC107" i="1" s="1"/>
  <c r="AB108" i="1"/>
  <c r="AC108" i="1" s="1"/>
  <c r="AB109" i="1"/>
  <c r="AC109" i="1" s="1"/>
  <c r="AB110" i="1"/>
  <c r="AC110" i="1" s="1"/>
  <c r="AB111" i="1"/>
  <c r="AC111" i="1" s="1"/>
  <c r="AB112" i="1"/>
  <c r="AC112" i="1" s="1"/>
  <c r="AB113" i="1"/>
  <c r="AC113" i="1" s="1"/>
  <c r="AB114" i="1"/>
  <c r="AC114" i="1" s="1"/>
  <c r="AB115" i="1"/>
  <c r="AC115" i="1" s="1"/>
  <c r="AB116" i="1"/>
  <c r="AC116" i="1" s="1"/>
  <c r="AB117" i="1"/>
  <c r="AC117" i="1" s="1"/>
  <c r="AB118" i="1"/>
  <c r="AC118" i="1" s="1"/>
  <c r="AB119" i="1"/>
  <c r="AC119" i="1" s="1"/>
  <c r="AB120" i="1"/>
  <c r="AC120" i="1" s="1"/>
  <c r="AB121" i="1"/>
  <c r="AC121" i="1" s="1"/>
  <c r="AB122" i="1"/>
  <c r="AC122" i="1" s="1"/>
  <c r="AB123" i="1"/>
  <c r="AC123" i="1" s="1"/>
  <c r="AB124" i="1"/>
  <c r="AC124" i="1" s="1"/>
  <c r="AB125" i="1"/>
  <c r="AC125" i="1" s="1"/>
  <c r="AB126" i="1"/>
  <c r="AC126" i="1" s="1"/>
  <c r="AB127" i="1"/>
  <c r="AC127" i="1" s="1"/>
  <c r="AB128" i="1"/>
  <c r="AC128" i="1" s="1"/>
  <c r="AB129" i="1"/>
  <c r="AC129" i="1" s="1"/>
  <c r="AB130" i="1"/>
  <c r="AC130" i="1" s="1"/>
  <c r="AB131" i="1"/>
  <c r="AC131" i="1" s="1"/>
  <c r="AB132" i="1"/>
  <c r="AC132" i="1" s="1"/>
  <c r="AB133" i="1"/>
  <c r="AC133" i="1" s="1"/>
  <c r="AB134" i="1"/>
  <c r="AC134" i="1" s="1"/>
  <c r="AB135" i="1"/>
  <c r="AC135" i="1" s="1"/>
  <c r="AB136" i="1"/>
  <c r="AC136" i="1" s="1"/>
  <c r="AB137" i="1"/>
  <c r="AC137" i="1" s="1"/>
  <c r="AB138" i="1"/>
  <c r="AC138" i="1" s="1"/>
  <c r="AB139" i="1"/>
  <c r="AC139" i="1" s="1"/>
  <c r="AB140" i="1"/>
  <c r="AC140" i="1" s="1"/>
  <c r="AB141" i="1"/>
  <c r="AC141" i="1" s="1"/>
  <c r="AB142" i="1"/>
  <c r="AC142" i="1" s="1"/>
  <c r="AB143" i="1"/>
  <c r="AC143" i="1" s="1"/>
  <c r="AB144" i="1"/>
  <c r="AC144" i="1" s="1"/>
  <c r="AB145" i="1"/>
  <c r="AC145" i="1" s="1"/>
  <c r="AB146" i="1"/>
  <c r="AC146" i="1" s="1"/>
  <c r="AB147" i="1"/>
  <c r="AC147" i="1" s="1"/>
  <c r="AB148" i="1"/>
  <c r="AC148" i="1" s="1"/>
  <c r="AB149" i="1"/>
  <c r="AC149" i="1" s="1"/>
  <c r="AB150" i="1"/>
  <c r="AC150" i="1" s="1"/>
  <c r="AB151" i="1"/>
  <c r="AC151" i="1" s="1"/>
  <c r="AB152" i="1"/>
  <c r="AC152" i="1" s="1"/>
  <c r="AB153" i="1"/>
  <c r="AC153" i="1" s="1"/>
  <c r="AB154" i="1"/>
  <c r="AC154" i="1" s="1"/>
  <c r="AB155" i="1"/>
  <c r="AC155" i="1" s="1"/>
  <c r="AB156" i="1"/>
  <c r="AC156" i="1" s="1"/>
  <c r="AB157" i="1"/>
  <c r="AC157" i="1" s="1"/>
  <c r="AB158" i="1"/>
  <c r="AC158" i="1" s="1"/>
  <c r="AB159" i="1"/>
  <c r="AC159" i="1" s="1"/>
  <c r="AB160" i="1"/>
  <c r="AC160" i="1" s="1"/>
  <c r="AB161" i="1"/>
  <c r="AC161" i="1" s="1"/>
  <c r="AB162" i="1"/>
  <c r="AC162" i="1" s="1"/>
  <c r="AB163" i="1"/>
  <c r="AC163" i="1" s="1"/>
  <c r="AB164" i="1"/>
  <c r="AC164" i="1" s="1"/>
  <c r="AB165" i="1"/>
  <c r="AC165" i="1" s="1"/>
  <c r="AB166" i="1"/>
  <c r="AC166" i="1" s="1"/>
  <c r="AB167" i="1"/>
  <c r="AC167" i="1" s="1"/>
  <c r="AB168" i="1"/>
  <c r="AC168" i="1" s="1"/>
  <c r="AB169" i="1"/>
  <c r="AC169" i="1" s="1"/>
  <c r="AB170" i="1"/>
  <c r="AC170" i="1" s="1"/>
  <c r="AB171" i="1"/>
  <c r="AC171" i="1" s="1"/>
  <c r="AB172" i="1"/>
  <c r="AC172" i="1" s="1"/>
  <c r="AB173" i="1"/>
  <c r="AC173" i="1" s="1"/>
  <c r="AB174" i="1"/>
  <c r="AC174" i="1" s="1"/>
  <c r="AB175" i="1"/>
  <c r="AC175" i="1" s="1"/>
  <c r="AB176" i="1"/>
  <c r="AC176" i="1" s="1"/>
  <c r="AB177" i="1"/>
  <c r="AC177" i="1" s="1"/>
  <c r="AB178" i="1"/>
  <c r="AC178" i="1" s="1"/>
  <c r="AB179" i="1"/>
  <c r="AC179" i="1" s="1"/>
  <c r="AB180" i="1"/>
  <c r="AC180" i="1" s="1"/>
  <c r="AB181" i="1"/>
  <c r="AC181" i="1" s="1"/>
  <c r="AB182" i="1"/>
  <c r="AC182" i="1" s="1"/>
  <c r="AB183" i="1"/>
  <c r="AC183" i="1" s="1"/>
  <c r="AB184" i="1"/>
  <c r="AC184" i="1" s="1"/>
  <c r="AB185" i="1"/>
  <c r="AC185" i="1" s="1"/>
  <c r="AB186" i="1"/>
  <c r="AC186" i="1" s="1"/>
  <c r="AB187" i="1"/>
  <c r="AC187" i="1" s="1"/>
  <c r="AB188" i="1"/>
  <c r="AC188" i="1" s="1"/>
  <c r="AB189" i="1"/>
  <c r="AC189" i="1" s="1"/>
  <c r="AB190" i="1"/>
  <c r="AC190" i="1" s="1"/>
  <c r="AB191" i="1"/>
  <c r="AC191" i="1" s="1"/>
  <c r="AB192" i="1"/>
  <c r="AC192" i="1" s="1"/>
  <c r="AB193" i="1"/>
  <c r="AC193" i="1" s="1"/>
  <c r="AB194" i="1"/>
  <c r="AC194" i="1" s="1"/>
  <c r="AB195" i="1"/>
  <c r="AC195" i="1" s="1"/>
  <c r="AB196" i="1"/>
  <c r="AC196" i="1" s="1"/>
  <c r="AB197" i="1"/>
  <c r="AC197" i="1" s="1"/>
  <c r="AB198" i="1"/>
  <c r="AC198" i="1" s="1"/>
  <c r="AB199" i="1"/>
  <c r="AC199" i="1" s="1"/>
  <c r="AB200" i="1"/>
  <c r="AC200" i="1" s="1"/>
  <c r="AB201" i="1"/>
  <c r="AC201" i="1" s="1"/>
  <c r="AB202" i="1"/>
  <c r="AC202" i="1" s="1"/>
  <c r="AB203" i="1"/>
  <c r="AC203" i="1" s="1"/>
  <c r="AB204" i="1"/>
  <c r="AC204" i="1" s="1"/>
  <c r="AB205" i="1"/>
  <c r="AC205" i="1" s="1"/>
  <c r="AB206" i="1"/>
  <c r="AC206" i="1" s="1"/>
  <c r="AB207" i="1"/>
  <c r="AC207" i="1" s="1"/>
  <c r="AB208" i="1"/>
  <c r="AC208" i="1" s="1"/>
  <c r="AB209" i="1"/>
  <c r="AC209" i="1" s="1"/>
  <c r="AB210" i="1"/>
  <c r="AC210" i="1" s="1"/>
  <c r="AB211" i="1"/>
  <c r="AC211" i="1" s="1"/>
  <c r="AB212" i="1"/>
  <c r="AC212" i="1" s="1"/>
  <c r="AB213" i="1"/>
  <c r="AC213" i="1" s="1"/>
  <c r="AB214" i="1"/>
  <c r="AC214" i="1" s="1"/>
  <c r="AB215" i="1"/>
  <c r="AC215" i="1" s="1"/>
  <c r="AB216" i="1"/>
  <c r="AC216" i="1" s="1"/>
  <c r="AB217" i="1"/>
  <c r="AC217" i="1" s="1"/>
  <c r="AB218" i="1"/>
  <c r="AC218" i="1" s="1"/>
  <c r="AB219" i="1"/>
  <c r="AC219" i="1" s="1"/>
  <c r="AB220" i="1"/>
  <c r="AC220" i="1" s="1"/>
  <c r="AB221" i="1"/>
  <c r="AC221" i="1" s="1"/>
  <c r="AB222" i="1"/>
  <c r="AC222" i="1" s="1"/>
  <c r="AB223" i="1"/>
  <c r="AC223" i="1" s="1"/>
  <c r="AB224" i="1"/>
  <c r="AC224" i="1" s="1"/>
  <c r="AB225" i="1"/>
  <c r="AC225" i="1" s="1"/>
  <c r="AB226" i="1"/>
  <c r="AC226" i="1" s="1"/>
  <c r="AB227" i="1"/>
  <c r="AC227" i="1" s="1"/>
  <c r="AB228" i="1"/>
  <c r="AC228" i="1" s="1"/>
  <c r="AB229" i="1"/>
  <c r="AC229" i="1" s="1"/>
  <c r="AB230" i="1"/>
  <c r="AC230" i="1" s="1"/>
  <c r="AB231" i="1"/>
  <c r="AC231" i="1" s="1"/>
  <c r="AB232" i="1"/>
  <c r="AC232" i="1" s="1"/>
  <c r="AB233" i="1"/>
  <c r="AC233" i="1" s="1"/>
  <c r="AB234" i="1"/>
  <c r="AC234" i="1" s="1"/>
  <c r="AB235" i="1"/>
  <c r="AC235" i="1" s="1"/>
  <c r="AB236" i="1"/>
  <c r="AC236" i="1" s="1"/>
  <c r="AB237" i="1"/>
  <c r="AC237" i="1" s="1"/>
  <c r="AB238" i="1"/>
  <c r="AC238" i="1" s="1"/>
  <c r="AB239" i="1"/>
  <c r="AC239" i="1" s="1"/>
  <c r="AB240" i="1"/>
  <c r="AC240" i="1" s="1"/>
  <c r="AB241" i="1"/>
  <c r="AC241" i="1" s="1"/>
  <c r="AB242" i="1"/>
  <c r="AC242" i="1" s="1"/>
  <c r="AB243" i="1"/>
  <c r="AC243" i="1" s="1"/>
  <c r="AB244" i="1"/>
  <c r="AC244" i="1" s="1"/>
  <c r="AB245" i="1"/>
  <c r="AC245" i="1" s="1"/>
  <c r="AB246" i="1"/>
  <c r="AC246" i="1" s="1"/>
  <c r="AB247" i="1"/>
  <c r="AC247" i="1" s="1"/>
  <c r="AB248" i="1"/>
  <c r="AC248" i="1" s="1"/>
  <c r="AB249" i="1"/>
  <c r="AC249" i="1" s="1"/>
  <c r="AB250" i="1"/>
  <c r="AC250" i="1" s="1"/>
  <c r="AB251" i="1"/>
  <c r="AC251" i="1" s="1"/>
  <c r="AB252" i="1"/>
  <c r="AC252" i="1" s="1"/>
  <c r="AB253" i="1"/>
  <c r="AC253" i="1" s="1"/>
  <c r="AB254" i="1"/>
  <c r="AC254" i="1" s="1"/>
  <c r="AB255" i="1"/>
  <c r="AC255" i="1" s="1"/>
  <c r="AB256" i="1"/>
  <c r="AC256" i="1" s="1"/>
  <c r="AB257" i="1"/>
  <c r="AC257" i="1" s="1"/>
  <c r="AB258" i="1"/>
  <c r="AC258" i="1" s="1"/>
  <c r="AB259" i="1"/>
  <c r="AC259" i="1" s="1"/>
  <c r="AB260" i="1"/>
  <c r="AC260" i="1" s="1"/>
  <c r="AB261" i="1"/>
  <c r="AC261" i="1" s="1"/>
  <c r="AB262" i="1"/>
  <c r="AC262" i="1" s="1"/>
  <c r="AB263" i="1"/>
  <c r="AC263" i="1" s="1"/>
  <c r="AB264" i="1"/>
  <c r="AC264" i="1" s="1"/>
  <c r="AB265" i="1"/>
  <c r="AC265" i="1" s="1"/>
  <c r="AB266" i="1"/>
  <c r="AC266" i="1" s="1"/>
  <c r="AB267" i="1"/>
  <c r="AC267" i="1" s="1"/>
  <c r="AB268" i="1"/>
  <c r="AC268" i="1" s="1"/>
  <c r="AB269" i="1"/>
  <c r="AC269" i="1" s="1"/>
  <c r="AB270" i="1"/>
  <c r="AC270" i="1" s="1"/>
  <c r="AB271" i="1"/>
  <c r="AC271" i="1" s="1"/>
  <c r="AB272" i="1"/>
  <c r="AC272" i="1" s="1"/>
  <c r="AB273" i="1"/>
  <c r="AC273" i="1" s="1"/>
  <c r="AB274" i="1"/>
  <c r="AC274" i="1" s="1"/>
  <c r="AB275" i="1"/>
  <c r="AC275" i="1" s="1"/>
  <c r="AB276" i="1"/>
  <c r="AC276" i="1" s="1"/>
  <c r="AB277" i="1"/>
  <c r="AC277" i="1" s="1"/>
  <c r="AB278" i="1"/>
  <c r="AC278" i="1" s="1"/>
  <c r="AB279" i="1"/>
  <c r="AC279" i="1" s="1"/>
  <c r="AB280" i="1"/>
  <c r="AC280" i="1" s="1"/>
  <c r="AB281" i="1"/>
  <c r="AC281" i="1" s="1"/>
  <c r="AB282" i="1"/>
  <c r="AC282" i="1" s="1"/>
  <c r="AB283" i="1"/>
  <c r="AC283" i="1" s="1"/>
  <c r="AB284" i="1"/>
  <c r="AC284" i="1" s="1"/>
  <c r="AB285" i="1"/>
  <c r="AC285" i="1" s="1"/>
  <c r="AB286" i="1"/>
  <c r="AC286" i="1" s="1"/>
  <c r="AB287" i="1"/>
  <c r="AC287" i="1" s="1"/>
  <c r="AB288" i="1"/>
  <c r="AC288" i="1" s="1"/>
  <c r="AB289" i="1"/>
  <c r="AC289" i="1" s="1"/>
  <c r="AB290" i="1"/>
  <c r="AC290" i="1" s="1"/>
  <c r="AB291" i="1"/>
  <c r="AC291" i="1" s="1"/>
  <c r="AB292" i="1"/>
  <c r="AC292" i="1" s="1"/>
  <c r="AB293" i="1"/>
  <c r="AC293" i="1" s="1"/>
  <c r="AB294" i="1"/>
  <c r="AC294" i="1" s="1"/>
  <c r="AB295" i="1"/>
  <c r="AC295" i="1" s="1"/>
  <c r="AB296" i="1"/>
  <c r="AC296" i="1" s="1"/>
  <c r="AB297" i="1"/>
  <c r="AC297" i="1" s="1"/>
  <c r="AB298" i="1"/>
  <c r="AC298" i="1" s="1"/>
  <c r="AB299" i="1"/>
  <c r="AC299" i="1" s="1"/>
  <c r="AB300" i="1"/>
  <c r="AC300" i="1" s="1"/>
  <c r="AB301" i="1"/>
  <c r="AC301" i="1" s="1"/>
  <c r="AB302" i="1"/>
  <c r="AC302" i="1" s="1"/>
  <c r="AB303" i="1"/>
  <c r="AC303" i="1" s="1"/>
  <c r="AB304" i="1"/>
  <c r="AC304" i="1" s="1"/>
  <c r="AB305" i="1"/>
  <c r="AC305" i="1" s="1"/>
  <c r="AB306" i="1"/>
  <c r="AC306" i="1" s="1"/>
  <c r="AB307" i="1"/>
  <c r="AC307" i="1" s="1"/>
  <c r="AB308" i="1"/>
  <c r="AC308" i="1" s="1"/>
  <c r="AB309" i="1"/>
  <c r="AC309" i="1" s="1"/>
  <c r="AB310" i="1"/>
  <c r="AC310" i="1" s="1"/>
  <c r="AB311" i="1"/>
  <c r="AC311" i="1" s="1"/>
  <c r="AB312" i="1"/>
  <c r="AC312" i="1" s="1"/>
  <c r="AB313" i="1"/>
  <c r="AC313" i="1" s="1"/>
  <c r="AB314" i="1"/>
  <c r="AC314" i="1" s="1"/>
  <c r="AB315" i="1"/>
  <c r="AC315" i="1" s="1"/>
  <c r="AB316" i="1"/>
  <c r="AC316" i="1" s="1"/>
  <c r="AB317" i="1"/>
  <c r="AC317" i="1" s="1"/>
  <c r="AB318" i="1"/>
  <c r="AC318" i="1" s="1"/>
  <c r="AB319" i="1"/>
  <c r="AC319" i="1" s="1"/>
  <c r="AB320" i="1"/>
  <c r="AC320" i="1" s="1"/>
  <c r="AB321" i="1"/>
  <c r="AC321" i="1" s="1"/>
  <c r="AB322" i="1"/>
  <c r="AC322" i="1" s="1"/>
  <c r="AB323" i="1"/>
  <c r="AC323" i="1" s="1"/>
  <c r="AB324" i="1"/>
  <c r="AC324" i="1" s="1"/>
  <c r="AB325" i="1"/>
  <c r="AC325" i="1" s="1"/>
  <c r="AB326" i="1"/>
  <c r="AC326" i="1" s="1"/>
  <c r="AB327" i="1"/>
  <c r="AC327" i="1" s="1"/>
  <c r="AB328" i="1"/>
  <c r="AC328" i="1" s="1"/>
  <c r="AB329" i="1"/>
  <c r="AC329" i="1" s="1"/>
  <c r="AB330" i="1"/>
  <c r="AC330" i="1" s="1"/>
  <c r="AB331" i="1"/>
  <c r="AC331" i="1" s="1"/>
  <c r="AB332" i="1"/>
  <c r="AC332" i="1" s="1"/>
  <c r="AB333" i="1"/>
  <c r="AC333" i="1" s="1"/>
  <c r="AB334" i="1"/>
  <c r="AC334" i="1" s="1"/>
  <c r="AB335" i="1"/>
  <c r="AC335" i="1" s="1"/>
  <c r="AB336" i="1"/>
  <c r="AC336" i="1" s="1"/>
  <c r="AB337" i="1"/>
  <c r="AC337" i="1" s="1"/>
  <c r="AB338" i="1"/>
  <c r="AC338" i="1" s="1"/>
  <c r="AB339" i="1"/>
  <c r="AC339" i="1" s="1"/>
  <c r="AB340" i="1"/>
  <c r="AC340" i="1" s="1"/>
  <c r="AB341" i="1"/>
  <c r="AC341" i="1" s="1"/>
  <c r="AB342" i="1"/>
  <c r="AC342" i="1" s="1"/>
  <c r="AB343" i="1"/>
  <c r="AC343" i="1" s="1"/>
  <c r="AB344" i="1"/>
  <c r="AC344" i="1" s="1"/>
  <c r="AB345" i="1"/>
  <c r="AC345" i="1" s="1"/>
  <c r="AB346" i="1"/>
  <c r="AC346" i="1" s="1"/>
  <c r="AB347" i="1"/>
  <c r="AC347" i="1" s="1"/>
  <c r="AB348" i="1"/>
  <c r="AC348" i="1" s="1"/>
  <c r="AB349" i="1"/>
  <c r="AC349" i="1" s="1"/>
  <c r="AB350" i="1"/>
  <c r="AC350" i="1" s="1"/>
  <c r="AB351" i="1"/>
  <c r="AC351" i="1" s="1"/>
  <c r="AB352" i="1"/>
  <c r="AC352" i="1" s="1"/>
  <c r="AB353" i="1"/>
  <c r="AC353" i="1" s="1"/>
  <c r="AB354" i="1"/>
  <c r="AC354" i="1" s="1"/>
  <c r="AB355" i="1"/>
  <c r="AC355" i="1" s="1"/>
  <c r="AB356" i="1"/>
  <c r="AC356" i="1" s="1"/>
  <c r="AB357" i="1"/>
  <c r="AC357" i="1" s="1"/>
  <c r="AB358" i="1"/>
  <c r="AC358" i="1" s="1"/>
  <c r="AB359" i="1"/>
  <c r="AC359" i="1" s="1"/>
  <c r="AB360" i="1"/>
  <c r="AC360" i="1" s="1"/>
  <c r="AB361" i="1"/>
  <c r="AC361" i="1" s="1"/>
  <c r="AB362" i="1"/>
  <c r="AC362" i="1" s="1"/>
  <c r="AB363" i="1"/>
  <c r="AC363" i="1" s="1"/>
  <c r="AB364" i="1"/>
  <c r="AC364" i="1" s="1"/>
  <c r="AB365" i="1"/>
  <c r="AC365" i="1" s="1"/>
  <c r="AB366" i="1"/>
  <c r="AC366" i="1" s="1"/>
  <c r="AB367" i="1"/>
  <c r="AC367" i="1" s="1"/>
  <c r="AB368" i="1"/>
  <c r="AC368" i="1" s="1"/>
  <c r="AB369" i="1"/>
  <c r="AC369" i="1" s="1"/>
  <c r="AB370" i="1"/>
  <c r="AC370" i="1" s="1"/>
  <c r="AB371" i="1"/>
  <c r="AC371" i="1" s="1"/>
  <c r="AB372" i="1"/>
  <c r="AC372" i="1" s="1"/>
  <c r="AB373" i="1"/>
  <c r="AC373" i="1" s="1"/>
  <c r="AB374" i="1"/>
  <c r="AC374" i="1" s="1"/>
  <c r="AB375" i="1"/>
  <c r="AC375" i="1" s="1"/>
  <c r="AB376" i="1"/>
  <c r="AC376" i="1" s="1"/>
  <c r="AB377" i="1"/>
  <c r="AC377" i="1" s="1"/>
  <c r="AB378" i="1"/>
  <c r="AC378" i="1" s="1"/>
  <c r="AB379" i="1"/>
  <c r="AC379" i="1" s="1"/>
  <c r="AB380" i="1"/>
  <c r="AC380" i="1" s="1"/>
  <c r="AB381" i="1"/>
  <c r="AC381" i="1" s="1"/>
  <c r="AB382" i="1"/>
  <c r="AC382" i="1" s="1"/>
  <c r="AB383" i="1"/>
  <c r="AC383" i="1" s="1"/>
  <c r="AB384" i="1"/>
  <c r="AC384" i="1" s="1"/>
  <c r="AB385" i="1"/>
  <c r="AC385" i="1" s="1"/>
  <c r="AB386" i="1"/>
  <c r="AC386" i="1" s="1"/>
  <c r="AB387" i="1"/>
  <c r="AC387" i="1" s="1"/>
  <c r="AB388" i="1"/>
  <c r="AC388" i="1" s="1"/>
  <c r="AB389" i="1"/>
  <c r="AC389" i="1" s="1"/>
  <c r="AB390" i="1"/>
  <c r="AC390" i="1" s="1"/>
  <c r="AB391" i="1"/>
  <c r="AC391" i="1" s="1"/>
  <c r="AB392" i="1"/>
  <c r="AC392" i="1" s="1"/>
  <c r="AB393" i="1"/>
  <c r="AC393" i="1" s="1"/>
  <c r="AB394" i="1"/>
  <c r="AC394" i="1" s="1"/>
  <c r="AB395" i="1"/>
  <c r="AC395" i="1" s="1"/>
  <c r="AB396" i="1"/>
  <c r="AC396" i="1" s="1"/>
  <c r="AB397" i="1"/>
  <c r="AC397" i="1" s="1"/>
  <c r="AB398" i="1"/>
  <c r="AC398" i="1" s="1"/>
  <c r="AB399" i="1"/>
  <c r="AC399" i="1" s="1"/>
  <c r="AB400" i="1"/>
  <c r="AC400" i="1" s="1"/>
  <c r="AB401" i="1"/>
  <c r="AC401" i="1" s="1"/>
  <c r="AB402" i="1"/>
  <c r="AC402" i="1" s="1"/>
  <c r="AB403" i="1"/>
  <c r="AC403" i="1" s="1"/>
  <c r="AB404" i="1"/>
  <c r="AC404" i="1" s="1"/>
  <c r="AB405" i="1"/>
  <c r="AC405" i="1" s="1"/>
  <c r="AB406" i="1"/>
  <c r="AC406" i="1" s="1"/>
  <c r="AB407" i="1"/>
  <c r="AC407" i="1" s="1"/>
  <c r="AB408" i="1"/>
  <c r="AC408" i="1" s="1"/>
  <c r="AB409" i="1"/>
  <c r="AC409" i="1" s="1"/>
  <c r="AB410" i="1"/>
  <c r="AC410" i="1" s="1"/>
  <c r="AB411" i="1"/>
  <c r="AC411" i="1" s="1"/>
  <c r="AB412" i="1"/>
  <c r="AC412" i="1" s="1"/>
  <c r="AB413" i="1"/>
  <c r="AC413" i="1" s="1"/>
  <c r="AB414" i="1"/>
  <c r="AC414" i="1" s="1"/>
  <c r="AB415" i="1"/>
  <c r="AC415" i="1" s="1"/>
  <c r="AB416" i="1"/>
  <c r="AC416" i="1" s="1"/>
  <c r="AB417" i="1"/>
  <c r="AC417" i="1" s="1"/>
  <c r="AB418" i="1"/>
  <c r="AC418" i="1" s="1"/>
  <c r="AB419" i="1"/>
  <c r="AC419" i="1" s="1"/>
  <c r="AB420" i="1"/>
  <c r="AC420" i="1" s="1"/>
  <c r="AB421" i="1"/>
  <c r="AC421" i="1" s="1"/>
  <c r="AB422" i="1"/>
  <c r="AC422" i="1" s="1"/>
  <c r="AB423" i="1"/>
  <c r="AC423" i="1" s="1"/>
  <c r="AB424" i="1"/>
  <c r="AC424" i="1" s="1"/>
  <c r="AB425" i="1"/>
  <c r="AC425" i="1" s="1"/>
  <c r="AB426" i="1"/>
  <c r="AC426" i="1" s="1"/>
  <c r="AB427" i="1"/>
  <c r="AC427" i="1" s="1"/>
  <c r="AB428" i="1"/>
  <c r="AC428" i="1" s="1"/>
  <c r="AB429" i="1"/>
  <c r="AC429" i="1" s="1"/>
  <c r="AB430" i="1"/>
  <c r="AC430" i="1" s="1"/>
  <c r="AB431" i="1"/>
  <c r="AC431" i="1" s="1"/>
  <c r="AB432" i="1"/>
  <c r="AC432" i="1" s="1"/>
  <c r="AB433" i="1"/>
  <c r="AC433" i="1" s="1"/>
  <c r="AB434" i="1"/>
  <c r="AC434" i="1" s="1"/>
  <c r="AB435" i="1"/>
  <c r="AC435" i="1" s="1"/>
  <c r="AB436" i="1"/>
  <c r="AC436" i="1" s="1"/>
  <c r="AB437" i="1"/>
  <c r="AC437" i="1" s="1"/>
  <c r="AB438" i="1"/>
  <c r="AC438" i="1" s="1"/>
  <c r="AB439" i="1"/>
  <c r="AC439" i="1" s="1"/>
  <c r="AB440" i="1"/>
  <c r="AC440" i="1" s="1"/>
  <c r="AB441" i="1"/>
  <c r="AC441" i="1" s="1"/>
  <c r="AB442" i="1"/>
  <c r="AC442" i="1" s="1"/>
  <c r="AB443" i="1"/>
  <c r="AC443" i="1" s="1"/>
  <c r="AB444" i="1"/>
  <c r="AC444" i="1" s="1"/>
  <c r="AB445" i="1"/>
  <c r="AC445" i="1" s="1"/>
  <c r="AB446" i="1"/>
  <c r="AC446" i="1" s="1"/>
  <c r="AB447" i="1"/>
  <c r="AC447" i="1" s="1"/>
  <c r="AB448" i="1"/>
  <c r="AC448" i="1" s="1"/>
  <c r="AB449" i="1"/>
  <c r="AC449" i="1" s="1"/>
  <c r="AB450" i="1"/>
  <c r="AC450" i="1" s="1"/>
  <c r="AB451" i="1"/>
  <c r="AC451" i="1" s="1"/>
  <c r="AB452" i="1"/>
  <c r="AC452" i="1" s="1"/>
  <c r="AB453" i="1"/>
  <c r="AC453" i="1" s="1"/>
  <c r="AB454" i="1"/>
  <c r="AC454" i="1" s="1"/>
  <c r="AB455" i="1"/>
  <c r="AC455" i="1" s="1"/>
  <c r="AB456" i="1"/>
  <c r="AC456" i="1" s="1"/>
  <c r="AB457" i="1"/>
  <c r="AC457" i="1" s="1"/>
  <c r="AB458" i="1"/>
  <c r="AC458" i="1" s="1"/>
  <c r="AB459" i="1"/>
  <c r="AC459" i="1" s="1"/>
  <c r="AB460" i="1"/>
  <c r="AC460" i="1" s="1"/>
  <c r="AB461" i="1"/>
  <c r="AC461" i="1" s="1"/>
  <c r="AB462" i="1"/>
  <c r="AC462" i="1" s="1"/>
  <c r="AB463" i="1"/>
  <c r="AC463" i="1" s="1"/>
  <c r="AB464" i="1"/>
  <c r="AC464" i="1" s="1"/>
  <c r="AB465" i="1"/>
  <c r="AC465" i="1" s="1"/>
  <c r="AB466" i="1"/>
  <c r="AC466" i="1" s="1"/>
  <c r="AB467" i="1"/>
  <c r="AC467" i="1" s="1"/>
  <c r="AB468" i="1"/>
  <c r="AC468" i="1" s="1"/>
  <c r="AB469" i="1"/>
  <c r="AC469" i="1" s="1"/>
  <c r="AB470" i="1"/>
  <c r="AC470" i="1" s="1"/>
  <c r="AB471" i="1"/>
  <c r="AC471" i="1" s="1"/>
  <c r="AB472" i="1"/>
  <c r="AC472" i="1" s="1"/>
  <c r="AB473" i="1"/>
  <c r="AC473" i="1" s="1"/>
  <c r="AB474" i="1"/>
  <c r="AC474" i="1" s="1"/>
  <c r="AB475" i="1"/>
  <c r="AC475" i="1" s="1"/>
  <c r="AB476" i="1"/>
  <c r="AC476" i="1" s="1"/>
  <c r="AB477" i="1"/>
  <c r="AC477" i="1" s="1"/>
  <c r="AB478" i="1"/>
  <c r="AC478" i="1" s="1"/>
  <c r="AB479" i="1"/>
  <c r="AC479" i="1" s="1"/>
  <c r="AB480" i="1"/>
  <c r="AC480" i="1" s="1"/>
  <c r="AB481" i="1"/>
  <c r="AC481" i="1" s="1"/>
  <c r="AB482" i="1"/>
  <c r="AC482" i="1" s="1"/>
  <c r="AB483" i="1"/>
  <c r="AC483" i="1" s="1"/>
  <c r="AB484" i="1"/>
  <c r="AC484" i="1" s="1"/>
  <c r="AB485" i="1"/>
  <c r="AC485" i="1" s="1"/>
  <c r="AB486" i="1"/>
  <c r="AC486" i="1" s="1"/>
  <c r="AB487" i="1"/>
  <c r="AC487" i="1" s="1"/>
  <c r="AB488" i="1"/>
  <c r="AC488" i="1" s="1"/>
  <c r="AB489" i="1"/>
  <c r="AC489" i="1" s="1"/>
  <c r="AB490" i="1"/>
  <c r="AC490" i="1" s="1"/>
  <c r="AB491" i="1"/>
  <c r="AC491" i="1" s="1"/>
  <c r="AB492" i="1"/>
  <c r="AC492" i="1" s="1"/>
  <c r="AB493" i="1"/>
  <c r="AC493" i="1" s="1"/>
  <c r="AB494" i="1"/>
  <c r="AC494" i="1" s="1"/>
  <c r="AB495" i="1"/>
  <c r="AC495" i="1" s="1"/>
  <c r="AB496" i="1"/>
  <c r="AC496" i="1" s="1"/>
  <c r="AB497" i="1"/>
  <c r="AC497" i="1" s="1"/>
  <c r="AB498" i="1"/>
  <c r="AC498" i="1" s="1"/>
  <c r="AB499" i="1"/>
  <c r="AC499" i="1" s="1"/>
  <c r="AB500" i="1"/>
  <c r="AC500" i="1" s="1"/>
  <c r="AB501" i="1"/>
  <c r="AC501" i="1" s="1"/>
  <c r="AB502" i="1"/>
  <c r="AC502" i="1" s="1"/>
  <c r="AB503" i="1"/>
  <c r="AC503" i="1" s="1"/>
  <c r="AB504" i="1"/>
  <c r="AC504" i="1" s="1"/>
  <c r="AB505" i="1"/>
  <c r="AC505" i="1" s="1"/>
  <c r="AB506" i="1"/>
  <c r="AC506" i="1" s="1"/>
  <c r="AB507" i="1"/>
  <c r="AC507" i="1" s="1"/>
  <c r="AB508" i="1"/>
  <c r="AC508" i="1" s="1"/>
  <c r="AB509" i="1"/>
  <c r="AC509" i="1" s="1"/>
  <c r="AB510" i="1"/>
  <c r="AC510" i="1" s="1"/>
  <c r="AB511" i="1"/>
  <c r="AC511" i="1" s="1"/>
  <c r="AB512" i="1"/>
  <c r="AC512" i="1" s="1"/>
  <c r="AB513" i="1"/>
  <c r="AC513" i="1" s="1"/>
  <c r="AB514" i="1"/>
  <c r="AC514" i="1" s="1"/>
  <c r="AB515" i="1"/>
  <c r="AC515" i="1" s="1"/>
  <c r="AB516" i="1"/>
  <c r="AC516" i="1" s="1"/>
  <c r="AB517" i="1"/>
  <c r="AC517" i="1" s="1"/>
  <c r="AB518" i="1"/>
  <c r="AC518" i="1" s="1"/>
  <c r="AB519" i="1"/>
  <c r="AC519" i="1" s="1"/>
  <c r="AB520" i="1"/>
  <c r="AC520" i="1" s="1"/>
  <c r="AB521" i="1"/>
  <c r="AC521" i="1" s="1"/>
  <c r="AB522" i="1"/>
  <c r="AC522" i="1" s="1"/>
  <c r="AB523" i="1"/>
  <c r="AC523" i="1" s="1"/>
  <c r="AB524" i="1"/>
  <c r="AC524" i="1" s="1"/>
  <c r="AB525" i="1"/>
  <c r="AC525" i="1" s="1"/>
  <c r="AB526" i="1"/>
  <c r="AC526" i="1" s="1"/>
  <c r="AB527" i="1"/>
  <c r="AC527" i="1" s="1"/>
  <c r="AB528" i="1"/>
  <c r="AC528" i="1" s="1"/>
  <c r="AB529" i="1"/>
  <c r="AC529" i="1" s="1"/>
  <c r="AB530" i="1"/>
  <c r="AC530" i="1" s="1"/>
  <c r="AB531" i="1"/>
  <c r="AC531" i="1" s="1"/>
  <c r="AB532" i="1"/>
  <c r="AC532" i="1" s="1"/>
  <c r="AB533" i="1"/>
  <c r="AC533" i="1" s="1"/>
  <c r="AB534" i="1"/>
  <c r="AC534" i="1" s="1"/>
  <c r="AB535" i="1"/>
  <c r="AC535" i="1" s="1"/>
  <c r="AB536" i="1"/>
  <c r="AC536" i="1" s="1"/>
  <c r="AB537" i="1"/>
  <c r="AC537" i="1" s="1"/>
  <c r="AB538" i="1"/>
  <c r="AC538" i="1" s="1"/>
  <c r="AB539" i="1"/>
  <c r="AC539" i="1" s="1"/>
  <c r="AB540" i="1"/>
  <c r="AC540" i="1" s="1"/>
  <c r="AB541" i="1"/>
  <c r="AC541" i="1" s="1"/>
  <c r="AB542" i="1"/>
  <c r="AC542" i="1" s="1"/>
  <c r="AB543" i="1"/>
  <c r="AC543" i="1" s="1"/>
  <c r="AB544" i="1"/>
  <c r="AC544" i="1" s="1"/>
  <c r="AB545" i="1"/>
  <c r="AC545" i="1" s="1"/>
  <c r="AB546" i="1"/>
  <c r="AC546" i="1" s="1"/>
  <c r="AB547" i="1"/>
  <c r="AC547" i="1" s="1"/>
  <c r="AB548" i="1"/>
  <c r="AC548" i="1" s="1"/>
  <c r="AB549" i="1"/>
  <c r="AC549" i="1" s="1"/>
  <c r="AB550" i="1"/>
  <c r="AC550" i="1" s="1"/>
  <c r="AB551" i="1"/>
  <c r="AC551" i="1" s="1"/>
  <c r="AB552" i="1"/>
  <c r="AC552" i="1" s="1"/>
  <c r="AB553" i="1"/>
  <c r="AC553" i="1" s="1"/>
  <c r="AB554" i="1"/>
  <c r="AC554" i="1" s="1"/>
  <c r="AB555" i="1"/>
  <c r="AC555" i="1" s="1"/>
  <c r="AB556" i="1"/>
  <c r="AC556" i="1" s="1"/>
  <c r="AB557" i="1"/>
  <c r="AC557" i="1" s="1"/>
  <c r="AB558" i="1"/>
  <c r="AC558" i="1" s="1"/>
  <c r="AB559" i="1"/>
  <c r="AC559" i="1" s="1"/>
  <c r="AB560" i="1"/>
  <c r="AC560" i="1" s="1"/>
  <c r="AB561" i="1"/>
  <c r="AC561" i="1" s="1"/>
  <c r="AB562" i="1"/>
  <c r="AC562" i="1" s="1"/>
  <c r="AB563" i="1"/>
  <c r="AC563" i="1" s="1"/>
  <c r="AB564" i="1"/>
  <c r="AC564" i="1" s="1"/>
  <c r="AB565" i="1"/>
  <c r="AC565" i="1" s="1"/>
  <c r="AB566" i="1"/>
  <c r="AC566" i="1" s="1"/>
  <c r="AB567" i="1"/>
  <c r="AC567" i="1" s="1"/>
  <c r="AB568" i="1"/>
  <c r="AC568" i="1" s="1"/>
  <c r="AB569" i="1"/>
  <c r="AC569" i="1" s="1"/>
  <c r="AB570" i="1"/>
  <c r="AC570" i="1" s="1"/>
  <c r="AB571" i="1"/>
  <c r="AC571" i="1" s="1"/>
  <c r="AB572" i="1"/>
  <c r="AC572" i="1" s="1"/>
  <c r="AB573" i="1"/>
  <c r="AC573" i="1" s="1"/>
  <c r="AB574" i="1"/>
  <c r="AC574" i="1" s="1"/>
  <c r="AB575" i="1"/>
  <c r="AC575" i="1" s="1"/>
  <c r="AB576" i="1"/>
  <c r="AC576" i="1" s="1"/>
  <c r="AB577" i="1"/>
  <c r="AC577" i="1" s="1"/>
  <c r="AB578" i="1"/>
  <c r="AC578" i="1" s="1"/>
  <c r="AB579" i="1"/>
  <c r="AC579" i="1" s="1"/>
  <c r="AB580" i="1"/>
  <c r="AC580" i="1" s="1"/>
  <c r="AB581" i="1"/>
  <c r="AC581" i="1" s="1"/>
  <c r="AB582" i="1"/>
  <c r="AC582" i="1" s="1"/>
  <c r="AB583" i="1"/>
  <c r="AC583" i="1" s="1"/>
  <c r="AB584" i="1"/>
  <c r="AC584" i="1" s="1"/>
  <c r="AB585" i="1"/>
  <c r="AC585" i="1" s="1"/>
  <c r="AB586" i="1"/>
  <c r="AC586" i="1" s="1"/>
  <c r="AB587" i="1"/>
  <c r="AC587" i="1" s="1"/>
  <c r="AB588" i="1"/>
  <c r="AC588" i="1" s="1"/>
  <c r="AB589" i="1"/>
  <c r="AC589" i="1" s="1"/>
  <c r="AB590" i="1"/>
  <c r="AC590" i="1" s="1"/>
  <c r="AB591" i="1"/>
  <c r="AC591" i="1" s="1"/>
  <c r="AB592" i="1"/>
  <c r="AC592" i="1" s="1"/>
  <c r="AB593" i="1"/>
  <c r="AC593" i="1" s="1"/>
  <c r="AB594" i="1"/>
  <c r="AC594" i="1" s="1"/>
  <c r="AB595" i="1"/>
  <c r="AC595" i="1" s="1"/>
  <c r="AB596" i="1"/>
  <c r="AC596" i="1" s="1"/>
  <c r="AB597" i="1"/>
  <c r="AC597" i="1" s="1"/>
  <c r="AB598" i="1"/>
  <c r="AC598" i="1" s="1"/>
  <c r="AB599" i="1"/>
  <c r="AC599" i="1" s="1"/>
  <c r="AB600" i="1"/>
  <c r="AC600" i="1" s="1"/>
  <c r="AB601" i="1"/>
  <c r="AC601" i="1" s="1"/>
  <c r="AB602" i="1"/>
  <c r="AC602" i="1" s="1"/>
  <c r="AB603" i="1"/>
  <c r="AC603" i="1" s="1"/>
  <c r="AB604" i="1"/>
  <c r="AC604" i="1" s="1"/>
  <c r="AB605" i="1"/>
  <c r="AC605" i="1" s="1"/>
  <c r="AB606" i="1"/>
  <c r="AC606" i="1" s="1"/>
  <c r="AB607" i="1"/>
  <c r="AC607" i="1" s="1"/>
  <c r="AB608" i="1"/>
  <c r="AC608" i="1" s="1"/>
  <c r="AB609" i="1"/>
  <c r="AC609" i="1" s="1"/>
  <c r="AB610" i="1"/>
  <c r="AC610" i="1" s="1"/>
  <c r="AB611" i="1"/>
  <c r="AC611" i="1" s="1"/>
  <c r="AB612" i="1"/>
  <c r="AC612" i="1" s="1"/>
  <c r="AB613" i="1"/>
  <c r="AC613" i="1" s="1"/>
  <c r="AB614" i="1"/>
  <c r="AC614" i="1" s="1"/>
  <c r="AB615" i="1"/>
  <c r="AC615" i="1" s="1"/>
  <c r="AB616" i="1"/>
  <c r="AC616" i="1" s="1"/>
  <c r="AB617" i="1"/>
  <c r="AC617" i="1" s="1"/>
  <c r="AB618" i="1"/>
  <c r="AC618" i="1" s="1"/>
  <c r="AB619" i="1"/>
  <c r="AC619" i="1" s="1"/>
  <c r="AB620" i="1"/>
  <c r="AC620" i="1" s="1"/>
  <c r="AB621" i="1"/>
  <c r="AC621" i="1" s="1"/>
  <c r="AB622" i="1"/>
  <c r="AC622" i="1" s="1"/>
  <c r="AB623" i="1"/>
  <c r="AC623" i="1" s="1"/>
  <c r="AB624" i="1"/>
  <c r="AC624" i="1" s="1"/>
  <c r="AB625" i="1"/>
  <c r="AC625" i="1" s="1"/>
  <c r="AB626" i="1"/>
  <c r="AC626" i="1" s="1"/>
  <c r="AB627" i="1"/>
  <c r="AC627" i="1" s="1"/>
  <c r="AB628" i="1"/>
  <c r="AC628" i="1" s="1"/>
  <c r="AB629" i="1"/>
  <c r="AC629" i="1" s="1"/>
  <c r="AB630" i="1"/>
  <c r="AC630" i="1" s="1"/>
  <c r="AB631" i="1"/>
  <c r="AC631" i="1" s="1"/>
  <c r="AB632" i="1"/>
  <c r="AC632" i="1" s="1"/>
  <c r="AB633" i="1"/>
  <c r="AC633" i="1" s="1"/>
  <c r="AB634" i="1"/>
  <c r="AC634" i="1" s="1"/>
  <c r="AB635" i="1"/>
  <c r="AC635" i="1" s="1"/>
  <c r="AB636" i="1"/>
  <c r="AC636" i="1" s="1"/>
  <c r="AB637" i="1"/>
  <c r="AC637" i="1" s="1"/>
  <c r="AB638" i="1"/>
  <c r="AC638" i="1" s="1"/>
  <c r="AB639" i="1"/>
  <c r="AC639" i="1" s="1"/>
  <c r="AB640" i="1"/>
  <c r="AC640" i="1" s="1"/>
  <c r="AB641" i="1"/>
  <c r="AC641" i="1" s="1"/>
  <c r="AB642" i="1"/>
  <c r="AC642" i="1" s="1"/>
  <c r="AB643" i="1"/>
  <c r="AC643" i="1" s="1"/>
  <c r="AB644" i="1"/>
  <c r="AC644" i="1" s="1"/>
  <c r="AB645" i="1"/>
  <c r="AC645" i="1" s="1"/>
  <c r="AB646" i="1"/>
  <c r="AC646" i="1" s="1"/>
  <c r="AB647" i="1"/>
  <c r="AC647" i="1" s="1"/>
  <c r="AB648" i="1"/>
  <c r="AC648" i="1" s="1"/>
  <c r="AB649" i="1"/>
  <c r="AC649" i="1" s="1"/>
  <c r="AB650" i="1"/>
  <c r="AC650" i="1" s="1"/>
  <c r="AB651" i="1"/>
  <c r="AC651" i="1" s="1"/>
  <c r="AB652" i="1"/>
  <c r="AC652" i="1" s="1"/>
  <c r="AB653" i="1"/>
  <c r="AC653" i="1" s="1"/>
  <c r="AB654" i="1"/>
  <c r="AC654" i="1" s="1"/>
  <c r="AB655" i="1"/>
  <c r="AC655" i="1" s="1"/>
  <c r="AB656" i="1"/>
  <c r="AC656" i="1" s="1"/>
  <c r="AB657" i="1"/>
  <c r="AC657" i="1" s="1"/>
  <c r="AB658" i="1"/>
  <c r="AC658" i="1" s="1"/>
  <c r="AB659" i="1"/>
  <c r="AC659" i="1" s="1"/>
  <c r="AB660" i="1"/>
  <c r="AC660" i="1" s="1"/>
  <c r="AB661" i="1"/>
  <c r="AC661" i="1" s="1"/>
  <c r="AB662" i="1"/>
  <c r="AC662" i="1" s="1"/>
  <c r="AB663" i="1"/>
  <c r="AC663" i="1" s="1"/>
  <c r="AB664" i="1"/>
  <c r="AC664" i="1" s="1"/>
  <c r="AB665" i="1"/>
  <c r="AC665" i="1" s="1"/>
  <c r="AB666" i="1"/>
  <c r="AC666" i="1" s="1"/>
  <c r="AB667" i="1"/>
  <c r="AC667" i="1" s="1"/>
  <c r="AB668" i="1"/>
  <c r="AC668" i="1" s="1"/>
  <c r="AB669" i="1"/>
  <c r="AC669" i="1" s="1"/>
  <c r="AB670" i="1"/>
  <c r="AC670" i="1" s="1"/>
  <c r="AB671" i="1"/>
  <c r="AC671" i="1" s="1"/>
  <c r="AB672" i="1"/>
  <c r="AC672" i="1" s="1"/>
  <c r="AB673" i="1"/>
  <c r="AC673" i="1" s="1"/>
  <c r="AB674" i="1"/>
  <c r="AC674" i="1" s="1"/>
  <c r="AB675" i="1"/>
  <c r="AC675" i="1" s="1"/>
  <c r="AB676" i="1"/>
  <c r="AC676" i="1" s="1"/>
  <c r="AB677" i="1"/>
  <c r="AC677" i="1" s="1"/>
  <c r="AB678" i="1"/>
  <c r="AC678" i="1" s="1"/>
  <c r="AB679" i="1"/>
  <c r="AC679" i="1" s="1"/>
  <c r="AB680" i="1"/>
  <c r="AC680" i="1" s="1"/>
  <c r="AB681" i="1"/>
  <c r="AC681" i="1" s="1"/>
  <c r="AB682" i="1"/>
  <c r="AC682" i="1" s="1"/>
  <c r="AB683" i="1"/>
  <c r="AC683" i="1" s="1"/>
  <c r="AB684" i="1"/>
  <c r="AC684" i="1" s="1"/>
  <c r="AB685" i="1"/>
  <c r="AC685" i="1" s="1"/>
  <c r="AB686" i="1"/>
  <c r="AC686" i="1" s="1"/>
  <c r="AB687" i="1"/>
  <c r="AC687" i="1" s="1"/>
  <c r="AB688" i="1"/>
  <c r="AC688" i="1" s="1"/>
  <c r="AB689" i="1"/>
  <c r="AC689" i="1" s="1"/>
  <c r="AB690" i="1"/>
  <c r="AC690" i="1" s="1"/>
  <c r="AB691" i="1"/>
  <c r="AC691" i="1" s="1"/>
  <c r="AB692" i="1"/>
  <c r="AC692" i="1" s="1"/>
  <c r="AB693" i="1"/>
  <c r="AC693" i="1" s="1"/>
  <c r="AB694" i="1"/>
  <c r="AC694" i="1" s="1"/>
  <c r="AB695" i="1"/>
  <c r="AC695" i="1" s="1"/>
  <c r="AB696" i="1"/>
  <c r="AC696" i="1" s="1"/>
  <c r="AB697" i="1"/>
  <c r="AC697" i="1" s="1"/>
  <c r="AB698" i="1"/>
  <c r="AC698" i="1" s="1"/>
  <c r="AB699" i="1"/>
  <c r="AC699" i="1" s="1"/>
  <c r="AB700" i="1"/>
  <c r="AC700" i="1" s="1"/>
  <c r="AB701" i="1"/>
  <c r="AC701" i="1" s="1"/>
  <c r="AB702" i="1"/>
  <c r="AC702" i="1" s="1"/>
  <c r="AB703" i="1"/>
  <c r="AC703" i="1" s="1"/>
  <c r="AB704" i="1"/>
  <c r="AC704" i="1" s="1"/>
  <c r="AB705" i="1"/>
  <c r="AC705" i="1" s="1"/>
  <c r="AB706" i="1"/>
  <c r="AC706" i="1" s="1"/>
  <c r="AB707" i="1"/>
  <c r="AC707" i="1" s="1"/>
  <c r="AB708" i="1"/>
  <c r="AC708" i="1" s="1"/>
  <c r="AB709" i="1"/>
  <c r="AC709" i="1" s="1"/>
  <c r="AB710" i="1"/>
  <c r="AC710" i="1" s="1"/>
  <c r="AB711" i="1"/>
  <c r="AC711" i="1" s="1"/>
  <c r="AB712" i="1"/>
  <c r="AC712" i="1" s="1"/>
  <c r="AB713" i="1"/>
  <c r="AC713" i="1" s="1"/>
  <c r="AB714" i="1"/>
  <c r="AC714" i="1" s="1"/>
  <c r="AB715" i="1"/>
  <c r="AC715" i="1" s="1"/>
  <c r="AB716" i="1"/>
  <c r="AC716" i="1" s="1"/>
  <c r="AB717" i="1"/>
  <c r="AC717" i="1" s="1"/>
  <c r="AB718" i="1"/>
  <c r="AC718" i="1" s="1"/>
  <c r="AB719" i="1"/>
  <c r="AC719" i="1" s="1"/>
  <c r="AB720" i="1"/>
  <c r="AC720" i="1" s="1"/>
  <c r="AB721" i="1"/>
  <c r="AC721" i="1" s="1"/>
  <c r="AB722" i="1"/>
  <c r="AC722" i="1" s="1"/>
  <c r="AB723" i="1"/>
  <c r="AC723" i="1" s="1"/>
  <c r="AB724" i="1"/>
  <c r="AC724" i="1" s="1"/>
  <c r="AB725" i="1"/>
  <c r="AC725" i="1" s="1"/>
  <c r="AB726" i="1"/>
  <c r="AC726" i="1" s="1"/>
  <c r="AB727" i="1"/>
  <c r="AC727" i="1" s="1"/>
  <c r="AB728" i="1"/>
  <c r="AC728" i="1" s="1"/>
  <c r="AB729" i="1"/>
  <c r="AC729" i="1" s="1"/>
  <c r="AB730" i="1"/>
  <c r="AC730" i="1" s="1"/>
  <c r="AB731" i="1"/>
  <c r="AC731" i="1" s="1"/>
  <c r="AB732" i="1"/>
  <c r="AC732" i="1" s="1"/>
  <c r="AB733" i="1"/>
  <c r="AC733" i="1" s="1"/>
  <c r="AB734" i="1"/>
  <c r="AC734" i="1" s="1"/>
  <c r="AB735" i="1"/>
  <c r="AC735" i="1" s="1"/>
  <c r="AB736" i="1"/>
  <c r="AC736" i="1" s="1"/>
  <c r="AB737" i="1"/>
  <c r="AC737" i="1" s="1"/>
  <c r="AB738" i="1"/>
  <c r="AC738" i="1" s="1"/>
  <c r="AB739" i="1"/>
  <c r="AC739" i="1" s="1"/>
  <c r="AB740" i="1"/>
  <c r="AC740" i="1" s="1"/>
  <c r="AB741" i="1"/>
  <c r="AC741" i="1" s="1"/>
  <c r="AB742" i="1"/>
  <c r="AC742" i="1" s="1"/>
  <c r="AB743" i="1"/>
  <c r="AC743" i="1" s="1"/>
  <c r="AB744" i="1"/>
  <c r="AC744" i="1" s="1"/>
  <c r="AB745" i="1"/>
  <c r="AC745" i="1" s="1"/>
  <c r="AB746" i="1"/>
  <c r="AC746" i="1" s="1"/>
  <c r="AB747" i="1"/>
  <c r="AC747" i="1" s="1"/>
  <c r="AB748" i="1"/>
  <c r="AC748" i="1" s="1"/>
  <c r="AB749" i="1"/>
  <c r="AC749" i="1" s="1"/>
  <c r="AB750" i="1"/>
  <c r="AC750" i="1" s="1"/>
  <c r="AB751" i="1"/>
  <c r="AC751" i="1" s="1"/>
  <c r="AB752" i="1"/>
  <c r="AC752" i="1" s="1"/>
  <c r="AB753" i="1"/>
  <c r="AC753" i="1" s="1"/>
  <c r="AB754" i="1"/>
  <c r="AC754" i="1" s="1"/>
  <c r="AB755" i="1"/>
  <c r="AC755" i="1" s="1"/>
  <c r="AB756" i="1"/>
  <c r="AC756" i="1" s="1"/>
  <c r="AB757" i="1"/>
  <c r="AC757" i="1" s="1"/>
  <c r="AB758" i="1"/>
  <c r="AC758" i="1" s="1"/>
  <c r="AB759" i="1"/>
  <c r="AC759" i="1" s="1"/>
  <c r="AB760" i="1"/>
  <c r="AC760" i="1" s="1"/>
  <c r="AB761" i="1"/>
  <c r="AC761" i="1" s="1"/>
  <c r="AB762" i="1"/>
  <c r="AC762" i="1" s="1"/>
  <c r="AB763" i="1"/>
  <c r="AC763" i="1" s="1"/>
  <c r="AB764" i="1"/>
  <c r="AC764" i="1" s="1"/>
  <c r="AB765" i="1"/>
  <c r="AC765" i="1" s="1"/>
  <c r="AB766" i="1"/>
  <c r="AC766" i="1" s="1"/>
  <c r="AB767" i="1"/>
  <c r="AC767" i="1" s="1"/>
  <c r="AB768" i="1"/>
  <c r="AC768" i="1" s="1"/>
  <c r="AB769" i="1"/>
  <c r="AC769" i="1" s="1"/>
  <c r="AB770" i="1"/>
  <c r="AC770" i="1" s="1"/>
  <c r="AB771" i="1"/>
  <c r="AC771" i="1" s="1"/>
  <c r="AB772" i="1"/>
  <c r="AC772" i="1" s="1"/>
  <c r="AB773" i="1"/>
  <c r="AC773" i="1" s="1"/>
  <c r="AB774" i="1"/>
  <c r="AC774" i="1" s="1"/>
  <c r="AB775" i="1"/>
  <c r="AC775" i="1" s="1"/>
  <c r="AB776" i="1"/>
  <c r="AC776" i="1" s="1"/>
  <c r="AB777" i="1"/>
  <c r="AC777" i="1" s="1"/>
  <c r="AB778" i="1"/>
  <c r="AC778" i="1" s="1"/>
  <c r="AB779" i="1"/>
  <c r="AC779" i="1" s="1"/>
  <c r="AB780" i="1"/>
  <c r="AC780" i="1" s="1"/>
  <c r="AB781" i="1"/>
  <c r="AC781" i="1" s="1"/>
  <c r="AB782" i="1"/>
  <c r="AC782" i="1" s="1"/>
  <c r="AB783" i="1"/>
  <c r="AC783" i="1" s="1"/>
  <c r="AB784" i="1"/>
  <c r="AC784" i="1" s="1"/>
  <c r="AB785" i="1"/>
  <c r="AC785" i="1" s="1"/>
  <c r="AB786" i="1"/>
  <c r="AC786" i="1" s="1"/>
  <c r="AB787" i="1"/>
  <c r="AC787" i="1" s="1"/>
  <c r="AB788" i="1"/>
  <c r="AC788" i="1" s="1"/>
  <c r="AB789" i="1"/>
  <c r="AC789" i="1" s="1"/>
  <c r="AB790" i="1"/>
  <c r="AC790" i="1" s="1"/>
  <c r="AB791" i="1"/>
  <c r="AC791" i="1" s="1"/>
  <c r="AB792" i="1"/>
  <c r="AC792" i="1" s="1"/>
  <c r="AB793" i="1"/>
  <c r="AC793" i="1" s="1"/>
  <c r="AB794" i="1"/>
  <c r="AC794" i="1" s="1"/>
  <c r="AB795" i="1"/>
  <c r="AC795" i="1" s="1"/>
  <c r="AB796" i="1"/>
  <c r="AC796" i="1" s="1"/>
  <c r="AB797" i="1"/>
  <c r="AC797" i="1" s="1"/>
  <c r="AB798" i="1"/>
  <c r="AC798" i="1" s="1"/>
  <c r="AB799" i="1"/>
  <c r="AC799" i="1" s="1"/>
  <c r="AB800" i="1"/>
  <c r="AC800" i="1" s="1"/>
  <c r="AB801" i="1"/>
  <c r="AC801" i="1" s="1"/>
  <c r="AB802" i="1"/>
  <c r="AC802" i="1" s="1"/>
  <c r="AB803" i="1"/>
  <c r="AC803" i="1" s="1"/>
  <c r="AB804" i="1"/>
  <c r="AC804" i="1" s="1"/>
  <c r="AB805" i="1"/>
  <c r="AC805" i="1" s="1"/>
  <c r="AB806" i="1"/>
  <c r="AC806" i="1" s="1"/>
  <c r="AB807" i="1"/>
  <c r="AC807" i="1" s="1"/>
  <c r="AB808" i="1"/>
  <c r="AC808" i="1" s="1"/>
  <c r="AB809" i="1"/>
  <c r="AC809" i="1" s="1"/>
  <c r="AB810" i="1"/>
  <c r="AC810" i="1" s="1"/>
  <c r="AB811" i="1"/>
  <c r="AC811" i="1" s="1"/>
  <c r="AB812" i="1"/>
  <c r="AC812" i="1" s="1"/>
  <c r="AB813" i="1"/>
  <c r="AC813" i="1" s="1"/>
  <c r="AB814" i="1"/>
  <c r="AC814" i="1" s="1"/>
  <c r="AB815" i="1"/>
  <c r="AC815" i="1" s="1"/>
  <c r="AB816" i="1"/>
  <c r="AC816" i="1" s="1"/>
  <c r="AB817" i="1"/>
  <c r="AC817" i="1" s="1"/>
  <c r="AB818" i="1"/>
  <c r="AC818" i="1" s="1"/>
  <c r="AB819" i="1"/>
  <c r="AC819" i="1" s="1"/>
  <c r="AB820" i="1"/>
  <c r="AC820" i="1" s="1"/>
  <c r="AB821" i="1"/>
  <c r="AC821" i="1" s="1"/>
  <c r="AB822" i="1"/>
  <c r="AC822" i="1" s="1"/>
  <c r="AB823" i="1"/>
  <c r="AC823" i="1" s="1"/>
  <c r="AB824" i="1"/>
  <c r="AC824" i="1" s="1"/>
  <c r="AB825" i="1"/>
  <c r="AC825" i="1" s="1"/>
  <c r="AB826" i="1"/>
  <c r="AC826" i="1" s="1"/>
  <c r="AB827" i="1"/>
  <c r="AC827" i="1" s="1"/>
  <c r="AB828" i="1"/>
  <c r="AC828" i="1" s="1"/>
  <c r="AB829" i="1"/>
  <c r="AC829" i="1" s="1"/>
  <c r="AB830" i="1"/>
  <c r="AC830" i="1" s="1"/>
  <c r="AB831" i="1"/>
  <c r="AC831" i="1" s="1"/>
  <c r="AB832" i="1"/>
  <c r="AC832" i="1" s="1"/>
  <c r="AB833" i="1"/>
  <c r="AC833" i="1" s="1"/>
  <c r="AB834" i="1"/>
  <c r="AC834" i="1" s="1"/>
  <c r="AB835" i="1"/>
  <c r="AC835" i="1" s="1"/>
  <c r="AB836" i="1"/>
  <c r="AC836" i="1" s="1"/>
  <c r="AB837" i="1"/>
  <c r="AC837" i="1" s="1"/>
  <c r="AB838" i="1"/>
  <c r="AC838" i="1" s="1"/>
  <c r="AB839" i="1"/>
  <c r="AC839" i="1" s="1"/>
  <c r="AB840" i="1"/>
  <c r="AC840" i="1" s="1"/>
  <c r="AB841" i="1"/>
  <c r="AC841" i="1" s="1"/>
  <c r="AB842" i="1"/>
  <c r="AC842" i="1" s="1"/>
  <c r="AB843" i="1"/>
  <c r="AC843" i="1" s="1"/>
  <c r="AB844" i="1"/>
  <c r="AC844" i="1" s="1"/>
  <c r="AB845" i="1"/>
  <c r="AC845" i="1" s="1"/>
  <c r="AB846" i="1"/>
  <c r="AC846" i="1" s="1"/>
  <c r="AB847" i="1"/>
  <c r="AC847" i="1" s="1"/>
  <c r="AB848" i="1"/>
  <c r="AC848" i="1" s="1"/>
  <c r="AB849" i="1"/>
  <c r="AC849" i="1" s="1"/>
  <c r="AB850" i="1"/>
  <c r="AC850" i="1" s="1"/>
  <c r="AB851" i="1"/>
  <c r="AC851" i="1" s="1"/>
  <c r="AB852" i="1"/>
  <c r="AC852" i="1" s="1"/>
  <c r="AB853" i="1"/>
  <c r="AC853" i="1" s="1"/>
  <c r="AB854" i="1"/>
  <c r="AC854" i="1" s="1"/>
  <c r="AB855" i="1"/>
  <c r="AC855" i="1" s="1"/>
  <c r="AB856" i="1"/>
  <c r="AC856" i="1" s="1"/>
  <c r="AB857" i="1"/>
  <c r="AC857" i="1" s="1"/>
  <c r="AB858" i="1"/>
  <c r="AC858" i="1" s="1"/>
  <c r="AB859" i="1"/>
  <c r="AC859" i="1" s="1"/>
  <c r="AB860" i="1"/>
  <c r="AC860" i="1" s="1"/>
  <c r="AB861" i="1"/>
  <c r="AC861" i="1" s="1"/>
  <c r="AB862" i="1"/>
  <c r="AC862" i="1" s="1"/>
  <c r="AB863" i="1"/>
  <c r="AC863" i="1" s="1"/>
  <c r="AB864" i="1"/>
  <c r="AC864" i="1" s="1"/>
  <c r="AB865" i="1"/>
  <c r="AC865" i="1" s="1"/>
  <c r="AB866" i="1"/>
  <c r="AC866" i="1" s="1"/>
  <c r="AB867" i="1"/>
  <c r="AC867" i="1" s="1"/>
  <c r="AB868" i="1"/>
  <c r="AC868" i="1" s="1"/>
  <c r="AB869" i="1"/>
  <c r="AC869" i="1" s="1"/>
  <c r="AB870" i="1"/>
  <c r="AC870" i="1" s="1"/>
  <c r="AB871" i="1"/>
  <c r="AC871" i="1" s="1"/>
  <c r="AB872" i="1"/>
  <c r="AC872" i="1" s="1"/>
  <c r="AB873" i="1"/>
  <c r="AC873" i="1" s="1"/>
  <c r="AB874" i="1"/>
  <c r="AC874" i="1" s="1"/>
  <c r="AB875" i="1"/>
  <c r="AC875" i="1" s="1"/>
  <c r="AB876" i="1"/>
  <c r="AC876" i="1" s="1"/>
  <c r="AB877" i="1"/>
  <c r="AC877" i="1" s="1"/>
  <c r="AB878" i="1"/>
  <c r="AC878" i="1" s="1"/>
  <c r="AB879" i="1"/>
  <c r="AC879" i="1" s="1"/>
  <c r="AB880" i="1"/>
  <c r="AC880" i="1" s="1"/>
  <c r="AB881" i="1"/>
  <c r="AC881" i="1" s="1"/>
  <c r="AB882" i="1"/>
  <c r="AC882" i="1" s="1"/>
  <c r="AB883" i="1"/>
  <c r="AC883" i="1" s="1"/>
  <c r="AB884" i="1"/>
  <c r="AC884" i="1" s="1"/>
  <c r="AB885" i="1"/>
  <c r="AC885" i="1" s="1"/>
  <c r="AB886" i="1"/>
  <c r="AC886" i="1" s="1"/>
  <c r="AB887" i="1"/>
  <c r="AC887" i="1" s="1"/>
  <c r="AB888" i="1"/>
  <c r="AC888" i="1" s="1"/>
  <c r="AB889" i="1"/>
  <c r="AC889" i="1" s="1"/>
  <c r="AB890" i="1"/>
  <c r="AC890" i="1" s="1"/>
  <c r="AB891" i="1"/>
  <c r="AC891" i="1" s="1"/>
  <c r="AB892" i="1"/>
  <c r="AC892" i="1" s="1"/>
  <c r="AB893" i="1"/>
  <c r="AC893" i="1" s="1"/>
  <c r="AB894" i="1"/>
  <c r="AC894" i="1" s="1"/>
  <c r="AB895" i="1"/>
  <c r="AC895" i="1" s="1"/>
  <c r="AB896" i="1"/>
  <c r="AC896" i="1" s="1"/>
  <c r="AB897" i="1"/>
  <c r="AC897" i="1" s="1"/>
  <c r="AB898" i="1"/>
  <c r="AC898" i="1" s="1"/>
  <c r="AB899" i="1"/>
  <c r="AC899" i="1" s="1"/>
  <c r="AB900" i="1"/>
  <c r="AC900" i="1" s="1"/>
  <c r="AB901" i="1"/>
  <c r="AC901" i="1" s="1"/>
  <c r="AB902" i="1"/>
  <c r="AC902" i="1" s="1"/>
  <c r="AB903" i="1"/>
  <c r="AC903" i="1" s="1"/>
  <c r="AB904" i="1"/>
  <c r="AC904" i="1" s="1"/>
  <c r="AB905" i="1"/>
  <c r="AC905" i="1" s="1"/>
  <c r="AB906" i="1"/>
  <c r="AC906" i="1" s="1"/>
  <c r="AB907" i="1"/>
  <c r="AC907" i="1" s="1"/>
  <c r="AB908" i="1"/>
  <c r="AC908" i="1" s="1"/>
  <c r="AB909" i="1"/>
  <c r="AC909" i="1" s="1"/>
  <c r="AB910" i="1"/>
  <c r="AC910" i="1" s="1"/>
  <c r="AB911" i="1"/>
  <c r="AC911" i="1" s="1"/>
  <c r="AB912" i="1"/>
  <c r="AC912" i="1" s="1"/>
  <c r="AB913" i="1"/>
  <c r="AC913" i="1" s="1"/>
  <c r="AB914" i="1"/>
  <c r="AC914" i="1" s="1"/>
  <c r="AB915" i="1"/>
  <c r="AC915" i="1" s="1"/>
  <c r="AB916" i="1"/>
  <c r="AC916" i="1" s="1"/>
  <c r="AB917" i="1"/>
  <c r="AC917" i="1" s="1"/>
  <c r="AB918" i="1"/>
  <c r="AC918" i="1" s="1"/>
  <c r="AB919" i="1"/>
  <c r="AC919" i="1" s="1"/>
  <c r="AB920" i="1"/>
  <c r="AC920" i="1" s="1"/>
  <c r="AB921" i="1"/>
  <c r="AC921" i="1" s="1"/>
  <c r="AB922" i="1"/>
  <c r="AC922" i="1" s="1"/>
  <c r="AB923" i="1"/>
  <c r="AC923" i="1" s="1"/>
  <c r="AB924" i="1"/>
  <c r="AC924" i="1" s="1"/>
  <c r="AB925" i="1"/>
  <c r="AC925" i="1" s="1"/>
  <c r="AB926" i="1"/>
  <c r="AC926" i="1" s="1"/>
  <c r="AB927" i="1"/>
  <c r="AC927" i="1" s="1"/>
  <c r="AB928" i="1"/>
  <c r="AC928" i="1" s="1"/>
  <c r="AB929" i="1"/>
  <c r="AC929" i="1" s="1"/>
  <c r="AB930" i="1"/>
  <c r="AC930" i="1" s="1"/>
  <c r="AB931" i="1"/>
  <c r="AC931" i="1" s="1"/>
  <c r="AB932" i="1"/>
  <c r="AC932" i="1" s="1"/>
  <c r="AB933" i="1"/>
  <c r="AC933" i="1" s="1"/>
  <c r="AB934" i="1"/>
  <c r="AC934" i="1" s="1"/>
  <c r="AB935" i="1"/>
  <c r="AC935" i="1" s="1"/>
  <c r="AB936" i="1"/>
  <c r="AC936" i="1" s="1"/>
  <c r="AB937" i="1"/>
  <c r="AC937" i="1" s="1"/>
  <c r="AB938" i="1"/>
  <c r="AC938" i="1" s="1"/>
  <c r="AB939" i="1"/>
  <c r="AC939" i="1" s="1"/>
  <c r="AB940" i="1"/>
  <c r="AC940" i="1" s="1"/>
  <c r="AB941" i="1"/>
  <c r="AC941" i="1" s="1"/>
  <c r="AB942" i="1"/>
  <c r="AC942" i="1" s="1"/>
  <c r="AB943" i="1"/>
  <c r="AC943" i="1" s="1"/>
  <c r="AB944" i="1"/>
  <c r="AC944" i="1" s="1"/>
  <c r="AB945" i="1"/>
  <c r="AC945" i="1" s="1"/>
  <c r="AB946" i="1"/>
  <c r="AC946" i="1" s="1"/>
  <c r="AB947" i="1"/>
  <c r="AC947" i="1" s="1"/>
  <c r="AB948" i="1"/>
  <c r="AC948" i="1" s="1"/>
  <c r="AB949" i="1"/>
  <c r="AC949" i="1" s="1"/>
  <c r="AB950" i="1"/>
  <c r="AC950" i="1" s="1"/>
  <c r="AB951" i="1"/>
  <c r="AC951" i="1" s="1"/>
  <c r="AB952" i="1"/>
  <c r="AC952" i="1" s="1"/>
  <c r="AB953" i="1"/>
  <c r="AC953" i="1" s="1"/>
  <c r="AB954" i="1"/>
  <c r="AC954" i="1" s="1"/>
  <c r="AB955" i="1"/>
  <c r="AC955" i="1" s="1"/>
  <c r="AB956" i="1"/>
  <c r="AC956" i="1" s="1"/>
  <c r="AB957" i="1"/>
  <c r="AC957" i="1" s="1"/>
  <c r="AB958" i="1"/>
  <c r="AC958" i="1" s="1"/>
  <c r="AB959" i="1"/>
  <c r="AC959" i="1" s="1"/>
  <c r="AB960" i="1"/>
  <c r="AC960" i="1" s="1"/>
  <c r="AB961" i="1"/>
  <c r="AC961" i="1" s="1"/>
  <c r="AB962" i="1"/>
  <c r="AC962" i="1" s="1"/>
  <c r="AB963" i="1"/>
  <c r="AC963" i="1" s="1"/>
  <c r="AB964" i="1"/>
  <c r="AC964" i="1" s="1"/>
  <c r="AB965" i="1"/>
  <c r="AC965" i="1" s="1"/>
  <c r="AB966" i="1"/>
  <c r="AC966" i="1" s="1"/>
  <c r="AB967" i="1"/>
  <c r="AC967" i="1" s="1"/>
  <c r="AB968" i="1"/>
  <c r="AC968" i="1" s="1"/>
  <c r="AB969" i="1"/>
  <c r="AC969" i="1" s="1"/>
  <c r="AB970" i="1"/>
  <c r="AC970" i="1" s="1"/>
  <c r="AB971" i="1"/>
  <c r="AC971" i="1" s="1"/>
  <c r="AB972" i="1"/>
  <c r="AC972" i="1" s="1"/>
  <c r="AB973" i="1"/>
  <c r="AC973" i="1" s="1"/>
  <c r="AB974" i="1"/>
  <c r="AC974" i="1" s="1"/>
  <c r="AB975" i="1"/>
  <c r="AC975" i="1" s="1"/>
  <c r="AB976" i="1"/>
  <c r="AC976" i="1" s="1"/>
  <c r="AB977" i="1"/>
  <c r="AC977" i="1" s="1"/>
  <c r="AB978" i="1"/>
  <c r="AC978" i="1" s="1"/>
  <c r="AB979" i="1"/>
  <c r="AC979" i="1" s="1"/>
  <c r="AB980" i="1"/>
  <c r="AC980" i="1" s="1"/>
  <c r="AB981" i="1"/>
  <c r="AC981" i="1" s="1"/>
  <c r="AB982" i="1"/>
  <c r="AC982" i="1" s="1"/>
  <c r="AB983" i="1"/>
  <c r="AC983" i="1" s="1"/>
  <c r="AB984" i="1"/>
  <c r="AC984" i="1" s="1"/>
  <c r="AB985" i="1"/>
  <c r="AC985" i="1" s="1"/>
  <c r="AB986" i="1"/>
  <c r="AC986" i="1" s="1"/>
  <c r="AB987" i="1"/>
  <c r="AC987" i="1" s="1"/>
  <c r="AB988" i="1"/>
  <c r="AC988" i="1" s="1"/>
  <c r="AB989" i="1"/>
  <c r="AC989" i="1" s="1"/>
  <c r="AB990" i="1"/>
  <c r="AC990" i="1" s="1"/>
  <c r="AB991" i="1"/>
  <c r="AC991" i="1" s="1"/>
  <c r="AB992" i="1"/>
  <c r="AC992" i="1" s="1"/>
  <c r="AB993" i="1"/>
  <c r="AC993" i="1" s="1"/>
  <c r="AB994" i="1"/>
  <c r="AC994" i="1" s="1"/>
  <c r="AB995" i="1"/>
  <c r="AC995" i="1" s="1"/>
  <c r="AB996" i="1"/>
  <c r="AC996" i="1" s="1"/>
  <c r="AB997" i="1"/>
  <c r="AC997" i="1" s="1"/>
  <c r="AB998" i="1"/>
  <c r="AC998" i="1" s="1"/>
  <c r="AB999" i="1"/>
  <c r="AC999" i="1" s="1"/>
  <c r="AB1000" i="1"/>
  <c r="AC1000" i="1" s="1"/>
  <c r="AB1001" i="1"/>
  <c r="AC1001" i="1" s="1"/>
  <c r="AB1002" i="1"/>
  <c r="AC1002" i="1" s="1"/>
  <c r="AB1003" i="1"/>
  <c r="AC1003" i="1" s="1"/>
  <c r="AB1004" i="1"/>
  <c r="AC1004" i="1" s="1"/>
  <c r="AB1005" i="1"/>
  <c r="AC1005" i="1" s="1"/>
  <c r="AB1006" i="1"/>
  <c r="AC1006" i="1" s="1"/>
  <c r="AB1007" i="1"/>
  <c r="AC1007" i="1" s="1"/>
  <c r="AB1008" i="1"/>
  <c r="AC1008" i="1" s="1"/>
  <c r="AB1009" i="1"/>
  <c r="AC1009" i="1" s="1"/>
  <c r="AB1010" i="1"/>
  <c r="AC1010" i="1" s="1"/>
  <c r="AB1011" i="1"/>
  <c r="AC1011" i="1" s="1"/>
  <c r="AB1012" i="1"/>
  <c r="AC1012" i="1" s="1"/>
  <c r="AB1013" i="1"/>
  <c r="AC1013" i="1" s="1"/>
  <c r="AB1014" i="1"/>
  <c r="AC1014" i="1" s="1"/>
  <c r="AB1015" i="1"/>
  <c r="AC1015" i="1" s="1"/>
  <c r="AB1016" i="1"/>
  <c r="AC1016" i="1" s="1"/>
  <c r="AB1017" i="1"/>
  <c r="AC1017" i="1" s="1"/>
  <c r="AB1018" i="1"/>
  <c r="AC1018" i="1" s="1"/>
  <c r="AB1019" i="1"/>
  <c r="AC1019" i="1" s="1"/>
  <c r="AB1020" i="1"/>
  <c r="AC1020" i="1" s="1"/>
  <c r="AB1021" i="1"/>
  <c r="AC1021" i="1" s="1"/>
  <c r="AB1022" i="1"/>
  <c r="AC1022" i="1" s="1"/>
  <c r="AB1023" i="1"/>
  <c r="AC1023" i="1" s="1"/>
  <c r="AB24" i="1"/>
  <c r="AC24" i="1" s="1"/>
  <c r="AD1017" i="1" l="1" a="1"/>
  <c r="AD1017" i="1" s="1"/>
  <c r="J1017" i="1" s="1"/>
  <c r="AG1017" i="1"/>
  <c r="AH1017" i="1" s="1"/>
  <c r="AD1009" i="1" a="1"/>
  <c r="AD1009" i="1" s="1"/>
  <c r="J1009" i="1" s="1"/>
  <c r="AG1009" i="1"/>
  <c r="AH1009" i="1" s="1"/>
  <c r="AD1001" i="1" a="1"/>
  <c r="AD1001" i="1" s="1"/>
  <c r="J1001" i="1" s="1"/>
  <c r="AG1001" i="1"/>
  <c r="AH1001" i="1" s="1"/>
  <c r="AD993" i="1" a="1"/>
  <c r="AD993" i="1" s="1"/>
  <c r="J993" i="1" s="1"/>
  <c r="AG993" i="1"/>
  <c r="AH993" i="1" s="1"/>
  <c r="AD985" i="1" a="1"/>
  <c r="AD985" i="1" s="1"/>
  <c r="J985" i="1" s="1"/>
  <c r="AG985" i="1"/>
  <c r="AH985" i="1" s="1"/>
  <c r="AD977" i="1" a="1"/>
  <c r="AD977" i="1" s="1"/>
  <c r="J977" i="1" s="1"/>
  <c r="AG977" i="1"/>
  <c r="AH977" i="1" s="1"/>
  <c r="AD969" i="1" a="1"/>
  <c r="AD969" i="1" s="1"/>
  <c r="J969" i="1" s="1"/>
  <c r="AG969" i="1"/>
  <c r="AH969" i="1" s="1"/>
  <c r="AD961" i="1" a="1"/>
  <c r="AD961" i="1" s="1"/>
  <c r="J961" i="1" s="1"/>
  <c r="AG961" i="1"/>
  <c r="AH961" i="1" s="1"/>
  <c r="AD953" i="1" a="1"/>
  <c r="AD953" i="1" s="1"/>
  <c r="J953" i="1" s="1"/>
  <c r="AG953" i="1"/>
  <c r="AH953" i="1" s="1"/>
  <c r="AD945" i="1" a="1"/>
  <c r="AD945" i="1" s="1"/>
  <c r="J945" i="1" s="1"/>
  <c r="AG945" i="1"/>
  <c r="AH945" i="1" s="1"/>
  <c r="AD937" i="1" a="1"/>
  <c r="AD937" i="1" s="1"/>
  <c r="J937" i="1" s="1"/>
  <c r="AG937" i="1"/>
  <c r="AH937" i="1" s="1"/>
  <c r="AD929" i="1" a="1"/>
  <c r="AD929" i="1" s="1"/>
  <c r="J929" i="1" s="1"/>
  <c r="AG929" i="1"/>
  <c r="AH929" i="1" s="1"/>
  <c r="AD921" i="1" a="1"/>
  <c r="AD921" i="1" s="1"/>
  <c r="J921" i="1" s="1"/>
  <c r="AG921" i="1"/>
  <c r="AH921" i="1" s="1"/>
  <c r="AD913" i="1" a="1"/>
  <c r="AD913" i="1" s="1"/>
  <c r="J913" i="1" s="1"/>
  <c r="AG913" i="1"/>
  <c r="AH913" i="1" s="1"/>
  <c r="AD905" i="1" a="1"/>
  <c r="AD905" i="1" s="1"/>
  <c r="J905" i="1" s="1"/>
  <c r="AG905" i="1"/>
  <c r="AH905" i="1" s="1"/>
  <c r="AD897" i="1" a="1"/>
  <c r="AD897" i="1" s="1"/>
  <c r="J897" i="1" s="1"/>
  <c r="AG897" i="1"/>
  <c r="AH897" i="1" s="1"/>
  <c r="AD889" i="1" a="1"/>
  <c r="AD889" i="1" s="1"/>
  <c r="J889" i="1" s="1"/>
  <c r="AG889" i="1"/>
  <c r="AH889" i="1" s="1"/>
  <c r="AD881" i="1" a="1"/>
  <c r="AD881" i="1" s="1"/>
  <c r="J881" i="1" s="1"/>
  <c r="AG881" i="1"/>
  <c r="AH881" i="1" s="1"/>
  <c r="AD873" i="1" a="1"/>
  <c r="AD873" i="1" s="1"/>
  <c r="J873" i="1" s="1"/>
  <c r="AG873" i="1"/>
  <c r="AH873" i="1" s="1"/>
  <c r="AD865" i="1" a="1"/>
  <c r="AD865" i="1" s="1"/>
  <c r="J865" i="1" s="1"/>
  <c r="AG865" i="1"/>
  <c r="AH865" i="1" s="1"/>
  <c r="AD857" i="1" a="1"/>
  <c r="AD857" i="1" s="1"/>
  <c r="J857" i="1" s="1"/>
  <c r="AG857" i="1"/>
  <c r="AH857" i="1" s="1"/>
  <c r="AD849" i="1" a="1"/>
  <c r="AD849" i="1" s="1"/>
  <c r="J849" i="1" s="1"/>
  <c r="AG849" i="1"/>
  <c r="AH849" i="1" s="1"/>
  <c r="AD841" i="1" a="1"/>
  <c r="AD841" i="1" s="1"/>
  <c r="J841" i="1" s="1"/>
  <c r="AG841" i="1"/>
  <c r="AH841" i="1" s="1"/>
  <c r="AD833" i="1" a="1"/>
  <c r="AD833" i="1" s="1"/>
  <c r="J833" i="1" s="1"/>
  <c r="AG833" i="1"/>
  <c r="AH833" i="1" s="1"/>
  <c r="AD825" i="1" a="1"/>
  <c r="AD825" i="1" s="1"/>
  <c r="J825" i="1" s="1"/>
  <c r="AG825" i="1"/>
  <c r="AH825" i="1" s="1"/>
  <c r="AD817" i="1" a="1"/>
  <c r="AD817" i="1" s="1"/>
  <c r="J817" i="1" s="1"/>
  <c r="AG817" i="1"/>
  <c r="AH817" i="1" s="1"/>
  <c r="AD809" i="1" a="1"/>
  <c r="AD809" i="1" s="1"/>
  <c r="J809" i="1" s="1"/>
  <c r="AG809" i="1"/>
  <c r="AH809" i="1" s="1"/>
  <c r="AD801" i="1" a="1"/>
  <c r="AD801" i="1" s="1"/>
  <c r="J801" i="1" s="1"/>
  <c r="AG801" i="1"/>
  <c r="AH801" i="1" s="1"/>
  <c r="AD793" i="1" a="1"/>
  <c r="AD793" i="1" s="1"/>
  <c r="J793" i="1" s="1"/>
  <c r="AG793" i="1"/>
  <c r="AH793" i="1" s="1"/>
  <c r="AD785" i="1" a="1"/>
  <c r="AD785" i="1" s="1"/>
  <c r="J785" i="1" s="1"/>
  <c r="AG785" i="1"/>
  <c r="AH785" i="1" s="1"/>
  <c r="AD777" i="1" a="1"/>
  <c r="AD777" i="1" s="1"/>
  <c r="J777" i="1" s="1"/>
  <c r="AG777" i="1"/>
  <c r="AH777" i="1" s="1"/>
  <c r="AD769" i="1" a="1"/>
  <c r="AD769" i="1" s="1"/>
  <c r="J769" i="1" s="1"/>
  <c r="AG769" i="1"/>
  <c r="AH769" i="1" s="1"/>
  <c r="AD761" i="1" a="1"/>
  <c r="AD761" i="1" s="1"/>
  <c r="J761" i="1" s="1"/>
  <c r="AG761" i="1"/>
  <c r="AH761" i="1" s="1"/>
  <c r="AD753" i="1" a="1"/>
  <c r="AD753" i="1" s="1"/>
  <c r="J753" i="1" s="1"/>
  <c r="AG753" i="1"/>
  <c r="AH753" i="1" s="1"/>
  <c r="AD745" i="1" a="1"/>
  <c r="AD745" i="1" s="1"/>
  <c r="J745" i="1" s="1"/>
  <c r="AG745" i="1"/>
  <c r="AH745" i="1" s="1"/>
  <c r="AD737" i="1" a="1"/>
  <c r="AD737" i="1" s="1"/>
  <c r="J737" i="1" s="1"/>
  <c r="AG737" i="1"/>
  <c r="AH737" i="1" s="1"/>
  <c r="AD729" i="1" a="1"/>
  <c r="AD729" i="1" s="1"/>
  <c r="J729" i="1" s="1"/>
  <c r="AG729" i="1"/>
  <c r="AH729" i="1" s="1"/>
  <c r="AD721" i="1" a="1"/>
  <c r="AD721" i="1" s="1"/>
  <c r="J721" i="1" s="1"/>
  <c r="AG721" i="1"/>
  <c r="AH721" i="1" s="1"/>
  <c r="AD713" i="1" a="1"/>
  <c r="AD713" i="1" s="1"/>
  <c r="J713" i="1" s="1"/>
  <c r="AG713" i="1"/>
  <c r="AH713" i="1" s="1"/>
  <c r="AD705" i="1" a="1"/>
  <c r="AD705" i="1" s="1"/>
  <c r="J705" i="1" s="1"/>
  <c r="AG705" i="1"/>
  <c r="AH705" i="1" s="1"/>
  <c r="AD697" i="1" a="1"/>
  <c r="AD697" i="1" s="1"/>
  <c r="J697" i="1" s="1"/>
  <c r="AG697" i="1"/>
  <c r="AH697" i="1" s="1"/>
  <c r="AD689" i="1" a="1"/>
  <c r="AD689" i="1" s="1"/>
  <c r="J689" i="1" s="1"/>
  <c r="AG689" i="1"/>
  <c r="AH689" i="1" s="1"/>
  <c r="AD681" i="1" a="1"/>
  <c r="AD681" i="1" s="1"/>
  <c r="J681" i="1" s="1"/>
  <c r="AG681" i="1"/>
  <c r="AH681" i="1" s="1"/>
  <c r="AD673" i="1" a="1"/>
  <c r="AD673" i="1" s="1"/>
  <c r="J673" i="1" s="1"/>
  <c r="AG673" i="1"/>
  <c r="AH673" i="1" s="1"/>
  <c r="AD665" i="1" a="1"/>
  <c r="AD665" i="1" s="1"/>
  <c r="J665" i="1" s="1"/>
  <c r="AG665" i="1"/>
  <c r="AH665" i="1" s="1"/>
  <c r="AD657" i="1" a="1"/>
  <c r="AD657" i="1" s="1"/>
  <c r="J657" i="1" s="1"/>
  <c r="AG657" i="1"/>
  <c r="AH657" i="1" s="1"/>
  <c r="AD649" i="1" a="1"/>
  <c r="AD649" i="1" s="1"/>
  <c r="J649" i="1" s="1"/>
  <c r="AG649" i="1"/>
  <c r="AH649" i="1" s="1"/>
  <c r="AD641" i="1" a="1"/>
  <c r="AD641" i="1" s="1"/>
  <c r="J641" i="1" s="1"/>
  <c r="AG641" i="1"/>
  <c r="AH641" i="1" s="1"/>
  <c r="AD633" i="1" a="1"/>
  <c r="AD633" i="1" s="1"/>
  <c r="J633" i="1" s="1"/>
  <c r="AG633" i="1"/>
  <c r="AH633" i="1" s="1"/>
  <c r="AD625" i="1" a="1"/>
  <c r="AD625" i="1" s="1"/>
  <c r="J625" i="1" s="1"/>
  <c r="AG625" i="1"/>
  <c r="AH625" i="1" s="1"/>
  <c r="AD617" i="1" a="1"/>
  <c r="AD617" i="1" s="1"/>
  <c r="J617" i="1" s="1"/>
  <c r="AG617" i="1"/>
  <c r="AH617" i="1" s="1"/>
  <c r="AD609" i="1" a="1"/>
  <c r="AD609" i="1" s="1"/>
  <c r="J609" i="1" s="1"/>
  <c r="AG609" i="1"/>
  <c r="AH609" i="1" s="1"/>
  <c r="AD601" i="1" a="1"/>
  <c r="AD601" i="1" s="1"/>
  <c r="J601" i="1" s="1"/>
  <c r="AG601" i="1"/>
  <c r="AH601" i="1" s="1"/>
  <c r="AD593" i="1" a="1"/>
  <c r="AD593" i="1" s="1"/>
  <c r="J593" i="1" s="1"/>
  <c r="AG593" i="1"/>
  <c r="AH593" i="1" s="1"/>
  <c r="AD585" i="1" a="1"/>
  <c r="AD585" i="1" s="1"/>
  <c r="J585" i="1" s="1"/>
  <c r="AG585" i="1"/>
  <c r="AH585" i="1" s="1"/>
  <c r="AD577" i="1" a="1"/>
  <c r="AD577" i="1" s="1"/>
  <c r="J577" i="1" s="1"/>
  <c r="AG577" i="1"/>
  <c r="AH577" i="1" s="1"/>
  <c r="AD569" i="1" a="1"/>
  <c r="AD569" i="1" s="1"/>
  <c r="J569" i="1" s="1"/>
  <c r="AG569" i="1"/>
  <c r="AH569" i="1" s="1"/>
  <c r="AD561" i="1" a="1"/>
  <c r="AD561" i="1" s="1"/>
  <c r="J561" i="1" s="1"/>
  <c r="AG561" i="1"/>
  <c r="AH561" i="1" s="1"/>
  <c r="AD553" i="1" a="1"/>
  <c r="AD553" i="1" s="1"/>
  <c r="J553" i="1" s="1"/>
  <c r="AG553" i="1"/>
  <c r="AH553" i="1" s="1"/>
  <c r="AD545" i="1" a="1"/>
  <c r="AD545" i="1" s="1"/>
  <c r="J545" i="1" s="1"/>
  <c r="AG545" i="1"/>
  <c r="AH545" i="1" s="1"/>
  <c r="AD537" i="1" a="1"/>
  <c r="AD537" i="1" s="1"/>
  <c r="J537" i="1" s="1"/>
  <c r="AG537" i="1"/>
  <c r="AH537" i="1" s="1"/>
  <c r="AD529" i="1" a="1"/>
  <c r="AD529" i="1" s="1"/>
  <c r="J529" i="1" s="1"/>
  <c r="AG529" i="1"/>
  <c r="AH529" i="1" s="1"/>
  <c r="AD521" i="1" a="1"/>
  <c r="AD521" i="1" s="1"/>
  <c r="J521" i="1" s="1"/>
  <c r="AG521" i="1"/>
  <c r="AH521" i="1" s="1"/>
  <c r="AD513" i="1" a="1"/>
  <c r="AD513" i="1" s="1"/>
  <c r="J513" i="1" s="1"/>
  <c r="AG513" i="1"/>
  <c r="AH513" i="1" s="1"/>
  <c r="AD505" i="1" a="1"/>
  <c r="AD505" i="1" s="1"/>
  <c r="J505" i="1" s="1"/>
  <c r="AG505" i="1"/>
  <c r="AH505" i="1" s="1"/>
  <c r="AD497" i="1" a="1"/>
  <c r="AD497" i="1" s="1"/>
  <c r="J497" i="1" s="1"/>
  <c r="AG497" i="1"/>
  <c r="AH497" i="1" s="1"/>
  <c r="AD489" i="1" a="1"/>
  <c r="AD489" i="1" s="1"/>
  <c r="J489" i="1" s="1"/>
  <c r="AG489" i="1"/>
  <c r="AH489" i="1" s="1"/>
  <c r="AD481" i="1" a="1"/>
  <c r="AD481" i="1" s="1"/>
  <c r="J481" i="1" s="1"/>
  <c r="AG481" i="1"/>
  <c r="AH481" i="1" s="1"/>
  <c r="AD473" i="1" a="1"/>
  <c r="AD473" i="1" s="1"/>
  <c r="J473" i="1" s="1"/>
  <c r="AG473" i="1"/>
  <c r="AH473" i="1" s="1"/>
  <c r="AD465" i="1" a="1"/>
  <c r="AD465" i="1" s="1"/>
  <c r="J465" i="1" s="1"/>
  <c r="AG465" i="1"/>
  <c r="AH465" i="1" s="1"/>
  <c r="AD457" i="1" a="1"/>
  <c r="AD457" i="1" s="1"/>
  <c r="J457" i="1" s="1"/>
  <c r="AG457" i="1"/>
  <c r="AH457" i="1" s="1"/>
  <c r="AD449" i="1" a="1"/>
  <c r="AD449" i="1" s="1"/>
  <c r="J449" i="1" s="1"/>
  <c r="AG449" i="1"/>
  <c r="AH449" i="1" s="1"/>
  <c r="AD441" i="1" a="1"/>
  <c r="AD441" i="1" s="1"/>
  <c r="J441" i="1" s="1"/>
  <c r="AG441" i="1"/>
  <c r="AH441" i="1" s="1"/>
  <c r="AD433" i="1" a="1"/>
  <c r="AD433" i="1" s="1"/>
  <c r="J433" i="1" s="1"/>
  <c r="AG433" i="1"/>
  <c r="AH433" i="1" s="1"/>
  <c r="AD425" i="1" a="1"/>
  <c r="AD425" i="1" s="1"/>
  <c r="J425" i="1" s="1"/>
  <c r="AG425" i="1"/>
  <c r="AH425" i="1" s="1"/>
  <c r="AD417" i="1" a="1"/>
  <c r="AD417" i="1" s="1"/>
  <c r="J417" i="1" s="1"/>
  <c r="AG417" i="1"/>
  <c r="AH417" i="1" s="1"/>
  <c r="AD409" i="1" a="1"/>
  <c r="AD409" i="1" s="1"/>
  <c r="J409" i="1" s="1"/>
  <c r="AG409" i="1"/>
  <c r="AH409" i="1" s="1"/>
  <c r="AD401" i="1" a="1"/>
  <c r="AD401" i="1" s="1"/>
  <c r="J401" i="1" s="1"/>
  <c r="AG401" i="1"/>
  <c r="AH401" i="1" s="1"/>
  <c r="AD393" i="1" a="1"/>
  <c r="AD393" i="1" s="1"/>
  <c r="J393" i="1" s="1"/>
  <c r="AG393" i="1"/>
  <c r="AH393" i="1" s="1"/>
  <c r="AD385" i="1" a="1"/>
  <c r="AD385" i="1" s="1"/>
  <c r="J385" i="1" s="1"/>
  <c r="AG385" i="1"/>
  <c r="AH385" i="1" s="1"/>
  <c r="AD377" i="1" a="1"/>
  <c r="AD377" i="1" s="1"/>
  <c r="J377" i="1" s="1"/>
  <c r="AG377" i="1"/>
  <c r="AH377" i="1" s="1"/>
  <c r="AD369" i="1" a="1"/>
  <c r="AD369" i="1" s="1"/>
  <c r="J369" i="1" s="1"/>
  <c r="AG369" i="1"/>
  <c r="AH369" i="1" s="1"/>
  <c r="AD361" i="1" a="1"/>
  <c r="AD361" i="1" s="1"/>
  <c r="J361" i="1" s="1"/>
  <c r="AG361" i="1"/>
  <c r="AH361" i="1" s="1"/>
  <c r="AD353" i="1" a="1"/>
  <c r="AD353" i="1" s="1"/>
  <c r="J353" i="1" s="1"/>
  <c r="AG353" i="1"/>
  <c r="AH353" i="1" s="1"/>
  <c r="AD345" i="1" a="1"/>
  <c r="AD345" i="1" s="1"/>
  <c r="J345" i="1" s="1"/>
  <c r="AG345" i="1"/>
  <c r="AH345" i="1" s="1"/>
  <c r="AD337" i="1" a="1"/>
  <c r="AD337" i="1" s="1"/>
  <c r="J337" i="1" s="1"/>
  <c r="AG337" i="1"/>
  <c r="AH337" i="1" s="1"/>
  <c r="AD329" i="1" a="1"/>
  <c r="AD329" i="1" s="1"/>
  <c r="J329" i="1" s="1"/>
  <c r="AG329" i="1"/>
  <c r="AH329" i="1" s="1"/>
  <c r="AD321" i="1" a="1"/>
  <c r="AD321" i="1" s="1"/>
  <c r="J321" i="1" s="1"/>
  <c r="AG321" i="1"/>
  <c r="AH321" i="1" s="1"/>
  <c r="AD313" i="1" a="1"/>
  <c r="AD313" i="1" s="1"/>
  <c r="J313" i="1" s="1"/>
  <c r="AG313" i="1"/>
  <c r="AH313" i="1" s="1"/>
  <c r="AD305" i="1" a="1"/>
  <c r="AD305" i="1" s="1"/>
  <c r="J305" i="1" s="1"/>
  <c r="AG305" i="1"/>
  <c r="AH305" i="1" s="1"/>
  <c r="AD297" i="1" a="1"/>
  <c r="AD297" i="1" s="1"/>
  <c r="J297" i="1" s="1"/>
  <c r="AG297" i="1"/>
  <c r="AH297" i="1" s="1"/>
  <c r="AD289" i="1" a="1"/>
  <c r="AD289" i="1" s="1"/>
  <c r="J289" i="1" s="1"/>
  <c r="AG289" i="1"/>
  <c r="AH289" i="1" s="1"/>
  <c r="AD281" i="1" a="1"/>
  <c r="AD281" i="1" s="1"/>
  <c r="J281" i="1" s="1"/>
  <c r="AG281" i="1"/>
  <c r="AH281" i="1" s="1"/>
  <c r="AD273" i="1" a="1"/>
  <c r="AD273" i="1" s="1"/>
  <c r="J273" i="1" s="1"/>
  <c r="AG273" i="1"/>
  <c r="AH273" i="1" s="1"/>
  <c r="AD265" i="1" a="1"/>
  <c r="AD265" i="1" s="1"/>
  <c r="J265" i="1" s="1"/>
  <c r="AG265" i="1"/>
  <c r="AH265" i="1" s="1"/>
  <c r="AD257" i="1" a="1"/>
  <c r="AD257" i="1" s="1"/>
  <c r="J257" i="1" s="1"/>
  <c r="AG257" i="1"/>
  <c r="AH257" i="1" s="1"/>
  <c r="AD249" i="1" a="1"/>
  <c r="AD249" i="1" s="1"/>
  <c r="J249" i="1" s="1"/>
  <c r="AG249" i="1"/>
  <c r="AH249" i="1" s="1"/>
  <c r="AD241" i="1" a="1"/>
  <c r="AD241" i="1" s="1"/>
  <c r="J241" i="1" s="1"/>
  <c r="AG241" i="1"/>
  <c r="AH241" i="1" s="1"/>
  <c r="AD233" i="1" a="1"/>
  <c r="AD233" i="1" s="1"/>
  <c r="J233" i="1" s="1"/>
  <c r="AG233" i="1"/>
  <c r="AH233" i="1" s="1"/>
  <c r="AD225" i="1" a="1"/>
  <c r="AD225" i="1" s="1"/>
  <c r="J225" i="1" s="1"/>
  <c r="AG225" i="1"/>
  <c r="AH225" i="1" s="1"/>
  <c r="AD217" i="1" a="1"/>
  <c r="AD217" i="1" s="1"/>
  <c r="J217" i="1" s="1"/>
  <c r="AG217" i="1"/>
  <c r="AH217" i="1" s="1"/>
  <c r="AD209" i="1" a="1"/>
  <c r="AD209" i="1" s="1"/>
  <c r="J209" i="1" s="1"/>
  <c r="AG209" i="1"/>
  <c r="AH209" i="1" s="1"/>
  <c r="AD201" i="1" a="1"/>
  <c r="AD201" i="1" s="1"/>
  <c r="J201" i="1" s="1"/>
  <c r="AG201" i="1"/>
  <c r="AH201" i="1" s="1"/>
  <c r="AD193" i="1" a="1"/>
  <c r="AD193" i="1" s="1"/>
  <c r="J193" i="1" s="1"/>
  <c r="AG193" i="1"/>
  <c r="AH193" i="1" s="1"/>
  <c r="AD185" i="1" a="1"/>
  <c r="AD185" i="1" s="1"/>
  <c r="J185" i="1" s="1"/>
  <c r="AG185" i="1"/>
  <c r="AH185" i="1" s="1"/>
  <c r="AD177" i="1" a="1"/>
  <c r="AD177" i="1" s="1"/>
  <c r="J177" i="1" s="1"/>
  <c r="AG177" i="1"/>
  <c r="AH177" i="1" s="1"/>
  <c r="AD169" i="1" a="1"/>
  <c r="AD169" i="1" s="1"/>
  <c r="J169" i="1" s="1"/>
  <c r="AG169" i="1"/>
  <c r="AH169" i="1" s="1"/>
  <c r="AD161" i="1" a="1"/>
  <c r="AD161" i="1" s="1"/>
  <c r="J161" i="1" s="1"/>
  <c r="AG161" i="1"/>
  <c r="AH161" i="1" s="1"/>
  <c r="AD153" i="1" a="1"/>
  <c r="AD153" i="1" s="1"/>
  <c r="J153" i="1" s="1"/>
  <c r="AG153" i="1"/>
  <c r="AH153" i="1" s="1"/>
  <c r="AD145" i="1" a="1"/>
  <c r="AD145" i="1" s="1"/>
  <c r="J145" i="1" s="1"/>
  <c r="AG145" i="1"/>
  <c r="AH145" i="1" s="1"/>
  <c r="AD137" i="1" a="1"/>
  <c r="AD137" i="1" s="1"/>
  <c r="J137" i="1" s="1"/>
  <c r="AG137" i="1"/>
  <c r="AH137" i="1" s="1"/>
  <c r="AD129" i="1" a="1"/>
  <c r="AD129" i="1" s="1"/>
  <c r="J129" i="1" s="1"/>
  <c r="AG129" i="1"/>
  <c r="AH129" i="1" s="1"/>
  <c r="AD121" i="1" a="1"/>
  <c r="AD121" i="1" s="1"/>
  <c r="J121" i="1" s="1"/>
  <c r="AG121" i="1"/>
  <c r="AH121" i="1" s="1"/>
  <c r="AD113" i="1" a="1"/>
  <c r="AD113" i="1" s="1"/>
  <c r="J113" i="1" s="1"/>
  <c r="AG113" i="1"/>
  <c r="AH113" i="1" s="1"/>
  <c r="AD105" i="1" a="1"/>
  <c r="AD105" i="1" s="1"/>
  <c r="J105" i="1" s="1"/>
  <c r="AG105" i="1"/>
  <c r="AH105" i="1" s="1"/>
  <c r="AD97" i="1" a="1"/>
  <c r="AD97" i="1" s="1"/>
  <c r="J97" i="1" s="1"/>
  <c r="AG97" i="1"/>
  <c r="AH97" i="1" s="1"/>
  <c r="AD24" i="1" a="1"/>
  <c r="AD24" i="1" s="1"/>
  <c r="J24" i="1" s="1"/>
  <c r="AG24" i="1"/>
  <c r="AH24" i="1" s="1"/>
  <c r="AD1016" i="1" a="1"/>
  <c r="AD1016" i="1" s="1"/>
  <c r="J1016" i="1" s="1"/>
  <c r="AG1016" i="1"/>
  <c r="AH1016" i="1" s="1"/>
  <c r="AD1008" i="1" a="1"/>
  <c r="AD1008" i="1" s="1"/>
  <c r="J1008" i="1" s="1"/>
  <c r="AG1008" i="1"/>
  <c r="AH1008" i="1" s="1"/>
  <c r="AD1000" i="1" a="1"/>
  <c r="AD1000" i="1" s="1"/>
  <c r="J1000" i="1" s="1"/>
  <c r="AG1000" i="1"/>
  <c r="AH1000" i="1" s="1"/>
  <c r="AD992" i="1" a="1"/>
  <c r="AD992" i="1" s="1"/>
  <c r="J992" i="1" s="1"/>
  <c r="AG992" i="1"/>
  <c r="AH992" i="1" s="1"/>
  <c r="AD984" i="1" a="1"/>
  <c r="AD984" i="1" s="1"/>
  <c r="J984" i="1" s="1"/>
  <c r="AG984" i="1"/>
  <c r="AH984" i="1" s="1"/>
  <c r="AD976" i="1" a="1"/>
  <c r="AD976" i="1" s="1"/>
  <c r="J976" i="1" s="1"/>
  <c r="AG976" i="1"/>
  <c r="AH976" i="1" s="1"/>
  <c r="AD968" i="1" a="1"/>
  <c r="AD968" i="1" s="1"/>
  <c r="J968" i="1" s="1"/>
  <c r="AG968" i="1"/>
  <c r="AH968" i="1" s="1"/>
  <c r="AD960" i="1" a="1"/>
  <c r="AD960" i="1" s="1"/>
  <c r="J960" i="1" s="1"/>
  <c r="AG960" i="1"/>
  <c r="AH960" i="1" s="1"/>
  <c r="AD952" i="1" a="1"/>
  <c r="AD952" i="1" s="1"/>
  <c r="J952" i="1" s="1"/>
  <c r="AG952" i="1"/>
  <c r="AH952" i="1" s="1"/>
  <c r="AD944" i="1" a="1"/>
  <c r="AD944" i="1" s="1"/>
  <c r="J944" i="1" s="1"/>
  <c r="AG944" i="1"/>
  <c r="AH944" i="1" s="1"/>
  <c r="AD936" i="1" a="1"/>
  <c r="AD936" i="1" s="1"/>
  <c r="J936" i="1" s="1"/>
  <c r="AG936" i="1"/>
  <c r="AH936" i="1" s="1"/>
  <c r="AD928" i="1" a="1"/>
  <c r="AD928" i="1" s="1"/>
  <c r="J928" i="1" s="1"/>
  <c r="AG928" i="1"/>
  <c r="AH928" i="1" s="1"/>
  <c r="AD920" i="1" a="1"/>
  <c r="AD920" i="1" s="1"/>
  <c r="J920" i="1" s="1"/>
  <c r="AG920" i="1"/>
  <c r="AH920" i="1" s="1"/>
  <c r="AD912" i="1" a="1"/>
  <c r="AD912" i="1" s="1"/>
  <c r="J912" i="1" s="1"/>
  <c r="AG912" i="1"/>
  <c r="AH912" i="1" s="1"/>
  <c r="AD904" i="1" a="1"/>
  <c r="AD904" i="1" s="1"/>
  <c r="J904" i="1" s="1"/>
  <c r="AG904" i="1"/>
  <c r="AH904" i="1" s="1"/>
  <c r="AD896" i="1" a="1"/>
  <c r="AD896" i="1" s="1"/>
  <c r="J896" i="1" s="1"/>
  <c r="AG896" i="1"/>
  <c r="AH896" i="1" s="1"/>
  <c r="AD888" i="1" a="1"/>
  <c r="AD888" i="1" s="1"/>
  <c r="J888" i="1" s="1"/>
  <c r="AG888" i="1"/>
  <c r="AH888" i="1" s="1"/>
  <c r="AD880" i="1" a="1"/>
  <c r="AD880" i="1" s="1"/>
  <c r="J880" i="1" s="1"/>
  <c r="AG880" i="1"/>
  <c r="AH880" i="1" s="1"/>
  <c r="AD872" i="1" a="1"/>
  <c r="AD872" i="1" s="1"/>
  <c r="J872" i="1" s="1"/>
  <c r="AG872" i="1"/>
  <c r="AH872" i="1" s="1"/>
  <c r="AD864" i="1" a="1"/>
  <c r="AD864" i="1" s="1"/>
  <c r="J864" i="1" s="1"/>
  <c r="AG864" i="1"/>
  <c r="AH864" i="1" s="1"/>
  <c r="AD856" i="1" a="1"/>
  <c r="AD856" i="1" s="1"/>
  <c r="J856" i="1" s="1"/>
  <c r="AG856" i="1"/>
  <c r="AH856" i="1" s="1"/>
  <c r="AD848" i="1" a="1"/>
  <c r="AD848" i="1" s="1"/>
  <c r="J848" i="1" s="1"/>
  <c r="AG848" i="1"/>
  <c r="AH848" i="1" s="1"/>
  <c r="AD840" i="1" a="1"/>
  <c r="AD840" i="1" s="1"/>
  <c r="J840" i="1" s="1"/>
  <c r="AG840" i="1"/>
  <c r="AH840" i="1" s="1"/>
  <c r="AD832" i="1" a="1"/>
  <c r="AD832" i="1" s="1"/>
  <c r="J832" i="1" s="1"/>
  <c r="AG832" i="1"/>
  <c r="AH832" i="1" s="1"/>
  <c r="AD824" i="1" a="1"/>
  <c r="AD824" i="1" s="1"/>
  <c r="J824" i="1" s="1"/>
  <c r="AG824" i="1"/>
  <c r="AH824" i="1" s="1"/>
  <c r="AD816" i="1" a="1"/>
  <c r="AD816" i="1" s="1"/>
  <c r="J816" i="1" s="1"/>
  <c r="AG816" i="1"/>
  <c r="AH816" i="1" s="1"/>
  <c r="AD808" i="1" a="1"/>
  <c r="AD808" i="1" s="1"/>
  <c r="J808" i="1" s="1"/>
  <c r="AG808" i="1"/>
  <c r="AH808" i="1" s="1"/>
  <c r="AD800" i="1" a="1"/>
  <c r="AD800" i="1" s="1"/>
  <c r="J800" i="1" s="1"/>
  <c r="AG800" i="1"/>
  <c r="AH800" i="1" s="1"/>
  <c r="AD792" i="1" a="1"/>
  <c r="AD792" i="1" s="1"/>
  <c r="J792" i="1" s="1"/>
  <c r="AG792" i="1"/>
  <c r="AH792" i="1" s="1"/>
  <c r="AD784" i="1" a="1"/>
  <c r="AD784" i="1" s="1"/>
  <c r="J784" i="1" s="1"/>
  <c r="AG784" i="1"/>
  <c r="AH784" i="1" s="1"/>
  <c r="AD776" i="1" a="1"/>
  <c r="AD776" i="1" s="1"/>
  <c r="J776" i="1" s="1"/>
  <c r="AG776" i="1"/>
  <c r="AH776" i="1" s="1"/>
  <c r="AD768" i="1" a="1"/>
  <c r="AD768" i="1" s="1"/>
  <c r="J768" i="1" s="1"/>
  <c r="AG768" i="1"/>
  <c r="AH768" i="1" s="1"/>
  <c r="AD760" i="1" a="1"/>
  <c r="AD760" i="1" s="1"/>
  <c r="J760" i="1" s="1"/>
  <c r="AG760" i="1"/>
  <c r="AH760" i="1" s="1"/>
  <c r="AD752" i="1" a="1"/>
  <c r="AD752" i="1" s="1"/>
  <c r="J752" i="1" s="1"/>
  <c r="AG752" i="1"/>
  <c r="AH752" i="1" s="1"/>
  <c r="AD744" i="1" a="1"/>
  <c r="AD744" i="1" s="1"/>
  <c r="J744" i="1" s="1"/>
  <c r="AG744" i="1"/>
  <c r="AH744" i="1" s="1"/>
  <c r="AD736" i="1" a="1"/>
  <c r="AD736" i="1" s="1"/>
  <c r="J736" i="1" s="1"/>
  <c r="AG736" i="1"/>
  <c r="AH736" i="1" s="1"/>
  <c r="AD728" i="1" a="1"/>
  <c r="AD728" i="1" s="1"/>
  <c r="J728" i="1" s="1"/>
  <c r="AG728" i="1"/>
  <c r="AH728" i="1" s="1"/>
  <c r="AD720" i="1" a="1"/>
  <c r="AD720" i="1" s="1"/>
  <c r="J720" i="1" s="1"/>
  <c r="AG720" i="1"/>
  <c r="AH720" i="1" s="1"/>
  <c r="AD712" i="1" a="1"/>
  <c r="AD712" i="1" s="1"/>
  <c r="J712" i="1" s="1"/>
  <c r="AG712" i="1"/>
  <c r="AH712" i="1" s="1"/>
  <c r="AD704" i="1" a="1"/>
  <c r="AD704" i="1" s="1"/>
  <c r="J704" i="1" s="1"/>
  <c r="AG704" i="1"/>
  <c r="AH704" i="1" s="1"/>
  <c r="AD696" i="1" a="1"/>
  <c r="AD696" i="1" s="1"/>
  <c r="J696" i="1" s="1"/>
  <c r="AG696" i="1"/>
  <c r="AH696" i="1" s="1"/>
  <c r="AD688" i="1" a="1"/>
  <c r="AD688" i="1" s="1"/>
  <c r="J688" i="1" s="1"/>
  <c r="AG688" i="1"/>
  <c r="AH688" i="1" s="1"/>
  <c r="AD680" i="1" a="1"/>
  <c r="AD680" i="1" s="1"/>
  <c r="J680" i="1" s="1"/>
  <c r="AG680" i="1"/>
  <c r="AH680" i="1" s="1"/>
  <c r="AD672" i="1" a="1"/>
  <c r="AD672" i="1" s="1"/>
  <c r="J672" i="1" s="1"/>
  <c r="AG672" i="1"/>
  <c r="AH672" i="1" s="1"/>
  <c r="AD664" i="1" a="1"/>
  <c r="AD664" i="1" s="1"/>
  <c r="J664" i="1" s="1"/>
  <c r="AG664" i="1"/>
  <c r="AH664" i="1" s="1"/>
  <c r="AD656" i="1" a="1"/>
  <c r="AD656" i="1" s="1"/>
  <c r="J656" i="1" s="1"/>
  <c r="AG656" i="1"/>
  <c r="AH656" i="1" s="1"/>
  <c r="AD648" i="1" a="1"/>
  <c r="AD648" i="1" s="1"/>
  <c r="J648" i="1" s="1"/>
  <c r="AG648" i="1"/>
  <c r="AH648" i="1" s="1"/>
  <c r="AD640" i="1" a="1"/>
  <c r="AD640" i="1" s="1"/>
  <c r="J640" i="1" s="1"/>
  <c r="AG640" i="1"/>
  <c r="AH640" i="1" s="1"/>
  <c r="AD632" i="1" a="1"/>
  <c r="AD632" i="1" s="1"/>
  <c r="J632" i="1" s="1"/>
  <c r="AG632" i="1"/>
  <c r="AH632" i="1" s="1"/>
  <c r="AD624" i="1" a="1"/>
  <c r="AD624" i="1" s="1"/>
  <c r="J624" i="1" s="1"/>
  <c r="AG624" i="1"/>
  <c r="AH624" i="1" s="1"/>
  <c r="AD616" i="1" a="1"/>
  <c r="AD616" i="1" s="1"/>
  <c r="J616" i="1" s="1"/>
  <c r="AG616" i="1"/>
  <c r="AH616" i="1" s="1"/>
  <c r="AD608" i="1" a="1"/>
  <c r="AD608" i="1" s="1"/>
  <c r="J608" i="1" s="1"/>
  <c r="AG608" i="1"/>
  <c r="AH608" i="1" s="1"/>
  <c r="AD600" i="1" a="1"/>
  <c r="AD600" i="1" s="1"/>
  <c r="J600" i="1" s="1"/>
  <c r="AG600" i="1"/>
  <c r="AH600" i="1" s="1"/>
  <c r="AD592" i="1" a="1"/>
  <c r="AD592" i="1" s="1"/>
  <c r="J592" i="1" s="1"/>
  <c r="AG592" i="1"/>
  <c r="AH592" i="1" s="1"/>
  <c r="AD584" i="1" a="1"/>
  <c r="AD584" i="1" s="1"/>
  <c r="J584" i="1" s="1"/>
  <c r="AG584" i="1"/>
  <c r="AH584" i="1" s="1"/>
  <c r="AD576" i="1" a="1"/>
  <c r="AD576" i="1" s="1"/>
  <c r="J576" i="1" s="1"/>
  <c r="AG576" i="1"/>
  <c r="AH576" i="1" s="1"/>
  <c r="AD568" i="1" a="1"/>
  <c r="AD568" i="1" s="1"/>
  <c r="J568" i="1" s="1"/>
  <c r="AG568" i="1"/>
  <c r="AH568" i="1" s="1"/>
  <c r="AD560" i="1" a="1"/>
  <c r="AD560" i="1" s="1"/>
  <c r="J560" i="1" s="1"/>
  <c r="AG560" i="1"/>
  <c r="AH560" i="1" s="1"/>
  <c r="AD552" i="1" a="1"/>
  <c r="AD552" i="1" s="1"/>
  <c r="J552" i="1" s="1"/>
  <c r="AG552" i="1"/>
  <c r="AH552" i="1" s="1"/>
  <c r="AD544" i="1" a="1"/>
  <c r="AD544" i="1" s="1"/>
  <c r="J544" i="1" s="1"/>
  <c r="AG544" i="1"/>
  <c r="AH544" i="1" s="1"/>
  <c r="AD536" i="1" a="1"/>
  <c r="AD536" i="1" s="1"/>
  <c r="J536" i="1" s="1"/>
  <c r="AG536" i="1"/>
  <c r="AH536" i="1" s="1"/>
  <c r="AD528" i="1" a="1"/>
  <c r="AD528" i="1" s="1"/>
  <c r="J528" i="1" s="1"/>
  <c r="AG528" i="1"/>
  <c r="AH528" i="1" s="1"/>
  <c r="AD520" i="1" a="1"/>
  <c r="AD520" i="1" s="1"/>
  <c r="J520" i="1" s="1"/>
  <c r="AG520" i="1"/>
  <c r="AH520" i="1" s="1"/>
  <c r="AD512" i="1" a="1"/>
  <c r="AD512" i="1" s="1"/>
  <c r="J512" i="1" s="1"/>
  <c r="AG512" i="1"/>
  <c r="AH512" i="1" s="1"/>
  <c r="AD504" i="1" a="1"/>
  <c r="AD504" i="1" s="1"/>
  <c r="J504" i="1" s="1"/>
  <c r="AG504" i="1"/>
  <c r="AH504" i="1" s="1"/>
  <c r="AD496" i="1" a="1"/>
  <c r="AD496" i="1" s="1"/>
  <c r="J496" i="1" s="1"/>
  <c r="AG496" i="1"/>
  <c r="AH496" i="1" s="1"/>
  <c r="AD488" i="1" a="1"/>
  <c r="AD488" i="1" s="1"/>
  <c r="J488" i="1" s="1"/>
  <c r="AG488" i="1"/>
  <c r="AH488" i="1" s="1"/>
  <c r="AD480" i="1" a="1"/>
  <c r="AD480" i="1" s="1"/>
  <c r="J480" i="1" s="1"/>
  <c r="AG480" i="1"/>
  <c r="AH480" i="1" s="1"/>
  <c r="AD472" i="1" a="1"/>
  <c r="AD472" i="1" s="1"/>
  <c r="J472" i="1" s="1"/>
  <c r="AG472" i="1"/>
  <c r="AH472" i="1" s="1"/>
  <c r="AD464" i="1" a="1"/>
  <c r="AD464" i="1" s="1"/>
  <c r="J464" i="1" s="1"/>
  <c r="AG464" i="1"/>
  <c r="AH464" i="1" s="1"/>
  <c r="AD456" i="1" a="1"/>
  <c r="AD456" i="1" s="1"/>
  <c r="J456" i="1" s="1"/>
  <c r="AG456" i="1"/>
  <c r="AH456" i="1" s="1"/>
  <c r="AD448" i="1" a="1"/>
  <c r="AD448" i="1" s="1"/>
  <c r="J448" i="1" s="1"/>
  <c r="AG448" i="1"/>
  <c r="AH448" i="1" s="1"/>
  <c r="AD440" i="1" a="1"/>
  <c r="AD440" i="1" s="1"/>
  <c r="J440" i="1" s="1"/>
  <c r="AG440" i="1"/>
  <c r="AH440" i="1" s="1"/>
  <c r="AD432" i="1" a="1"/>
  <c r="AD432" i="1" s="1"/>
  <c r="J432" i="1" s="1"/>
  <c r="AG432" i="1"/>
  <c r="AH432" i="1" s="1"/>
  <c r="AD424" i="1" a="1"/>
  <c r="AD424" i="1" s="1"/>
  <c r="J424" i="1" s="1"/>
  <c r="AG424" i="1"/>
  <c r="AH424" i="1" s="1"/>
  <c r="AD416" i="1" a="1"/>
  <c r="AD416" i="1" s="1"/>
  <c r="J416" i="1" s="1"/>
  <c r="AG416" i="1"/>
  <c r="AH416" i="1" s="1"/>
  <c r="AD408" i="1" a="1"/>
  <c r="AD408" i="1" s="1"/>
  <c r="J408" i="1" s="1"/>
  <c r="AG408" i="1"/>
  <c r="AH408" i="1" s="1"/>
  <c r="AD400" i="1" a="1"/>
  <c r="AD400" i="1" s="1"/>
  <c r="J400" i="1" s="1"/>
  <c r="AG400" i="1"/>
  <c r="AH400" i="1" s="1"/>
  <c r="AD392" i="1" a="1"/>
  <c r="AD392" i="1" s="1"/>
  <c r="J392" i="1" s="1"/>
  <c r="AG392" i="1"/>
  <c r="AH392" i="1" s="1"/>
  <c r="AD384" i="1" a="1"/>
  <c r="AD384" i="1" s="1"/>
  <c r="J384" i="1" s="1"/>
  <c r="AG384" i="1"/>
  <c r="AH384" i="1" s="1"/>
  <c r="AD376" i="1" a="1"/>
  <c r="AD376" i="1" s="1"/>
  <c r="J376" i="1" s="1"/>
  <c r="AG376" i="1"/>
  <c r="AH376" i="1" s="1"/>
  <c r="AD368" i="1" a="1"/>
  <c r="AD368" i="1" s="1"/>
  <c r="J368" i="1" s="1"/>
  <c r="AG368" i="1"/>
  <c r="AH368" i="1" s="1"/>
  <c r="AD360" i="1" a="1"/>
  <c r="AD360" i="1" s="1"/>
  <c r="J360" i="1" s="1"/>
  <c r="AG360" i="1"/>
  <c r="AH360" i="1" s="1"/>
  <c r="AD352" i="1" a="1"/>
  <c r="AD352" i="1" s="1"/>
  <c r="J352" i="1" s="1"/>
  <c r="AG352" i="1"/>
  <c r="AH352" i="1" s="1"/>
  <c r="AD344" i="1" a="1"/>
  <c r="AD344" i="1" s="1"/>
  <c r="J344" i="1" s="1"/>
  <c r="AG344" i="1"/>
  <c r="AH344" i="1" s="1"/>
  <c r="AD336" i="1" a="1"/>
  <c r="AD336" i="1" s="1"/>
  <c r="J336" i="1" s="1"/>
  <c r="AG336" i="1"/>
  <c r="AH336" i="1" s="1"/>
  <c r="AD328" i="1" a="1"/>
  <c r="AD328" i="1" s="1"/>
  <c r="J328" i="1" s="1"/>
  <c r="AG328" i="1"/>
  <c r="AH328" i="1" s="1"/>
  <c r="AD320" i="1" a="1"/>
  <c r="AD320" i="1" s="1"/>
  <c r="J320" i="1" s="1"/>
  <c r="AG320" i="1"/>
  <c r="AH320" i="1" s="1"/>
  <c r="AD312" i="1" a="1"/>
  <c r="AD312" i="1" s="1"/>
  <c r="J312" i="1" s="1"/>
  <c r="AG312" i="1"/>
  <c r="AH312" i="1" s="1"/>
  <c r="AD304" i="1" a="1"/>
  <c r="AD304" i="1" s="1"/>
  <c r="J304" i="1" s="1"/>
  <c r="AG304" i="1"/>
  <c r="AH304" i="1" s="1"/>
  <c r="AD296" i="1" a="1"/>
  <c r="AD296" i="1" s="1"/>
  <c r="J296" i="1" s="1"/>
  <c r="AG296" i="1"/>
  <c r="AH296" i="1" s="1"/>
  <c r="AD288" i="1" a="1"/>
  <c r="AD288" i="1" s="1"/>
  <c r="J288" i="1" s="1"/>
  <c r="AG288" i="1"/>
  <c r="AH288" i="1" s="1"/>
  <c r="AD280" i="1" a="1"/>
  <c r="AD280" i="1" s="1"/>
  <c r="J280" i="1" s="1"/>
  <c r="AG280" i="1"/>
  <c r="AH280" i="1" s="1"/>
  <c r="AD272" i="1" a="1"/>
  <c r="AD272" i="1" s="1"/>
  <c r="J272" i="1" s="1"/>
  <c r="AG272" i="1"/>
  <c r="AH272" i="1" s="1"/>
  <c r="AD264" i="1" a="1"/>
  <c r="AD264" i="1" s="1"/>
  <c r="J264" i="1" s="1"/>
  <c r="AG264" i="1"/>
  <c r="AH264" i="1" s="1"/>
  <c r="AD256" i="1" a="1"/>
  <c r="AD256" i="1" s="1"/>
  <c r="J256" i="1" s="1"/>
  <c r="AG256" i="1"/>
  <c r="AH256" i="1" s="1"/>
  <c r="AD248" i="1" a="1"/>
  <c r="AD248" i="1" s="1"/>
  <c r="J248" i="1" s="1"/>
  <c r="AG248" i="1"/>
  <c r="AH248" i="1" s="1"/>
  <c r="AD240" i="1" a="1"/>
  <c r="AD240" i="1" s="1"/>
  <c r="J240" i="1" s="1"/>
  <c r="AG240" i="1"/>
  <c r="AH240" i="1" s="1"/>
  <c r="AD232" i="1" a="1"/>
  <c r="AD232" i="1" s="1"/>
  <c r="J232" i="1" s="1"/>
  <c r="AG232" i="1"/>
  <c r="AH232" i="1" s="1"/>
  <c r="AD224" i="1" a="1"/>
  <c r="AD224" i="1" s="1"/>
  <c r="J224" i="1" s="1"/>
  <c r="AG224" i="1"/>
  <c r="AH224" i="1" s="1"/>
  <c r="AD216" i="1" a="1"/>
  <c r="AD216" i="1" s="1"/>
  <c r="J216" i="1" s="1"/>
  <c r="AG216" i="1"/>
  <c r="AH216" i="1" s="1"/>
  <c r="AD208" i="1" a="1"/>
  <c r="AD208" i="1" s="1"/>
  <c r="J208" i="1" s="1"/>
  <c r="AG208" i="1"/>
  <c r="AH208" i="1" s="1"/>
  <c r="AD200" i="1" a="1"/>
  <c r="AD200" i="1" s="1"/>
  <c r="J200" i="1" s="1"/>
  <c r="AG200" i="1"/>
  <c r="AH200" i="1" s="1"/>
  <c r="AD192" i="1" a="1"/>
  <c r="AD192" i="1" s="1"/>
  <c r="J192" i="1" s="1"/>
  <c r="AG192" i="1"/>
  <c r="AH192" i="1" s="1"/>
  <c r="AD184" i="1" a="1"/>
  <c r="AD184" i="1" s="1"/>
  <c r="J184" i="1" s="1"/>
  <c r="AG184" i="1"/>
  <c r="AH184" i="1" s="1"/>
  <c r="AD176" i="1" a="1"/>
  <c r="AD176" i="1" s="1"/>
  <c r="J176" i="1" s="1"/>
  <c r="AG176" i="1"/>
  <c r="AH176" i="1" s="1"/>
  <c r="AD168" i="1" a="1"/>
  <c r="AD168" i="1" s="1"/>
  <c r="J168" i="1" s="1"/>
  <c r="AG168" i="1"/>
  <c r="AH168" i="1" s="1"/>
  <c r="AD160" i="1" a="1"/>
  <c r="AD160" i="1" s="1"/>
  <c r="J160" i="1" s="1"/>
  <c r="AG160" i="1"/>
  <c r="AH160" i="1" s="1"/>
  <c r="AD152" i="1" a="1"/>
  <c r="AD152" i="1" s="1"/>
  <c r="J152" i="1" s="1"/>
  <c r="AG152" i="1"/>
  <c r="AH152" i="1" s="1"/>
  <c r="AD144" i="1" a="1"/>
  <c r="AD144" i="1" s="1"/>
  <c r="J144" i="1" s="1"/>
  <c r="AG144" i="1"/>
  <c r="AH144" i="1" s="1"/>
  <c r="AD136" i="1" a="1"/>
  <c r="AD136" i="1" s="1"/>
  <c r="J136" i="1" s="1"/>
  <c r="AG136" i="1"/>
  <c r="AH136" i="1" s="1"/>
  <c r="AD128" i="1" a="1"/>
  <c r="AD128" i="1" s="1"/>
  <c r="J128" i="1" s="1"/>
  <c r="AG128" i="1"/>
  <c r="AH128" i="1" s="1"/>
  <c r="AD120" i="1" a="1"/>
  <c r="AD120" i="1" s="1"/>
  <c r="J120" i="1" s="1"/>
  <c r="AG120" i="1"/>
  <c r="AH120" i="1" s="1"/>
  <c r="AD112" i="1" a="1"/>
  <c r="AD112" i="1" s="1"/>
  <c r="J112" i="1" s="1"/>
  <c r="AG112" i="1"/>
  <c r="AH112" i="1" s="1"/>
  <c r="AD104" i="1" a="1"/>
  <c r="AD104" i="1" s="1"/>
  <c r="J104" i="1" s="1"/>
  <c r="AG104" i="1"/>
  <c r="AH104" i="1" s="1"/>
  <c r="AD96" i="1" a="1"/>
  <c r="AD96" i="1" s="1"/>
  <c r="J96" i="1" s="1"/>
  <c r="AG96" i="1"/>
  <c r="AH96" i="1" s="1"/>
  <c r="AD88" i="1" a="1"/>
  <c r="AD88" i="1" s="1"/>
  <c r="J88" i="1" s="1"/>
  <c r="AG88" i="1"/>
  <c r="AH88" i="1" s="1"/>
  <c r="AD80" i="1" a="1"/>
  <c r="AD80" i="1" s="1"/>
  <c r="J80" i="1" s="1"/>
  <c r="AG80" i="1"/>
  <c r="AH80" i="1" s="1"/>
  <c r="AD72" i="1" a="1"/>
  <c r="AD72" i="1" s="1"/>
  <c r="J72" i="1" s="1"/>
  <c r="AG72" i="1"/>
  <c r="AH72" i="1" s="1"/>
  <c r="AD64" i="1" a="1"/>
  <c r="AD64" i="1" s="1"/>
  <c r="J64" i="1" s="1"/>
  <c r="AG64" i="1"/>
  <c r="AH64" i="1" s="1"/>
  <c r="AD56" i="1" a="1"/>
  <c r="AD56" i="1" s="1"/>
  <c r="J56" i="1" s="1"/>
  <c r="AG56" i="1"/>
  <c r="AH56" i="1" s="1"/>
  <c r="AD48" i="1" a="1"/>
  <c r="AD48" i="1" s="1"/>
  <c r="J48" i="1" s="1"/>
  <c r="AG48" i="1"/>
  <c r="AH48" i="1" s="1"/>
  <c r="AD40" i="1" a="1"/>
  <c r="AD40" i="1" s="1"/>
  <c r="J40" i="1" s="1"/>
  <c r="AG40" i="1"/>
  <c r="AH40" i="1" s="1"/>
  <c r="AD32" i="1" a="1"/>
  <c r="AD32" i="1" s="1"/>
  <c r="J32" i="1" s="1"/>
  <c r="AG32" i="1"/>
  <c r="AH32" i="1" s="1"/>
  <c r="AD1023" i="1" a="1"/>
  <c r="AD1023" i="1" s="1"/>
  <c r="J1023" i="1" s="1"/>
  <c r="AG1023" i="1"/>
  <c r="AH1023" i="1" s="1"/>
  <c r="AD1015" i="1" a="1"/>
  <c r="AD1015" i="1" s="1"/>
  <c r="J1015" i="1" s="1"/>
  <c r="AG1015" i="1"/>
  <c r="AH1015" i="1" s="1"/>
  <c r="AD1007" i="1" a="1"/>
  <c r="AD1007" i="1" s="1"/>
  <c r="J1007" i="1" s="1"/>
  <c r="AG1007" i="1"/>
  <c r="AH1007" i="1" s="1"/>
  <c r="AD999" i="1" a="1"/>
  <c r="AD999" i="1" s="1"/>
  <c r="J999" i="1" s="1"/>
  <c r="AG999" i="1"/>
  <c r="AH999" i="1" s="1"/>
  <c r="AD991" i="1" a="1"/>
  <c r="AD991" i="1" s="1"/>
  <c r="J991" i="1" s="1"/>
  <c r="AG991" i="1"/>
  <c r="AH991" i="1" s="1"/>
  <c r="AD983" i="1" a="1"/>
  <c r="AD983" i="1" s="1"/>
  <c r="J983" i="1" s="1"/>
  <c r="AG983" i="1"/>
  <c r="AH983" i="1" s="1"/>
  <c r="AD975" i="1" a="1"/>
  <c r="AD975" i="1" s="1"/>
  <c r="J975" i="1" s="1"/>
  <c r="AG975" i="1"/>
  <c r="AH975" i="1" s="1"/>
  <c r="AD967" i="1" a="1"/>
  <c r="AD967" i="1" s="1"/>
  <c r="J967" i="1" s="1"/>
  <c r="AG967" i="1"/>
  <c r="AH967" i="1" s="1"/>
  <c r="AD959" i="1" a="1"/>
  <c r="AD959" i="1" s="1"/>
  <c r="J959" i="1" s="1"/>
  <c r="AG959" i="1"/>
  <c r="AH959" i="1" s="1"/>
  <c r="AD951" i="1" a="1"/>
  <c r="AD951" i="1" s="1"/>
  <c r="J951" i="1" s="1"/>
  <c r="AG951" i="1"/>
  <c r="AH951" i="1" s="1"/>
  <c r="AD943" i="1" a="1"/>
  <c r="AD943" i="1" s="1"/>
  <c r="J943" i="1" s="1"/>
  <c r="AG943" i="1"/>
  <c r="AH943" i="1" s="1"/>
  <c r="AD935" i="1" a="1"/>
  <c r="AD935" i="1" s="1"/>
  <c r="J935" i="1" s="1"/>
  <c r="AG935" i="1"/>
  <c r="AH935" i="1" s="1"/>
  <c r="AD927" i="1" a="1"/>
  <c r="AD927" i="1" s="1"/>
  <c r="J927" i="1" s="1"/>
  <c r="AG927" i="1"/>
  <c r="AH927" i="1" s="1"/>
  <c r="AD919" i="1" a="1"/>
  <c r="AD919" i="1" s="1"/>
  <c r="J919" i="1" s="1"/>
  <c r="AG919" i="1"/>
  <c r="AH919" i="1" s="1"/>
  <c r="AD911" i="1" a="1"/>
  <c r="AD911" i="1" s="1"/>
  <c r="J911" i="1" s="1"/>
  <c r="AG911" i="1"/>
  <c r="AH911" i="1" s="1"/>
  <c r="AD903" i="1" a="1"/>
  <c r="AD903" i="1" s="1"/>
  <c r="J903" i="1" s="1"/>
  <c r="AG903" i="1"/>
  <c r="AH903" i="1" s="1"/>
  <c r="AD895" i="1" a="1"/>
  <c r="AD895" i="1" s="1"/>
  <c r="J895" i="1" s="1"/>
  <c r="AG895" i="1"/>
  <c r="AH895" i="1" s="1"/>
  <c r="AD887" i="1" a="1"/>
  <c r="AD887" i="1" s="1"/>
  <c r="J887" i="1" s="1"/>
  <c r="AG887" i="1"/>
  <c r="AH887" i="1" s="1"/>
  <c r="AD879" i="1" a="1"/>
  <c r="AD879" i="1" s="1"/>
  <c r="J879" i="1" s="1"/>
  <c r="AG879" i="1"/>
  <c r="AH879" i="1" s="1"/>
  <c r="AD871" i="1" a="1"/>
  <c r="AD871" i="1" s="1"/>
  <c r="J871" i="1" s="1"/>
  <c r="AG871" i="1"/>
  <c r="AH871" i="1" s="1"/>
  <c r="AD863" i="1" a="1"/>
  <c r="AD863" i="1" s="1"/>
  <c r="J863" i="1" s="1"/>
  <c r="AG863" i="1"/>
  <c r="AH863" i="1" s="1"/>
  <c r="AD855" i="1" a="1"/>
  <c r="AD855" i="1" s="1"/>
  <c r="J855" i="1" s="1"/>
  <c r="AG855" i="1"/>
  <c r="AH855" i="1" s="1"/>
  <c r="AD847" i="1" a="1"/>
  <c r="AD847" i="1" s="1"/>
  <c r="J847" i="1" s="1"/>
  <c r="AG847" i="1"/>
  <c r="AH847" i="1" s="1"/>
  <c r="AD839" i="1" a="1"/>
  <c r="AD839" i="1" s="1"/>
  <c r="J839" i="1" s="1"/>
  <c r="AG839" i="1"/>
  <c r="AH839" i="1" s="1"/>
  <c r="AD831" i="1" a="1"/>
  <c r="AD831" i="1" s="1"/>
  <c r="J831" i="1" s="1"/>
  <c r="AG831" i="1"/>
  <c r="AH831" i="1" s="1"/>
  <c r="AD823" i="1" a="1"/>
  <c r="AD823" i="1" s="1"/>
  <c r="J823" i="1" s="1"/>
  <c r="AG823" i="1"/>
  <c r="AH823" i="1" s="1"/>
  <c r="AD815" i="1" a="1"/>
  <c r="AD815" i="1" s="1"/>
  <c r="J815" i="1" s="1"/>
  <c r="AG815" i="1"/>
  <c r="AH815" i="1" s="1"/>
  <c r="AD807" i="1" a="1"/>
  <c r="AD807" i="1" s="1"/>
  <c r="J807" i="1" s="1"/>
  <c r="AG807" i="1"/>
  <c r="AH807" i="1" s="1"/>
  <c r="AD799" i="1" a="1"/>
  <c r="AD799" i="1" s="1"/>
  <c r="J799" i="1" s="1"/>
  <c r="AG799" i="1"/>
  <c r="AH799" i="1" s="1"/>
  <c r="AD791" i="1" a="1"/>
  <c r="AD791" i="1" s="1"/>
  <c r="J791" i="1" s="1"/>
  <c r="AG791" i="1"/>
  <c r="AH791" i="1" s="1"/>
  <c r="AD783" i="1" a="1"/>
  <c r="AD783" i="1" s="1"/>
  <c r="J783" i="1" s="1"/>
  <c r="AG783" i="1"/>
  <c r="AH783" i="1" s="1"/>
  <c r="AD775" i="1" a="1"/>
  <c r="AD775" i="1" s="1"/>
  <c r="J775" i="1" s="1"/>
  <c r="AG775" i="1"/>
  <c r="AH775" i="1" s="1"/>
  <c r="AD767" i="1" a="1"/>
  <c r="AD767" i="1" s="1"/>
  <c r="J767" i="1" s="1"/>
  <c r="AG767" i="1"/>
  <c r="AH767" i="1" s="1"/>
  <c r="AD759" i="1" a="1"/>
  <c r="AD759" i="1" s="1"/>
  <c r="J759" i="1" s="1"/>
  <c r="AG759" i="1"/>
  <c r="AH759" i="1" s="1"/>
  <c r="AD751" i="1" a="1"/>
  <c r="AD751" i="1" s="1"/>
  <c r="J751" i="1" s="1"/>
  <c r="AG751" i="1"/>
  <c r="AH751" i="1" s="1"/>
  <c r="AD743" i="1" a="1"/>
  <c r="AD743" i="1" s="1"/>
  <c r="J743" i="1" s="1"/>
  <c r="AG743" i="1"/>
  <c r="AH743" i="1" s="1"/>
  <c r="AD735" i="1" a="1"/>
  <c r="AD735" i="1" s="1"/>
  <c r="J735" i="1" s="1"/>
  <c r="AG735" i="1"/>
  <c r="AH735" i="1" s="1"/>
  <c r="AD727" i="1" a="1"/>
  <c r="AD727" i="1" s="1"/>
  <c r="J727" i="1" s="1"/>
  <c r="AG727" i="1"/>
  <c r="AH727" i="1" s="1"/>
  <c r="AD719" i="1" a="1"/>
  <c r="AD719" i="1" s="1"/>
  <c r="J719" i="1" s="1"/>
  <c r="AG719" i="1"/>
  <c r="AH719" i="1" s="1"/>
  <c r="AD711" i="1" a="1"/>
  <c r="AD711" i="1" s="1"/>
  <c r="J711" i="1" s="1"/>
  <c r="AG711" i="1"/>
  <c r="AH711" i="1" s="1"/>
  <c r="AD703" i="1" a="1"/>
  <c r="AD703" i="1" s="1"/>
  <c r="J703" i="1" s="1"/>
  <c r="AG703" i="1"/>
  <c r="AH703" i="1" s="1"/>
  <c r="AD695" i="1" a="1"/>
  <c r="AD695" i="1" s="1"/>
  <c r="J695" i="1" s="1"/>
  <c r="AG695" i="1"/>
  <c r="AH695" i="1" s="1"/>
  <c r="AD687" i="1" a="1"/>
  <c r="AD687" i="1" s="1"/>
  <c r="J687" i="1" s="1"/>
  <c r="AG687" i="1"/>
  <c r="AH687" i="1" s="1"/>
  <c r="AD679" i="1" a="1"/>
  <c r="AD679" i="1" s="1"/>
  <c r="J679" i="1" s="1"/>
  <c r="AG679" i="1"/>
  <c r="AH679" i="1" s="1"/>
  <c r="AD671" i="1" a="1"/>
  <c r="AD671" i="1" s="1"/>
  <c r="J671" i="1" s="1"/>
  <c r="AG671" i="1"/>
  <c r="AH671" i="1" s="1"/>
  <c r="AD663" i="1" a="1"/>
  <c r="AD663" i="1" s="1"/>
  <c r="J663" i="1" s="1"/>
  <c r="AG663" i="1"/>
  <c r="AH663" i="1" s="1"/>
  <c r="AD655" i="1" a="1"/>
  <c r="AD655" i="1" s="1"/>
  <c r="J655" i="1" s="1"/>
  <c r="AG655" i="1"/>
  <c r="AH655" i="1" s="1"/>
  <c r="AD647" i="1" a="1"/>
  <c r="AD647" i="1" s="1"/>
  <c r="J647" i="1" s="1"/>
  <c r="AG647" i="1"/>
  <c r="AH647" i="1" s="1"/>
  <c r="AD639" i="1" a="1"/>
  <c r="AD639" i="1" s="1"/>
  <c r="J639" i="1" s="1"/>
  <c r="AG639" i="1"/>
  <c r="AH639" i="1" s="1"/>
  <c r="AD631" i="1" a="1"/>
  <c r="AD631" i="1" s="1"/>
  <c r="J631" i="1" s="1"/>
  <c r="AG631" i="1"/>
  <c r="AH631" i="1" s="1"/>
  <c r="AD623" i="1" a="1"/>
  <c r="AD623" i="1" s="1"/>
  <c r="J623" i="1" s="1"/>
  <c r="AG623" i="1"/>
  <c r="AH623" i="1" s="1"/>
  <c r="AD615" i="1" a="1"/>
  <c r="AD615" i="1" s="1"/>
  <c r="J615" i="1" s="1"/>
  <c r="AG615" i="1"/>
  <c r="AH615" i="1" s="1"/>
  <c r="AD607" i="1" a="1"/>
  <c r="AD607" i="1" s="1"/>
  <c r="J607" i="1" s="1"/>
  <c r="AG607" i="1"/>
  <c r="AH607" i="1" s="1"/>
  <c r="AD599" i="1" a="1"/>
  <c r="AD599" i="1" s="1"/>
  <c r="J599" i="1" s="1"/>
  <c r="AG599" i="1"/>
  <c r="AH599" i="1" s="1"/>
  <c r="AD591" i="1" a="1"/>
  <c r="AD591" i="1" s="1"/>
  <c r="J591" i="1" s="1"/>
  <c r="AG591" i="1"/>
  <c r="AH591" i="1" s="1"/>
  <c r="AD583" i="1" a="1"/>
  <c r="AD583" i="1" s="1"/>
  <c r="J583" i="1" s="1"/>
  <c r="AG583" i="1"/>
  <c r="AH583" i="1" s="1"/>
  <c r="AD575" i="1" a="1"/>
  <c r="AD575" i="1" s="1"/>
  <c r="J575" i="1" s="1"/>
  <c r="AG575" i="1"/>
  <c r="AH575" i="1" s="1"/>
  <c r="AD567" i="1" a="1"/>
  <c r="AD567" i="1" s="1"/>
  <c r="J567" i="1" s="1"/>
  <c r="AG567" i="1"/>
  <c r="AH567" i="1" s="1"/>
  <c r="AD559" i="1" a="1"/>
  <c r="AD559" i="1" s="1"/>
  <c r="J559" i="1" s="1"/>
  <c r="AG559" i="1"/>
  <c r="AH559" i="1" s="1"/>
  <c r="AD551" i="1" a="1"/>
  <c r="AD551" i="1" s="1"/>
  <c r="J551" i="1" s="1"/>
  <c r="AG551" i="1"/>
  <c r="AH551" i="1" s="1"/>
  <c r="AD543" i="1" a="1"/>
  <c r="AD543" i="1" s="1"/>
  <c r="J543" i="1" s="1"/>
  <c r="AG543" i="1"/>
  <c r="AH543" i="1" s="1"/>
  <c r="AD535" i="1" a="1"/>
  <c r="AD535" i="1" s="1"/>
  <c r="J535" i="1" s="1"/>
  <c r="AG535" i="1"/>
  <c r="AH535" i="1" s="1"/>
  <c r="AD527" i="1" a="1"/>
  <c r="AD527" i="1" s="1"/>
  <c r="J527" i="1" s="1"/>
  <c r="AG527" i="1"/>
  <c r="AH527" i="1" s="1"/>
  <c r="AD519" i="1" a="1"/>
  <c r="AD519" i="1" s="1"/>
  <c r="J519" i="1" s="1"/>
  <c r="AG519" i="1"/>
  <c r="AH519" i="1" s="1"/>
  <c r="AD511" i="1" a="1"/>
  <c r="AD511" i="1" s="1"/>
  <c r="J511" i="1" s="1"/>
  <c r="AG511" i="1"/>
  <c r="AH511" i="1" s="1"/>
  <c r="AD503" i="1" a="1"/>
  <c r="AD503" i="1" s="1"/>
  <c r="J503" i="1" s="1"/>
  <c r="AG503" i="1"/>
  <c r="AH503" i="1" s="1"/>
  <c r="AD495" i="1" a="1"/>
  <c r="AD495" i="1" s="1"/>
  <c r="J495" i="1" s="1"/>
  <c r="AG495" i="1"/>
  <c r="AH495" i="1" s="1"/>
  <c r="AD487" i="1" a="1"/>
  <c r="AD487" i="1" s="1"/>
  <c r="J487" i="1" s="1"/>
  <c r="AG487" i="1"/>
  <c r="AH487" i="1" s="1"/>
  <c r="AD479" i="1" a="1"/>
  <c r="AD479" i="1" s="1"/>
  <c r="J479" i="1" s="1"/>
  <c r="AG479" i="1"/>
  <c r="AH479" i="1" s="1"/>
  <c r="AD471" i="1" a="1"/>
  <c r="AD471" i="1" s="1"/>
  <c r="J471" i="1" s="1"/>
  <c r="AG471" i="1"/>
  <c r="AH471" i="1" s="1"/>
  <c r="AD463" i="1" a="1"/>
  <c r="AD463" i="1" s="1"/>
  <c r="J463" i="1" s="1"/>
  <c r="AG463" i="1"/>
  <c r="AH463" i="1" s="1"/>
  <c r="AD455" i="1" a="1"/>
  <c r="AD455" i="1" s="1"/>
  <c r="J455" i="1" s="1"/>
  <c r="AG455" i="1"/>
  <c r="AH455" i="1" s="1"/>
  <c r="AD447" i="1" a="1"/>
  <c r="AD447" i="1" s="1"/>
  <c r="J447" i="1" s="1"/>
  <c r="AG447" i="1"/>
  <c r="AH447" i="1" s="1"/>
  <c r="AD439" i="1" a="1"/>
  <c r="AD439" i="1" s="1"/>
  <c r="J439" i="1" s="1"/>
  <c r="AG439" i="1"/>
  <c r="AH439" i="1" s="1"/>
  <c r="AD431" i="1" a="1"/>
  <c r="AD431" i="1" s="1"/>
  <c r="J431" i="1" s="1"/>
  <c r="AG431" i="1"/>
  <c r="AH431" i="1" s="1"/>
  <c r="AD423" i="1" a="1"/>
  <c r="AD423" i="1" s="1"/>
  <c r="J423" i="1" s="1"/>
  <c r="AG423" i="1"/>
  <c r="AH423" i="1" s="1"/>
  <c r="AD415" i="1" a="1"/>
  <c r="AD415" i="1" s="1"/>
  <c r="J415" i="1" s="1"/>
  <c r="AG415" i="1"/>
  <c r="AH415" i="1" s="1"/>
  <c r="AD407" i="1" a="1"/>
  <c r="AD407" i="1" s="1"/>
  <c r="J407" i="1" s="1"/>
  <c r="AG407" i="1"/>
  <c r="AH407" i="1" s="1"/>
  <c r="AD399" i="1" a="1"/>
  <c r="AD399" i="1" s="1"/>
  <c r="J399" i="1" s="1"/>
  <c r="AG399" i="1"/>
  <c r="AH399" i="1" s="1"/>
  <c r="AD391" i="1" a="1"/>
  <c r="AD391" i="1" s="1"/>
  <c r="J391" i="1" s="1"/>
  <c r="AG391" i="1"/>
  <c r="AH391" i="1" s="1"/>
  <c r="AD383" i="1" a="1"/>
  <c r="AD383" i="1" s="1"/>
  <c r="J383" i="1" s="1"/>
  <c r="AG383" i="1"/>
  <c r="AH383" i="1" s="1"/>
  <c r="AD375" i="1" a="1"/>
  <c r="AD375" i="1" s="1"/>
  <c r="J375" i="1" s="1"/>
  <c r="AG375" i="1"/>
  <c r="AH375" i="1" s="1"/>
  <c r="AD367" i="1" a="1"/>
  <c r="AD367" i="1" s="1"/>
  <c r="J367" i="1" s="1"/>
  <c r="AG367" i="1"/>
  <c r="AH367" i="1" s="1"/>
  <c r="AD359" i="1" a="1"/>
  <c r="AD359" i="1" s="1"/>
  <c r="J359" i="1" s="1"/>
  <c r="AG359" i="1"/>
  <c r="AH359" i="1" s="1"/>
  <c r="AD351" i="1" a="1"/>
  <c r="AD351" i="1" s="1"/>
  <c r="J351" i="1" s="1"/>
  <c r="AG351" i="1"/>
  <c r="AH351" i="1" s="1"/>
  <c r="AD343" i="1" a="1"/>
  <c r="AD343" i="1" s="1"/>
  <c r="J343" i="1" s="1"/>
  <c r="AG343" i="1"/>
  <c r="AH343" i="1" s="1"/>
  <c r="AD335" i="1" a="1"/>
  <c r="AD335" i="1" s="1"/>
  <c r="J335" i="1" s="1"/>
  <c r="AG335" i="1"/>
  <c r="AH335" i="1" s="1"/>
  <c r="AD327" i="1" a="1"/>
  <c r="AD327" i="1" s="1"/>
  <c r="J327" i="1" s="1"/>
  <c r="AG327" i="1"/>
  <c r="AH327" i="1" s="1"/>
  <c r="AD319" i="1" a="1"/>
  <c r="AD319" i="1" s="1"/>
  <c r="J319" i="1" s="1"/>
  <c r="AG319" i="1"/>
  <c r="AH319" i="1" s="1"/>
  <c r="AD311" i="1" a="1"/>
  <c r="AD311" i="1" s="1"/>
  <c r="J311" i="1" s="1"/>
  <c r="AG311" i="1"/>
  <c r="AH311" i="1" s="1"/>
  <c r="AD303" i="1" a="1"/>
  <c r="AD303" i="1" s="1"/>
  <c r="J303" i="1" s="1"/>
  <c r="AG303" i="1"/>
  <c r="AH303" i="1" s="1"/>
  <c r="AD295" i="1" a="1"/>
  <c r="AD295" i="1" s="1"/>
  <c r="J295" i="1" s="1"/>
  <c r="AG295" i="1"/>
  <c r="AH295" i="1" s="1"/>
  <c r="AD287" i="1" a="1"/>
  <c r="AD287" i="1" s="1"/>
  <c r="J287" i="1" s="1"/>
  <c r="AG287" i="1"/>
  <c r="AH287" i="1" s="1"/>
  <c r="AD279" i="1" a="1"/>
  <c r="AD279" i="1" s="1"/>
  <c r="J279" i="1" s="1"/>
  <c r="AG279" i="1"/>
  <c r="AH279" i="1" s="1"/>
  <c r="AD271" i="1" a="1"/>
  <c r="AD271" i="1" s="1"/>
  <c r="J271" i="1" s="1"/>
  <c r="AG271" i="1"/>
  <c r="AH271" i="1" s="1"/>
  <c r="AD263" i="1" a="1"/>
  <c r="AD263" i="1" s="1"/>
  <c r="J263" i="1" s="1"/>
  <c r="AG263" i="1"/>
  <c r="AH263" i="1" s="1"/>
  <c r="AD255" i="1" a="1"/>
  <c r="AD255" i="1" s="1"/>
  <c r="J255" i="1" s="1"/>
  <c r="AG255" i="1"/>
  <c r="AH255" i="1" s="1"/>
  <c r="AD247" i="1" a="1"/>
  <c r="AD247" i="1" s="1"/>
  <c r="J247" i="1" s="1"/>
  <c r="AG247" i="1"/>
  <c r="AH247" i="1" s="1"/>
  <c r="AD239" i="1" a="1"/>
  <c r="AD239" i="1" s="1"/>
  <c r="J239" i="1" s="1"/>
  <c r="AG239" i="1"/>
  <c r="AH239" i="1" s="1"/>
  <c r="AD231" i="1" a="1"/>
  <c r="AD231" i="1" s="1"/>
  <c r="J231" i="1" s="1"/>
  <c r="AG231" i="1"/>
  <c r="AH231" i="1" s="1"/>
  <c r="AD223" i="1" a="1"/>
  <c r="AD223" i="1" s="1"/>
  <c r="J223" i="1" s="1"/>
  <c r="AG223" i="1"/>
  <c r="AH223" i="1" s="1"/>
  <c r="AD215" i="1" a="1"/>
  <c r="AD215" i="1" s="1"/>
  <c r="J215" i="1" s="1"/>
  <c r="AG215" i="1"/>
  <c r="AH215" i="1" s="1"/>
  <c r="AD207" i="1" a="1"/>
  <c r="AD207" i="1" s="1"/>
  <c r="J207" i="1" s="1"/>
  <c r="AG207" i="1"/>
  <c r="AH207" i="1" s="1"/>
  <c r="AD199" i="1" a="1"/>
  <c r="AD199" i="1" s="1"/>
  <c r="J199" i="1" s="1"/>
  <c r="AG199" i="1"/>
  <c r="AH199" i="1" s="1"/>
  <c r="AD191" i="1" a="1"/>
  <c r="AD191" i="1" s="1"/>
  <c r="J191" i="1" s="1"/>
  <c r="AG191" i="1"/>
  <c r="AH191" i="1" s="1"/>
  <c r="AD183" i="1" a="1"/>
  <c r="AD183" i="1" s="1"/>
  <c r="J183" i="1" s="1"/>
  <c r="AG183" i="1"/>
  <c r="AH183" i="1" s="1"/>
  <c r="AD175" i="1" a="1"/>
  <c r="AD175" i="1" s="1"/>
  <c r="J175" i="1" s="1"/>
  <c r="AG175" i="1"/>
  <c r="AH175" i="1" s="1"/>
  <c r="AD167" i="1" a="1"/>
  <c r="AD167" i="1" s="1"/>
  <c r="J167" i="1" s="1"/>
  <c r="AG167" i="1"/>
  <c r="AH167" i="1" s="1"/>
  <c r="AD159" i="1" a="1"/>
  <c r="AD159" i="1" s="1"/>
  <c r="J159" i="1" s="1"/>
  <c r="AG159" i="1"/>
  <c r="AH159" i="1" s="1"/>
  <c r="AD151" i="1" a="1"/>
  <c r="AD151" i="1" s="1"/>
  <c r="J151" i="1" s="1"/>
  <c r="AG151" i="1"/>
  <c r="AH151" i="1" s="1"/>
  <c r="AD143" i="1" a="1"/>
  <c r="AD143" i="1" s="1"/>
  <c r="J143" i="1" s="1"/>
  <c r="AG143" i="1"/>
  <c r="AH143" i="1" s="1"/>
  <c r="AD135" i="1" a="1"/>
  <c r="AD135" i="1" s="1"/>
  <c r="J135" i="1" s="1"/>
  <c r="AG135" i="1"/>
  <c r="AH135" i="1" s="1"/>
  <c r="AD127" i="1" a="1"/>
  <c r="AD127" i="1" s="1"/>
  <c r="J127" i="1" s="1"/>
  <c r="AG127" i="1"/>
  <c r="AH127" i="1" s="1"/>
  <c r="AD119" i="1" a="1"/>
  <c r="AD119" i="1" s="1"/>
  <c r="J119" i="1" s="1"/>
  <c r="AG119" i="1"/>
  <c r="AH119" i="1" s="1"/>
  <c r="AD111" i="1" a="1"/>
  <c r="AD111" i="1" s="1"/>
  <c r="J111" i="1" s="1"/>
  <c r="AG111" i="1"/>
  <c r="AH111" i="1" s="1"/>
  <c r="AD103" i="1" a="1"/>
  <c r="AD103" i="1" s="1"/>
  <c r="J103" i="1" s="1"/>
  <c r="AG103" i="1"/>
  <c r="AH103" i="1" s="1"/>
  <c r="AD95" i="1" a="1"/>
  <c r="AD95" i="1" s="1"/>
  <c r="J95" i="1" s="1"/>
  <c r="AG95" i="1"/>
  <c r="AH95" i="1" s="1"/>
  <c r="AD87" i="1" a="1"/>
  <c r="AD87" i="1" s="1"/>
  <c r="J87" i="1" s="1"/>
  <c r="AG87" i="1"/>
  <c r="AH87" i="1" s="1"/>
  <c r="AD79" i="1" a="1"/>
  <c r="AD79" i="1" s="1"/>
  <c r="J79" i="1" s="1"/>
  <c r="AG79" i="1"/>
  <c r="AH79" i="1" s="1"/>
  <c r="AD71" i="1" a="1"/>
  <c r="AD71" i="1" s="1"/>
  <c r="J71" i="1" s="1"/>
  <c r="AG71" i="1"/>
  <c r="AH71" i="1" s="1"/>
  <c r="AD63" i="1" a="1"/>
  <c r="AD63" i="1" s="1"/>
  <c r="J63" i="1" s="1"/>
  <c r="AG63" i="1"/>
  <c r="AH63" i="1" s="1"/>
  <c r="AD55" i="1" a="1"/>
  <c r="AD55" i="1" s="1"/>
  <c r="J55" i="1" s="1"/>
  <c r="AG55" i="1"/>
  <c r="AH55" i="1" s="1"/>
  <c r="AD47" i="1" a="1"/>
  <c r="AD47" i="1" s="1"/>
  <c r="J47" i="1" s="1"/>
  <c r="AG47" i="1"/>
  <c r="AH47" i="1" s="1"/>
  <c r="AD39" i="1" a="1"/>
  <c r="AD39" i="1" s="1"/>
  <c r="J39" i="1" s="1"/>
  <c r="AG39" i="1"/>
  <c r="AH39" i="1" s="1"/>
  <c r="AD31" i="1" a="1"/>
  <c r="AD31" i="1" s="1"/>
  <c r="J31" i="1" s="1"/>
  <c r="AG31" i="1"/>
  <c r="AH31" i="1" s="1"/>
  <c r="AD1022" i="1" a="1"/>
  <c r="AD1022" i="1" s="1"/>
  <c r="J1022" i="1" s="1"/>
  <c r="AG1022" i="1"/>
  <c r="AH1022" i="1" s="1"/>
  <c r="AD1014" i="1" a="1"/>
  <c r="AD1014" i="1" s="1"/>
  <c r="J1014" i="1" s="1"/>
  <c r="AG1014" i="1"/>
  <c r="AH1014" i="1" s="1"/>
  <c r="AD1006" i="1" a="1"/>
  <c r="AD1006" i="1" s="1"/>
  <c r="J1006" i="1" s="1"/>
  <c r="AG1006" i="1"/>
  <c r="AH1006" i="1" s="1"/>
  <c r="AD998" i="1" a="1"/>
  <c r="AD998" i="1" s="1"/>
  <c r="J998" i="1" s="1"/>
  <c r="AG998" i="1"/>
  <c r="AH998" i="1" s="1"/>
  <c r="AD990" i="1" a="1"/>
  <c r="AD990" i="1" s="1"/>
  <c r="J990" i="1" s="1"/>
  <c r="AG990" i="1"/>
  <c r="AH990" i="1" s="1"/>
  <c r="AD982" i="1" a="1"/>
  <c r="AD982" i="1" s="1"/>
  <c r="J982" i="1" s="1"/>
  <c r="AG982" i="1"/>
  <c r="AH982" i="1" s="1"/>
  <c r="AD974" i="1" a="1"/>
  <c r="AD974" i="1" s="1"/>
  <c r="J974" i="1" s="1"/>
  <c r="AG974" i="1"/>
  <c r="AH974" i="1" s="1"/>
  <c r="AD966" i="1" a="1"/>
  <c r="AD966" i="1" s="1"/>
  <c r="J966" i="1" s="1"/>
  <c r="AG966" i="1"/>
  <c r="AH966" i="1" s="1"/>
  <c r="AD958" i="1" a="1"/>
  <c r="AD958" i="1" s="1"/>
  <c r="J958" i="1" s="1"/>
  <c r="AG958" i="1"/>
  <c r="AH958" i="1" s="1"/>
  <c r="AD950" i="1" a="1"/>
  <c r="AD950" i="1" s="1"/>
  <c r="J950" i="1" s="1"/>
  <c r="AG950" i="1"/>
  <c r="AH950" i="1" s="1"/>
  <c r="AD942" i="1" a="1"/>
  <c r="AD942" i="1" s="1"/>
  <c r="J942" i="1" s="1"/>
  <c r="AG942" i="1"/>
  <c r="AH942" i="1" s="1"/>
  <c r="AD934" i="1" a="1"/>
  <c r="AD934" i="1" s="1"/>
  <c r="J934" i="1" s="1"/>
  <c r="AG934" i="1"/>
  <c r="AH934" i="1" s="1"/>
  <c r="AD926" i="1" a="1"/>
  <c r="AD926" i="1" s="1"/>
  <c r="J926" i="1" s="1"/>
  <c r="AG926" i="1"/>
  <c r="AH926" i="1" s="1"/>
  <c r="AD918" i="1" a="1"/>
  <c r="AD918" i="1" s="1"/>
  <c r="J918" i="1" s="1"/>
  <c r="AG918" i="1"/>
  <c r="AH918" i="1" s="1"/>
  <c r="AD910" i="1" a="1"/>
  <c r="AD910" i="1" s="1"/>
  <c r="J910" i="1" s="1"/>
  <c r="AG910" i="1"/>
  <c r="AH910" i="1" s="1"/>
  <c r="AD902" i="1" a="1"/>
  <c r="AD902" i="1" s="1"/>
  <c r="J902" i="1" s="1"/>
  <c r="AG902" i="1"/>
  <c r="AH902" i="1" s="1"/>
  <c r="AD894" i="1" a="1"/>
  <c r="AD894" i="1" s="1"/>
  <c r="J894" i="1" s="1"/>
  <c r="AG894" i="1"/>
  <c r="AH894" i="1" s="1"/>
  <c r="AD886" i="1" a="1"/>
  <c r="AD886" i="1" s="1"/>
  <c r="J886" i="1" s="1"/>
  <c r="AG886" i="1"/>
  <c r="AH886" i="1" s="1"/>
  <c r="AD878" i="1" a="1"/>
  <c r="AD878" i="1" s="1"/>
  <c r="J878" i="1" s="1"/>
  <c r="AG878" i="1"/>
  <c r="AH878" i="1" s="1"/>
  <c r="AD870" i="1" a="1"/>
  <c r="AD870" i="1" s="1"/>
  <c r="J870" i="1" s="1"/>
  <c r="AG870" i="1"/>
  <c r="AH870" i="1" s="1"/>
  <c r="AD862" i="1" a="1"/>
  <c r="AD862" i="1" s="1"/>
  <c r="J862" i="1" s="1"/>
  <c r="AG862" i="1"/>
  <c r="AH862" i="1" s="1"/>
  <c r="AD854" i="1" a="1"/>
  <c r="AD854" i="1" s="1"/>
  <c r="J854" i="1" s="1"/>
  <c r="AG854" i="1"/>
  <c r="AH854" i="1" s="1"/>
  <c r="AD846" i="1" a="1"/>
  <c r="AD846" i="1" s="1"/>
  <c r="J846" i="1" s="1"/>
  <c r="AG846" i="1"/>
  <c r="AH846" i="1" s="1"/>
  <c r="AD838" i="1" a="1"/>
  <c r="AD838" i="1" s="1"/>
  <c r="J838" i="1" s="1"/>
  <c r="AG838" i="1"/>
  <c r="AH838" i="1" s="1"/>
  <c r="AD830" i="1" a="1"/>
  <c r="AD830" i="1" s="1"/>
  <c r="J830" i="1" s="1"/>
  <c r="AG830" i="1"/>
  <c r="AH830" i="1" s="1"/>
  <c r="AD822" i="1" a="1"/>
  <c r="AD822" i="1" s="1"/>
  <c r="J822" i="1" s="1"/>
  <c r="AG822" i="1"/>
  <c r="AH822" i="1" s="1"/>
  <c r="AD814" i="1" a="1"/>
  <c r="AD814" i="1" s="1"/>
  <c r="J814" i="1" s="1"/>
  <c r="AG814" i="1"/>
  <c r="AH814" i="1" s="1"/>
  <c r="AD806" i="1" a="1"/>
  <c r="AD806" i="1" s="1"/>
  <c r="J806" i="1" s="1"/>
  <c r="AG806" i="1"/>
  <c r="AH806" i="1" s="1"/>
  <c r="AD798" i="1" a="1"/>
  <c r="AD798" i="1" s="1"/>
  <c r="J798" i="1" s="1"/>
  <c r="AG798" i="1"/>
  <c r="AH798" i="1" s="1"/>
  <c r="AD790" i="1" a="1"/>
  <c r="AD790" i="1" s="1"/>
  <c r="J790" i="1" s="1"/>
  <c r="AG790" i="1"/>
  <c r="AH790" i="1" s="1"/>
  <c r="AD782" i="1" a="1"/>
  <c r="AD782" i="1" s="1"/>
  <c r="J782" i="1" s="1"/>
  <c r="AG782" i="1"/>
  <c r="AH782" i="1" s="1"/>
  <c r="AD774" i="1" a="1"/>
  <c r="AD774" i="1" s="1"/>
  <c r="J774" i="1" s="1"/>
  <c r="AG774" i="1"/>
  <c r="AH774" i="1" s="1"/>
  <c r="AD766" i="1" a="1"/>
  <c r="AD766" i="1" s="1"/>
  <c r="J766" i="1" s="1"/>
  <c r="AG766" i="1"/>
  <c r="AH766" i="1" s="1"/>
  <c r="AD758" i="1" a="1"/>
  <c r="AD758" i="1" s="1"/>
  <c r="J758" i="1" s="1"/>
  <c r="AG758" i="1"/>
  <c r="AH758" i="1" s="1"/>
  <c r="AD750" i="1" a="1"/>
  <c r="AD750" i="1" s="1"/>
  <c r="J750" i="1" s="1"/>
  <c r="AG750" i="1"/>
  <c r="AH750" i="1" s="1"/>
  <c r="AD742" i="1" a="1"/>
  <c r="AD742" i="1" s="1"/>
  <c r="J742" i="1" s="1"/>
  <c r="AG742" i="1"/>
  <c r="AH742" i="1" s="1"/>
  <c r="AD734" i="1" a="1"/>
  <c r="AD734" i="1" s="1"/>
  <c r="J734" i="1" s="1"/>
  <c r="AG734" i="1"/>
  <c r="AH734" i="1" s="1"/>
  <c r="AD726" i="1" a="1"/>
  <c r="AD726" i="1" s="1"/>
  <c r="J726" i="1" s="1"/>
  <c r="AG726" i="1"/>
  <c r="AH726" i="1" s="1"/>
  <c r="AD718" i="1" a="1"/>
  <c r="AD718" i="1" s="1"/>
  <c r="J718" i="1" s="1"/>
  <c r="AG718" i="1"/>
  <c r="AH718" i="1" s="1"/>
  <c r="AD710" i="1" a="1"/>
  <c r="AD710" i="1" s="1"/>
  <c r="J710" i="1" s="1"/>
  <c r="AG710" i="1"/>
  <c r="AH710" i="1" s="1"/>
  <c r="AD702" i="1" a="1"/>
  <c r="AD702" i="1" s="1"/>
  <c r="J702" i="1" s="1"/>
  <c r="AG702" i="1"/>
  <c r="AH702" i="1" s="1"/>
  <c r="AD694" i="1" a="1"/>
  <c r="AD694" i="1" s="1"/>
  <c r="J694" i="1" s="1"/>
  <c r="AG694" i="1"/>
  <c r="AH694" i="1" s="1"/>
  <c r="AD686" i="1" a="1"/>
  <c r="AD686" i="1" s="1"/>
  <c r="J686" i="1" s="1"/>
  <c r="AG686" i="1"/>
  <c r="AH686" i="1" s="1"/>
  <c r="AD678" i="1" a="1"/>
  <c r="AD678" i="1" s="1"/>
  <c r="J678" i="1" s="1"/>
  <c r="AG678" i="1"/>
  <c r="AH678" i="1" s="1"/>
  <c r="AD670" i="1" a="1"/>
  <c r="AD670" i="1" s="1"/>
  <c r="J670" i="1" s="1"/>
  <c r="AG670" i="1"/>
  <c r="AH670" i="1" s="1"/>
  <c r="AD662" i="1" a="1"/>
  <c r="AD662" i="1" s="1"/>
  <c r="J662" i="1" s="1"/>
  <c r="AG662" i="1"/>
  <c r="AH662" i="1" s="1"/>
  <c r="AD654" i="1" a="1"/>
  <c r="AD654" i="1" s="1"/>
  <c r="J654" i="1" s="1"/>
  <c r="AG654" i="1"/>
  <c r="AH654" i="1" s="1"/>
  <c r="AD646" i="1" a="1"/>
  <c r="AD646" i="1" s="1"/>
  <c r="J646" i="1" s="1"/>
  <c r="AG646" i="1"/>
  <c r="AH646" i="1" s="1"/>
  <c r="AD638" i="1" a="1"/>
  <c r="AD638" i="1" s="1"/>
  <c r="J638" i="1" s="1"/>
  <c r="AG638" i="1"/>
  <c r="AH638" i="1" s="1"/>
  <c r="AD630" i="1" a="1"/>
  <c r="AD630" i="1" s="1"/>
  <c r="J630" i="1" s="1"/>
  <c r="AG630" i="1"/>
  <c r="AH630" i="1" s="1"/>
  <c r="AD622" i="1" a="1"/>
  <c r="AD622" i="1" s="1"/>
  <c r="J622" i="1" s="1"/>
  <c r="AG622" i="1"/>
  <c r="AH622" i="1" s="1"/>
  <c r="AD614" i="1" a="1"/>
  <c r="AD614" i="1" s="1"/>
  <c r="J614" i="1" s="1"/>
  <c r="AG614" i="1"/>
  <c r="AH614" i="1" s="1"/>
  <c r="AD606" i="1" a="1"/>
  <c r="AD606" i="1" s="1"/>
  <c r="J606" i="1" s="1"/>
  <c r="AG606" i="1"/>
  <c r="AH606" i="1" s="1"/>
  <c r="AD598" i="1" a="1"/>
  <c r="AD598" i="1" s="1"/>
  <c r="J598" i="1" s="1"/>
  <c r="AG598" i="1"/>
  <c r="AH598" i="1" s="1"/>
  <c r="AD590" i="1" a="1"/>
  <c r="AD590" i="1" s="1"/>
  <c r="J590" i="1" s="1"/>
  <c r="AG590" i="1"/>
  <c r="AH590" i="1" s="1"/>
  <c r="AD582" i="1" a="1"/>
  <c r="AD582" i="1" s="1"/>
  <c r="J582" i="1" s="1"/>
  <c r="AG582" i="1"/>
  <c r="AH582" i="1" s="1"/>
  <c r="AD574" i="1" a="1"/>
  <c r="AD574" i="1" s="1"/>
  <c r="J574" i="1" s="1"/>
  <c r="AG574" i="1"/>
  <c r="AH574" i="1" s="1"/>
  <c r="AD566" i="1" a="1"/>
  <c r="AD566" i="1" s="1"/>
  <c r="J566" i="1" s="1"/>
  <c r="AG566" i="1"/>
  <c r="AH566" i="1" s="1"/>
  <c r="AD558" i="1" a="1"/>
  <c r="AD558" i="1" s="1"/>
  <c r="J558" i="1" s="1"/>
  <c r="AG558" i="1"/>
  <c r="AH558" i="1" s="1"/>
  <c r="AD550" i="1" a="1"/>
  <c r="AD550" i="1" s="1"/>
  <c r="J550" i="1" s="1"/>
  <c r="AG550" i="1"/>
  <c r="AH550" i="1" s="1"/>
  <c r="AD542" i="1" a="1"/>
  <c r="AD542" i="1" s="1"/>
  <c r="J542" i="1" s="1"/>
  <c r="AG542" i="1"/>
  <c r="AH542" i="1" s="1"/>
  <c r="AD534" i="1" a="1"/>
  <c r="AD534" i="1" s="1"/>
  <c r="J534" i="1" s="1"/>
  <c r="AG534" i="1"/>
  <c r="AH534" i="1" s="1"/>
  <c r="AD526" i="1" a="1"/>
  <c r="AD526" i="1" s="1"/>
  <c r="J526" i="1" s="1"/>
  <c r="AG526" i="1"/>
  <c r="AH526" i="1" s="1"/>
  <c r="AD518" i="1" a="1"/>
  <c r="AD518" i="1" s="1"/>
  <c r="J518" i="1" s="1"/>
  <c r="AG518" i="1"/>
  <c r="AH518" i="1" s="1"/>
  <c r="AD510" i="1" a="1"/>
  <c r="AD510" i="1" s="1"/>
  <c r="J510" i="1" s="1"/>
  <c r="AG510" i="1"/>
  <c r="AH510" i="1" s="1"/>
  <c r="AD502" i="1" a="1"/>
  <c r="AD502" i="1" s="1"/>
  <c r="J502" i="1" s="1"/>
  <c r="AG502" i="1"/>
  <c r="AH502" i="1" s="1"/>
  <c r="AD494" i="1" a="1"/>
  <c r="AD494" i="1" s="1"/>
  <c r="J494" i="1" s="1"/>
  <c r="AG494" i="1"/>
  <c r="AH494" i="1" s="1"/>
  <c r="AD486" i="1" a="1"/>
  <c r="AD486" i="1" s="1"/>
  <c r="J486" i="1" s="1"/>
  <c r="AG486" i="1"/>
  <c r="AH486" i="1" s="1"/>
  <c r="AD478" i="1" a="1"/>
  <c r="AD478" i="1" s="1"/>
  <c r="J478" i="1" s="1"/>
  <c r="AG478" i="1"/>
  <c r="AH478" i="1" s="1"/>
  <c r="AD470" i="1" a="1"/>
  <c r="AD470" i="1" s="1"/>
  <c r="J470" i="1" s="1"/>
  <c r="AG470" i="1"/>
  <c r="AH470" i="1" s="1"/>
  <c r="AD462" i="1" a="1"/>
  <c r="AD462" i="1" s="1"/>
  <c r="J462" i="1" s="1"/>
  <c r="AG462" i="1"/>
  <c r="AH462" i="1" s="1"/>
  <c r="AD454" i="1" a="1"/>
  <c r="AD454" i="1" s="1"/>
  <c r="J454" i="1" s="1"/>
  <c r="AG454" i="1"/>
  <c r="AH454" i="1" s="1"/>
  <c r="AD446" i="1" a="1"/>
  <c r="AD446" i="1" s="1"/>
  <c r="J446" i="1" s="1"/>
  <c r="AG446" i="1"/>
  <c r="AH446" i="1" s="1"/>
  <c r="AD438" i="1" a="1"/>
  <c r="AD438" i="1" s="1"/>
  <c r="J438" i="1" s="1"/>
  <c r="AG438" i="1"/>
  <c r="AH438" i="1" s="1"/>
  <c r="AD430" i="1" a="1"/>
  <c r="AD430" i="1" s="1"/>
  <c r="J430" i="1" s="1"/>
  <c r="AG430" i="1"/>
  <c r="AH430" i="1" s="1"/>
  <c r="AD422" i="1" a="1"/>
  <c r="AD422" i="1" s="1"/>
  <c r="J422" i="1" s="1"/>
  <c r="AG422" i="1"/>
  <c r="AH422" i="1" s="1"/>
  <c r="AD414" i="1" a="1"/>
  <c r="AD414" i="1" s="1"/>
  <c r="J414" i="1" s="1"/>
  <c r="AG414" i="1"/>
  <c r="AH414" i="1" s="1"/>
  <c r="AD406" i="1" a="1"/>
  <c r="AD406" i="1" s="1"/>
  <c r="J406" i="1" s="1"/>
  <c r="AG406" i="1"/>
  <c r="AH406" i="1" s="1"/>
  <c r="AD398" i="1" a="1"/>
  <c r="AD398" i="1" s="1"/>
  <c r="J398" i="1" s="1"/>
  <c r="AG398" i="1"/>
  <c r="AH398" i="1" s="1"/>
  <c r="AD390" i="1" a="1"/>
  <c r="AD390" i="1" s="1"/>
  <c r="J390" i="1" s="1"/>
  <c r="AG390" i="1"/>
  <c r="AH390" i="1" s="1"/>
  <c r="AD382" i="1" a="1"/>
  <c r="AD382" i="1" s="1"/>
  <c r="J382" i="1" s="1"/>
  <c r="AG382" i="1"/>
  <c r="AH382" i="1" s="1"/>
  <c r="AD374" i="1" a="1"/>
  <c r="AD374" i="1" s="1"/>
  <c r="J374" i="1" s="1"/>
  <c r="AG374" i="1"/>
  <c r="AH374" i="1" s="1"/>
  <c r="AD366" i="1" a="1"/>
  <c r="AD366" i="1" s="1"/>
  <c r="J366" i="1" s="1"/>
  <c r="AG366" i="1"/>
  <c r="AH366" i="1" s="1"/>
  <c r="AD358" i="1" a="1"/>
  <c r="AD358" i="1" s="1"/>
  <c r="J358" i="1" s="1"/>
  <c r="AG358" i="1"/>
  <c r="AH358" i="1" s="1"/>
  <c r="AD350" i="1" a="1"/>
  <c r="AD350" i="1" s="1"/>
  <c r="J350" i="1" s="1"/>
  <c r="AG350" i="1"/>
  <c r="AH350" i="1" s="1"/>
  <c r="AD342" i="1" a="1"/>
  <c r="AD342" i="1" s="1"/>
  <c r="J342" i="1" s="1"/>
  <c r="AG342" i="1"/>
  <c r="AH342" i="1" s="1"/>
  <c r="AD334" i="1" a="1"/>
  <c r="AD334" i="1" s="1"/>
  <c r="J334" i="1" s="1"/>
  <c r="AG334" i="1"/>
  <c r="AH334" i="1" s="1"/>
  <c r="AD326" i="1" a="1"/>
  <c r="AD326" i="1" s="1"/>
  <c r="J326" i="1" s="1"/>
  <c r="AG326" i="1"/>
  <c r="AH326" i="1" s="1"/>
  <c r="AD318" i="1" a="1"/>
  <c r="AD318" i="1" s="1"/>
  <c r="J318" i="1" s="1"/>
  <c r="AG318" i="1"/>
  <c r="AH318" i="1" s="1"/>
  <c r="AD310" i="1" a="1"/>
  <c r="AD310" i="1" s="1"/>
  <c r="J310" i="1" s="1"/>
  <c r="AG310" i="1"/>
  <c r="AH310" i="1" s="1"/>
  <c r="AD302" i="1" a="1"/>
  <c r="AD302" i="1" s="1"/>
  <c r="J302" i="1" s="1"/>
  <c r="AG302" i="1"/>
  <c r="AH302" i="1" s="1"/>
  <c r="AD294" i="1" a="1"/>
  <c r="AD294" i="1" s="1"/>
  <c r="J294" i="1" s="1"/>
  <c r="AG294" i="1"/>
  <c r="AH294" i="1" s="1"/>
  <c r="AD286" i="1" a="1"/>
  <c r="AD286" i="1" s="1"/>
  <c r="J286" i="1" s="1"/>
  <c r="AG286" i="1"/>
  <c r="AH286" i="1" s="1"/>
  <c r="AD278" i="1" a="1"/>
  <c r="AD278" i="1" s="1"/>
  <c r="J278" i="1" s="1"/>
  <c r="AG278" i="1"/>
  <c r="AH278" i="1" s="1"/>
  <c r="AD270" i="1" a="1"/>
  <c r="AD270" i="1" s="1"/>
  <c r="J270" i="1" s="1"/>
  <c r="AG270" i="1"/>
  <c r="AH270" i="1" s="1"/>
  <c r="AD262" i="1" a="1"/>
  <c r="AD262" i="1" s="1"/>
  <c r="J262" i="1" s="1"/>
  <c r="AG262" i="1"/>
  <c r="AH262" i="1" s="1"/>
  <c r="AD254" i="1" a="1"/>
  <c r="AD254" i="1" s="1"/>
  <c r="J254" i="1" s="1"/>
  <c r="AG254" i="1"/>
  <c r="AH254" i="1" s="1"/>
  <c r="AD246" i="1" a="1"/>
  <c r="AD246" i="1" s="1"/>
  <c r="J246" i="1" s="1"/>
  <c r="AG246" i="1"/>
  <c r="AH246" i="1" s="1"/>
  <c r="AD238" i="1" a="1"/>
  <c r="AD238" i="1" s="1"/>
  <c r="J238" i="1" s="1"/>
  <c r="AG238" i="1"/>
  <c r="AH238" i="1" s="1"/>
  <c r="AD230" i="1" a="1"/>
  <c r="AD230" i="1" s="1"/>
  <c r="J230" i="1" s="1"/>
  <c r="AG230" i="1"/>
  <c r="AH230" i="1" s="1"/>
  <c r="AD222" i="1" a="1"/>
  <c r="AD222" i="1" s="1"/>
  <c r="J222" i="1" s="1"/>
  <c r="AG222" i="1"/>
  <c r="AH222" i="1" s="1"/>
  <c r="AD214" i="1" a="1"/>
  <c r="AD214" i="1" s="1"/>
  <c r="J214" i="1" s="1"/>
  <c r="AG214" i="1"/>
  <c r="AH214" i="1" s="1"/>
  <c r="AD206" i="1" a="1"/>
  <c r="AD206" i="1" s="1"/>
  <c r="J206" i="1" s="1"/>
  <c r="AG206" i="1"/>
  <c r="AH206" i="1" s="1"/>
  <c r="AD198" i="1" a="1"/>
  <c r="AD198" i="1" s="1"/>
  <c r="J198" i="1" s="1"/>
  <c r="AG198" i="1"/>
  <c r="AH198" i="1" s="1"/>
  <c r="AD190" i="1" a="1"/>
  <c r="AD190" i="1" s="1"/>
  <c r="J190" i="1" s="1"/>
  <c r="AG190" i="1"/>
  <c r="AH190" i="1" s="1"/>
  <c r="AD182" i="1" a="1"/>
  <c r="AD182" i="1" s="1"/>
  <c r="J182" i="1" s="1"/>
  <c r="AG182" i="1"/>
  <c r="AH182" i="1" s="1"/>
  <c r="AD174" i="1" a="1"/>
  <c r="AD174" i="1" s="1"/>
  <c r="J174" i="1" s="1"/>
  <c r="AG174" i="1"/>
  <c r="AH174" i="1" s="1"/>
  <c r="AD166" i="1" a="1"/>
  <c r="AD166" i="1" s="1"/>
  <c r="J166" i="1" s="1"/>
  <c r="AG166" i="1"/>
  <c r="AH166" i="1" s="1"/>
  <c r="AD158" i="1" a="1"/>
  <c r="AD158" i="1" s="1"/>
  <c r="J158" i="1" s="1"/>
  <c r="AG158" i="1"/>
  <c r="AH158" i="1" s="1"/>
  <c r="AD150" i="1" a="1"/>
  <c r="AD150" i="1" s="1"/>
  <c r="J150" i="1" s="1"/>
  <c r="AG150" i="1"/>
  <c r="AH150" i="1" s="1"/>
  <c r="AD142" i="1" a="1"/>
  <c r="AD142" i="1" s="1"/>
  <c r="J142" i="1" s="1"/>
  <c r="AG142" i="1"/>
  <c r="AH142" i="1" s="1"/>
  <c r="AD134" i="1" a="1"/>
  <c r="AD134" i="1" s="1"/>
  <c r="J134" i="1" s="1"/>
  <c r="AG134" i="1"/>
  <c r="AH134" i="1" s="1"/>
  <c r="AD126" i="1" a="1"/>
  <c r="AD126" i="1" s="1"/>
  <c r="J126" i="1" s="1"/>
  <c r="AG126" i="1"/>
  <c r="AH126" i="1" s="1"/>
  <c r="AD118" i="1" a="1"/>
  <c r="AD118" i="1" s="1"/>
  <c r="J118" i="1" s="1"/>
  <c r="AG118" i="1"/>
  <c r="AH118" i="1" s="1"/>
  <c r="AD110" i="1" a="1"/>
  <c r="AD110" i="1" s="1"/>
  <c r="J110" i="1" s="1"/>
  <c r="AG110" i="1"/>
  <c r="AH110" i="1" s="1"/>
  <c r="AD102" i="1" a="1"/>
  <c r="AD102" i="1" s="1"/>
  <c r="J102" i="1" s="1"/>
  <c r="AG102" i="1"/>
  <c r="AH102" i="1" s="1"/>
  <c r="AD94" i="1" a="1"/>
  <c r="AD94" i="1" s="1"/>
  <c r="J94" i="1" s="1"/>
  <c r="AG94" i="1"/>
  <c r="AH94" i="1" s="1"/>
  <c r="AD86" i="1" a="1"/>
  <c r="AD86" i="1" s="1"/>
  <c r="J86" i="1" s="1"/>
  <c r="AG86" i="1"/>
  <c r="AH86" i="1" s="1"/>
  <c r="AD78" i="1" a="1"/>
  <c r="AD78" i="1" s="1"/>
  <c r="J78" i="1" s="1"/>
  <c r="AG78" i="1"/>
  <c r="AH78" i="1" s="1"/>
  <c r="AD70" i="1" a="1"/>
  <c r="AD70" i="1" s="1"/>
  <c r="J70" i="1" s="1"/>
  <c r="AG70" i="1"/>
  <c r="AH70" i="1" s="1"/>
  <c r="AD62" i="1" a="1"/>
  <c r="AD62" i="1" s="1"/>
  <c r="J62" i="1" s="1"/>
  <c r="AG62" i="1"/>
  <c r="AH62" i="1" s="1"/>
  <c r="AD54" i="1" a="1"/>
  <c r="AD54" i="1" s="1"/>
  <c r="J54" i="1" s="1"/>
  <c r="AG54" i="1"/>
  <c r="AH54" i="1" s="1"/>
  <c r="AD46" i="1" a="1"/>
  <c r="AD46" i="1" s="1"/>
  <c r="J46" i="1" s="1"/>
  <c r="AG46" i="1"/>
  <c r="AH46" i="1" s="1"/>
  <c r="AD38" i="1" a="1"/>
  <c r="AD38" i="1" s="1"/>
  <c r="J38" i="1" s="1"/>
  <c r="AG38" i="1"/>
  <c r="AH38" i="1" s="1"/>
  <c r="AD30" i="1" a="1"/>
  <c r="AD30" i="1" s="1"/>
  <c r="J30" i="1" s="1"/>
  <c r="AG30" i="1"/>
  <c r="AH30" i="1" s="1"/>
  <c r="AD1021" i="1" a="1"/>
  <c r="AD1021" i="1" s="1"/>
  <c r="J1021" i="1" s="1"/>
  <c r="AG1021" i="1"/>
  <c r="AH1021" i="1" s="1"/>
  <c r="AD1013" i="1" a="1"/>
  <c r="AD1013" i="1" s="1"/>
  <c r="J1013" i="1" s="1"/>
  <c r="AG1013" i="1"/>
  <c r="AH1013" i="1" s="1"/>
  <c r="AD1005" i="1" a="1"/>
  <c r="AD1005" i="1" s="1"/>
  <c r="J1005" i="1" s="1"/>
  <c r="AG1005" i="1"/>
  <c r="AH1005" i="1" s="1"/>
  <c r="AD997" i="1" a="1"/>
  <c r="AD997" i="1" s="1"/>
  <c r="J997" i="1" s="1"/>
  <c r="AG997" i="1"/>
  <c r="AH997" i="1" s="1"/>
  <c r="AD989" i="1" a="1"/>
  <c r="AD989" i="1" s="1"/>
  <c r="J989" i="1" s="1"/>
  <c r="AG989" i="1"/>
  <c r="AH989" i="1" s="1"/>
  <c r="AD981" i="1" a="1"/>
  <c r="AD981" i="1" s="1"/>
  <c r="J981" i="1" s="1"/>
  <c r="AG981" i="1"/>
  <c r="AH981" i="1" s="1"/>
  <c r="AD973" i="1" a="1"/>
  <c r="AD973" i="1" s="1"/>
  <c r="J973" i="1" s="1"/>
  <c r="AG973" i="1"/>
  <c r="AH973" i="1" s="1"/>
  <c r="AD965" i="1" a="1"/>
  <c r="AD965" i="1" s="1"/>
  <c r="J965" i="1" s="1"/>
  <c r="AG965" i="1"/>
  <c r="AH965" i="1" s="1"/>
  <c r="AD957" i="1" a="1"/>
  <c r="AD957" i="1" s="1"/>
  <c r="J957" i="1" s="1"/>
  <c r="AG957" i="1"/>
  <c r="AH957" i="1" s="1"/>
  <c r="AD949" i="1" a="1"/>
  <c r="AD949" i="1" s="1"/>
  <c r="J949" i="1" s="1"/>
  <c r="AG949" i="1"/>
  <c r="AH949" i="1" s="1"/>
  <c r="AD941" i="1" a="1"/>
  <c r="AD941" i="1" s="1"/>
  <c r="J941" i="1" s="1"/>
  <c r="AG941" i="1"/>
  <c r="AH941" i="1" s="1"/>
  <c r="AD933" i="1" a="1"/>
  <c r="AD933" i="1" s="1"/>
  <c r="J933" i="1" s="1"/>
  <c r="AG933" i="1"/>
  <c r="AH933" i="1" s="1"/>
  <c r="AD925" i="1" a="1"/>
  <c r="AD925" i="1" s="1"/>
  <c r="J925" i="1" s="1"/>
  <c r="AG925" i="1"/>
  <c r="AH925" i="1" s="1"/>
  <c r="AD917" i="1" a="1"/>
  <c r="AD917" i="1" s="1"/>
  <c r="J917" i="1" s="1"/>
  <c r="AG917" i="1"/>
  <c r="AH917" i="1" s="1"/>
  <c r="AD909" i="1" a="1"/>
  <c r="AD909" i="1" s="1"/>
  <c r="J909" i="1" s="1"/>
  <c r="AG909" i="1"/>
  <c r="AH909" i="1" s="1"/>
  <c r="AD901" i="1" a="1"/>
  <c r="AD901" i="1" s="1"/>
  <c r="J901" i="1" s="1"/>
  <c r="AG901" i="1"/>
  <c r="AH901" i="1" s="1"/>
  <c r="AD893" i="1" a="1"/>
  <c r="AD893" i="1" s="1"/>
  <c r="J893" i="1" s="1"/>
  <c r="AG893" i="1"/>
  <c r="AH893" i="1" s="1"/>
  <c r="AD885" i="1" a="1"/>
  <c r="AD885" i="1" s="1"/>
  <c r="J885" i="1" s="1"/>
  <c r="AG885" i="1"/>
  <c r="AH885" i="1" s="1"/>
  <c r="AD877" i="1" a="1"/>
  <c r="AD877" i="1" s="1"/>
  <c r="J877" i="1" s="1"/>
  <c r="AG877" i="1"/>
  <c r="AH877" i="1" s="1"/>
  <c r="AD869" i="1" a="1"/>
  <c r="AD869" i="1" s="1"/>
  <c r="J869" i="1" s="1"/>
  <c r="AG869" i="1"/>
  <c r="AH869" i="1" s="1"/>
  <c r="AD861" i="1" a="1"/>
  <c r="AD861" i="1" s="1"/>
  <c r="J861" i="1" s="1"/>
  <c r="AG861" i="1"/>
  <c r="AH861" i="1" s="1"/>
  <c r="AD853" i="1" a="1"/>
  <c r="AD853" i="1" s="1"/>
  <c r="J853" i="1" s="1"/>
  <c r="AG853" i="1"/>
  <c r="AH853" i="1" s="1"/>
  <c r="AD845" i="1" a="1"/>
  <c r="AD845" i="1" s="1"/>
  <c r="J845" i="1" s="1"/>
  <c r="AG845" i="1"/>
  <c r="AH845" i="1" s="1"/>
  <c r="AD837" i="1" a="1"/>
  <c r="AD837" i="1" s="1"/>
  <c r="J837" i="1" s="1"/>
  <c r="AG837" i="1"/>
  <c r="AH837" i="1" s="1"/>
  <c r="AD829" i="1" a="1"/>
  <c r="AD829" i="1" s="1"/>
  <c r="J829" i="1" s="1"/>
  <c r="AG829" i="1"/>
  <c r="AH829" i="1" s="1"/>
  <c r="AD821" i="1" a="1"/>
  <c r="AD821" i="1" s="1"/>
  <c r="J821" i="1" s="1"/>
  <c r="AG821" i="1"/>
  <c r="AH821" i="1" s="1"/>
  <c r="AD813" i="1" a="1"/>
  <c r="AD813" i="1" s="1"/>
  <c r="J813" i="1" s="1"/>
  <c r="AG813" i="1"/>
  <c r="AH813" i="1" s="1"/>
  <c r="AD805" i="1" a="1"/>
  <c r="AD805" i="1" s="1"/>
  <c r="J805" i="1" s="1"/>
  <c r="AG805" i="1"/>
  <c r="AH805" i="1" s="1"/>
  <c r="AD797" i="1" a="1"/>
  <c r="AD797" i="1" s="1"/>
  <c r="J797" i="1" s="1"/>
  <c r="AG797" i="1"/>
  <c r="AH797" i="1" s="1"/>
  <c r="AD789" i="1" a="1"/>
  <c r="AD789" i="1" s="1"/>
  <c r="J789" i="1" s="1"/>
  <c r="AG789" i="1"/>
  <c r="AH789" i="1" s="1"/>
  <c r="AD781" i="1" a="1"/>
  <c r="AD781" i="1" s="1"/>
  <c r="J781" i="1" s="1"/>
  <c r="AG781" i="1"/>
  <c r="AH781" i="1" s="1"/>
  <c r="AD773" i="1" a="1"/>
  <c r="AD773" i="1" s="1"/>
  <c r="J773" i="1" s="1"/>
  <c r="AG773" i="1"/>
  <c r="AH773" i="1" s="1"/>
  <c r="AG765" i="1"/>
  <c r="AH765" i="1" s="1"/>
  <c r="AD765" i="1" a="1"/>
  <c r="AD765" i="1" s="1"/>
  <c r="J765" i="1" s="1"/>
  <c r="AD757" i="1" a="1"/>
  <c r="AD757" i="1" s="1"/>
  <c r="J757" i="1" s="1"/>
  <c r="AG757" i="1"/>
  <c r="AH757" i="1" s="1"/>
  <c r="AD749" i="1" a="1"/>
  <c r="AD749" i="1" s="1"/>
  <c r="J749" i="1" s="1"/>
  <c r="AG749" i="1"/>
  <c r="AH749" i="1" s="1"/>
  <c r="AD741" i="1" a="1"/>
  <c r="AD741" i="1" s="1"/>
  <c r="J741" i="1" s="1"/>
  <c r="AG741" i="1"/>
  <c r="AH741" i="1" s="1"/>
  <c r="AD733" i="1" a="1"/>
  <c r="AD733" i="1" s="1"/>
  <c r="J733" i="1" s="1"/>
  <c r="AG733" i="1"/>
  <c r="AH733" i="1" s="1"/>
  <c r="AD725" i="1" a="1"/>
  <c r="AD725" i="1" s="1"/>
  <c r="J725" i="1" s="1"/>
  <c r="AG725" i="1"/>
  <c r="AH725" i="1" s="1"/>
  <c r="AD717" i="1" a="1"/>
  <c r="AD717" i="1" s="1"/>
  <c r="J717" i="1" s="1"/>
  <c r="AG717" i="1"/>
  <c r="AH717" i="1" s="1"/>
  <c r="AD709" i="1" a="1"/>
  <c r="AD709" i="1" s="1"/>
  <c r="J709" i="1" s="1"/>
  <c r="AG709" i="1"/>
  <c r="AH709" i="1" s="1"/>
  <c r="AD701" i="1" a="1"/>
  <c r="AD701" i="1" s="1"/>
  <c r="J701" i="1" s="1"/>
  <c r="AG701" i="1"/>
  <c r="AH701" i="1" s="1"/>
  <c r="AD693" i="1" a="1"/>
  <c r="AD693" i="1" s="1"/>
  <c r="J693" i="1" s="1"/>
  <c r="AG693" i="1"/>
  <c r="AH693" i="1" s="1"/>
  <c r="AD685" i="1" a="1"/>
  <c r="AD685" i="1" s="1"/>
  <c r="J685" i="1" s="1"/>
  <c r="AG685" i="1"/>
  <c r="AH685" i="1" s="1"/>
  <c r="AD677" i="1" a="1"/>
  <c r="AD677" i="1" s="1"/>
  <c r="J677" i="1" s="1"/>
  <c r="AG677" i="1"/>
  <c r="AH677" i="1" s="1"/>
  <c r="AD669" i="1" a="1"/>
  <c r="AD669" i="1" s="1"/>
  <c r="J669" i="1" s="1"/>
  <c r="AG669" i="1"/>
  <c r="AH669" i="1" s="1"/>
  <c r="AD661" i="1" a="1"/>
  <c r="AD661" i="1" s="1"/>
  <c r="J661" i="1" s="1"/>
  <c r="AG661" i="1"/>
  <c r="AH661" i="1" s="1"/>
  <c r="AD653" i="1" a="1"/>
  <c r="AD653" i="1" s="1"/>
  <c r="J653" i="1" s="1"/>
  <c r="AG653" i="1"/>
  <c r="AH653" i="1" s="1"/>
  <c r="AD645" i="1" a="1"/>
  <c r="AD645" i="1" s="1"/>
  <c r="J645" i="1" s="1"/>
  <c r="AG645" i="1"/>
  <c r="AH645" i="1" s="1"/>
  <c r="AD637" i="1" a="1"/>
  <c r="AD637" i="1" s="1"/>
  <c r="J637" i="1" s="1"/>
  <c r="AG637" i="1"/>
  <c r="AH637" i="1" s="1"/>
  <c r="AD629" i="1" a="1"/>
  <c r="AD629" i="1" s="1"/>
  <c r="J629" i="1" s="1"/>
  <c r="AG629" i="1"/>
  <c r="AH629" i="1" s="1"/>
  <c r="AD621" i="1" a="1"/>
  <c r="AD621" i="1" s="1"/>
  <c r="J621" i="1" s="1"/>
  <c r="AG621" i="1"/>
  <c r="AH621" i="1" s="1"/>
  <c r="AD613" i="1" a="1"/>
  <c r="AD613" i="1" s="1"/>
  <c r="J613" i="1" s="1"/>
  <c r="AG613" i="1"/>
  <c r="AH613" i="1" s="1"/>
  <c r="AD605" i="1" a="1"/>
  <c r="AD605" i="1" s="1"/>
  <c r="J605" i="1" s="1"/>
  <c r="AG605" i="1"/>
  <c r="AH605" i="1" s="1"/>
  <c r="AD597" i="1" a="1"/>
  <c r="AD597" i="1" s="1"/>
  <c r="J597" i="1" s="1"/>
  <c r="AG597" i="1"/>
  <c r="AH597" i="1" s="1"/>
  <c r="AD589" i="1" a="1"/>
  <c r="AD589" i="1" s="1"/>
  <c r="J589" i="1" s="1"/>
  <c r="AG589" i="1"/>
  <c r="AH589" i="1" s="1"/>
  <c r="AD581" i="1" a="1"/>
  <c r="AD581" i="1" s="1"/>
  <c r="J581" i="1" s="1"/>
  <c r="AG581" i="1"/>
  <c r="AH581" i="1" s="1"/>
  <c r="AD573" i="1" a="1"/>
  <c r="AD573" i="1" s="1"/>
  <c r="J573" i="1" s="1"/>
  <c r="AG573" i="1"/>
  <c r="AH573" i="1" s="1"/>
  <c r="AD565" i="1" a="1"/>
  <c r="AD565" i="1" s="1"/>
  <c r="J565" i="1" s="1"/>
  <c r="AG565" i="1"/>
  <c r="AH565" i="1" s="1"/>
  <c r="AD557" i="1" a="1"/>
  <c r="AD557" i="1" s="1"/>
  <c r="J557" i="1" s="1"/>
  <c r="AG557" i="1"/>
  <c r="AH557" i="1" s="1"/>
  <c r="AD549" i="1" a="1"/>
  <c r="AD549" i="1" s="1"/>
  <c r="J549" i="1" s="1"/>
  <c r="AG549" i="1"/>
  <c r="AH549" i="1" s="1"/>
  <c r="AD541" i="1" a="1"/>
  <c r="AD541" i="1" s="1"/>
  <c r="J541" i="1" s="1"/>
  <c r="AG541" i="1"/>
  <c r="AH541" i="1" s="1"/>
  <c r="AD533" i="1" a="1"/>
  <c r="AD533" i="1" s="1"/>
  <c r="J533" i="1" s="1"/>
  <c r="AG533" i="1"/>
  <c r="AH533" i="1" s="1"/>
  <c r="AD525" i="1" a="1"/>
  <c r="AD525" i="1" s="1"/>
  <c r="J525" i="1" s="1"/>
  <c r="AG525" i="1"/>
  <c r="AH525" i="1" s="1"/>
  <c r="AD517" i="1" a="1"/>
  <c r="AD517" i="1" s="1"/>
  <c r="J517" i="1" s="1"/>
  <c r="AG517" i="1"/>
  <c r="AH517" i="1" s="1"/>
  <c r="AD509" i="1" a="1"/>
  <c r="AD509" i="1" s="1"/>
  <c r="J509" i="1" s="1"/>
  <c r="AG509" i="1"/>
  <c r="AH509" i="1" s="1"/>
  <c r="AD501" i="1" a="1"/>
  <c r="AD501" i="1" s="1"/>
  <c r="J501" i="1" s="1"/>
  <c r="AG501" i="1"/>
  <c r="AH501" i="1" s="1"/>
  <c r="AD493" i="1" a="1"/>
  <c r="AD493" i="1" s="1"/>
  <c r="J493" i="1" s="1"/>
  <c r="AG493" i="1"/>
  <c r="AH493" i="1" s="1"/>
  <c r="AD485" i="1" a="1"/>
  <c r="AD485" i="1" s="1"/>
  <c r="J485" i="1" s="1"/>
  <c r="AG485" i="1"/>
  <c r="AH485" i="1" s="1"/>
  <c r="AD477" i="1" a="1"/>
  <c r="AD477" i="1" s="1"/>
  <c r="J477" i="1" s="1"/>
  <c r="AG477" i="1"/>
  <c r="AH477" i="1" s="1"/>
  <c r="AD469" i="1" a="1"/>
  <c r="AD469" i="1" s="1"/>
  <c r="J469" i="1" s="1"/>
  <c r="AG469" i="1"/>
  <c r="AH469" i="1" s="1"/>
  <c r="AD461" i="1" a="1"/>
  <c r="AD461" i="1" s="1"/>
  <c r="J461" i="1" s="1"/>
  <c r="AG461" i="1"/>
  <c r="AH461" i="1" s="1"/>
  <c r="AD453" i="1" a="1"/>
  <c r="AD453" i="1" s="1"/>
  <c r="J453" i="1" s="1"/>
  <c r="AG453" i="1"/>
  <c r="AH453" i="1" s="1"/>
  <c r="AD445" i="1" a="1"/>
  <c r="AD445" i="1" s="1"/>
  <c r="J445" i="1" s="1"/>
  <c r="AG445" i="1"/>
  <c r="AH445" i="1" s="1"/>
  <c r="AD437" i="1" a="1"/>
  <c r="AD437" i="1" s="1"/>
  <c r="J437" i="1" s="1"/>
  <c r="AG437" i="1"/>
  <c r="AH437" i="1" s="1"/>
  <c r="AD429" i="1" a="1"/>
  <c r="AD429" i="1" s="1"/>
  <c r="J429" i="1" s="1"/>
  <c r="AG429" i="1"/>
  <c r="AH429" i="1" s="1"/>
  <c r="AD421" i="1" a="1"/>
  <c r="AD421" i="1" s="1"/>
  <c r="J421" i="1" s="1"/>
  <c r="AG421" i="1"/>
  <c r="AH421" i="1" s="1"/>
  <c r="AD413" i="1" a="1"/>
  <c r="AD413" i="1" s="1"/>
  <c r="J413" i="1" s="1"/>
  <c r="AG413" i="1"/>
  <c r="AH413" i="1" s="1"/>
  <c r="AD405" i="1" a="1"/>
  <c r="AD405" i="1" s="1"/>
  <c r="J405" i="1" s="1"/>
  <c r="AG405" i="1"/>
  <c r="AH405" i="1" s="1"/>
  <c r="AD397" i="1" a="1"/>
  <c r="AD397" i="1" s="1"/>
  <c r="J397" i="1" s="1"/>
  <c r="AG397" i="1"/>
  <c r="AH397" i="1" s="1"/>
  <c r="AD389" i="1" a="1"/>
  <c r="AD389" i="1" s="1"/>
  <c r="J389" i="1" s="1"/>
  <c r="AG389" i="1"/>
  <c r="AH389" i="1" s="1"/>
  <c r="AD381" i="1" a="1"/>
  <c r="AD381" i="1" s="1"/>
  <c r="J381" i="1" s="1"/>
  <c r="AG381" i="1"/>
  <c r="AH381" i="1" s="1"/>
  <c r="AD373" i="1" a="1"/>
  <c r="AD373" i="1" s="1"/>
  <c r="J373" i="1" s="1"/>
  <c r="AG373" i="1"/>
  <c r="AH373" i="1" s="1"/>
  <c r="AD365" i="1" a="1"/>
  <c r="AD365" i="1" s="1"/>
  <c r="J365" i="1" s="1"/>
  <c r="AG365" i="1"/>
  <c r="AH365" i="1" s="1"/>
  <c r="AD357" i="1" a="1"/>
  <c r="AD357" i="1" s="1"/>
  <c r="J357" i="1" s="1"/>
  <c r="AG357" i="1"/>
  <c r="AH357" i="1" s="1"/>
  <c r="AD349" i="1" a="1"/>
  <c r="AD349" i="1" s="1"/>
  <c r="J349" i="1" s="1"/>
  <c r="AG349" i="1"/>
  <c r="AH349" i="1" s="1"/>
  <c r="AD341" i="1" a="1"/>
  <c r="AD341" i="1" s="1"/>
  <c r="J341" i="1" s="1"/>
  <c r="AG341" i="1"/>
  <c r="AH341" i="1" s="1"/>
  <c r="AD333" i="1" a="1"/>
  <c r="AD333" i="1" s="1"/>
  <c r="J333" i="1" s="1"/>
  <c r="AG333" i="1"/>
  <c r="AH333" i="1" s="1"/>
  <c r="AD325" i="1" a="1"/>
  <c r="AD325" i="1" s="1"/>
  <c r="J325" i="1" s="1"/>
  <c r="AG325" i="1"/>
  <c r="AH325" i="1" s="1"/>
  <c r="AD317" i="1" a="1"/>
  <c r="AD317" i="1" s="1"/>
  <c r="J317" i="1" s="1"/>
  <c r="AG317" i="1"/>
  <c r="AH317" i="1" s="1"/>
  <c r="AD309" i="1" a="1"/>
  <c r="AD309" i="1" s="1"/>
  <c r="J309" i="1" s="1"/>
  <c r="AG309" i="1"/>
  <c r="AH309" i="1" s="1"/>
  <c r="AD301" i="1" a="1"/>
  <c r="AD301" i="1" s="1"/>
  <c r="J301" i="1" s="1"/>
  <c r="AG301" i="1"/>
  <c r="AH301" i="1" s="1"/>
  <c r="AD293" i="1" a="1"/>
  <c r="AD293" i="1" s="1"/>
  <c r="J293" i="1" s="1"/>
  <c r="AG293" i="1"/>
  <c r="AH293" i="1" s="1"/>
  <c r="AD285" i="1" a="1"/>
  <c r="AD285" i="1" s="1"/>
  <c r="J285" i="1" s="1"/>
  <c r="AG285" i="1"/>
  <c r="AH285" i="1" s="1"/>
  <c r="AD277" i="1" a="1"/>
  <c r="AD277" i="1" s="1"/>
  <c r="J277" i="1" s="1"/>
  <c r="AG277" i="1"/>
  <c r="AH277" i="1" s="1"/>
  <c r="AD269" i="1" a="1"/>
  <c r="AD269" i="1" s="1"/>
  <c r="J269" i="1" s="1"/>
  <c r="AG269" i="1"/>
  <c r="AH269" i="1" s="1"/>
  <c r="AD261" i="1" a="1"/>
  <c r="AD261" i="1" s="1"/>
  <c r="J261" i="1" s="1"/>
  <c r="AG261" i="1"/>
  <c r="AH261" i="1" s="1"/>
  <c r="AD253" i="1" a="1"/>
  <c r="AD253" i="1" s="1"/>
  <c r="J253" i="1" s="1"/>
  <c r="AG253" i="1"/>
  <c r="AH253" i="1" s="1"/>
  <c r="AD245" i="1" a="1"/>
  <c r="AD245" i="1" s="1"/>
  <c r="J245" i="1" s="1"/>
  <c r="AG245" i="1"/>
  <c r="AH245" i="1" s="1"/>
  <c r="AD237" i="1" a="1"/>
  <c r="AD237" i="1" s="1"/>
  <c r="J237" i="1" s="1"/>
  <c r="AG237" i="1"/>
  <c r="AH237" i="1" s="1"/>
  <c r="AD229" i="1" a="1"/>
  <c r="AD229" i="1" s="1"/>
  <c r="J229" i="1" s="1"/>
  <c r="AG229" i="1"/>
  <c r="AH229" i="1" s="1"/>
  <c r="AD221" i="1" a="1"/>
  <c r="AD221" i="1" s="1"/>
  <c r="J221" i="1" s="1"/>
  <c r="AG221" i="1"/>
  <c r="AH221" i="1" s="1"/>
  <c r="AD213" i="1" a="1"/>
  <c r="AD213" i="1" s="1"/>
  <c r="J213" i="1" s="1"/>
  <c r="AG213" i="1"/>
  <c r="AH213" i="1" s="1"/>
  <c r="AD205" i="1" a="1"/>
  <c r="AD205" i="1" s="1"/>
  <c r="J205" i="1" s="1"/>
  <c r="AG205" i="1"/>
  <c r="AH205" i="1" s="1"/>
  <c r="AD197" i="1" a="1"/>
  <c r="AD197" i="1" s="1"/>
  <c r="J197" i="1" s="1"/>
  <c r="AG197" i="1"/>
  <c r="AH197" i="1" s="1"/>
  <c r="AD189" i="1" a="1"/>
  <c r="AD189" i="1" s="1"/>
  <c r="J189" i="1" s="1"/>
  <c r="AG189" i="1"/>
  <c r="AH189" i="1" s="1"/>
  <c r="AD181" i="1" a="1"/>
  <c r="AD181" i="1" s="1"/>
  <c r="J181" i="1" s="1"/>
  <c r="AG181" i="1"/>
  <c r="AH181" i="1" s="1"/>
  <c r="AD173" i="1" a="1"/>
  <c r="AD173" i="1" s="1"/>
  <c r="J173" i="1" s="1"/>
  <c r="AG173" i="1"/>
  <c r="AH173" i="1" s="1"/>
  <c r="AD165" i="1" a="1"/>
  <c r="AD165" i="1" s="1"/>
  <c r="J165" i="1" s="1"/>
  <c r="AG165" i="1"/>
  <c r="AH165" i="1" s="1"/>
  <c r="AD157" i="1" a="1"/>
  <c r="AD157" i="1" s="1"/>
  <c r="J157" i="1" s="1"/>
  <c r="AG157" i="1"/>
  <c r="AH157" i="1" s="1"/>
  <c r="AD149" i="1" a="1"/>
  <c r="AD149" i="1" s="1"/>
  <c r="J149" i="1" s="1"/>
  <c r="AG149" i="1"/>
  <c r="AH149" i="1" s="1"/>
  <c r="AD141" i="1" a="1"/>
  <c r="AD141" i="1" s="1"/>
  <c r="J141" i="1" s="1"/>
  <c r="AG141" i="1"/>
  <c r="AH141" i="1" s="1"/>
  <c r="AD133" i="1" a="1"/>
  <c r="AD133" i="1" s="1"/>
  <c r="J133" i="1" s="1"/>
  <c r="AG133" i="1"/>
  <c r="AH133" i="1" s="1"/>
  <c r="AD125" i="1" a="1"/>
  <c r="AD125" i="1" s="1"/>
  <c r="J125" i="1" s="1"/>
  <c r="AG125" i="1"/>
  <c r="AH125" i="1" s="1"/>
  <c r="AD117" i="1" a="1"/>
  <c r="AD117" i="1" s="1"/>
  <c r="J117" i="1" s="1"/>
  <c r="AG117" i="1"/>
  <c r="AH117" i="1" s="1"/>
  <c r="AD109" i="1" a="1"/>
  <c r="AD109" i="1" s="1"/>
  <c r="J109" i="1" s="1"/>
  <c r="AG109" i="1"/>
  <c r="AH109" i="1" s="1"/>
  <c r="AD101" i="1" a="1"/>
  <c r="AD101" i="1" s="1"/>
  <c r="J101" i="1" s="1"/>
  <c r="AG101" i="1"/>
  <c r="AH101" i="1" s="1"/>
  <c r="AD93" i="1" a="1"/>
  <c r="AD93" i="1" s="1"/>
  <c r="J93" i="1" s="1"/>
  <c r="AG93" i="1"/>
  <c r="AH93" i="1" s="1"/>
  <c r="AD85" i="1" a="1"/>
  <c r="AD85" i="1" s="1"/>
  <c r="J85" i="1" s="1"/>
  <c r="AG85" i="1"/>
  <c r="AH85" i="1" s="1"/>
  <c r="AD77" i="1" a="1"/>
  <c r="AD77" i="1" s="1"/>
  <c r="J77" i="1" s="1"/>
  <c r="AG77" i="1"/>
  <c r="AH77" i="1" s="1"/>
  <c r="AD69" i="1" a="1"/>
  <c r="AD69" i="1" s="1"/>
  <c r="J69" i="1" s="1"/>
  <c r="AG69" i="1"/>
  <c r="AH69" i="1" s="1"/>
  <c r="AD61" i="1" a="1"/>
  <c r="AD61" i="1" s="1"/>
  <c r="J61" i="1" s="1"/>
  <c r="AG61" i="1"/>
  <c r="AH61" i="1" s="1"/>
  <c r="AD53" i="1" a="1"/>
  <c r="AD53" i="1" s="1"/>
  <c r="J53" i="1" s="1"/>
  <c r="AG53" i="1"/>
  <c r="AH53" i="1" s="1"/>
  <c r="AD45" i="1" a="1"/>
  <c r="AD45" i="1" s="1"/>
  <c r="J45" i="1" s="1"/>
  <c r="AG45" i="1"/>
  <c r="AH45" i="1" s="1"/>
  <c r="AD37" i="1" a="1"/>
  <c r="AD37" i="1" s="1"/>
  <c r="J37" i="1" s="1"/>
  <c r="AG37" i="1"/>
  <c r="AH37" i="1" s="1"/>
  <c r="AD29" i="1" a="1"/>
  <c r="AD29" i="1" s="1"/>
  <c r="J29" i="1" s="1"/>
  <c r="AG29" i="1"/>
  <c r="AH29" i="1" s="1"/>
  <c r="AD1020" i="1" a="1"/>
  <c r="AD1020" i="1" s="1"/>
  <c r="J1020" i="1" s="1"/>
  <c r="AG1020" i="1"/>
  <c r="AH1020" i="1" s="1"/>
  <c r="AD1012" i="1" a="1"/>
  <c r="AD1012" i="1" s="1"/>
  <c r="J1012" i="1" s="1"/>
  <c r="AG1012" i="1"/>
  <c r="AH1012" i="1" s="1"/>
  <c r="AD1004" i="1" a="1"/>
  <c r="AD1004" i="1" s="1"/>
  <c r="J1004" i="1" s="1"/>
  <c r="AG1004" i="1"/>
  <c r="AH1004" i="1" s="1"/>
  <c r="AD996" i="1" a="1"/>
  <c r="AD996" i="1" s="1"/>
  <c r="J996" i="1" s="1"/>
  <c r="AG996" i="1"/>
  <c r="AH996" i="1" s="1"/>
  <c r="AD988" i="1" a="1"/>
  <c r="AD988" i="1" s="1"/>
  <c r="J988" i="1" s="1"/>
  <c r="AG988" i="1"/>
  <c r="AH988" i="1" s="1"/>
  <c r="AD980" i="1" a="1"/>
  <c r="AD980" i="1" s="1"/>
  <c r="J980" i="1" s="1"/>
  <c r="AG980" i="1"/>
  <c r="AH980" i="1" s="1"/>
  <c r="AD972" i="1" a="1"/>
  <c r="AD972" i="1" s="1"/>
  <c r="J972" i="1" s="1"/>
  <c r="AG972" i="1"/>
  <c r="AH972" i="1" s="1"/>
  <c r="AD964" i="1" a="1"/>
  <c r="AD964" i="1" s="1"/>
  <c r="J964" i="1" s="1"/>
  <c r="AG964" i="1"/>
  <c r="AH964" i="1" s="1"/>
  <c r="AD956" i="1" a="1"/>
  <c r="AD956" i="1" s="1"/>
  <c r="J956" i="1" s="1"/>
  <c r="AG956" i="1"/>
  <c r="AH956" i="1" s="1"/>
  <c r="AD948" i="1" a="1"/>
  <c r="AD948" i="1" s="1"/>
  <c r="J948" i="1" s="1"/>
  <c r="AG948" i="1"/>
  <c r="AH948" i="1" s="1"/>
  <c r="AD940" i="1" a="1"/>
  <c r="AD940" i="1" s="1"/>
  <c r="J940" i="1" s="1"/>
  <c r="AG940" i="1"/>
  <c r="AH940" i="1" s="1"/>
  <c r="AD932" i="1" a="1"/>
  <c r="AD932" i="1" s="1"/>
  <c r="J932" i="1" s="1"/>
  <c r="AG932" i="1"/>
  <c r="AH932" i="1" s="1"/>
  <c r="AD924" i="1" a="1"/>
  <c r="AD924" i="1" s="1"/>
  <c r="J924" i="1" s="1"/>
  <c r="AG924" i="1"/>
  <c r="AH924" i="1" s="1"/>
  <c r="AD916" i="1" a="1"/>
  <c r="AD916" i="1" s="1"/>
  <c r="J916" i="1" s="1"/>
  <c r="AG916" i="1"/>
  <c r="AH916" i="1" s="1"/>
  <c r="AD908" i="1" a="1"/>
  <c r="AD908" i="1" s="1"/>
  <c r="J908" i="1" s="1"/>
  <c r="AG908" i="1"/>
  <c r="AH908" i="1" s="1"/>
  <c r="AD900" i="1" a="1"/>
  <c r="AD900" i="1" s="1"/>
  <c r="J900" i="1" s="1"/>
  <c r="AG900" i="1"/>
  <c r="AH900" i="1" s="1"/>
  <c r="AD892" i="1" a="1"/>
  <c r="AD892" i="1" s="1"/>
  <c r="J892" i="1" s="1"/>
  <c r="AG892" i="1"/>
  <c r="AH892" i="1" s="1"/>
  <c r="AD884" i="1" a="1"/>
  <c r="AD884" i="1" s="1"/>
  <c r="J884" i="1" s="1"/>
  <c r="AG884" i="1"/>
  <c r="AH884" i="1" s="1"/>
  <c r="AD876" i="1" a="1"/>
  <c r="AD876" i="1" s="1"/>
  <c r="J876" i="1" s="1"/>
  <c r="AG876" i="1"/>
  <c r="AH876" i="1" s="1"/>
  <c r="AD868" i="1" a="1"/>
  <c r="AD868" i="1" s="1"/>
  <c r="J868" i="1" s="1"/>
  <c r="AG868" i="1"/>
  <c r="AH868" i="1" s="1"/>
  <c r="AD860" i="1" a="1"/>
  <c r="AD860" i="1" s="1"/>
  <c r="J860" i="1" s="1"/>
  <c r="AG860" i="1"/>
  <c r="AH860" i="1" s="1"/>
  <c r="AD852" i="1" a="1"/>
  <c r="AD852" i="1" s="1"/>
  <c r="J852" i="1" s="1"/>
  <c r="AG852" i="1"/>
  <c r="AH852" i="1" s="1"/>
  <c r="AD844" i="1" a="1"/>
  <c r="AD844" i="1" s="1"/>
  <c r="J844" i="1" s="1"/>
  <c r="AG844" i="1"/>
  <c r="AH844" i="1" s="1"/>
  <c r="AD836" i="1" a="1"/>
  <c r="AD836" i="1" s="1"/>
  <c r="J836" i="1" s="1"/>
  <c r="AG836" i="1"/>
  <c r="AH836" i="1" s="1"/>
  <c r="AD828" i="1" a="1"/>
  <c r="AD828" i="1" s="1"/>
  <c r="J828" i="1" s="1"/>
  <c r="AG828" i="1"/>
  <c r="AH828" i="1" s="1"/>
  <c r="AD820" i="1" a="1"/>
  <c r="AD820" i="1" s="1"/>
  <c r="J820" i="1" s="1"/>
  <c r="AG820" i="1"/>
  <c r="AH820" i="1" s="1"/>
  <c r="AD812" i="1" a="1"/>
  <c r="AD812" i="1" s="1"/>
  <c r="J812" i="1" s="1"/>
  <c r="AG812" i="1"/>
  <c r="AH812" i="1" s="1"/>
  <c r="AD804" i="1" a="1"/>
  <c r="AD804" i="1" s="1"/>
  <c r="J804" i="1" s="1"/>
  <c r="AG804" i="1"/>
  <c r="AH804" i="1" s="1"/>
  <c r="AD796" i="1" a="1"/>
  <c r="AD796" i="1" s="1"/>
  <c r="J796" i="1" s="1"/>
  <c r="AG796" i="1"/>
  <c r="AH796" i="1" s="1"/>
  <c r="AD788" i="1" a="1"/>
  <c r="AD788" i="1" s="1"/>
  <c r="J788" i="1" s="1"/>
  <c r="AG788" i="1"/>
  <c r="AH788" i="1" s="1"/>
  <c r="AD780" i="1" a="1"/>
  <c r="AD780" i="1" s="1"/>
  <c r="J780" i="1" s="1"/>
  <c r="AG780" i="1"/>
  <c r="AH780" i="1" s="1"/>
  <c r="AD772" i="1" a="1"/>
  <c r="AD772" i="1" s="1"/>
  <c r="J772" i="1" s="1"/>
  <c r="AG772" i="1"/>
  <c r="AH772" i="1" s="1"/>
  <c r="AD764" i="1" a="1"/>
  <c r="AD764" i="1" s="1"/>
  <c r="J764" i="1" s="1"/>
  <c r="AG764" i="1"/>
  <c r="AH764" i="1" s="1"/>
  <c r="AD756" i="1" a="1"/>
  <c r="AD756" i="1" s="1"/>
  <c r="J756" i="1" s="1"/>
  <c r="AG756" i="1"/>
  <c r="AH756" i="1" s="1"/>
  <c r="AD748" i="1" a="1"/>
  <c r="AD748" i="1" s="1"/>
  <c r="J748" i="1" s="1"/>
  <c r="AG748" i="1"/>
  <c r="AH748" i="1" s="1"/>
  <c r="AD740" i="1" a="1"/>
  <c r="AD740" i="1" s="1"/>
  <c r="J740" i="1" s="1"/>
  <c r="AG740" i="1"/>
  <c r="AH740" i="1" s="1"/>
  <c r="AD732" i="1" a="1"/>
  <c r="AD732" i="1" s="1"/>
  <c r="J732" i="1" s="1"/>
  <c r="AG732" i="1"/>
  <c r="AH732" i="1" s="1"/>
  <c r="AD724" i="1" a="1"/>
  <c r="AD724" i="1" s="1"/>
  <c r="J724" i="1" s="1"/>
  <c r="AG724" i="1"/>
  <c r="AH724" i="1" s="1"/>
  <c r="AD716" i="1" a="1"/>
  <c r="AD716" i="1" s="1"/>
  <c r="J716" i="1" s="1"/>
  <c r="AG716" i="1"/>
  <c r="AH716" i="1" s="1"/>
  <c r="AD708" i="1" a="1"/>
  <c r="AD708" i="1" s="1"/>
  <c r="J708" i="1" s="1"/>
  <c r="AG708" i="1"/>
  <c r="AH708" i="1" s="1"/>
  <c r="AD700" i="1" a="1"/>
  <c r="AD700" i="1" s="1"/>
  <c r="J700" i="1" s="1"/>
  <c r="AG700" i="1"/>
  <c r="AH700" i="1" s="1"/>
  <c r="AD692" i="1" a="1"/>
  <c r="AD692" i="1" s="1"/>
  <c r="J692" i="1" s="1"/>
  <c r="AG692" i="1"/>
  <c r="AH692" i="1" s="1"/>
  <c r="AD684" i="1" a="1"/>
  <c r="AD684" i="1" s="1"/>
  <c r="J684" i="1" s="1"/>
  <c r="AG684" i="1"/>
  <c r="AH684" i="1" s="1"/>
  <c r="AD676" i="1" a="1"/>
  <c r="AD676" i="1" s="1"/>
  <c r="J676" i="1" s="1"/>
  <c r="AG676" i="1"/>
  <c r="AH676" i="1" s="1"/>
  <c r="AD668" i="1" a="1"/>
  <c r="AD668" i="1" s="1"/>
  <c r="J668" i="1" s="1"/>
  <c r="AG668" i="1"/>
  <c r="AH668" i="1" s="1"/>
  <c r="AD660" i="1" a="1"/>
  <c r="AD660" i="1" s="1"/>
  <c r="J660" i="1" s="1"/>
  <c r="AG660" i="1"/>
  <c r="AH660" i="1" s="1"/>
  <c r="AD652" i="1" a="1"/>
  <c r="AD652" i="1" s="1"/>
  <c r="J652" i="1" s="1"/>
  <c r="AG652" i="1"/>
  <c r="AH652" i="1" s="1"/>
  <c r="AD644" i="1" a="1"/>
  <c r="AD644" i="1" s="1"/>
  <c r="J644" i="1" s="1"/>
  <c r="AG644" i="1"/>
  <c r="AH644" i="1" s="1"/>
  <c r="AD636" i="1" a="1"/>
  <c r="AD636" i="1" s="1"/>
  <c r="J636" i="1" s="1"/>
  <c r="AG636" i="1"/>
  <c r="AH636" i="1" s="1"/>
  <c r="AD628" i="1" a="1"/>
  <c r="AD628" i="1" s="1"/>
  <c r="J628" i="1" s="1"/>
  <c r="AG628" i="1"/>
  <c r="AH628" i="1" s="1"/>
  <c r="AD620" i="1" a="1"/>
  <c r="AD620" i="1" s="1"/>
  <c r="J620" i="1" s="1"/>
  <c r="AG620" i="1"/>
  <c r="AH620" i="1" s="1"/>
  <c r="AD612" i="1" a="1"/>
  <c r="AD612" i="1" s="1"/>
  <c r="J612" i="1" s="1"/>
  <c r="AG612" i="1"/>
  <c r="AH612" i="1" s="1"/>
  <c r="AD604" i="1" a="1"/>
  <c r="AD604" i="1" s="1"/>
  <c r="J604" i="1" s="1"/>
  <c r="AG604" i="1"/>
  <c r="AH604" i="1" s="1"/>
  <c r="AD596" i="1" a="1"/>
  <c r="AD596" i="1" s="1"/>
  <c r="J596" i="1" s="1"/>
  <c r="AG596" i="1"/>
  <c r="AH596" i="1" s="1"/>
  <c r="AD588" i="1" a="1"/>
  <c r="AD588" i="1" s="1"/>
  <c r="J588" i="1" s="1"/>
  <c r="AG588" i="1"/>
  <c r="AH588" i="1" s="1"/>
  <c r="AD580" i="1" a="1"/>
  <c r="AD580" i="1" s="1"/>
  <c r="J580" i="1" s="1"/>
  <c r="AG580" i="1"/>
  <c r="AH580" i="1" s="1"/>
  <c r="AD572" i="1" a="1"/>
  <c r="AD572" i="1" s="1"/>
  <c r="J572" i="1" s="1"/>
  <c r="AG572" i="1"/>
  <c r="AH572" i="1" s="1"/>
  <c r="AD564" i="1" a="1"/>
  <c r="AD564" i="1" s="1"/>
  <c r="J564" i="1" s="1"/>
  <c r="AG564" i="1"/>
  <c r="AH564" i="1" s="1"/>
  <c r="AD556" i="1" a="1"/>
  <c r="AD556" i="1" s="1"/>
  <c r="J556" i="1" s="1"/>
  <c r="AG556" i="1"/>
  <c r="AH556" i="1" s="1"/>
  <c r="AD548" i="1" a="1"/>
  <c r="AD548" i="1" s="1"/>
  <c r="J548" i="1" s="1"/>
  <c r="AG548" i="1"/>
  <c r="AH548" i="1" s="1"/>
  <c r="AD540" i="1" a="1"/>
  <c r="AD540" i="1" s="1"/>
  <c r="J540" i="1" s="1"/>
  <c r="AG540" i="1"/>
  <c r="AH540" i="1" s="1"/>
  <c r="AD532" i="1" a="1"/>
  <c r="AD532" i="1" s="1"/>
  <c r="J532" i="1" s="1"/>
  <c r="AG532" i="1"/>
  <c r="AH532" i="1" s="1"/>
  <c r="AD524" i="1" a="1"/>
  <c r="AD524" i="1" s="1"/>
  <c r="J524" i="1" s="1"/>
  <c r="AG524" i="1"/>
  <c r="AH524" i="1" s="1"/>
  <c r="AD516" i="1" a="1"/>
  <c r="AD516" i="1" s="1"/>
  <c r="J516" i="1" s="1"/>
  <c r="AG516" i="1"/>
  <c r="AH516" i="1" s="1"/>
  <c r="AD508" i="1" a="1"/>
  <c r="AD508" i="1" s="1"/>
  <c r="J508" i="1" s="1"/>
  <c r="AG508" i="1"/>
  <c r="AH508" i="1" s="1"/>
  <c r="AD500" i="1" a="1"/>
  <c r="AD500" i="1" s="1"/>
  <c r="J500" i="1" s="1"/>
  <c r="AG500" i="1"/>
  <c r="AH500" i="1" s="1"/>
  <c r="AD492" i="1" a="1"/>
  <c r="AD492" i="1" s="1"/>
  <c r="J492" i="1" s="1"/>
  <c r="AG492" i="1"/>
  <c r="AH492" i="1" s="1"/>
  <c r="AD484" i="1" a="1"/>
  <c r="AD484" i="1" s="1"/>
  <c r="J484" i="1" s="1"/>
  <c r="AG484" i="1"/>
  <c r="AH484" i="1" s="1"/>
  <c r="AD476" i="1" a="1"/>
  <c r="AD476" i="1" s="1"/>
  <c r="J476" i="1" s="1"/>
  <c r="AG476" i="1"/>
  <c r="AH476" i="1" s="1"/>
  <c r="AD468" i="1" a="1"/>
  <c r="AD468" i="1" s="1"/>
  <c r="J468" i="1" s="1"/>
  <c r="AG468" i="1"/>
  <c r="AH468" i="1" s="1"/>
  <c r="AD460" i="1" a="1"/>
  <c r="AD460" i="1" s="1"/>
  <c r="J460" i="1" s="1"/>
  <c r="AG460" i="1"/>
  <c r="AH460" i="1" s="1"/>
  <c r="AD452" i="1" a="1"/>
  <c r="AD452" i="1" s="1"/>
  <c r="J452" i="1" s="1"/>
  <c r="AG452" i="1"/>
  <c r="AH452" i="1" s="1"/>
  <c r="AD444" i="1" a="1"/>
  <c r="AD444" i="1" s="1"/>
  <c r="J444" i="1" s="1"/>
  <c r="AG444" i="1"/>
  <c r="AH444" i="1" s="1"/>
  <c r="AD436" i="1" a="1"/>
  <c r="AD436" i="1" s="1"/>
  <c r="J436" i="1" s="1"/>
  <c r="AG436" i="1"/>
  <c r="AH436" i="1" s="1"/>
  <c r="AD428" i="1" a="1"/>
  <c r="AD428" i="1" s="1"/>
  <c r="J428" i="1" s="1"/>
  <c r="AG428" i="1"/>
  <c r="AH428" i="1" s="1"/>
  <c r="AD420" i="1" a="1"/>
  <c r="AD420" i="1" s="1"/>
  <c r="J420" i="1" s="1"/>
  <c r="AG420" i="1"/>
  <c r="AH420" i="1" s="1"/>
  <c r="AD412" i="1" a="1"/>
  <c r="AD412" i="1" s="1"/>
  <c r="J412" i="1" s="1"/>
  <c r="AG412" i="1"/>
  <c r="AH412" i="1" s="1"/>
  <c r="AD404" i="1" a="1"/>
  <c r="AD404" i="1" s="1"/>
  <c r="J404" i="1" s="1"/>
  <c r="AG404" i="1"/>
  <c r="AH404" i="1" s="1"/>
  <c r="AD396" i="1" a="1"/>
  <c r="AD396" i="1" s="1"/>
  <c r="J396" i="1" s="1"/>
  <c r="AG396" i="1"/>
  <c r="AH396" i="1" s="1"/>
  <c r="AD388" i="1" a="1"/>
  <c r="AD388" i="1" s="1"/>
  <c r="J388" i="1" s="1"/>
  <c r="AG388" i="1"/>
  <c r="AH388" i="1" s="1"/>
  <c r="AD380" i="1" a="1"/>
  <c r="AD380" i="1" s="1"/>
  <c r="J380" i="1" s="1"/>
  <c r="AG380" i="1"/>
  <c r="AH380" i="1" s="1"/>
  <c r="AD372" i="1" a="1"/>
  <c r="AD372" i="1" s="1"/>
  <c r="J372" i="1" s="1"/>
  <c r="AG372" i="1"/>
  <c r="AH372" i="1" s="1"/>
  <c r="AD364" i="1" a="1"/>
  <c r="AD364" i="1" s="1"/>
  <c r="J364" i="1" s="1"/>
  <c r="AG364" i="1"/>
  <c r="AH364" i="1" s="1"/>
  <c r="AD356" i="1" a="1"/>
  <c r="AD356" i="1" s="1"/>
  <c r="J356" i="1" s="1"/>
  <c r="AG356" i="1"/>
  <c r="AH356" i="1" s="1"/>
  <c r="AD348" i="1" a="1"/>
  <c r="AD348" i="1" s="1"/>
  <c r="J348" i="1" s="1"/>
  <c r="AG348" i="1"/>
  <c r="AH348" i="1" s="1"/>
  <c r="AD340" i="1" a="1"/>
  <c r="AD340" i="1" s="1"/>
  <c r="J340" i="1" s="1"/>
  <c r="AG340" i="1"/>
  <c r="AH340" i="1" s="1"/>
  <c r="AD332" i="1" a="1"/>
  <c r="AD332" i="1" s="1"/>
  <c r="J332" i="1" s="1"/>
  <c r="AG332" i="1"/>
  <c r="AH332" i="1" s="1"/>
  <c r="AD324" i="1" a="1"/>
  <c r="AD324" i="1" s="1"/>
  <c r="J324" i="1" s="1"/>
  <c r="AG324" i="1"/>
  <c r="AH324" i="1" s="1"/>
  <c r="AD316" i="1" a="1"/>
  <c r="AD316" i="1" s="1"/>
  <c r="J316" i="1" s="1"/>
  <c r="AG316" i="1"/>
  <c r="AH316" i="1" s="1"/>
  <c r="AD308" i="1" a="1"/>
  <c r="AD308" i="1" s="1"/>
  <c r="J308" i="1" s="1"/>
  <c r="AG308" i="1"/>
  <c r="AH308" i="1" s="1"/>
  <c r="AD300" i="1" a="1"/>
  <c r="AD300" i="1" s="1"/>
  <c r="J300" i="1" s="1"/>
  <c r="AG300" i="1"/>
  <c r="AH300" i="1" s="1"/>
  <c r="AD292" i="1" a="1"/>
  <c r="AD292" i="1" s="1"/>
  <c r="J292" i="1" s="1"/>
  <c r="AG292" i="1"/>
  <c r="AH292" i="1" s="1"/>
  <c r="AD284" i="1" a="1"/>
  <c r="AD284" i="1" s="1"/>
  <c r="J284" i="1" s="1"/>
  <c r="AG284" i="1"/>
  <c r="AH284" i="1" s="1"/>
  <c r="AD276" i="1" a="1"/>
  <c r="AD276" i="1" s="1"/>
  <c r="J276" i="1" s="1"/>
  <c r="AG276" i="1"/>
  <c r="AH276" i="1" s="1"/>
  <c r="AD268" i="1" a="1"/>
  <c r="AD268" i="1" s="1"/>
  <c r="J268" i="1" s="1"/>
  <c r="AG268" i="1"/>
  <c r="AH268" i="1" s="1"/>
  <c r="AD260" i="1" a="1"/>
  <c r="AD260" i="1" s="1"/>
  <c r="J260" i="1" s="1"/>
  <c r="AG260" i="1"/>
  <c r="AH260" i="1" s="1"/>
  <c r="AD252" i="1" a="1"/>
  <c r="AD252" i="1" s="1"/>
  <c r="J252" i="1" s="1"/>
  <c r="AG252" i="1"/>
  <c r="AH252" i="1" s="1"/>
  <c r="AD244" i="1" a="1"/>
  <c r="AD244" i="1" s="1"/>
  <c r="J244" i="1" s="1"/>
  <c r="AG244" i="1"/>
  <c r="AH244" i="1" s="1"/>
  <c r="AD236" i="1" a="1"/>
  <c r="AD236" i="1" s="1"/>
  <c r="J236" i="1" s="1"/>
  <c r="AG236" i="1"/>
  <c r="AH236" i="1" s="1"/>
  <c r="AD228" i="1" a="1"/>
  <c r="AD228" i="1" s="1"/>
  <c r="J228" i="1" s="1"/>
  <c r="AG228" i="1"/>
  <c r="AH228" i="1" s="1"/>
  <c r="AD220" i="1" a="1"/>
  <c r="AD220" i="1" s="1"/>
  <c r="J220" i="1" s="1"/>
  <c r="AG220" i="1"/>
  <c r="AH220" i="1" s="1"/>
  <c r="AD212" i="1" a="1"/>
  <c r="AD212" i="1" s="1"/>
  <c r="J212" i="1" s="1"/>
  <c r="AG212" i="1"/>
  <c r="AH212" i="1" s="1"/>
  <c r="AD204" i="1" a="1"/>
  <c r="AD204" i="1" s="1"/>
  <c r="J204" i="1" s="1"/>
  <c r="AG204" i="1"/>
  <c r="AH204" i="1" s="1"/>
  <c r="AD196" i="1" a="1"/>
  <c r="AD196" i="1" s="1"/>
  <c r="J196" i="1" s="1"/>
  <c r="AG196" i="1"/>
  <c r="AH196" i="1" s="1"/>
  <c r="AD188" i="1" a="1"/>
  <c r="AD188" i="1" s="1"/>
  <c r="J188" i="1" s="1"/>
  <c r="AG188" i="1"/>
  <c r="AH188" i="1" s="1"/>
  <c r="AD180" i="1" a="1"/>
  <c r="AD180" i="1" s="1"/>
  <c r="J180" i="1" s="1"/>
  <c r="AG180" i="1"/>
  <c r="AH180" i="1" s="1"/>
  <c r="AD172" i="1" a="1"/>
  <c r="AD172" i="1" s="1"/>
  <c r="J172" i="1" s="1"/>
  <c r="AG172" i="1"/>
  <c r="AH172" i="1" s="1"/>
  <c r="AD164" i="1" a="1"/>
  <c r="AD164" i="1" s="1"/>
  <c r="J164" i="1" s="1"/>
  <c r="AG164" i="1"/>
  <c r="AH164" i="1" s="1"/>
  <c r="AD156" i="1" a="1"/>
  <c r="AD156" i="1" s="1"/>
  <c r="J156" i="1" s="1"/>
  <c r="AG156" i="1"/>
  <c r="AH156" i="1" s="1"/>
  <c r="AD148" i="1" a="1"/>
  <c r="AD148" i="1" s="1"/>
  <c r="J148" i="1" s="1"/>
  <c r="AG148" i="1"/>
  <c r="AH148" i="1" s="1"/>
  <c r="AD140" i="1" a="1"/>
  <c r="AD140" i="1" s="1"/>
  <c r="J140" i="1" s="1"/>
  <c r="AG140" i="1"/>
  <c r="AH140" i="1" s="1"/>
  <c r="AD132" i="1" a="1"/>
  <c r="AD132" i="1" s="1"/>
  <c r="J132" i="1" s="1"/>
  <c r="AG132" i="1"/>
  <c r="AH132" i="1" s="1"/>
  <c r="AD124" i="1" a="1"/>
  <c r="AD124" i="1" s="1"/>
  <c r="J124" i="1" s="1"/>
  <c r="AG124" i="1"/>
  <c r="AH124" i="1" s="1"/>
  <c r="AD116" i="1" a="1"/>
  <c r="AD116" i="1" s="1"/>
  <c r="J116" i="1" s="1"/>
  <c r="AG116" i="1"/>
  <c r="AH116" i="1" s="1"/>
  <c r="AD108" i="1" a="1"/>
  <c r="AD108" i="1" s="1"/>
  <c r="J108" i="1" s="1"/>
  <c r="AG108" i="1"/>
  <c r="AH108" i="1" s="1"/>
  <c r="AD100" i="1" a="1"/>
  <c r="AD100" i="1" s="1"/>
  <c r="J100" i="1" s="1"/>
  <c r="AG100" i="1"/>
  <c r="AH100" i="1" s="1"/>
  <c r="AD92" i="1" a="1"/>
  <c r="AD92" i="1" s="1"/>
  <c r="J92" i="1" s="1"/>
  <c r="AG92" i="1"/>
  <c r="AH92" i="1" s="1"/>
  <c r="AD84" i="1" a="1"/>
  <c r="AD84" i="1" s="1"/>
  <c r="J84" i="1" s="1"/>
  <c r="AG84" i="1"/>
  <c r="AH84" i="1" s="1"/>
  <c r="AD76" i="1" a="1"/>
  <c r="AD76" i="1" s="1"/>
  <c r="J76" i="1" s="1"/>
  <c r="AG76" i="1"/>
  <c r="AH76" i="1" s="1"/>
  <c r="AD68" i="1" a="1"/>
  <c r="AD68" i="1" s="1"/>
  <c r="J68" i="1" s="1"/>
  <c r="AG68" i="1"/>
  <c r="AH68" i="1" s="1"/>
  <c r="AD60" i="1" a="1"/>
  <c r="AD60" i="1" s="1"/>
  <c r="J60" i="1" s="1"/>
  <c r="AG60" i="1"/>
  <c r="AH60" i="1" s="1"/>
  <c r="AD52" i="1" a="1"/>
  <c r="AD52" i="1" s="1"/>
  <c r="J52" i="1" s="1"/>
  <c r="AG52" i="1"/>
  <c r="AH52" i="1" s="1"/>
  <c r="AD44" i="1" a="1"/>
  <c r="AD44" i="1" s="1"/>
  <c r="J44" i="1" s="1"/>
  <c r="AG44" i="1"/>
  <c r="AH44" i="1" s="1"/>
  <c r="AD36" i="1" a="1"/>
  <c r="AD36" i="1" s="1"/>
  <c r="J36" i="1" s="1"/>
  <c r="AG36" i="1"/>
  <c r="AH36" i="1" s="1"/>
  <c r="AD28" i="1" a="1"/>
  <c r="AD28" i="1" s="1"/>
  <c r="J28" i="1" s="1"/>
  <c r="AG28" i="1"/>
  <c r="AH28" i="1" s="1"/>
  <c r="AD1019" i="1" a="1"/>
  <c r="AD1019" i="1" s="1"/>
  <c r="J1019" i="1" s="1"/>
  <c r="AG1019" i="1"/>
  <c r="AH1019" i="1" s="1"/>
  <c r="AD1011" i="1" a="1"/>
  <c r="AD1011" i="1" s="1"/>
  <c r="J1011" i="1" s="1"/>
  <c r="AG1011" i="1"/>
  <c r="AH1011" i="1" s="1"/>
  <c r="AD1003" i="1" a="1"/>
  <c r="AD1003" i="1" s="1"/>
  <c r="J1003" i="1" s="1"/>
  <c r="AG1003" i="1"/>
  <c r="AH1003" i="1" s="1"/>
  <c r="AD995" i="1" a="1"/>
  <c r="AD995" i="1" s="1"/>
  <c r="J995" i="1" s="1"/>
  <c r="AG995" i="1"/>
  <c r="AH995" i="1" s="1"/>
  <c r="AD987" i="1" a="1"/>
  <c r="AD987" i="1" s="1"/>
  <c r="J987" i="1" s="1"/>
  <c r="AG987" i="1"/>
  <c r="AH987" i="1" s="1"/>
  <c r="AD979" i="1" a="1"/>
  <c r="AD979" i="1" s="1"/>
  <c r="J979" i="1" s="1"/>
  <c r="AG979" i="1"/>
  <c r="AH979" i="1" s="1"/>
  <c r="AD971" i="1" a="1"/>
  <c r="AD971" i="1" s="1"/>
  <c r="J971" i="1" s="1"/>
  <c r="AG971" i="1"/>
  <c r="AH971" i="1" s="1"/>
  <c r="AD963" i="1" a="1"/>
  <c r="AD963" i="1" s="1"/>
  <c r="J963" i="1" s="1"/>
  <c r="AG963" i="1"/>
  <c r="AH963" i="1" s="1"/>
  <c r="AD955" i="1" a="1"/>
  <c r="AD955" i="1" s="1"/>
  <c r="J955" i="1" s="1"/>
  <c r="AG955" i="1"/>
  <c r="AH955" i="1" s="1"/>
  <c r="AD947" i="1" a="1"/>
  <c r="AD947" i="1" s="1"/>
  <c r="J947" i="1" s="1"/>
  <c r="AG947" i="1"/>
  <c r="AH947" i="1" s="1"/>
  <c r="AD939" i="1" a="1"/>
  <c r="AD939" i="1" s="1"/>
  <c r="J939" i="1" s="1"/>
  <c r="AG939" i="1"/>
  <c r="AH939" i="1" s="1"/>
  <c r="AD931" i="1" a="1"/>
  <c r="AD931" i="1" s="1"/>
  <c r="J931" i="1" s="1"/>
  <c r="AG931" i="1"/>
  <c r="AH931" i="1" s="1"/>
  <c r="AD923" i="1" a="1"/>
  <c r="AD923" i="1" s="1"/>
  <c r="J923" i="1" s="1"/>
  <c r="AG923" i="1"/>
  <c r="AH923" i="1" s="1"/>
  <c r="AD915" i="1" a="1"/>
  <c r="AD915" i="1" s="1"/>
  <c r="J915" i="1" s="1"/>
  <c r="AG915" i="1"/>
  <c r="AH915" i="1" s="1"/>
  <c r="AD907" i="1" a="1"/>
  <c r="AD907" i="1" s="1"/>
  <c r="J907" i="1" s="1"/>
  <c r="AG907" i="1"/>
  <c r="AH907" i="1" s="1"/>
  <c r="AD899" i="1" a="1"/>
  <c r="AD899" i="1" s="1"/>
  <c r="J899" i="1" s="1"/>
  <c r="AG899" i="1"/>
  <c r="AH899" i="1" s="1"/>
  <c r="AD891" i="1" a="1"/>
  <c r="AD891" i="1" s="1"/>
  <c r="J891" i="1" s="1"/>
  <c r="AG891" i="1"/>
  <c r="AH891" i="1" s="1"/>
  <c r="AD883" i="1" a="1"/>
  <c r="AD883" i="1" s="1"/>
  <c r="J883" i="1" s="1"/>
  <c r="AG883" i="1"/>
  <c r="AH883" i="1" s="1"/>
  <c r="AD875" i="1" a="1"/>
  <c r="AD875" i="1" s="1"/>
  <c r="J875" i="1" s="1"/>
  <c r="AG875" i="1"/>
  <c r="AH875" i="1" s="1"/>
  <c r="AD867" i="1" a="1"/>
  <c r="AD867" i="1" s="1"/>
  <c r="J867" i="1" s="1"/>
  <c r="AG867" i="1"/>
  <c r="AH867" i="1" s="1"/>
  <c r="AD859" i="1" a="1"/>
  <c r="AD859" i="1" s="1"/>
  <c r="J859" i="1" s="1"/>
  <c r="AG859" i="1"/>
  <c r="AH859" i="1" s="1"/>
  <c r="AD851" i="1" a="1"/>
  <c r="AD851" i="1" s="1"/>
  <c r="J851" i="1" s="1"/>
  <c r="AG851" i="1"/>
  <c r="AH851" i="1" s="1"/>
  <c r="AD843" i="1" a="1"/>
  <c r="AD843" i="1" s="1"/>
  <c r="J843" i="1" s="1"/>
  <c r="AG843" i="1"/>
  <c r="AH843" i="1" s="1"/>
  <c r="AD835" i="1" a="1"/>
  <c r="AD835" i="1" s="1"/>
  <c r="J835" i="1" s="1"/>
  <c r="AG835" i="1"/>
  <c r="AH835" i="1" s="1"/>
  <c r="AD827" i="1" a="1"/>
  <c r="AD827" i="1" s="1"/>
  <c r="J827" i="1" s="1"/>
  <c r="AG827" i="1"/>
  <c r="AH827" i="1" s="1"/>
  <c r="AD819" i="1" a="1"/>
  <c r="AD819" i="1" s="1"/>
  <c r="J819" i="1" s="1"/>
  <c r="AG819" i="1"/>
  <c r="AH819" i="1" s="1"/>
  <c r="AD811" i="1" a="1"/>
  <c r="AD811" i="1" s="1"/>
  <c r="J811" i="1" s="1"/>
  <c r="AG811" i="1"/>
  <c r="AH811" i="1" s="1"/>
  <c r="AD803" i="1" a="1"/>
  <c r="AD803" i="1" s="1"/>
  <c r="J803" i="1" s="1"/>
  <c r="AG803" i="1"/>
  <c r="AH803" i="1" s="1"/>
  <c r="AD795" i="1" a="1"/>
  <c r="AD795" i="1" s="1"/>
  <c r="J795" i="1" s="1"/>
  <c r="AG795" i="1"/>
  <c r="AH795" i="1" s="1"/>
  <c r="AD787" i="1" a="1"/>
  <c r="AD787" i="1" s="1"/>
  <c r="J787" i="1" s="1"/>
  <c r="AG787" i="1"/>
  <c r="AH787" i="1" s="1"/>
  <c r="AD779" i="1" a="1"/>
  <c r="AD779" i="1" s="1"/>
  <c r="J779" i="1" s="1"/>
  <c r="AG779" i="1"/>
  <c r="AH779" i="1" s="1"/>
  <c r="AD771" i="1" a="1"/>
  <c r="AD771" i="1" s="1"/>
  <c r="J771" i="1" s="1"/>
  <c r="AG771" i="1"/>
  <c r="AH771" i="1" s="1"/>
  <c r="AD763" i="1" a="1"/>
  <c r="AD763" i="1" s="1"/>
  <c r="J763" i="1" s="1"/>
  <c r="AG763" i="1"/>
  <c r="AH763" i="1" s="1"/>
  <c r="AD755" i="1" a="1"/>
  <c r="AD755" i="1" s="1"/>
  <c r="J755" i="1" s="1"/>
  <c r="AG755" i="1"/>
  <c r="AH755" i="1" s="1"/>
  <c r="AD747" i="1" a="1"/>
  <c r="AD747" i="1" s="1"/>
  <c r="J747" i="1" s="1"/>
  <c r="AG747" i="1"/>
  <c r="AH747" i="1" s="1"/>
  <c r="AD739" i="1" a="1"/>
  <c r="AD739" i="1" s="1"/>
  <c r="J739" i="1" s="1"/>
  <c r="AG739" i="1"/>
  <c r="AH739" i="1" s="1"/>
  <c r="AD731" i="1" a="1"/>
  <c r="AD731" i="1" s="1"/>
  <c r="J731" i="1" s="1"/>
  <c r="AG731" i="1"/>
  <c r="AH731" i="1" s="1"/>
  <c r="AD723" i="1" a="1"/>
  <c r="AD723" i="1" s="1"/>
  <c r="J723" i="1" s="1"/>
  <c r="AG723" i="1"/>
  <c r="AH723" i="1" s="1"/>
  <c r="AD715" i="1" a="1"/>
  <c r="AD715" i="1" s="1"/>
  <c r="J715" i="1" s="1"/>
  <c r="AG715" i="1"/>
  <c r="AH715" i="1" s="1"/>
  <c r="AD707" i="1" a="1"/>
  <c r="AD707" i="1" s="1"/>
  <c r="J707" i="1" s="1"/>
  <c r="AG707" i="1"/>
  <c r="AH707" i="1" s="1"/>
  <c r="AD699" i="1" a="1"/>
  <c r="AD699" i="1" s="1"/>
  <c r="J699" i="1" s="1"/>
  <c r="AG699" i="1"/>
  <c r="AH699" i="1" s="1"/>
  <c r="AD691" i="1" a="1"/>
  <c r="AD691" i="1" s="1"/>
  <c r="J691" i="1" s="1"/>
  <c r="AG691" i="1"/>
  <c r="AH691" i="1" s="1"/>
  <c r="AD683" i="1" a="1"/>
  <c r="AD683" i="1" s="1"/>
  <c r="J683" i="1" s="1"/>
  <c r="AG683" i="1"/>
  <c r="AH683" i="1" s="1"/>
  <c r="AD675" i="1" a="1"/>
  <c r="AD675" i="1" s="1"/>
  <c r="J675" i="1" s="1"/>
  <c r="AG675" i="1"/>
  <c r="AH675" i="1" s="1"/>
  <c r="AD667" i="1" a="1"/>
  <c r="AD667" i="1" s="1"/>
  <c r="J667" i="1" s="1"/>
  <c r="AG667" i="1"/>
  <c r="AH667" i="1" s="1"/>
  <c r="AD659" i="1" a="1"/>
  <c r="AD659" i="1" s="1"/>
  <c r="J659" i="1" s="1"/>
  <c r="AG659" i="1"/>
  <c r="AH659" i="1" s="1"/>
  <c r="AD651" i="1" a="1"/>
  <c r="AD651" i="1" s="1"/>
  <c r="J651" i="1" s="1"/>
  <c r="AG651" i="1"/>
  <c r="AH651" i="1" s="1"/>
  <c r="AD643" i="1" a="1"/>
  <c r="AD643" i="1" s="1"/>
  <c r="J643" i="1" s="1"/>
  <c r="AG643" i="1"/>
  <c r="AH643" i="1" s="1"/>
  <c r="AD635" i="1" a="1"/>
  <c r="AD635" i="1" s="1"/>
  <c r="J635" i="1" s="1"/>
  <c r="AG635" i="1"/>
  <c r="AH635" i="1" s="1"/>
  <c r="AD627" i="1" a="1"/>
  <c r="AD627" i="1" s="1"/>
  <c r="J627" i="1" s="1"/>
  <c r="AG627" i="1"/>
  <c r="AH627" i="1" s="1"/>
  <c r="AD619" i="1" a="1"/>
  <c r="AD619" i="1" s="1"/>
  <c r="J619" i="1" s="1"/>
  <c r="AG619" i="1"/>
  <c r="AH619" i="1" s="1"/>
  <c r="AD611" i="1" a="1"/>
  <c r="AD611" i="1" s="1"/>
  <c r="J611" i="1" s="1"/>
  <c r="AG611" i="1"/>
  <c r="AH611" i="1" s="1"/>
  <c r="AD603" i="1" a="1"/>
  <c r="AD603" i="1" s="1"/>
  <c r="J603" i="1" s="1"/>
  <c r="AG603" i="1"/>
  <c r="AH603" i="1" s="1"/>
  <c r="AD595" i="1" a="1"/>
  <c r="AD595" i="1" s="1"/>
  <c r="J595" i="1" s="1"/>
  <c r="AG595" i="1"/>
  <c r="AH595" i="1" s="1"/>
  <c r="AD587" i="1" a="1"/>
  <c r="AD587" i="1" s="1"/>
  <c r="J587" i="1" s="1"/>
  <c r="AG587" i="1"/>
  <c r="AH587" i="1" s="1"/>
  <c r="AD579" i="1" a="1"/>
  <c r="AD579" i="1" s="1"/>
  <c r="J579" i="1" s="1"/>
  <c r="AG579" i="1"/>
  <c r="AH579" i="1" s="1"/>
  <c r="AD571" i="1" a="1"/>
  <c r="AD571" i="1" s="1"/>
  <c r="J571" i="1" s="1"/>
  <c r="AG571" i="1"/>
  <c r="AH571" i="1" s="1"/>
  <c r="AD563" i="1" a="1"/>
  <c r="AD563" i="1" s="1"/>
  <c r="J563" i="1" s="1"/>
  <c r="AG563" i="1"/>
  <c r="AH563" i="1" s="1"/>
  <c r="AD555" i="1" a="1"/>
  <c r="AD555" i="1" s="1"/>
  <c r="J555" i="1" s="1"/>
  <c r="AG555" i="1"/>
  <c r="AH555" i="1" s="1"/>
  <c r="AD547" i="1" a="1"/>
  <c r="AD547" i="1" s="1"/>
  <c r="J547" i="1" s="1"/>
  <c r="AG547" i="1"/>
  <c r="AH547" i="1" s="1"/>
  <c r="AD539" i="1" a="1"/>
  <c r="AD539" i="1" s="1"/>
  <c r="J539" i="1" s="1"/>
  <c r="AG539" i="1"/>
  <c r="AH539" i="1" s="1"/>
  <c r="AD531" i="1" a="1"/>
  <c r="AD531" i="1" s="1"/>
  <c r="J531" i="1" s="1"/>
  <c r="AG531" i="1"/>
  <c r="AH531" i="1" s="1"/>
  <c r="AD523" i="1" a="1"/>
  <c r="AD523" i="1" s="1"/>
  <c r="J523" i="1" s="1"/>
  <c r="AG523" i="1"/>
  <c r="AH523" i="1" s="1"/>
  <c r="AD515" i="1" a="1"/>
  <c r="AD515" i="1" s="1"/>
  <c r="J515" i="1" s="1"/>
  <c r="AG515" i="1"/>
  <c r="AH515" i="1" s="1"/>
  <c r="AD507" i="1" a="1"/>
  <c r="AD507" i="1" s="1"/>
  <c r="J507" i="1" s="1"/>
  <c r="AG507" i="1"/>
  <c r="AH507" i="1" s="1"/>
  <c r="AD499" i="1" a="1"/>
  <c r="AD499" i="1" s="1"/>
  <c r="J499" i="1" s="1"/>
  <c r="AG499" i="1"/>
  <c r="AH499" i="1" s="1"/>
  <c r="AD491" i="1" a="1"/>
  <c r="AD491" i="1" s="1"/>
  <c r="J491" i="1" s="1"/>
  <c r="AG491" i="1"/>
  <c r="AH491" i="1" s="1"/>
  <c r="AD483" i="1" a="1"/>
  <c r="AD483" i="1" s="1"/>
  <c r="J483" i="1" s="1"/>
  <c r="AG483" i="1"/>
  <c r="AH483" i="1" s="1"/>
  <c r="AD475" i="1" a="1"/>
  <c r="AD475" i="1" s="1"/>
  <c r="J475" i="1" s="1"/>
  <c r="AG475" i="1"/>
  <c r="AH475" i="1" s="1"/>
  <c r="AD467" i="1" a="1"/>
  <c r="AD467" i="1" s="1"/>
  <c r="J467" i="1" s="1"/>
  <c r="AG467" i="1"/>
  <c r="AH467" i="1" s="1"/>
  <c r="AD459" i="1" a="1"/>
  <c r="AD459" i="1" s="1"/>
  <c r="J459" i="1" s="1"/>
  <c r="AG459" i="1"/>
  <c r="AH459" i="1" s="1"/>
  <c r="AD451" i="1" a="1"/>
  <c r="AD451" i="1" s="1"/>
  <c r="J451" i="1" s="1"/>
  <c r="AG451" i="1"/>
  <c r="AH451" i="1" s="1"/>
  <c r="AD443" i="1" a="1"/>
  <c r="AD443" i="1" s="1"/>
  <c r="J443" i="1" s="1"/>
  <c r="AG443" i="1"/>
  <c r="AH443" i="1" s="1"/>
  <c r="AD435" i="1" a="1"/>
  <c r="AD435" i="1" s="1"/>
  <c r="J435" i="1" s="1"/>
  <c r="AG435" i="1"/>
  <c r="AH435" i="1" s="1"/>
  <c r="AD427" i="1" a="1"/>
  <c r="AD427" i="1" s="1"/>
  <c r="J427" i="1" s="1"/>
  <c r="AG427" i="1"/>
  <c r="AH427" i="1" s="1"/>
  <c r="AD419" i="1" a="1"/>
  <c r="AD419" i="1" s="1"/>
  <c r="J419" i="1" s="1"/>
  <c r="AG419" i="1"/>
  <c r="AH419" i="1" s="1"/>
  <c r="AD411" i="1" a="1"/>
  <c r="AD411" i="1" s="1"/>
  <c r="J411" i="1" s="1"/>
  <c r="AG411" i="1"/>
  <c r="AH411" i="1" s="1"/>
  <c r="AD403" i="1" a="1"/>
  <c r="AD403" i="1" s="1"/>
  <c r="J403" i="1" s="1"/>
  <c r="AG403" i="1"/>
  <c r="AH403" i="1" s="1"/>
  <c r="AD395" i="1" a="1"/>
  <c r="AD395" i="1" s="1"/>
  <c r="J395" i="1" s="1"/>
  <c r="AG395" i="1"/>
  <c r="AH395" i="1" s="1"/>
  <c r="AD387" i="1" a="1"/>
  <c r="AD387" i="1" s="1"/>
  <c r="J387" i="1" s="1"/>
  <c r="AG387" i="1"/>
  <c r="AH387" i="1" s="1"/>
  <c r="AD379" i="1" a="1"/>
  <c r="AD379" i="1" s="1"/>
  <c r="J379" i="1" s="1"/>
  <c r="AG379" i="1"/>
  <c r="AH379" i="1" s="1"/>
  <c r="AD371" i="1" a="1"/>
  <c r="AD371" i="1" s="1"/>
  <c r="J371" i="1" s="1"/>
  <c r="AG371" i="1"/>
  <c r="AH371" i="1" s="1"/>
  <c r="AD363" i="1" a="1"/>
  <c r="AD363" i="1" s="1"/>
  <c r="J363" i="1" s="1"/>
  <c r="AG363" i="1"/>
  <c r="AH363" i="1" s="1"/>
  <c r="AD355" i="1" a="1"/>
  <c r="AD355" i="1" s="1"/>
  <c r="J355" i="1" s="1"/>
  <c r="AG355" i="1"/>
  <c r="AH355" i="1" s="1"/>
  <c r="AD347" i="1" a="1"/>
  <c r="AD347" i="1" s="1"/>
  <c r="J347" i="1" s="1"/>
  <c r="AG347" i="1"/>
  <c r="AH347" i="1" s="1"/>
  <c r="AD339" i="1" a="1"/>
  <c r="AD339" i="1" s="1"/>
  <c r="J339" i="1" s="1"/>
  <c r="AG339" i="1"/>
  <c r="AH339" i="1" s="1"/>
  <c r="AD331" i="1" a="1"/>
  <c r="AD331" i="1" s="1"/>
  <c r="J331" i="1" s="1"/>
  <c r="AG331" i="1"/>
  <c r="AH331" i="1" s="1"/>
  <c r="AD323" i="1" a="1"/>
  <c r="AD323" i="1" s="1"/>
  <c r="J323" i="1" s="1"/>
  <c r="AG323" i="1"/>
  <c r="AH323" i="1" s="1"/>
  <c r="AD315" i="1" a="1"/>
  <c r="AD315" i="1" s="1"/>
  <c r="J315" i="1" s="1"/>
  <c r="AG315" i="1"/>
  <c r="AH315" i="1" s="1"/>
  <c r="AD307" i="1" a="1"/>
  <c r="AD307" i="1" s="1"/>
  <c r="J307" i="1" s="1"/>
  <c r="AG307" i="1"/>
  <c r="AH307" i="1" s="1"/>
  <c r="AD299" i="1" a="1"/>
  <c r="AD299" i="1" s="1"/>
  <c r="J299" i="1" s="1"/>
  <c r="AG299" i="1"/>
  <c r="AH299" i="1" s="1"/>
  <c r="AD291" i="1" a="1"/>
  <c r="AD291" i="1" s="1"/>
  <c r="J291" i="1" s="1"/>
  <c r="AG291" i="1"/>
  <c r="AH291" i="1" s="1"/>
  <c r="AD283" i="1" a="1"/>
  <c r="AD283" i="1" s="1"/>
  <c r="J283" i="1" s="1"/>
  <c r="AG283" i="1"/>
  <c r="AH283" i="1" s="1"/>
  <c r="AD275" i="1" a="1"/>
  <c r="AD275" i="1" s="1"/>
  <c r="J275" i="1" s="1"/>
  <c r="AG275" i="1"/>
  <c r="AH275" i="1" s="1"/>
  <c r="AD267" i="1" a="1"/>
  <c r="AD267" i="1" s="1"/>
  <c r="J267" i="1" s="1"/>
  <c r="AG267" i="1"/>
  <c r="AH267" i="1" s="1"/>
  <c r="AD259" i="1" a="1"/>
  <c r="AD259" i="1" s="1"/>
  <c r="J259" i="1" s="1"/>
  <c r="AG259" i="1"/>
  <c r="AH259" i="1" s="1"/>
  <c r="AD251" i="1" a="1"/>
  <c r="AD251" i="1" s="1"/>
  <c r="J251" i="1" s="1"/>
  <c r="AG251" i="1"/>
  <c r="AH251" i="1" s="1"/>
  <c r="AD243" i="1" a="1"/>
  <c r="AD243" i="1" s="1"/>
  <c r="J243" i="1" s="1"/>
  <c r="AG243" i="1"/>
  <c r="AH243" i="1" s="1"/>
  <c r="AD235" i="1" a="1"/>
  <c r="AD235" i="1" s="1"/>
  <c r="J235" i="1" s="1"/>
  <c r="AG235" i="1"/>
  <c r="AH235" i="1" s="1"/>
  <c r="AD227" i="1" a="1"/>
  <c r="AD227" i="1" s="1"/>
  <c r="J227" i="1" s="1"/>
  <c r="AG227" i="1"/>
  <c r="AH227" i="1" s="1"/>
  <c r="AD219" i="1" a="1"/>
  <c r="AD219" i="1" s="1"/>
  <c r="J219" i="1" s="1"/>
  <c r="AG219" i="1"/>
  <c r="AH219" i="1" s="1"/>
  <c r="AD211" i="1" a="1"/>
  <c r="AD211" i="1" s="1"/>
  <c r="J211" i="1" s="1"/>
  <c r="AG211" i="1"/>
  <c r="AH211" i="1" s="1"/>
  <c r="AD203" i="1" a="1"/>
  <c r="AD203" i="1" s="1"/>
  <c r="J203" i="1" s="1"/>
  <c r="AG203" i="1"/>
  <c r="AH203" i="1" s="1"/>
  <c r="AD195" i="1" a="1"/>
  <c r="AD195" i="1" s="1"/>
  <c r="J195" i="1" s="1"/>
  <c r="AG195" i="1"/>
  <c r="AH195" i="1" s="1"/>
  <c r="AD187" i="1" a="1"/>
  <c r="AD187" i="1" s="1"/>
  <c r="J187" i="1" s="1"/>
  <c r="AG187" i="1"/>
  <c r="AH187" i="1" s="1"/>
  <c r="AD179" i="1" a="1"/>
  <c r="AD179" i="1" s="1"/>
  <c r="J179" i="1" s="1"/>
  <c r="AG179" i="1"/>
  <c r="AH179" i="1" s="1"/>
  <c r="AD171" i="1" a="1"/>
  <c r="AD171" i="1" s="1"/>
  <c r="J171" i="1" s="1"/>
  <c r="AG171" i="1"/>
  <c r="AH171" i="1" s="1"/>
  <c r="AD163" i="1" a="1"/>
  <c r="AD163" i="1" s="1"/>
  <c r="J163" i="1" s="1"/>
  <c r="AG163" i="1"/>
  <c r="AH163" i="1" s="1"/>
  <c r="AD155" i="1" a="1"/>
  <c r="AD155" i="1" s="1"/>
  <c r="J155" i="1" s="1"/>
  <c r="AG155" i="1"/>
  <c r="AH155" i="1" s="1"/>
  <c r="AD147" i="1" a="1"/>
  <c r="AD147" i="1" s="1"/>
  <c r="J147" i="1" s="1"/>
  <c r="AG147" i="1"/>
  <c r="AH147" i="1" s="1"/>
  <c r="AD139" i="1" a="1"/>
  <c r="AD139" i="1" s="1"/>
  <c r="J139" i="1" s="1"/>
  <c r="AG139" i="1"/>
  <c r="AH139" i="1" s="1"/>
  <c r="AD131" i="1" a="1"/>
  <c r="AD131" i="1" s="1"/>
  <c r="J131" i="1" s="1"/>
  <c r="AG131" i="1"/>
  <c r="AH131" i="1" s="1"/>
  <c r="AD123" i="1" a="1"/>
  <c r="AD123" i="1" s="1"/>
  <c r="J123" i="1" s="1"/>
  <c r="AG123" i="1"/>
  <c r="AH123" i="1" s="1"/>
  <c r="AD115" i="1" a="1"/>
  <c r="AD115" i="1" s="1"/>
  <c r="J115" i="1" s="1"/>
  <c r="AG115" i="1"/>
  <c r="AH115" i="1" s="1"/>
  <c r="AD107" i="1" a="1"/>
  <c r="AD107" i="1" s="1"/>
  <c r="J107" i="1" s="1"/>
  <c r="AG107" i="1"/>
  <c r="AH107" i="1" s="1"/>
  <c r="AD99" i="1" a="1"/>
  <c r="AD99" i="1" s="1"/>
  <c r="J99" i="1" s="1"/>
  <c r="AG99" i="1"/>
  <c r="AH99" i="1" s="1"/>
  <c r="AD91" i="1" a="1"/>
  <c r="AD91" i="1" s="1"/>
  <c r="J91" i="1" s="1"/>
  <c r="AG91" i="1"/>
  <c r="AH91" i="1" s="1"/>
  <c r="AD83" i="1" a="1"/>
  <c r="AD83" i="1" s="1"/>
  <c r="J83" i="1" s="1"/>
  <c r="AG83" i="1"/>
  <c r="AH83" i="1" s="1"/>
  <c r="AD75" i="1" a="1"/>
  <c r="AD75" i="1" s="1"/>
  <c r="J75" i="1" s="1"/>
  <c r="AG75" i="1"/>
  <c r="AH75" i="1" s="1"/>
  <c r="AD67" i="1" a="1"/>
  <c r="AD67" i="1" s="1"/>
  <c r="J67" i="1" s="1"/>
  <c r="AG67" i="1"/>
  <c r="AH67" i="1" s="1"/>
  <c r="AD59" i="1" a="1"/>
  <c r="AD59" i="1" s="1"/>
  <c r="J59" i="1" s="1"/>
  <c r="AG59" i="1"/>
  <c r="AH59" i="1" s="1"/>
  <c r="AD51" i="1" a="1"/>
  <c r="AD51" i="1" s="1"/>
  <c r="J51" i="1" s="1"/>
  <c r="AG51" i="1"/>
  <c r="AH51" i="1" s="1"/>
  <c r="AD43" i="1" a="1"/>
  <c r="AD43" i="1" s="1"/>
  <c r="J43" i="1" s="1"/>
  <c r="AG43" i="1"/>
  <c r="AH43" i="1" s="1"/>
  <c r="AD35" i="1" a="1"/>
  <c r="AD35" i="1" s="1"/>
  <c r="J35" i="1" s="1"/>
  <c r="AG35" i="1"/>
  <c r="AH35" i="1" s="1"/>
  <c r="AD27" i="1" a="1"/>
  <c r="AD27" i="1" s="1"/>
  <c r="J27" i="1" s="1"/>
  <c r="AG27" i="1"/>
  <c r="AD1018" i="1" a="1"/>
  <c r="AD1018" i="1" s="1"/>
  <c r="J1018" i="1" s="1"/>
  <c r="AG1018" i="1"/>
  <c r="AH1018" i="1" s="1"/>
  <c r="AD1010" i="1" a="1"/>
  <c r="AD1010" i="1" s="1"/>
  <c r="J1010" i="1" s="1"/>
  <c r="AG1010" i="1"/>
  <c r="AH1010" i="1" s="1"/>
  <c r="AD1002" i="1" a="1"/>
  <c r="AD1002" i="1" s="1"/>
  <c r="J1002" i="1" s="1"/>
  <c r="AG1002" i="1"/>
  <c r="AH1002" i="1" s="1"/>
  <c r="AD994" i="1" a="1"/>
  <c r="AD994" i="1" s="1"/>
  <c r="J994" i="1" s="1"/>
  <c r="AG994" i="1"/>
  <c r="AH994" i="1" s="1"/>
  <c r="AD986" i="1" a="1"/>
  <c r="AD986" i="1" s="1"/>
  <c r="J986" i="1" s="1"/>
  <c r="AG986" i="1"/>
  <c r="AH986" i="1" s="1"/>
  <c r="AD978" i="1" a="1"/>
  <c r="AD978" i="1" s="1"/>
  <c r="J978" i="1" s="1"/>
  <c r="AG978" i="1"/>
  <c r="AH978" i="1" s="1"/>
  <c r="AD970" i="1" a="1"/>
  <c r="AD970" i="1" s="1"/>
  <c r="J970" i="1" s="1"/>
  <c r="AG970" i="1"/>
  <c r="AH970" i="1" s="1"/>
  <c r="AD962" i="1" a="1"/>
  <c r="AD962" i="1" s="1"/>
  <c r="J962" i="1" s="1"/>
  <c r="AG962" i="1"/>
  <c r="AH962" i="1" s="1"/>
  <c r="AD954" i="1" a="1"/>
  <c r="AD954" i="1" s="1"/>
  <c r="J954" i="1" s="1"/>
  <c r="AG954" i="1"/>
  <c r="AH954" i="1" s="1"/>
  <c r="AD946" i="1" a="1"/>
  <c r="AD946" i="1" s="1"/>
  <c r="J946" i="1" s="1"/>
  <c r="AG946" i="1"/>
  <c r="AH946" i="1" s="1"/>
  <c r="AD938" i="1" a="1"/>
  <c r="AD938" i="1" s="1"/>
  <c r="J938" i="1" s="1"/>
  <c r="AG938" i="1"/>
  <c r="AH938" i="1" s="1"/>
  <c r="AD930" i="1" a="1"/>
  <c r="AD930" i="1" s="1"/>
  <c r="J930" i="1" s="1"/>
  <c r="AG930" i="1"/>
  <c r="AH930" i="1" s="1"/>
  <c r="AD922" i="1" a="1"/>
  <c r="AD922" i="1" s="1"/>
  <c r="J922" i="1" s="1"/>
  <c r="AG922" i="1"/>
  <c r="AH922" i="1" s="1"/>
  <c r="AD914" i="1" a="1"/>
  <c r="AD914" i="1" s="1"/>
  <c r="J914" i="1" s="1"/>
  <c r="AG914" i="1"/>
  <c r="AH914" i="1" s="1"/>
  <c r="AD906" i="1" a="1"/>
  <c r="AD906" i="1" s="1"/>
  <c r="J906" i="1" s="1"/>
  <c r="AG906" i="1"/>
  <c r="AH906" i="1" s="1"/>
  <c r="AD898" i="1" a="1"/>
  <c r="AD898" i="1" s="1"/>
  <c r="J898" i="1" s="1"/>
  <c r="AG898" i="1"/>
  <c r="AH898" i="1" s="1"/>
  <c r="AD890" i="1" a="1"/>
  <c r="AD890" i="1" s="1"/>
  <c r="J890" i="1" s="1"/>
  <c r="AG890" i="1"/>
  <c r="AH890" i="1" s="1"/>
  <c r="AD882" i="1" a="1"/>
  <c r="AD882" i="1" s="1"/>
  <c r="J882" i="1" s="1"/>
  <c r="AG882" i="1"/>
  <c r="AH882" i="1" s="1"/>
  <c r="AD874" i="1" a="1"/>
  <c r="AD874" i="1" s="1"/>
  <c r="J874" i="1" s="1"/>
  <c r="AG874" i="1"/>
  <c r="AH874" i="1" s="1"/>
  <c r="AD866" i="1" a="1"/>
  <c r="AD866" i="1" s="1"/>
  <c r="J866" i="1" s="1"/>
  <c r="AG866" i="1"/>
  <c r="AH866" i="1" s="1"/>
  <c r="AD858" i="1" a="1"/>
  <c r="AD858" i="1" s="1"/>
  <c r="J858" i="1" s="1"/>
  <c r="AG858" i="1"/>
  <c r="AH858" i="1" s="1"/>
  <c r="AD850" i="1" a="1"/>
  <c r="AD850" i="1" s="1"/>
  <c r="J850" i="1" s="1"/>
  <c r="AG850" i="1"/>
  <c r="AH850" i="1" s="1"/>
  <c r="AD842" i="1" a="1"/>
  <c r="AD842" i="1" s="1"/>
  <c r="J842" i="1" s="1"/>
  <c r="AG842" i="1"/>
  <c r="AH842" i="1" s="1"/>
  <c r="AD834" i="1" a="1"/>
  <c r="AD834" i="1" s="1"/>
  <c r="J834" i="1" s="1"/>
  <c r="AG834" i="1"/>
  <c r="AH834" i="1" s="1"/>
  <c r="AD826" i="1" a="1"/>
  <c r="AD826" i="1" s="1"/>
  <c r="J826" i="1" s="1"/>
  <c r="AG826" i="1"/>
  <c r="AH826" i="1" s="1"/>
  <c r="AD818" i="1" a="1"/>
  <c r="AD818" i="1" s="1"/>
  <c r="J818" i="1" s="1"/>
  <c r="AG818" i="1"/>
  <c r="AH818" i="1" s="1"/>
  <c r="AD810" i="1" a="1"/>
  <c r="AD810" i="1" s="1"/>
  <c r="J810" i="1" s="1"/>
  <c r="AG810" i="1"/>
  <c r="AH810" i="1" s="1"/>
  <c r="AD802" i="1" a="1"/>
  <c r="AD802" i="1" s="1"/>
  <c r="J802" i="1" s="1"/>
  <c r="AG802" i="1"/>
  <c r="AH802" i="1" s="1"/>
  <c r="AD794" i="1" a="1"/>
  <c r="AD794" i="1" s="1"/>
  <c r="J794" i="1" s="1"/>
  <c r="AG794" i="1"/>
  <c r="AH794" i="1" s="1"/>
  <c r="AD786" i="1" a="1"/>
  <c r="AD786" i="1" s="1"/>
  <c r="J786" i="1" s="1"/>
  <c r="AG786" i="1"/>
  <c r="AH786" i="1" s="1"/>
  <c r="AD778" i="1" a="1"/>
  <c r="AD778" i="1" s="1"/>
  <c r="J778" i="1" s="1"/>
  <c r="AG778" i="1"/>
  <c r="AH778" i="1" s="1"/>
  <c r="AD770" i="1" a="1"/>
  <c r="AD770" i="1" s="1"/>
  <c r="J770" i="1" s="1"/>
  <c r="AG770" i="1"/>
  <c r="AH770" i="1" s="1"/>
  <c r="AD762" i="1" a="1"/>
  <c r="AD762" i="1" s="1"/>
  <c r="J762" i="1" s="1"/>
  <c r="AG762" i="1"/>
  <c r="AH762" i="1" s="1"/>
  <c r="AD754" i="1" a="1"/>
  <c r="AD754" i="1" s="1"/>
  <c r="J754" i="1" s="1"/>
  <c r="AG754" i="1"/>
  <c r="AH754" i="1" s="1"/>
  <c r="AD746" i="1" a="1"/>
  <c r="AD746" i="1" s="1"/>
  <c r="J746" i="1" s="1"/>
  <c r="AG746" i="1"/>
  <c r="AH746" i="1" s="1"/>
  <c r="AD738" i="1" a="1"/>
  <c r="AD738" i="1" s="1"/>
  <c r="J738" i="1" s="1"/>
  <c r="AG738" i="1"/>
  <c r="AH738" i="1" s="1"/>
  <c r="AD730" i="1" a="1"/>
  <c r="AD730" i="1" s="1"/>
  <c r="J730" i="1" s="1"/>
  <c r="AG730" i="1"/>
  <c r="AH730" i="1" s="1"/>
  <c r="AD722" i="1" a="1"/>
  <c r="AD722" i="1" s="1"/>
  <c r="J722" i="1" s="1"/>
  <c r="AG722" i="1"/>
  <c r="AH722" i="1" s="1"/>
  <c r="AD714" i="1" a="1"/>
  <c r="AD714" i="1" s="1"/>
  <c r="J714" i="1" s="1"/>
  <c r="AG714" i="1"/>
  <c r="AH714" i="1" s="1"/>
  <c r="AD706" i="1" a="1"/>
  <c r="AD706" i="1" s="1"/>
  <c r="J706" i="1" s="1"/>
  <c r="AG706" i="1"/>
  <c r="AH706" i="1" s="1"/>
  <c r="AD698" i="1" a="1"/>
  <c r="AD698" i="1" s="1"/>
  <c r="J698" i="1" s="1"/>
  <c r="AG698" i="1"/>
  <c r="AH698" i="1" s="1"/>
  <c r="AD690" i="1" a="1"/>
  <c r="AD690" i="1" s="1"/>
  <c r="J690" i="1" s="1"/>
  <c r="AG690" i="1"/>
  <c r="AH690" i="1" s="1"/>
  <c r="AD682" i="1" a="1"/>
  <c r="AD682" i="1" s="1"/>
  <c r="J682" i="1" s="1"/>
  <c r="AG682" i="1"/>
  <c r="AH682" i="1" s="1"/>
  <c r="AD674" i="1" a="1"/>
  <c r="AD674" i="1" s="1"/>
  <c r="J674" i="1" s="1"/>
  <c r="AG674" i="1"/>
  <c r="AH674" i="1" s="1"/>
  <c r="AD666" i="1" a="1"/>
  <c r="AD666" i="1" s="1"/>
  <c r="J666" i="1" s="1"/>
  <c r="AG666" i="1"/>
  <c r="AH666" i="1" s="1"/>
  <c r="AD658" i="1" a="1"/>
  <c r="AD658" i="1" s="1"/>
  <c r="J658" i="1" s="1"/>
  <c r="AG658" i="1"/>
  <c r="AH658" i="1" s="1"/>
  <c r="AD650" i="1" a="1"/>
  <c r="AD650" i="1" s="1"/>
  <c r="J650" i="1" s="1"/>
  <c r="AG650" i="1"/>
  <c r="AH650" i="1" s="1"/>
  <c r="AD642" i="1" a="1"/>
  <c r="AD642" i="1" s="1"/>
  <c r="J642" i="1" s="1"/>
  <c r="AG642" i="1"/>
  <c r="AH642" i="1" s="1"/>
  <c r="AD634" i="1" a="1"/>
  <c r="AD634" i="1" s="1"/>
  <c r="J634" i="1" s="1"/>
  <c r="AG634" i="1"/>
  <c r="AH634" i="1" s="1"/>
  <c r="AD626" i="1" a="1"/>
  <c r="AD626" i="1" s="1"/>
  <c r="J626" i="1" s="1"/>
  <c r="AG626" i="1"/>
  <c r="AH626" i="1" s="1"/>
  <c r="AD618" i="1" a="1"/>
  <c r="AD618" i="1" s="1"/>
  <c r="J618" i="1" s="1"/>
  <c r="AG618" i="1"/>
  <c r="AH618" i="1" s="1"/>
  <c r="AD610" i="1" a="1"/>
  <c r="AD610" i="1" s="1"/>
  <c r="J610" i="1" s="1"/>
  <c r="AG610" i="1"/>
  <c r="AH610" i="1" s="1"/>
  <c r="AD602" i="1" a="1"/>
  <c r="AD602" i="1" s="1"/>
  <c r="J602" i="1" s="1"/>
  <c r="AG602" i="1"/>
  <c r="AH602" i="1" s="1"/>
  <c r="AD594" i="1" a="1"/>
  <c r="AD594" i="1" s="1"/>
  <c r="J594" i="1" s="1"/>
  <c r="AG594" i="1"/>
  <c r="AH594" i="1" s="1"/>
  <c r="AD586" i="1" a="1"/>
  <c r="AD586" i="1" s="1"/>
  <c r="J586" i="1" s="1"/>
  <c r="AG586" i="1"/>
  <c r="AH586" i="1" s="1"/>
  <c r="AD578" i="1" a="1"/>
  <c r="AD578" i="1" s="1"/>
  <c r="J578" i="1" s="1"/>
  <c r="AG578" i="1"/>
  <c r="AH578" i="1" s="1"/>
  <c r="AD570" i="1" a="1"/>
  <c r="AD570" i="1" s="1"/>
  <c r="J570" i="1" s="1"/>
  <c r="AG570" i="1"/>
  <c r="AH570" i="1" s="1"/>
  <c r="AD562" i="1" a="1"/>
  <c r="AD562" i="1" s="1"/>
  <c r="J562" i="1" s="1"/>
  <c r="AG562" i="1"/>
  <c r="AH562" i="1" s="1"/>
  <c r="AD554" i="1" a="1"/>
  <c r="AD554" i="1" s="1"/>
  <c r="J554" i="1" s="1"/>
  <c r="AG554" i="1"/>
  <c r="AH554" i="1" s="1"/>
  <c r="AD546" i="1" a="1"/>
  <c r="AD546" i="1" s="1"/>
  <c r="J546" i="1" s="1"/>
  <c r="AG546" i="1"/>
  <c r="AH546" i="1" s="1"/>
  <c r="AD538" i="1" a="1"/>
  <c r="AD538" i="1" s="1"/>
  <c r="J538" i="1" s="1"/>
  <c r="AG538" i="1"/>
  <c r="AH538" i="1" s="1"/>
  <c r="AD530" i="1" a="1"/>
  <c r="AD530" i="1" s="1"/>
  <c r="J530" i="1" s="1"/>
  <c r="AG530" i="1"/>
  <c r="AH530" i="1" s="1"/>
  <c r="AD522" i="1" a="1"/>
  <c r="AD522" i="1" s="1"/>
  <c r="J522" i="1" s="1"/>
  <c r="AG522" i="1"/>
  <c r="AH522" i="1" s="1"/>
  <c r="AD514" i="1" a="1"/>
  <c r="AD514" i="1" s="1"/>
  <c r="J514" i="1" s="1"/>
  <c r="AG514" i="1"/>
  <c r="AH514" i="1" s="1"/>
  <c r="AD506" i="1" a="1"/>
  <c r="AD506" i="1" s="1"/>
  <c r="J506" i="1" s="1"/>
  <c r="AG506" i="1"/>
  <c r="AH506" i="1" s="1"/>
  <c r="AD498" i="1" a="1"/>
  <c r="AD498" i="1" s="1"/>
  <c r="J498" i="1" s="1"/>
  <c r="AG498" i="1"/>
  <c r="AH498" i="1" s="1"/>
  <c r="AD490" i="1" a="1"/>
  <c r="AD490" i="1" s="1"/>
  <c r="J490" i="1" s="1"/>
  <c r="AG490" i="1"/>
  <c r="AH490" i="1" s="1"/>
  <c r="AD482" i="1" a="1"/>
  <c r="AD482" i="1" s="1"/>
  <c r="J482" i="1" s="1"/>
  <c r="AG482" i="1"/>
  <c r="AH482" i="1" s="1"/>
  <c r="AD474" i="1" a="1"/>
  <c r="AD474" i="1" s="1"/>
  <c r="J474" i="1" s="1"/>
  <c r="AG474" i="1"/>
  <c r="AH474" i="1" s="1"/>
  <c r="AD466" i="1" a="1"/>
  <c r="AD466" i="1" s="1"/>
  <c r="J466" i="1" s="1"/>
  <c r="AG466" i="1"/>
  <c r="AH466" i="1" s="1"/>
  <c r="AD458" i="1" a="1"/>
  <c r="AD458" i="1" s="1"/>
  <c r="J458" i="1" s="1"/>
  <c r="AG458" i="1"/>
  <c r="AH458" i="1" s="1"/>
  <c r="AD450" i="1" a="1"/>
  <c r="AD450" i="1" s="1"/>
  <c r="J450" i="1" s="1"/>
  <c r="AG450" i="1"/>
  <c r="AH450" i="1" s="1"/>
  <c r="AD442" i="1" a="1"/>
  <c r="AD442" i="1" s="1"/>
  <c r="J442" i="1" s="1"/>
  <c r="AG442" i="1"/>
  <c r="AH442" i="1" s="1"/>
  <c r="AD434" i="1" a="1"/>
  <c r="AD434" i="1" s="1"/>
  <c r="J434" i="1" s="1"/>
  <c r="AG434" i="1"/>
  <c r="AH434" i="1" s="1"/>
  <c r="AD426" i="1" a="1"/>
  <c r="AD426" i="1" s="1"/>
  <c r="J426" i="1" s="1"/>
  <c r="AG426" i="1"/>
  <c r="AH426" i="1" s="1"/>
  <c r="AD418" i="1" a="1"/>
  <c r="AD418" i="1" s="1"/>
  <c r="J418" i="1" s="1"/>
  <c r="AG418" i="1"/>
  <c r="AH418" i="1" s="1"/>
  <c r="AD410" i="1" a="1"/>
  <c r="AD410" i="1" s="1"/>
  <c r="J410" i="1" s="1"/>
  <c r="AG410" i="1"/>
  <c r="AH410" i="1" s="1"/>
  <c r="AD402" i="1" a="1"/>
  <c r="AD402" i="1" s="1"/>
  <c r="J402" i="1" s="1"/>
  <c r="AG402" i="1"/>
  <c r="AH402" i="1" s="1"/>
  <c r="AD394" i="1" a="1"/>
  <c r="AD394" i="1" s="1"/>
  <c r="J394" i="1" s="1"/>
  <c r="AG394" i="1"/>
  <c r="AH394" i="1" s="1"/>
  <c r="AD386" i="1" a="1"/>
  <c r="AD386" i="1" s="1"/>
  <c r="J386" i="1" s="1"/>
  <c r="AG386" i="1"/>
  <c r="AH386" i="1" s="1"/>
  <c r="AD378" i="1" a="1"/>
  <c r="AD378" i="1" s="1"/>
  <c r="J378" i="1" s="1"/>
  <c r="AG378" i="1"/>
  <c r="AH378" i="1" s="1"/>
  <c r="AD370" i="1" a="1"/>
  <c r="AD370" i="1" s="1"/>
  <c r="J370" i="1" s="1"/>
  <c r="AG370" i="1"/>
  <c r="AH370" i="1" s="1"/>
  <c r="AD362" i="1" a="1"/>
  <c r="AD362" i="1" s="1"/>
  <c r="J362" i="1" s="1"/>
  <c r="AG362" i="1"/>
  <c r="AH362" i="1" s="1"/>
  <c r="AD354" i="1" a="1"/>
  <c r="AD354" i="1" s="1"/>
  <c r="J354" i="1" s="1"/>
  <c r="AG354" i="1"/>
  <c r="AH354" i="1" s="1"/>
  <c r="AD346" i="1" a="1"/>
  <c r="AD346" i="1" s="1"/>
  <c r="J346" i="1" s="1"/>
  <c r="AG346" i="1"/>
  <c r="AH346" i="1" s="1"/>
  <c r="AD338" i="1" a="1"/>
  <c r="AD338" i="1" s="1"/>
  <c r="J338" i="1" s="1"/>
  <c r="AG338" i="1"/>
  <c r="AH338" i="1" s="1"/>
  <c r="AD330" i="1" a="1"/>
  <c r="AD330" i="1" s="1"/>
  <c r="J330" i="1" s="1"/>
  <c r="AG330" i="1"/>
  <c r="AH330" i="1" s="1"/>
  <c r="AD322" i="1" a="1"/>
  <c r="AD322" i="1" s="1"/>
  <c r="J322" i="1" s="1"/>
  <c r="AG322" i="1"/>
  <c r="AH322" i="1" s="1"/>
  <c r="AD314" i="1" a="1"/>
  <c r="AD314" i="1" s="1"/>
  <c r="J314" i="1" s="1"/>
  <c r="AG314" i="1"/>
  <c r="AH314" i="1" s="1"/>
  <c r="AD306" i="1" a="1"/>
  <c r="AD306" i="1" s="1"/>
  <c r="J306" i="1" s="1"/>
  <c r="AG306" i="1"/>
  <c r="AH306" i="1" s="1"/>
  <c r="AD298" i="1" a="1"/>
  <c r="AD298" i="1" s="1"/>
  <c r="J298" i="1" s="1"/>
  <c r="AG298" i="1"/>
  <c r="AH298" i="1" s="1"/>
  <c r="AD290" i="1" a="1"/>
  <c r="AD290" i="1" s="1"/>
  <c r="J290" i="1" s="1"/>
  <c r="AG290" i="1"/>
  <c r="AH290" i="1" s="1"/>
  <c r="AD282" i="1" a="1"/>
  <c r="AD282" i="1" s="1"/>
  <c r="J282" i="1" s="1"/>
  <c r="AG282" i="1"/>
  <c r="AH282" i="1" s="1"/>
  <c r="AD274" i="1" a="1"/>
  <c r="AD274" i="1" s="1"/>
  <c r="J274" i="1" s="1"/>
  <c r="AG274" i="1"/>
  <c r="AH274" i="1" s="1"/>
  <c r="AD266" i="1" a="1"/>
  <c r="AD266" i="1" s="1"/>
  <c r="J266" i="1" s="1"/>
  <c r="AG266" i="1"/>
  <c r="AH266" i="1" s="1"/>
  <c r="AD258" i="1" a="1"/>
  <c r="AD258" i="1" s="1"/>
  <c r="J258" i="1" s="1"/>
  <c r="AG258" i="1"/>
  <c r="AH258" i="1" s="1"/>
  <c r="AD250" i="1" a="1"/>
  <c r="AD250" i="1" s="1"/>
  <c r="J250" i="1" s="1"/>
  <c r="AG250" i="1"/>
  <c r="AH250" i="1" s="1"/>
  <c r="AD242" i="1" a="1"/>
  <c r="AD242" i="1" s="1"/>
  <c r="J242" i="1" s="1"/>
  <c r="AG242" i="1"/>
  <c r="AH242" i="1" s="1"/>
  <c r="AD234" i="1" a="1"/>
  <c r="AD234" i="1" s="1"/>
  <c r="J234" i="1" s="1"/>
  <c r="AG234" i="1"/>
  <c r="AH234" i="1" s="1"/>
  <c r="AD226" i="1" a="1"/>
  <c r="AD226" i="1" s="1"/>
  <c r="J226" i="1" s="1"/>
  <c r="AG226" i="1"/>
  <c r="AH226" i="1" s="1"/>
  <c r="AD218" i="1" a="1"/>
  <c r="AD218" i="1" s="1"/>
  <c r="J218" i="1" s="1"/>
  <c r="AG218" i="1"/>
  <c r="AH218" i="1" s="1"/>
  <c r="AD210" i="1" a="1"/>
  <c r="AD210" i="1" s="1"/>
  <c r="J210" i="1" s="1"/>
  <c r="AG210" i="1"/>
  <c r="AH210" i="1" s="1"/>
  <c r="AD202" i="1" a="1"/>
  <c r="AD202" i="1" s="1"/>
  <c r="J202" i="1" s="1"/>
  <c r="AG202" i="1"/>
  <c r="AH202" i="1" s="1"/>
  <c r="AD194" i="1" a="1"/>
  <c r="AD194" i="1" s="1"/>
  <c r="J194" i="1" s="1"/>
  <c r="AG194" i="1"/>
  <c r="AH194" i="1" s="1"/>
  <c r="AD186" i="1" a="1"/>
  <c r="AD186" i="1" s="1"/>
  <c r="J186" i="1" s="1"/>
  <c r="AG186" i="1"/>
  <c r="AH186" i="1" s="1"/>
  <c r="AD178" i="1" a="1"/>
  <c r="AD178" i="1" s="1"/>
  <c r="J178" i="1" s="1"/>
  <c r="AG178" i="1"/>
  <c r="AH178" i="1" s="1"/>
  <c r="AD170" i="1" a="1"/>
  <c r="AD170" i="1" s="1"/>
  <c r="J170" i="1" s="1"/>
  <c r="AG170" i="1"/>
  <c r="AH170" i="1" s="1"/>
  <c r="AD162" i="1" a="1"/>
  <c r="AD162" i="1" s="1"/>
  <c r="J162" i="1" s="1"/>
  <c r="AG162" i="1"/>
  <c r="AH162" i="1" s="1"/>
  <c r="AD154" i="1" a="1"/>
  <c r="AD154" i="1" s="1"/>
  <c r="J154" i="1" s="1"/>
  <c r="AG154" i="1"/>
  <c r="AH154" i="1" s="1"/>
  <c r="AD146" i="1" a="1"/>
  <c r="AD146" i="1" s="1"/>
  <c r="J146" i="1" s="1"/>
  <c r="AG146" i="1"/>
  <c r="AH146" i="1" s="1"/>
  <c r="AD138" i="1" a="1"/>
  <c r="AD138" i="1" s="1"/>
  <c r="J138" i="1" s="1"/>
  <c r="AG138" i="1"/>
  <c r="AH138" i="1" s="1"/>
  <c r="AD130" i="1" a="1"/>
  <c r="AD130" i="1" s="1"/>
  <c r="J130" i="1" s="1"/>
  <c r="AG130" i="1"/>
  <c r="AH130" i="1" s="1"/>
  <c r="AD122" i="1" a="1"/>
  <c r="AD122" i="1" s="1"/>
  <c r="J122" i="1" s="1"/>
  <c r="AG122" i="1"/>
  <c r="AH122" i="1" s="1"/>
  <c r="AD114" i="1" a="1"/>
  <c r="AD114" i="1" s="1"/>
  <c r="J114" i="1" s="1"/>
  <c r="AG114" i="1"/>
  <c r="AH114" i="1" s="1"/>
  <c r="AD106" i="1" a="1"/>
  <c r="AD106" i="1" s="1"/>
  <c r="J106" i="1" s="1"/>
  <c r="AG106" i="1"/>
  <c r="AH106" i="1" s="1"/>
  <c r="AD98" i="1" a="1"/>
  <c r="AD98" i="1" s="1"/>
  <c r="J98" i="1" s="1"/>
  <c r="AG98" i="1"/>
  <c r="AH98" i="1" s="1"/>
  <c r="AD90" i="1" a="1"/>
  <c r="AD90" i="1" s="1"/>
  <c r="J90" i="1" s="1"/>
  <c r="AG90" i="1"/>
  <c r="AH90" i="1" s="1"/>
  <c r="AD82" i="1" a="1"/>
  <c r="AD82" i="1" s="1"/>
  <c r="J82" i="1" s="1"/>
  <c r="AG82" i="1"/>
  <c r="AH82" i="1" s="1"/>
  <c r="AD74" i="1" a="1"/>
  <c r="AD74" i="1" s="1"/>
  <c r="J74" i="1" s="1"/>
  <c r="AG74" i="1"/>
  <c r="AH74" i="1" s="1"/>
  <c r="AD66" i="1" a="1"/>
  <c r="AD66" i="1" s="1"/>
  <c r="J66" i="1" s="1"/>
  <c r="AG66" i="1"/>
  <c r="AH66" i="1" s="1"/>
  <c r="AD58" i="1" a="1"/>
  <c r="AD58" i="1" s="1"/>
  <c r="J58" i="1" s="1"/>
  <c r="AG58" i="1"/>
  <c r="AH58" i="1" s="1"/>
  <c r="AD50" i="1" a="1"/>
  <c r="AD50" i="1" s="1"/>
  <c r="J50" i="1" s="1"/>
  <c r="AG50" i="1"/>
  <c r="AH50" i="1" s="1"/>
  <c r="AD42" i="1" a="1"/>
  <c r="AD42" i="1" s="1"/>
  <c r="J42" i="1" s="1"/>
  <c r="AG42" i="1"/>
  <c r="AH42" i="1" s="1"/>
  <c r="AD34" i="1" a="1"/>
  <c r="AD34" i="1" s="1"/>
  <c r="J34" i="1" s="1"/>
  <c r="AG34" i="1"/>
  <c r="AH34" i="1" s="1"/>
  <c r="AD26" i="1" a="1"/>
  <c r="AD26" i="1" s="1"/>
  <c r="J26" i="1" s="1"/>
  <c r="AG26" i="1"/>
  <c r="AH26" i="1" s="1"/>
  <c r="AD89" i="1" a="1"/>
  <c r="AD89" i="1" s="1"/>
  <c r="J89" i="1" s="1"/>
  <c r="AG89" i="1"/>
  <c r="AH89" i="1" s="1"/>
  <c r="AD81" i="1" a="1"/>
  <c r="AD81" i="1" s="1"/>
  <c r="J81" i="1" s="1"/>
  <c r="AG81" i="1"/>
  <c r="AH81" i="1" s="1"/>
  <c r="AD73" i="1" a="1"/>
  <c r="AD73" i="1" s="1"/>
  <c r="J73" i="1" s="1"/>
  <c r="AG73" i="1"/>
  <c r="AH73" i="1" s="1"/>
  <c r="AD65" i="1" a="1"/>
  <c r="AD65" i="1" s="1"/>
  <c r="J65" i="1" s="1"/>
  <c r="AG65" i="1"/>
  <c r="AH65" i="1" s="1"/>
  <c r="AD57" i="1" a="1"/>
  <c r="AD57" i="1" s="1"/>
  <c r="J57" i="1" s="1"/>
  <c r="AG57" i="1"/>
  <c r="AH57" i="1" s="1"/>
  <c r="AD49" i="1" a="1"/>
  <c r="AD49" i="1" s="1"/>
  <c r="J49" i="1" s="1"/>
  <c r="AG49" i="1"/>
  <c r="AH49" i="1" s="1"/>
  <c r="AD41" i="1" a="1"/>
  <c r="AD41" i="1" s="1"/>
  <c r="J41" i="1" s="1"/>
  <c r="AG41" i="1"/>
  <c r="AH41" i="1" s="1"/>
  <c r="AD33" i="1" a="1"/>
  <c r="AD33" i="1" s="1"/>
  <c r="J33" i="1" s="1"/>
  <c r="AG33" i="1"/>
  <c r="AH33" i="1" s="1"/>
  <c r="AD25" i="1" a="1"/>
  <c r="AD25" i="1" s="1"/>
  <c r="J25" i="1" s="1"/>
  <c r="AG25" i="1"/>
  <c r="AH25" i="1" s="1"/>
  <c r="AH27" i="1" l="1"/>
  <c r="AJ27" i="1" s="1" a="1"/>
  <c r="AJ27" i="1" s="1"/>
  <c r="AK27" i="1" s="1"/>
  <c r="AJ41" i="1" a="1"/>
  <c r="AJ41" i="1" s="1"/>
  <c r="AJ73" i="1" a="1"/>
  <c r="AJ73" i="1" s="1"/>
  <c r="AJ34" i="1" a="1"/>
  <c r="AJ34" i="1" s="1"/>
  <c r="AJ66" i="1" a="1"/>
  <c r="AJ66" i="1" s="1"/>
  <c r="AJ98" i="1" a="1"/>
  <c r="AJ98" i="1" s="1"/>
  <c r="AJ130" i="1" a="1"/>
  <c r="AJ130" i="1" s="1"/>
  <c r="AJ162" i="1" a="1"/>
  <c r="AJ162" i="1" s="1"/>
  <c r="AJ194" i="1" a="1"/>
  <c r="AJ194" i="1" s="1"/>
  <c r="AJ226" i="1" a="1"/>
  <c r="AJ226" i="1" s="1"/>
  <c r="AJ258" i="1" a="1"/>
  <c r="AJ258" i="1" s="1"/>
  <c r="AJ290" i="1" a="1"/>
  <c r="AJ290" i="1" s="1"/>
  <c r="AJ322" i="1" a="1"/>
  <c r="AJ322" i="1" s="1"/>
  <c r="AJ354" i="1" a="1"/>
  <c r="AJ354" i="1" s="1"/>
  <c r="AJ386" i="1" a="1"/>
  <c r="AJ386" i="1" s="1"/>
  <c r="AJ418" i="1" a="1"/>
  <c r="AJ418" i="1" s="1"/>
  <c r="AJ450" i="1" a="1"/>
  <c r="AJ450" i="1" s="1"/>
  <c r="AJ482" i="1" a="1"/>
  <c r="AJ482" i="1" s="1"/>
  <c r="AJ514" i="1" a="1"/>
  <c r="AJ514" i="1" s="1"/>
  <c r="AJ546" i="1" a="1"/>
  <c r="AJ546" i="1" s="1"/>
  <c r="AJ578" i="1" a="1"/>
  <c r="AJ578" i="1" s="1"/>
  <c r="AJ610" i="1" a="1"/>
  <c r="AJ610" i="1" s="1"/>
  <c r="AJ642" i="1" a="1"/>
  <c r="AJ642" i="1" s="1"/>
  <c r="AJ674" i="1" a="1"/>
  <c r="AJ674" i="1" s="1"/>
  <c r="AJ706" i="1" a="1"/>
  <c r="AJ706" i="1" s="1"/>
  <c r="AJ738" i="1" a="1"/>
  <c r="AJ738" i="1" s="1"/>
  <c r="AJ770" i="1" a="1"/>
  <c r="AJ770" i="1" s="1"/>
  <c r="AJ802" i="1" a="1"/>
  <c r="AJ802" i="1" s="1"/>
  <c r="AJ834" i="1" a="1"/>
  <c r="AJ834" i="1" s="1"/>
  <c r="AJ866" i="1" a="1"/>
  <c r="AJ866" i="1" s="1"/>
  <c r="AJ898" i="1" a="1"/>
  <c r="AJ898" i="1" s="1"/>
  <c r="AJ930" i="1" a="1"/>
  <c r="AJ930" i="1" s="1"/>
  <c r="AJ962" i="1" a="1"/>
  <c r="AJ962" i="1" s="1"/>
  <c r="AJ994" i="1" a="1"/>
  <c r="AJ994" i="1" s="1"/>
  <c r="AJ59" i="1" a="1"/>
  <c r="AJ59" i="1" s="1"/>
  <c r="AJ91" i="1" a="1"/>
  <c r="AJ91" i="1" s="1"/>
  <c r="AJ123" i="1" a="1"/>
  <c r="AJ123" i="1" s="1"/>
  <c r="AJ155" i="1" a="1"/>
  <c r="AJ155" i="1" s="1"/>
  <c r="AJ187" i="1" a="1"/>
  <c r="AJ187" i="1" s="1"/>
  <c r="AJ219" i="1" a="1"/>
  <c r="AJ219" i="1" s="1"/>
  <c r="AJ251" i="1" a="1"/>
  <c r="AJ251" i="1" s="1"/>
  <c r="AJ283" i="1" a="1"/>
  <c r="AJ283" i="1" s="1"/>
  <c r="AJ315" i="1" a="1"/>
  <c r="AJ315" i="1" s="1"/>
  <c r="AJ347" i="1" a="1"/>
  <c r="AJ347" i="1" s="1"/>
  <c r="AJ379" i="1" a="1"/>
  <c r="AJ379" i="1" s="1"/>
  <c r="AJ411" i="1" a="1"/>
  <c r="AJ411" i="1" s="1"/>
  <c r="AJ443" i="1" a="1"/>
  <c r="AJ443" i="1" s="1"/>
  <c r="AJ475" i="1" a="1"/>
  <c r="AJ475" i="1" s="1"/>
  <c r="AJ507" i="1" a="1"/>
  <c r="AJ507" i="1" s="1"/>
  <c r="AJ539" i="1" a="1"/>
  <c r="AJ539" i="1" s="1"/>
  <c r="AJ571" i="1" a="1"/>
  <c r="AJ571" i="1" s="1"/>
  <c r="AJ603" i="1" a="1"/>
  <c r="AJ603" i="1" s="1"/>
  <c r="AJ635" i="1" a="1"/>
  <c r="AJ635" i="1" s="1"/>
  <c r="AJ667" i="1" a="1"/>
  <c r="AJ667" i="1" s="1"/>
  <c r="AJ699" i="1" a="1"/>
  <c r="AJ699" i="1" s="1"/>
  <c r="AJ731" i="1" a="1"/>
  <c r="AJ731" i="1" s="1"/>
  <c r="AJ763" i="1" a="1"/>
  <c r="AJ763" i="1" s="1"/>
  <c r="AJ795" i="1" a="1"/>
  <c r="AJ795" i="1" s="1"/>
  <c r="AJ827" i="1" a="1"/>
  <c r="AJ827" i="1" s="1"/>
  <c r="AJ859" i="1" a="1"/>
  <c r="AJ859" i="1" s="1"/>
  <c r="AJ891" i="1" a="1"/>
  <c r="AJ891" i="1" s="1"/>
  <c r="AJ923" i="1" a="1"/>
  <c r="AJ923" i="1" s="1"/>
  <c r="AJ955" i="1" a="1"/>
  <c r="AJ955" i="1" s="1"/>
  <c r="AJ987" i="1" a="1"/>
  <c r="AJ987" i="1" s="1"/>
  <c r="AJ1019" i="1" a="1"/>
  <c r="AJ1019" i="1" s="1"/>
  <c r="AJ52" i="1" a="1"/>
  <c r="AJ52" i="1" s="1"/>
  <c r="AJ84" i="1" a="1"/>
  <c r="AJ84" i="1" s="1"/>
  <c r="AJ116" i="1" a="1"/>
  <c r="AJ116" i="1" s="1"/>
  <c r="AJ148" i="1" a="1"/>
  <c r="AJ148" i="1" s="1"/>
  <c r="AJ180" i="1" a="1"/>
  <c r="AJ180" i="1" s="1"/>
  <c r="AJ212" i="1" a="1"/>
  <c r="AJ212" i="1" s="1"/>
  <c r="AJ244" i="1" a="1"/>
  <c r="AJ244" i="1" s="1"/>
  <c r="AJ276" i="1" a="1"/>
  <c r="AJ276" i="1" s="1"/>
  <c r="AJ308" i="1" a="1"/>
  <c r="AJ308" i="1" s="1"/>
  <c r="AJ340" i="1" a="1"/>
  <c r="AJ340" i="1" s="1"/>
  <c r="AJ372" i="1" a="1"/>
  <c r="AJ372" i="1" s="1"/>
  <c r="AJ404" i="1" a="1"/>
  <c r="AJ404" i="1" s="1"/>
  <c r="AJ436" i="1" a="1"/>
  <c r="AJ436" i="1" s="1"/>
  <c r="AJ468" i="1" a="1"/>
  <c r="AJ468" i="1" s="1"/>
  <c r="AJ500" i="1" a="1"/>
  <c r="AJ500" i="1" s="1"/>
  <c r="AJ532" i="1" a="1"/>
  <c r="AJ532" i="1" s="1"/>
  <c r="AJ564" i="1" a="1"/>
  <c r="AJ564" i="1" s="1"/>
  <c r="AJ596" i="1" a="1"/>
  <c r="AJ596" i="1" s="1"/>
  <c r="AJ628" i="1" a="1"/>
  <c r="AJ628" i="1" s="1"/>
  <c r="AJ660" i="1" a="1"/>
  <c r="AJ660" i="1" s="1"/>
  <c r="AJ692" i="1" a="1"/>
  <c r="AJ692" i="1" s="1"/>
  <c r="AJ724" i="1" a="1"/>
  <c r="AJ724" i="1" s="1"/>
  <c r="AJ756" i="1" a="1"/>
  <c r="AJ756" i="1" s="1"/>
  <c r="AJ788" i="1" a="1"/>
  <c r="AJ788" i="1" s="1"/>
  <c r="AJ820" i="1" a="1"/>
  <c r="AJ820" i="1" s="1"/>
  <c r="AJ852" i="1" a="1"/>
  <c r="AJ852" i="1" s="1"/>
  <c r="AJ884" i="1" a="1"/>
  <c r="AJ884" i="1" s="1"/>
  <c r="AJ916" i="1" a="1"/>
  <c r="AJ916" i="1" s="1"/>
  <c r="AJ948" i="1" a="1"/>
  <c r="AJ948" i="1" s="1"/>
  <c r="AJ980" i="1" a="1"/>
  <c r="AJ980" i="1" s="1"/>
  <c r="AJ1012" i="1" a="1"/>
  <c r="AJ1012" i="1" s="1"/>
  <c r="AJ45" i="1" a="1"/>
  <c r="AJ45" i="1" s="1"/>
  <c r="AJ77" i="1" a="1"/>
  <c r="AJ77" i="1" s="1"/>
  <c r="AJ109" i="1" a="1"/>
  <c r="AJ109" i="1" s="1"/>
  <c r="AJ141" i="1" a="1"/>
  <c r="AJ141" i="1" s="1"/>
  <c r="AJ173" i="1" a="1"/>
  <c r="AJ173" i="1" s="1"/>
  <c r="AJ205" i="1" a="1"/>
  <c r="AJ205" i="1" s="1"/>
  <c r="AJ237" i="1" a="1"/>
  <c r="AJ237" i="1" s="1"/>
  <c r="AJ269" i="1" a="1"/>
  <c r="AJ269" i="1" s="1"/>
  <c r="AJ301" i="1" a="1"/>
  <c r="AJ301" i="1" s="1"/>
  <c r="AJ333" i="1" a="1"/>
  <c r="AJ333" i="1" s="1"/>
  <c r="AJ365" i="1" a="1"/>
  <c r="AJ365" i="1" s="1"/>
  <c r="AJ397" i="1" a="1"/>
  <c r="AJ397" i="1" s="1"/>
  <c r="AJ429" i="1" a="1"/>
  <c r="AJ429" i="1" s="1"/>
  <c r="AJ461" i="1" a="1"/>
  <c r="AJ461" i="1" s="1"/>
  <c r="AJ493" i="1" a="1"/>
  <c r="AJ493" i="1" s="1"/>
  <c r="AJ525" i="1" a="1"/>
  <c r="AJ525" i="1" s="1"/>
  <c r="AJ557" i="1" a="1"/>
  <c r="AJ557" i="1" s="1"/>
  <c r="AJ589" i="1" a="1"/>
  <c r="AJ589" i="1" s="1"/>
  <c r="AJ621" i="1" a="1"/>
  <c r="AJ621" i="1" s="1"/>
  <c r="AJ653" i="1" a="1"/>
  <c r="AJ653" i="1" s="1"/>
  <c r="AJ685" i="1" a="1"/>
  <c r="AJ685" i="1" s="1"/>
  <c r="AJ717" i="1" a="1"/>
  <c r="AJ717" i="1" s="1"/>
  <c r="AJ749" i="1" a="1"/>
  <c r="AJ749" i="1" s="1"/>
  <c r="AJ781" i="1" a="1"/>
  <c r="AJ781" i="1" s="1"/>
  <c r="AJ813" i="1" a="1"/>
  <c r="AJ813" i="1" s="1"/>
  <c r="AJ845" i="1" a="1"/>
  <c r="AJ845" i="1" s="1"/>
  <c r="AJ877" i="1" a="1"/>
  <c r="AJ877" i="1" s="1"/>
  <c r="AJ909" i="1" a="1"/>
  <c r="AJ909" i="1" s="1"/>
  <c r="AJ941" i="1" a="1"/>
  <c r="AJ941" i="1" s="1"/>
  <c r="AJ973" i="1" a="1"/>
  <c r="AJ973" i="1" s="1"/>
  <c r="AJ1005" i="1" a="1"/>
  <c r="AJ1005" i="1" s="1"/>
  <c r="AJ38" i="1" a="1"/>
  <c r="AJ38" i="1" s="1"/>
  <c r="AJ70" i="1" a="1"/>
  <c r="AJ70" i="1" s="1"/>
  <c r="AJ102" i="1" a="1"/>
  <c r="AJ102" i="1" s="1"/>
  <c r="AJ134" i="1" a="1"/>
  <c r="AJ134" i="1" s="1"/>
  <c r="AJ166" i="1" a="1"/>
  <c r="AJ166" i="1" s="1"/>
  <c r="AJ198" i="1" a="1"/>
  <c r="AJ198" i="1" s="1"/>
  <c r="AJ230" i="1" a="1"/>
  <c r="AJ230" i="1" s="1"/>
  <c r="AJ262" i="1" a="1"/>
  <c r="AJ262" i="1" s="1"/>
  <c r="AJ294" i="1" a="1"/>
  <c r="AJ294" i="1" s="1"/>
  <c r="AJ326" i="1" a="1"/>
  <c r="AJ326" i="1" s="1"/>
  <c r="AJ358" i="1" a="1"/>
  <c r="AJ358" i="1" s="1"/>
  <c r="AJ390" i="1" a="1"/>
  <c r="AJ390" i="1" s="1"/>
  <c r="AJ422" i="1" a="1"/>
  <c r="AJ422" i="1" s="1"/>
  <c r="AJ454" i="1" a="1"/>
  <c r="AJ454" i="1" s="1"/>
  <c r="AJ486" i="1" a="1"/>
  <c r="AJ486" i="1" s="1"/>
  <c r="AJ518" i="1" a="1"/>
  <c r="AJ518" i="1" s="1"/>
  <c r="AJ550" i="1" a="1"/>
  <c r="AJ550" i="1" s="1"/>
  <c r="AJ582" i="1" a="1"/>
  <c r="AJ582" i="1" s="1"/>
  <c r="AJ614" i="1" a="1"/>
  <c r="AJ614" i="1" s="1"/>
  <c r="AJ646" i="1" a="1"/>
  <c r="AJ646" i="1" s="1"/>
  <c r="AJ678" i="1" a="1"/>
  <c r="AJ678" i="1" s="1"/>
  <c r="AJ710" i="1" a="1"/>
  <c r="AJ710" i="1" s="1"/>
  <c r="AJ742" i="1" a="1"/>
  <c r="AJ742" i="1" s="1"/>
  <c r="AJ774" i="1" a="1"/>
  <c r="AJ774" i="1" s="1"/>
  <c r="AJ806" i="1" a="1"/>
  <c r="AJ806" i="1" s="1"/>
  <c r="AJ838" i="1" a="1"/>
  <c r="AJ838" i="1" s="1"/>
  <c r="AJ870" i="1" a="1"/>
  <c r="AJ870" i="1" s="1"/>
  <c r="AJ902" i="1" a="1"/>
  <c r="AJ902" i="1" s="1"/>
  <c r="AJ934" i="1" a="1"/>
  <c r="AJ934" i="1" s="1"/>
  <c r="AJ966" i="1" a="1"/>
  <c r="AJ966" i="1" s="1"/>
  <c r="AJ998" i="1" a="1"/>
  <c r="AJ998" i="1" s="1"/>
  <c r="AJ31" i="1" a="1"/>
  <c r="AJ31" i="1" s="1"/>
  <c r="AJ63" i="1" a="1"/>
  <c r="AJ63" i="1" s="1"/>
  <c r="AJ95" i="1" a="1"/>
  <c r="AJ95" i="1" s="1"/>
  <c r="AJ127" i="1" a="1"/>
  <c r="AJ127" i="1" s="1"/>
  <c r="AJ159" i="1" a="1"/>
  <c r="AJ159" i="1" s="1"/>
  <c r="AJ191" i="1" a="1"/>
  <c r="AJ191" i="1" s="1"/>
  <c r="AJ223" i="1" a="1"/>
  <c r="AJ223" i="1" s="1"/>
  <c r="AJ255" i="1" a="1"/>
  <c r="AJ255" i="1" s="1"/>
  <c r="AJ287" i="1" a="1"/>
  <c r="AJ287" i="1" s="1"/>
  <c r="AJ319" i="1" a="1"/>
  <c r="AJ319" i="1" s="1"/>
  <c r="AJ351" i="1" a="1"/>
  <c r="AJ351" i="1" s="1"/>
  <c r="AJ383" i="1" a="1"/>
  <c r="AJ383" i="1" s="1"/>
  <c r="AJ415" i="1" a="1"/>
  <c r="AJ415" i="1" s="1"/>
  <c r="AJ447" i="1" a="1"/>
  <c r="AJ447" i="1" s="1"/>
  <c r="AJ479" i="1" a="1"/>
  <c r="AJ479" i="1" s="1"/>
  <c r="AJ511" i="1" a="1"/>
  <c r="AJ511" i="1" s="1"/>
  <c r="AJ543" i="1" a="1"/>
  <c r="AJ543" i="1" s="1"/>
  <c r="AJ575" i="1" a="1"/>
  <c r="AJ575" i="1" s="1"/>
  <c r="AJ607" i="1" a="1"/>
  <c r="AJ607" i="1" s="1"/>
  <c r="AJ639" i="1" a="1"/>
  <c r="AJ639" i="1" s="1"/>
  <c r="AJ671" i="1" a="1"/>
  <c r="AJ671" i="1" s="1"/>
  <c r="AJ703" i="1" a="1"/>
  <c r="AJ703" i="1" s="1"/>
  <c r="AJ735" i="1" a="1"/>
  <c r="AJ735" i="1" s="1"/>
  <c r="AJ767" i="1" a="1"/>
  <c r="AJ767" i="1" s="1"/>
  <c r="AJ799" i="1" a="1"/>
  <c r="AJ799" i="1" s="1"/>
  <c r="AJ831" i="1" a="1"/>
  <c r="AJ831" i="1" s="1"/>
  <c r="AJ863" i="1" a="1"/>
  <c r="AJ863" i="1" s="1"/>
  <c r="AJ895" i="1" a="1"/>
  <c r="AJ895" i="1" s="1"/>
  <c r="AJ927" i="1" a="1"/>
  <c r="AJ927" i="1" s="1"/>
  <c r="AJ959" i="1" a="1"/>
  <c r="AJ959" i="1" s="1"/>
  <c r="AJ991" i="1" a="1"/>
  <c r="AJ991" i="1" s="1"/>
  <c r="AJ1023" i="1" a="1"/>
  <c r="AJ1023" i="1" s="1"/>
  <c r="AJ56" i="1" a="1"/>
  <c r="AJ56" i="1" s="1"/>
  <c r="AJ88" i="1" a="1"/>
  <c r="AJ88" i="1" s="1"/>
  <c r="AJ120" i="1" a="1"/>
  <c r="AJ120" i="1" s="1"/>
  <c r="AJ152" i="1" a="1"/>
  <c r="AJ152" i="1" s="1"/>
  <c r="AJ184" i="1" a="1"/>
  <c r="AJ184" i="1" s="1"/>
  <c r="AJ216" i="1" a="1"/>
  <c r="AJ216" i="1" s="1"/>
  <c r="AJ248" i="1" a="1"/>
  <c r="AJ248" i="1" s="1"/>
  <c r="AJ280" i="1" a="1"/>
  <c r="AJ280" i="1" s="1"/>
  <c r="AJ312" i="1" a="1"/>
  <c r="AJ312" i="1" s="1"/>
  <c r="AJ344" i="1" a="1"/>
  <c r="AJ344" i="1" s="1"/>
  <c r="AJ376" i="1" a="1"/>
  <c r="AJ376" i="1" s="1"/>
  <c r="AJ408" i="1" a="1"/>
  <c r="AJ408" i="1" s="1"/>
  <c r="AJ440" i="1" a="1"/>
  <c r="AJ440" i="1" s="1"/>
  <c r="AJ472" i="1" a="1"/>
  <c r="AJ472" i="1" s="1"/>
  <c r="AJ504" i="1" a="1"/>
  <c r="AJ504" i="1" s="1"/>
  <c r="AJ536" i="1" a="1"/>
  <c r="AJ536" i="1" s="1"/>
  <c r="AJ568" i="1" a="1"/>
  <c r="AJ568" i="1" s="1"/>
  <c r="AJ600" i="1" a="1"/>
  <c r="AJ600" i="1" s="1"/>
  <c r="AJ632" i="1" a="1"/>
  <c r="AJ632" i="1" s="1"/>
  <c r="AJ664" i="1" a="1"/>
  <c r="AJ664" i="1" s="1"/>
  <c r="AJ696" i="1" a="1"/>
  <c r="AJ696" i="1" s="1"/>
  <c r="AJ728" i="1" a="1"/>
  <c r="AJ728" i="1" s="1"/>
  <c r="AJ760" i="1" a="1"/>
  <c r="AJ760" i="1" s="1"/>
  <c r="AJ792" i="1" a="1"/>
  <c r="AJ792" i="1" s="1"/>
  <c r="AJ824" i="1" a="1"/>
  <c r="AJ824" i="1" s="1"/>
  <c r="AJ856" i="1" a="1"/>
  <c r="AJ856" i="1" s="1"/>
  <c r="AJ888" i="1" a="1"/>
  <c r="AJ888" i="1" s="1"/>
  <c r="AJ920" i="1" a="1"/>
  <c r="AJ920" i="1" s="1"/>
  <c r="AJ952" i="1" a="1"/>
  <c r="AJ952" i="1" s="1"/>
  <c r="AJ984" i="1" a="1"/>
  <c r="AJ984" i="1" s="1"/>
  <c r="AJ1016" i="1" a="1"/>
  <c r="AJ1016" i="1" s="1"/>
  <c r="AJ113" i="1" a="1"/>
  <c r="AJ113" i="1" s="1"/>
  <c r="AJ145" i="1" a="1"/>
  <c r="AJ145" i="1" s="1"/>
  <c r="AJ177" i="1" a="1"/>
  <c r="AJ177" i="1" s="1"/>
  <c r="AJ209" i="1" a="1"/>
  <c r="AJ209" i="1" s="1"/>
  <c r="AJ241" i="1" a="1"/>
  <c r="AJ241" i="1" s="1"/>
  <c r="AJ273" i="1" a="1"/>
  <c r="AJ273" i="1" s="1"/>
  <c r="AJ305" i="1" a="1"/>
  <c r="AJ305" i="1" s="1"/>
  <c r="AJ337" i="1" a="1"/>
  <c r="AJ337" i="1" s="1"/>
  <c r="AJ369" i="1" a="1"/>
  <c r="AJ369" i="1" s="1"/>
  <c r="AJ401" i="1" a="1"/>
  <c r="AJ401" i="1" s="1"/>
  <c r="AJ433" i="1" a="1"/>
  <c r="AJ433" i="1" s="1"/>
  <c r="AJ465" i="1" a="1"/>
  <c r="AJ465" i="1" s="1"/>
  <c r="AJ497" i="1" a="1"/>
  <c r="AJ497" i="1" s="1"/>
  <c r="AJ529" i="1" a="1"/>
  <c r="AJ529" i="1" s="1"/>
  <c r="AJ561" i="1" a="1"/>
  <c r="AJ561" i="1" s="1"/>
  <c r="AJ593" i="1" a="1"/>
  <c r="AJ593" i="1" s="1"/>
  <c r="AJ625" i="1" a="1"/>
  <c r="AJ625" i="1" s="1"/>
  <c r="AJ657" i="1" a="1"/>
  <c r="AJ657" i="1" s="1"/>
  <c r="AJ689" i="1" a="1"/>
  <c r="AJ689" i="1" s="1"/>
  <c r="AJ721" i="1" a="1"/>
  <c r="AJ721" i="1" s="1"/>
  <c r="AJ753" i="1" a="1"/>
  <c r="AJ753" i="1" s="1"/>
  <c r="AJ785" i="1" a="1"/>
  <c r="AJ785" i="1" s="1"/>
  <c r="AJ817" i="1" a="1"/>
  <c r="AJ817" i="1" s="1"/>
  <c r="AJ849" i="1" a="1"/>
  <c r="AJ849" i="1" s="1"/>
  <c r="AJ881" i="1" a="1"/>
  <c r="AJ881" i="1" s="1"/>
  <c r="AJ913" i="1" a="1"/>
  <c r="AJ913" i="1" s="1"/>
  <c r="AJ945" i="1" a="1"/>
  <c r="AJ945" i="1" s="1"/>
  <c r="AJ977" i="1" a="1"/>
  <c r="AJ977" i="1" s="1"/>
  <c r="AJ1009" i="1" a="1"/>
  <c r="AJ1009" i="1" s="1"/>
  <c r="AJ49" i="1" a="1"/>
  <c r="AJ49" i="1" s="1"/>
  <c r="AJ81" i="1" a="1"/>
  <c r="AJ81" i="1" s="1"/>
  <c r="AJ42" i="1" a="1"/>
  <c r="AJ42" i="1" s="1"/>
  <c r="AJ74" i="1" a="1"/>
  <c r="AJ74" i="1" s="1"/>
  <c r="AJ106" i="1" a="1"/>
  <c r="AJ106" i="1" s="1"/>
  <c r="AJ138" i="1" a="1"/>
  <c r="AJ138" i="1" s="1"/>
  <c r="AJ170" i="1" a="1"/>
  <c r="AJ170" i="1" s="1"/>
  <c r="AJ202" i="1" a="1"/>
  <c r="AJ202" i="1" s="1"/>
  <c r="AJ234" i="1" a="1"/>
  <c r="AJ234" i="1" s="1"/>
  <c r="AJ266" i="1" a="1"/>
  <c r="AJ266" i="1" s="1"/>
  <c r="AJ298" i="1" a="1"/>
  <c r="AJ298" i="1" s="1"/>
  <c r="AJ330" i="1" a="1"/>
  <c r="AJ330" i="1" s="1"/>
  <c r="AJ362" i="1" a="1"/>
  <c r="AJ362" i="1" s="1"/>
  <c r="AJ394" i="1" a="1"/>
  <c r="AJ394" i="1" s="1"/>
  <c r="AJ426" i="1" a="1"/>
  <c r="AJ426" i="1" s="1"/>
  <c r="AJ458" i="1" a="1"/>
  <c r="AJ458" i="1" s="1"/>
  <c r="AJ490" i="1" a="1"/>
  <c r="AJ490" i="1" s="1"/>
  <c r="AJ522" i="1" a="1"/>
  <c r="AJ522" i="1" s="1"/>
  <c r="AJ554" i="1" a="1"/>
  <c r="AJ554" i="1" s="1"/>
  <c r="AJ586" i="1" a="1"/>
  <c r="AJ586" i="1" s="1"/>
  <c r="AJ618" i="1" a="1"/>
  <c r="AJ618" i="1" s="1"/>
  <c r="AJ650" i="1" a="1"/>
  <c r="AJ650" i="1" s="1"/>
  <c r="AJ682" i="1" a="1"/>
  <c r="AJ682" i="1" s="1"/>
  <c r="AJ714" i="1" a="1"/>
  <c r="AJ714" i="1" s="1"/>
  <c r="AJ746" i="1" a="1"/>
  <c r="AJ746" i="1" s="1"/>
  <c r="AJ778" i="1" a="1"/>
  <c r="AJ778" i="1" s="1"/>
  <c r="AJ810" i="1" a="1"/>
  <c r="AJ810" i="1" s="1"/>
  <c r="AJ842" i="1" a="1"/>
  <c r="AJ842" i="1" s="1"/>
  <c r="AJ874" i="1" a="1"/>
  <c r="AJ874" i="1" s="1"/>
  <c r="AJ906" i="1" a="1"/>
  <c r="AJ906" i="1" s="1"/>
  <c r="AJ938" i="1" a="1"/>
  <c r="AJ938" i="1" s="1"/>
  <c r="AJ970" i="1" a="1"/>
  <c r="AJ970" i="1" s="1"/>
  <c r="AJ1002" i="1" a="1"/>
  <c r="AJ1002" i="1" s="1"/>
  <c r="AJ35" i="1" a="1"/>
  <c r="AJ35" i="1" s="1"/>
  <c r="AJ67" i="1" a="1"/>
  <c r="AJ67" i="1" s="1"/>
  <c r="AJ99" i="1" a="1"/>
  <c r="AJ99" i="1" s="1"/>
  <c r="AJ131" i="1" a="1"/>
  <c r="AJ131" i="1" s="1"/>
  <c r="AJ163" i="1" a="1"/>
  <c r="AJ163" i="1" s="1"/>
  <c r="AJ195" i="1" a="1"/>
  <c r="AJ195" i="1" s="1"/>
  <c r="AJ227" i="1" a="1"/>
  <c r="AJ227" i="1" s="1"/>
  <c r="AJ259" i="1" a="1"/>
  <c r="AJ259" i="1" s="1"/>
  <c r="AJ291" i="1" a="1"/>
  <c r="AJ291" i="1" s="1"/>
  <c r="AJ323" i="1" a="1"/>
  <c r="AJ323" i="1" s="1"/>
  <c r="AJ355" i="1" a="1"/>
  <c r="AJ355" i="1" s="1"/>
  <c r="AJ387" i="1" a="1"/>
  <c r="AJ387" i="1" s="1"/>
  <c r="AJ419" i="1" a="1"/>
  <c r="AJ419" i="1" s="1"/>
  <c r="AJ451" i="1" a="1"/>
  <c r="AJ451" i="1" s="1"/>
  <c r="AJ483" i="1" a="1"/>
  <c r="AJ483" i="1" s="1"/>
  <c r="AJ515" i="1" a="1"/>
  <c r="AJ515" i="1" s="1"/>
  <c r="AJ547" i="1" a="1"/>
  <c r="AJ547" i="1" s="1"/>
  <c r="AJ579" i="1" a="1"/>
  <c r="AJ579" i="1" s="1"/>
  <c r="AJ611" i="1" a="1"/>
  <c r="AJ611" i="1" s="1"/>
  <c r="AJ643" i="1" a="1"/>
  <c r="AJ643" i="1" s="1"/>
  <c r="AJ675" i="1" a="1"/>
  <c r="AJ675" i="1" s="1"/>
  <c r="AJ707" i="1" a="1"/>
  <c r="AJ707" i="1" s="1"/>
  <c r="AJ739" i="1" a="1"/>
  <c r="AJ739" i="1" s="1"/>
  <c r="AJ771" i="1" a="1"/>
  <c r="AJ771" i="1" s="1"/>
  <c r="AJ803" i="1" a="1"/>
  <c r="AJ803" i="1" s="1"/>
  <c r="AJ835" i="1" a="1"/>
  <c r="AJ835" i="1" s="1"/>
  <c r="AJ867" i="1" a="1"/>
  <c r="AJ867" i="1" s="1"/>
  <c r="AJ899" i="1" a="1"/>
  <c r="AJ899" i="1" s="1"/>
  <c r="AJ931" i="1" a="1"/>
  <c r="AJ931" i="1" s="1"/>
  <c r="AJ963" i="1" a="1"/>
  <c r="AJ963" i="1" s="1"/>
  <c r="AJ995" i="1" a="1"/>
  <c r="AJ995" i="1" s="1"/>
  <c r="AJ28" i="1" a="1"/>
  <c r="AJ28" i="1" s="1"/>
  <c r="AJ60" i="1" a="1"/>
  <c r="AJ60" i="1" s="1"/>
  <c r="AJ92" i="1" a="1"/>
  <c r="AJ92" i="1" s="1"/>
  <c r="AJ124" i="1" a="1"/>
  <c r="AJ124" i="1" s="1"/>
  <c r="AJ156" i="1" a="1"/>
  <c r="AJ156" i="1" s="1"/>
  <c r="AJ188" i="1" a="1"/>
  <c r="AJ188" i="1" s="1"/>
  <c r="AJ220" i="1" a="1"/>
  <c r="AJ220" i="1" s="1"/>
  <c r="AJ252" i="1" a="1"/>
  <c r="AJ252" i="1" s="1"/>
  <c r="AJ284" i="1" a="1"/>
  <c r="AJ284" i="1" s="1"/>
  <c r="AJ316" i="1" a="1"/>
  <c r="AJ316" i="1" s="1"/>
  <c r="AJ348" i="1" a="1"/>
  <c r="AJ348" i="1" s="1"/>
  <c r="AJ380" i="1" a="1"/>
  <c r="AJ380" i="1" s="1"/>
  <c r="AJ412" i="1" a="1"/>
  <c r="AJ412" i="1" s="1"/>
  <c r="AJ444" i="1" a="1"/>
  <c r="AJ444" i="1" s="1"/>
  <c r="AJ476" i="1" a="1"/>
  <c r="AJ476" i="1" s="1"/>
  <c r="AJ508" i="1" a="1"/>
  <c r="AJ508" i="1" s="1"/>
  <c r="AJ540" i="1" a="1"/>
  <c r="AJ540" i="1" s="1"/>
  <c r="AJ572" i="1" a="1"/>
  <c r="AJ572" i="1" s="1"/>
  <c r="AJ604" i="1" a="1"/>
  <c r="AJ604" i="1" s="1"/>
  <c r="AJ636" i="1" a="1"/>
  <c r="AJ636" i="1" s="1"/>
  <c r="AJ668" i="1" a="1"/>
  <c r="AJ668" i="1" s="1"/>
  <c r="AJ700" i="1" a="1"/>
  <c r="AJ700" i="1" s="1"/>
  <c r="AJ732" i="1" a="1"/>
  <c r="AJ732" i="1" s="1"/>
  <c r="AJ764" i="1" a="1"/>
  <c r="AJ764" i="1" s="1"/>
  <c r="AJ796" i="1" a="1"/>
  <c r="AJ796" i="1" s="1"/>
  <c r="AJ828" i="1" a="1"/>
  <c r="AJ828" i="1" s="1"/>
  <c r="AJ860" i="1" a="1"/>
  <c r="AJ860" i="1" s="1"/>
  <c r="AJ892" i="1" a="1"/>
  <c r="AJ892" i="1" s="1"/>
  <c r="AJ924" i="1" a="1"/>
  <c r="AJ924" i="1" s="1"/>
  <c r="AJ956" i="1" a="1"/>
  <c r="AJ956" i="1" s="1"/>
  <c r="AJ988" i="1" a="1"/>
  <c r="AJ988" i="1" s="1"/>
  <c r="AJ1020" i="1" a="1"/>
  <c r="AJ1020" i="1" s="1"/>
  <c r="AJ53" i="1" a="1"/>
  <c r="AJ53" i="1" s="1"/>
  <c r="AJ85" i="1" a="1"/>
  <c r="AJ85" i="1" s="1"/>
  <c r="AJ117" i="1" a="1"/>
  <c r="AJ117" i="1" s="1"/>
  <c r="AJ149" i="1" a="1"/>
  <c r="AJ149" i="1" s="1"/>
  <c r="AJ181" i="1" a="1"/>
  <c r="AJ181" i="1" s="1"/>
  <c r="AJ213" i="1" a="1"/>
  <c r="AJ213" i="1" s="1"/>
  <c r="AJ245" i="1" a="1"/>
  <c r="AJ245" i="1" s="1"/>
  <c r="AJ277" i="1" a="1"/>
  <c r="AJ277" i="1" s="1"/>
  <c r="AJ309" i="1" a="1"/>
  <c r="AJ309" i="1" s="1"/>
  <c r="AJ341" i="1" a="1"/>
  <c r="AJ341" i="1" s="1"/>
  <c r="AJ373" i="1" a="1"/>
  <c r="AJ373" i="1" s="1"/>
  <c r="AJ405" i="1" a="1"/>
  <c r="AJ405" i="1" s="1"/>
  <c r="AJ437" i="1" a="1"/>
  <c r="AJ437" i="1" s="1"/>
  <c r="AJ469" i="1" a="1"/>
  <c r="AJ469" i="1" s="1"/>
  <c r="AJ501" i="1" a="1"/>
  <c r="AJ501" i="1" s="1"/>
  <c r="AJ533" i="1" a="1"/>
  <c r="AJ533" i="1" s="1"/>
  <c r="AJ565" i="1" a="1"/>
  <c r="AJ565" i="1" s="1"/>
  <c r="AJ597" i="1" a="1"/>
  <c r="AJ597" i="1" s="1"/>
  <c r="AJ629" i="1" a="1"/>
  <c r="AJ629" i="1" s="1"/>
  <c r="AJ661" i="1" a="1"/>
  <c r="AJ661" i="1" s="1"/>
  <c r="AJ693" i="1" a="1"/>
  <c r="AJ693" i="1" s="1"/>
  <c r="AJ725" i="1" a="1"/>
  <c r="AJ725" i="1" s="1"/>
  <c r="AJ757" i="1" a="1"/>
  <c r="AJ757" i="1" s="1"/>
  <c r="AJ789" i="1" a="1"/>
  <c r="AJ789" i="1" s="1"/>
  <c r="AJ821" i="1" a="1"/>
  <c r="AJ821" i="1" s="1"/>
  <c r="AJ853" i="1" a="1"/>
  <c r="AJ853" i="1" s="1"/>
  <c r="AJ885" i="1" a="1"/>
  <c r="AJ885" i="1" s="1"/>
  <c r="AJ917" i="1" a="1"/>
  <c r="AJ917" i="1" s="1"/>
  <c r="AJ949" i="1" a="1"/>
  <c r="AJ949" i="1" s="1"/>
  <c r="AJ981" i="1" a="1"/>
  <c r="AJ981" i="1" s="1"/>
  <c r="AJ1013" i="1" a="1"/>
  <c r="AJ1013" i="1" s="1"/>
  <c r="AJ46" i="1" a="1"/>
  <c r="AJ46" i="1" s="1"/>
  <c r="AJ78" i="1" a="1"/>
  <c r="AJ78" i="1" s="1"/>
  <c r="AJ110" i="1" a="1"/>
  <c r="AJ110" i="1" s="1"/>
  <c r="AJ142" i="1" a="1"/>
  <c r="AJ142" i="1" s="1"/>
  <c r="AJ174" i="1" a="1"/>
  <c r="AJ174" i="1" s="1"/>
  <c r="AJ206" i="1" a="1"/>
  <c r="AJ206" i="1" s="1"/>
  <c r="AJ238" i="1" a="1"/>
  <c r="AJ238" i="1" s="1"/>
  <c r="AJ270" i="1" a="1"/>
  <c r="AJ270" i="1" s="1"/>
  <c r="AJ302" i="1" a="1"/>
  <c r="AJ302" i="1" s="1"/>
  <c r="AJ334" i="1" a="1"/>
  <c r="AJ334" i="1" s="1"/>
  <c r="AJ366" i="1" a="1"/>
  <c r="AJ366" i="1" s="1"/>
  <c r="AJ398" i="1" a="1"/>
  <c r="AJ398" i="1" s="1"/>
  <c r="AJ430" i="1" a="1"/>
  <c r="AJ430" i="1" s="1"/>
  <c r="AJ462" i="1" a="1"/>
  <c r="AJ462" i="1" s="1"/>
  <c r="AJ494" i="1" a="1"/>
  <c r="AJ494" i="1" s="1"/>
  <c r="AJ526" i="1" a="1"/>
  <c r="AJ526" i="1" s="1"/>
  <c r="AJ558" i="1" a="1"/>
  <c r="AJ558" i="1" s="1"/>
  <c r="AJ590" i="1" a="1"/>
  <c r="AJ590" i="1" s="1"/>
  <c r="AJ622" i="1" a="1"/>
  <c r="AJ622" i="1" s="1"/>
  <c r="AJ654" i="1" a="1"/>
  <c r="AJ654" i="1" s="1"/>
  <c r="AJ686" i="1" a="1"/>
  <c r="AJ686" i="1" s="1"/>
  <c r="AJ718" i="1" a="1"/>
  <c r="AJ718" i="1" s="1"/>
  <c r="AJ750" i="1" a="1"/>
  <c r="AJ750" i="1" s="1"/>
  <c r="AJ782" i="1" a="1"/>
  <c r="AJ782" i="1" s="1"/>
  <c r="AJ814" i="1" a="1"/>
  <c r="AJ814" i="1" s="1"/>
  <c r="AJ846" i="1" a="1"/>
  <c r="AJ846" i="1" s="1"/>
  <c r="AJ878" i="1" a="1"/>
  <c r="AJ878" i="1" s="1"/>
  <c r="AJ910" i="1" a="1"/>
  <c r="AJ910" i="1" s="1"/>
  <c r="AJ942" i="1" a="1"/>
  <c r="AJ942" i="1" s="1"/>
  <c r="AJ974" i="1" a="1"/>
  <c r="AJ974" i="1" s="1"/>
  <c r="AJ1006" i="1" a="1"/>
  <c r="AJ1006" i="1" s="1"/>
  <c r="AJ39" i="1" a="1"/>
  <c r="AJ39" i="1" s="1"/>
  <c r="AJ71" i="1" a="1"/>
  <c r="AJ71" i="1" s="1"/>
  <c r="AJ103" i="1" a="1"/>
  <c r="AJ103" i="1" s="1"/>
  <c r="AJ135" i="1" a="1"/>
  <c r="AJ135" i="1" s="1"/>
  <c r="AJ167" i="1" a="1"/>
  <c r="AJ167" i="1" s="1"/>
  <c r="AJ199" i="1" a="1"/>
  <c r="AJ199" i="1" s="1"/>
  <c r="AJ231" i="1" a="1"/>
  <c r="AJ231" i="1" s="1"/>
  <c r="AJ263" i="1" a="1"/>
  <c r="AJ263" i="1" s="1"/>
  <c r="AJ295" i="1" a="1"/>
  <c r="AJ295" i="1" s="1"/>
  <c r="AJ327" i="1" a="1"/>
  <c r="AJ327" i="1" s="1"/>
  <c r="AJ359" i="1" a="1"/>
  <c r="AJ359" i="1" s="1"/>
  <c r="AJ391" i="1" a="1"/>
  <c r="AJ391" i="1" s="1"/>
  <c r="AJ423" i="1" a="1"/>
  <c r="AJ423" i="1" s="1"/>
  <c r="AJ455" i="1" a="1"/>
  <c r="AJ455" i="1" s="1"/>
  <c r="AJ487" i="1" a="1"/>
  <c r="AJ487" i="1" s="1"/>
  <c r="AJ519" i="1" a="1"/>
  <c r="AJ519" i="1" s="1"/>
  <c r="AJ551" i="1" a="1"/>
  <c r="AJ551" i="1" s="1"/>
  <c r="AJ583" i="1" a="1"/>
  <c r="AJ583" i="1" s="1"/>
  <c r="AJ615" i="1" a="1"/>
  <c r="AJ615" i="1" s="1"/>
  <c r="AJ647" i="1" a="1"/>
  <c r="AJ647" i="1" s="1"/>
  <c r="AJ679" i="1" a="1"/>
  <c r="AJ679" i="1" s="1"/>
  <c r="AJ711" i="1" a="1"/>
  <c r="AJ711" i="1" s="1"/>
  <c r="AJ743" i="1" a="1"/>
  <c r="AJ743" i="1" s="1"/>
  <c r="AJ775" i="1" a="1"/>
  <c r="AJ775" i="1" s="1"/>
  <c r="AJ807" i="1" a="1"/>
  <c r="AJ807" i="1" s="1"/>
  <c r="AJ839" i="1" a="1"/>
  <c r="AJ839" i="1" s="1"/>
  <c r="AJ871" i="1" a="1"/>
  <c r="AJ871" i="1" s="1"/>
  <c r="AJ903" i="1" a="1"/>
  <c r="AJ903" i="1" s="1"/>
  <c r="AJ935" i="1" a="1"/>
  <c r="AJ935" i="1" s="1"/>
  <c r="AJ967" i="1" a="1"/>
  <c r="AJ967" i="1" s="1"/>
  <c r="AJ999" i="1" a="1"/>
  <c r="AJ999" i="1" s="1"/>
  <c r="AJ32" i="1" a="1"/>
  <c r="AJ32" i="1" s="1"/>
  <c r="AJ64" i="1" a="1"/>
  <c r="AJ64" i="1" s="1"/>
  <c r="AJ96" i="1" a="1"/>
  <c r="AJ96" i="1" s="1"/>
  <c r="AJ128" i="1" a="1"/>
  <c r="AJ128" i="1" s="1"/>
  <c r="AJ160" i="1" a="1"/>
  <c r="AJ160" i="1" s="1"/>
  <c r="AJ192" i="1" a="1"/>
  <c r="AJ192" i="1" s="1"/>
  <c r="AJ224" i="1" a="1"/>
  <c r="AJ224" i="1" s="1"/>
  <c r="AJ256" i="1" a="1"/>
  <c r="AJ256" i="1" s="1"/>
  <c r="AJ288" i="1" a="1"/>
  <c r="AJ288" i="1" s="1"/>
  <c r="AJ320" i="1" a="1"/>
  <c r="AJ320" i="1" s="1"/>
  <c r="AJ352" i="1" a="1"/>
  <c r="AJ352" i="1" s="1"/>
  <c r="AJ384" i="1" a="1"/>
  <c r="AJ384" i="1" s="1"/>
  <c r="AJ416" i="1" a="1"/>
  <c r="AJ416" i="1" s="1"/>
  <c r="AJ448" i="1" a="1"/>
  <c r="AJ448" i="1" s="1"/>
  <c r="AJ480" i="1" a="1"/>
  <c r="AJ480" i="1" s="1"/>
  <c r="AJ512" i="1" a="1"/>
  <c r="AJ512" i="1" s="1"/>
  <c r="AJ544" i="1" a="1"/>
  <c r="AJ544" i="1" s="1"/>
  <c r="AJ576" i="1" a="1"/>
  <c r="AJ576" i="1" s="1"/>
  <c r="AJ608" i="1" a="1"/>
  <c r="AJ608" i="1" s="1"/>
  <c r="AJ640" i="1" a="1"/>
  <c r="AJ640" i="1" s="1"/>
  <c r="AJ672" i="1" a="1"/>
  <c r="AJ672" i="1" s="1"/>
  <c r="AJ704" i="1" a="1"/>
  <c r="AJ704" i="1" s="1"/>
  <c r="AJ736" i="1" a="1"/>
  <c r="AJ736" i="1" s="1"/>
  <c r="AJ768" i="1" a="1"/>
  <c r="AJ768" i="1" s="1"/>
  <c r="AJ800" i="1" a="1"/>
  <c r="AJ800" i="1" s="1"/>
  <c r="AJ832" i="1" a="1"/>
  <c r="AJ832" i="1" s="1"/>
  <c r="AJ864" i="1" a="1"/>
  <c r="AJ864" i="1" s="1"/>
  <c r="AJ896" i="1" a="1"/>
  <c r="AJ896" i="1" s="1"/>
  <c r="AJ928" i="1" a="1"/>
  <c r="AJ928" i="1" s="1"/>
  <c r="AJ960" i="1" a="1"/>
  <c r="AJ960" i="1" s="1"/>
  <c r="AJ992" i="1" a="1"/>
  <c r="AJ992" i="1" s="1"/>
  <c r="AJ24" i="1" a="1"/>
  <c r="AJ24" i="1" s="1"/>
  <c r="AJ121" i="1" a="1"/>
  <c r="AJ121" i="1" s="1"/>
  <c r="AJ153" i="1" a="1"/>
  <c r="AJ153" i="1" s="1"/>
  <c r="AJ185" i="1" a="1"/>
  <c r="AJ185" i="1" s="1"/>
  <c r="AJ217" i="1" a="1"/>
  <c r="AJ217" i="1" s="1"/>
  <c r="AJ249" i="1" a="1"/>
  <c r="AJ249" i="1" s="1"/>
  <c r="AJ281" i="1" a="1"/>
  <c r="AJ281" i="1" s="1"/>
  <c r="AJ313" i="1" a="1"/>
  <c r="AJ313" i="1" s="1"/>
  <c r="AJ345" i="1" a="1"/>
  <c r="AJ345" i="1" s="1"/>
  <c r="AJ377" i="1" a="1"/>
  <c r="AJ377" i="1" s="1"/>
  <c r="AJ409" i="1" a="1"/>
  <c r="AJ409" i="1" s="1"/>
  <c r="AJ441" i="1" a="1"/>
  <c r="AJ441" i="1" s="1"/>
  <c r="AJ473" i="1" a="1"/>
  <c r="AJ473" i="1" s="1"/>
  <c r="AJ505" i="1" a="1"/>
  <c r="AJ505" i="1" s="1"/>
  <c r="AJ537" i="1" a="1"/>
  <c r="AJ537" i="1" s="1"/>
  <c r="AJ569" i="1" a="1"/>
  <c r="AJ569" i="1" s="1"/>
  <c r="AJ601" i="1" a="1"/>
  <c r="AJ601" i="1" s="1"/>
  <c r="AJ633" i="1" a="1"/>
  <c r="AJ633" i="1" s="1"/>
  <c r="AJ665" i="1" a="1"/>
  <c r="AJ665" i="1" s="1"/>
  <c r="AJ697" i="1" a="1"/>
  <c r="AJ697" i="1" s="1"/>
  <c r="AJ729" i="1" a="1"/>
  <c r="AJ729" i="1" s="1"/>
  <c r="AJ761" i="1" a="1"/>
  <c r="AJ761" i="1" s="1"/>
  <c r="AJ793" i="1" a="1"/>
  <c r="AJ793" i="1" s="1"/>
  <c r="AJ825" i="1" a="1"/>
  <c r="AJ825" i="1" s="1"/>
  <c r="AJ857" i="1" a="1"/>
  <c r="AJ857" i="1" s="1"/>
  <c r="AJ889" i="1" a="1"/>
  <c r="AJ889" i="1" s="1"/>
  <c r="AJ921" i="1" a="1"/>
  <c r="AJ921" i="1" s="1"/>
  <c r="AJ953" i="1" a="1"/>
  <c r="AJ953" i="1" s="1"/>
  <c r="AJ985" i="1" a="1"/>
  <c r="AJ985" i="1" s="1"/>
  <c r="AJ1017" i="1" a="1"/>
  <c r="AJ1017" i="1" s="1"/>
  <c r="AJ25" i="1" a="1"/>
  <c r="AJ25" i="1" s="1"/>
  <c r="AJ57" i="1" a="1"/>
  <c r="AJ57" i="1" s="1"/>
  <c r="AJ89" i="1" a="1"/>
  <c r="AJ89" i="1" s="1"/>
  <c r="AJ50" i="1" a="1"/>
  <c r="AJ50" i="1" s="1"/>
  <c r="AJ82" i="1" a="1"/>
  <c r="AJ82" i="1" s="1"/>
  <c r="AJ114" i="1" a="1"/>
  <c r="AJ114" i="1" s="1"/>
  <c r="AJ146" i="1" a="1"/>
  <c r="AJ146" i="1" s="1"/>
  <c r="AJ178" i="1" a="1"/>
  <c r="AJ178" i="1" s="1"/>
  <c r="AJ210" i="1" a="1"/>
  <c r="AJ210" i="1" s="1"/>
  <c r="AJ242" i="1" a="1"/>
  <c r="AJ242" i="1" s="1"/>
  <c r="AJ274" i="1" a="1"/>
  <c r="AJ274" i="1" s="1"/>
  <c r="AJ306" i="1" a="1"/>
  <c r="AJ306" i="1" s="1"/>
  <c r="AJ338" i="1" a="1"/>
  <c r="AJ338" i="1" s="1"/>
  <c r="AJ370" i="1" a="1"/>
  <c r="AJ370" i="1" s="1"/>
  <c r="AJ402" i="1" a="1"/>
  <c r="AJ402" i="1" s="1"/>
  <c r="AJ434" i="1" a="1"/>
  <c r="AJ434" i="1" s="1"/>
  <c r="AJ466" i="1" a="1"/>
  <c r="AJ466" i="1" s="1"/>
  <c r="AJ498" i="1" a="1"/>
  <c r="AJ498" i="1" s="1"/>
  <c r="AJ530" i="1" a="1"/>
  <c r="AJ530" i="1" s="1"/>
  <c r="AJ562" i="1" a="1"/>
  <c r="AJ562" i="1" s="1"/>
  <c r="AJ594" i="1" a="1"/>
  <c r="AJ594" i="1" s="1"/>
  <c r="AJ626" i="1" a="1"/>
  <c r="AJ626" i="1" s="1"/>
  <c r="AJ658" i="1" a="1"/>
  <c r="AJ658" i="1" s="1"/>
  <c r="AJ690" i="1" a="1"/>
  <c r="AJ690" i="1" s="1"/>
  <c r="AJ722" i="1" a="1"/>
  <c r="AJ722" i="1" s="1"/>
  <c r="AJ754" i="1" a="1"/>
  <c r="AJ754" i="1" s="1"/>
  <c r="AJ786" i="1" a="1"/>
  <c r="AJ786" i="1" s="1"/>
  <c r="AJ818" i="1" a="1"/>
  <c r="AJ818" i="1" s="1"/>
  <c r="AJ850" i="1" a="1"/>
  <c r="AJ850" i="1" s="1"/>
  <c r="AJ882" i="1" a="1"/>
  <c r="AJ882" i="1" s="1"/>
  <c r="AJ914" i="1" a="1"/>
  <c r="AJ914" i="1" s="1"/>
  <c r="AJ946" i="1" a="1"/>
  <c r="AJ946" i="1" s="1"/>
  <c r="AJ978" i="1" a="1"/>
  <c r="AJ978" i="1" s="1"/>
  <c r="AJ1010" i="1" a="1"/>
  <c r="AJ1010" i="1" s="1"/>
  <c r="AJ43" i="1" a="1"/>
  <c r="AJ43" i="1" s="1"/>
  <c r="AJ75" i="1" a="1"/>
  <c r="AJ75" i="1" s="1"/>
  <c r="AJ107" i="1" a="1"/>
  <c r="AJ107" i="1" s="1"/>
  <c r="AJ139" i="1" a="1"/>
  <c r="AJ139" i="1" s="1"/>
  <c r="AJ171" i="1" a="1"/>
  <c r="AJ171" i="1" s="1"/>
  <c r="AJ203" i="1" a="1"/>
  <c r="AJ203" i="1" s="1"/>
  <c r="AJ235" i="1" a="1"/>
  <c r="AJ235" i="1" s="1"/>
  <c r="AJ267" i="1" a="1"/>
  <c r="AJ267" i="1" s="1"/>
  <c r="AJ299" i="1" a="1"/>
  <c r="AJ299" i="1" s="1"/>
  <c r="AJ331" i="1" a="1"/>
  <c r="AJ331" i="1" s="1"/>
  <c r="AJ363" i="1" a="1"/>
  <c r="AJ363" i="1" s="1"/>
  <c r="AJ395" i="1" a="1"/>
  <c r="AJ395" i="1" s="1"/>
  <c r="AJ427" i="1" a="1"/>
  <c r="AJ427" i="1" s="1"/>
  <c r="AJ459" i="1" a="1"/>
  <c r="AJ459" i="1" s="1"/>
  <c r="AJ491" i="1" a="1"/>
  <c r="AJ491" i="1" s="1"/>
  <c r="AJ523" i="1" a="1"/>
  <c r="AJ523" i="1" s="1"/>
  <c r="AJ555" i="1" a="1"/>
  <c r="AJ555" i="1" s="1"/>
  <c r="AJ587" i="1" a="1"/>
  <c r="AJ587" i="1" s="1"/>
  <c r="AJ619" i="1" a="1"/>
  <c r="AJ619" i="1" s="1"/>
  <c r="AJ651" i="1" a="1"/>
  <c r="AJ651" i="1" s="1"/>
  <c r="AJ683" i="1" a="1"/>
  <c r="AJ683" i="1" s="1"/>
  <c r="AJ715" i="1" a="1"/>
  <c r="AJ715" i="1" s="1"/>
  <c r="AJ747" i="1" a="1"/>
  <c r="AJ747" i="1" s="1"/>
  <c r="AJ779" i="1" a="1"/>
  <c r="AJ779" i="1" s="1"/>
  <c r="AJ811" i="1" a="1"/>
  <c r="AJ811" i="1" s="1"/>
  <c r="AJ843" i="1" a="1"/>
  <c r="AJ843" i="1" s="1"/>
  <c r="AJ875" i="1" a="1"/>
  <c r="AJ875" i="1" s="1"/>
  <c r="AJ907" i="1" a="1"/>
  <c r="AJ907" i="1" s="1"/>
  <c r="AJ939" i="1" a="1"/>
  <c r="AJ939" i="1" s="1"/>
  <c r="AJ971" i="1" a="1"/>
  <c r="AJ971" i="1" s="1"/>
  <c r="AJ1003" i="1" a="1"/>
  <c r="AJ1003" i="1" s="1"/>
  <c r="AJ36" i="1" a="1"/>
  <c r="AJ36" i="1" s="1"/>
  <c r="AJ68" i="1" a="1"/>
  <c r="AJ68" i="1" s="1"/>
  <c r="AJ100" i="1" a="1"/>
  <c r="AJ100" i="1" s="1"/>
  <c r="AJ132" i="1" a="1"/>
  <c r="AJ132" i="1" s="1"/>
  <c r="AJ164" i="1" a="1"/>
  <c r="AJ164" i="1" s="1"/>
  <c r="AJ196" i="1" a="1"/>
  <c r="AJ196" i="1" s="1"/>
  <c r="AJ228" i="1" a="1"/>
  <c r="AJ228" i="1" s="1"/>
  <c r="AJ260" i="1" a="1"/>
  <c r="AJ260" i="1" s="1"/>
  <c r="AJ292" i="1" a="1"/>
  <c r="AJ292" i="1" s="1"/>
  <c r="AJ324" i="1" a="1"/>
  <c r="AJ324" i="1" s="1"/>
  <c r="AJ356" i="1" a="1"/>
  <c r="AJ356" i="1" s="1"/>
  <c r="AJ388" i="1" a="1"/>
  <c r="AJ388" i="1" s="1"/>
  <c r="AJ420" i="1" a="1"/>
  <c r="AJ420" i="1" s="1"/>
  <c r="AJ452" i="1" a="1"/>
  <c r="AJ452" i="1" s="1"/>
  <c r="AJ484" i="1" a="1"/>
  <c r="AJ484" i="1" s="1"/>
  <c r="AJ516" i="1" a="1"/>
  <c r="AJ516" i="1" s="1"/>
  <c r="AJ548" i="1" a="1"/>
  <c r="AJ548" i="1" s="1"/>
  <c r="AJ580" i="1" a="1"/>
  <c r="AJ580" i="1" s="1"/>
  <c r="AJ612" i="1" a="1"/>
  <c r="AJ612" i="1" s="1"/>
  <c r="AJ644" i="1" a="1"/>
  <c r="AJ644" i="1" s="1"/>
  <c r="AJ676" i="1" a="1"/>
  <c r="AJ676" i="1" s="1"/>
  <c r="AJ708" i="1" a="1"/>
  <c r="AJ708" i="1" s="1"/>
  <c r="AJ740" i="1" a="1"/>
  <c r="AJ740" i="1" s="1"/>
  <c r="AJ772" i="1" a="1"/>
  <c r="AJ772" i="1" s="1"/>
  <c r="AJ804" i="1" a="1"/>
  <c r="AJ804" i="1" s="1"/>
  <c r="AJ836" i="1" a="1"/>
  <c r="AJ836" i="1" s="1"/>
  <c r="AJ868" i="1" a="1"/>
  <c r="AJ868" i="1" s="1"/>
  <c r="AJ900" i="1" a="1"/>
  <c r="AJ900" i="1" s="1"/>
  <c r="AJ932" i="1" a="1"/>
  <c r="AJ932" i="1" s="1"/>
  <c r="AJ964" i="1" a="1"/>
  <c r="AJ964" i="1" s="1"/>
  <c r="AJ996" i="1" a="1"/>
  <c r="AJ996" i="1" s="1"/>
  <c r="AJ29" i="1" a="1"/>
  <c r="AJ29" i="1" s="1"/>
  <c r="AJ61" i="1" a="1"/>
  <c r="AJ61" i="1" s="1"/>
  <c r="AJ93" i="1" a="1"/>
  <c r="AJ93" i="1" s="1"/>
  <c r="AJ125" i="1" a="1"/>
  <c r="AJ125" i="1" s="1"/>
  <c r="AJ157" i="1" a="1"/>
  <c r="AJ157" i="1" s="1"/>
  <c r="AJ189" i="1" a="1"/>
  <c r="AJ189" i="1" s="1"/>
  <c r="AJ221" i="1" a="1"/>
  <c r="AJ221" i="1" s="1"/>
  <c r="AJ253" i="1" a="1"/>
  <c r="AJ253" i="1" s="1"/>
  <c r="AJ285" i="1" a="1"/>
  <c r="AJ285" i="1" s="1"/>
  <c r="AJ317" i="1" a="1"/>
  <c r="AJ317" i="1" s="1"/>
  <c r="AJ349" i="1" a="1"/>
  <c r="AJ349" i="1" s="1"/>
  <c r="AJ381" i="1" a="1"/>
  <c r="AJ381" i="1" s="1"/>
  <c r="AJ413" i="1" a="1"/>
  <c r="AJ413" i="1" s="1"/>
  <c r="AJ445" i="1" a="1"/>
  <c r="AJ445" i="1" s="1"/>
  <c r="AJ477" i="1" a="1"/>
  <c r="AJ477" i="1" s="1"/>
  <c r="AJ509" i="1" a="1"/>
  <c r="AJ509" i="1" s="1"/>
  <c r="AJ541" i="1" a="1"/>
  <c r="AJ541" i="1" s="1"/>
  <c r="AJ573" i="1" a="1"/>
  <c r="AJ573" i="1" s="1"/>
  <c r="AJ605" i="1" a="1"/>
  <c r="AJ605" i="1" s="1"/>
  <c r="AJ637" i="1" a="1"/>
  <c r="AJ637" i="1" s="1"/>
  <c r="AJ669" i="1" a="1"/>
  <c r="AJ669" i="1" s="1"/>
  <c r="AJ701" i="1" a="1"/>
  <c r="AJ701" i="1" s="1"/>
  <c r="AJ733" i="1" a="1"/>
  <c r="AJ733" i="1" s="1"/>
  <c r="AJ797" i="1" a="1"/>
  <c r="AJ797" i="1" s="1"/>
  <c r="AJ829" i="1" a="1"/>
  <c r="AJ829" i="1" s="1"/>
  <c r="AJ861" i="1" a="1"/>
  <c r="AJ861" i="1" s="1"/>
  <c r="AJ893" i="1" a="1"/>
  <c r="AJ893" i="1" s="1"/>
  <c r="AJ925" i="1" a="1"/>
  <c r="AJ925" i="1" s="1"/>
  <c r="AJ957" i="1" a="1"/>
  <c r="AJ957" i="1" s="1"/>
  <c r="AJ989" i="1" a="1"/>
  <c r="AJ989" i="1" s="1"/>
  <c r="AJ1021" i="1" a="1"/>
  <c r="AJ1021" i="1" s="1"/>
  <c r="AJ54" i="1" a="1"/>
  <c r="AJ54" i="1" s="1"/>
  <c r="AJ86" i="1" a="1"/>
  <c r="AJ86" i="1" s="1"/>
  <c r="AJ118" i="1" a="1"/>
  <c r="AJ118" i="1" s="1"/>
  <c r="AJ150" i="1" a="1"/>
  <c r="AJ150" i="1" s="1"/>
  <c r="AJ182" i="1" a="1"/>
  <c r="AJ182" i="1" s="1"/>
  <c r="AJ214" i="1" a="1"/>
  <c r="AJ214" i="1" s="1"/>
  <c r="AJ246" i="1" a="1"/>
  <c r="AJ246" i="1" s="1"/>
  <c r="AJ278" i="1" a="1"/>
  <c r="AJ278" i="1" s="1"/>
  <c r="AJ310" i="1" a="1"/>
  <c r="AJ310" i="1" s="1"/>
  <c r="AJ342" i="1" a="1"/>
  <c r="AJ342" i="1" s="1"/>
  <c r="AJ374" i="1" a="1"/>
  <c r="AJ374" i="1" s="1"/>
  <c r="AJ406" i="1" a="1"/>
  <c r="AJ406" i="1" s="1"/>
  <c r="AJ438" i="1" a="1"/>
  <c r="AJ438" i="1" s="1"/>
  <c r="AJ470" i="1" a="1"/>
  <c r="AJ470" i="1" s="1"/>
  <c r="AJ502" i="1" a="1"/>
  <c r="AJ502" i="1" s="1"/>
  <c r="AJ534" i="1" a="1"/>
  <c r="AJ534" i="1" s="1"/>
  <c r="AJ566" i="1" a="1"/>
  <c r="AJ566" i="1" s="1"/>
  <c r="AJ598" i="1" a="1"/>
  <c r="AJ598" i="1" s="1"/>
  <c r="AJ630" i="1" a="1"/>
  <c r="AJ630" i="1" s="1"/>
  <c r="AJ662" i="1" a="1"/>
  <c r="AJ662" i="1" s="1"/>
  <c r="AJ694" i="1" a="1"/>
  <c r="AJ694" i="1" s="1"/>
  <c r="AJ726" i="1" a="1"/>
  <c r="AJ726" i="1" s="1"/>
  <c r="AJ758" i="1" a="1"/>
  <c r="AJ758" i="1" s="1"/>
  <c r="AJ790" i="1" a="1"/>
  <c r="AJ790" i="1" s="1"/>
  <c r="AJ822" i="1" a="1"/>
  <c r="AJ822" i="1" s="1"/>
  <c r="AJ854" i="1" a="1"/>
  <c r="AJ854" i="1" s="1"/>
  <c r="AJ886" i="1" a="1"/>
  <c r="AJ886" i="1" s="1"/>
  <c r="AJ918" i="1" a="1"/>
  <c r="AJ918" i="1" s="1"/>
  <c r="AJ950" i="1" a="1"/>
  <c r="AJ950" i="1" s="1"/>
  <c r="AJ982" i="1" a="1"/>
  <c r="AJ982" i="1" s="1"/>
  <c r="AJ1014" i="1" a="1"/>
  <c r="AJ1014" i="1" s="1"/>
  <c r="AJ47" i="1" a="1"/>
  <c r="AJ47" i="1" s="1"/>
  <c r="AJ79" i="1" a="1"/>
  <c r="AJ79" i="1" s="1"/>
  <c r="AJ111" i="1" a="1"/>
  <c r="AJ111" i="1" s="1"/>
  <c r="AJ143" i="1" a="1"/>
  <c r="AJ143" i="1" s="1"/>
  <c r="AJ175" i="1" a="1"/>
  <c r="AJ175" i="1" s="1"/>
  <c r="AJ207" i="1" a="1"/>
  <c r="AJ207" i="1" s="1"/>
  <c r="AJ239" i="1" a="1"/>
  <c r="AJ239" i="1" s="1"/>
  <c r="AJ271" i="1" a="1"/>
  <c r="AJ271" i="1" s="1"/>
  <c r="AJ303" i="1" a="1"/>
  <c r="AJ303" i="1" s="1"/>
  <c r="AJ335" i="1" a="1"/>
  <c r="AJ335" i="1" s="1"/>
  <c r="AJ367" i="1" a="1"/>
  <c r="AJ367" i="1" s="1"/>
  <c r="AJ399" i="1" a="1"/>
  <c r="AJ399" i="1" s="1"/>
  <c r="AJ431" i="1" a="1"/>
  <c r="AJ431" i="1" s="1"/>
  <c r="AJ463" i="1" a="1"/>
  <c r="AJ463" i="1" s="1"/>
  <c r="AJ495" i="1" a="1"/>
  <c r="AJ495" i="1" s="1"/>
  <c r="AJ527" i="1" a="1"/>
  <c r="AJ527" i="1" s="1"/>
  <c r="AJ559" i="1" a="1"/>
  <c r="AJ559" i="1" s="1"/>
  <c r="AJ591" i="1" a="1"/>
  <c r="AJ591" i="1" s="1"/>
  <c r="AJ623" i="1" a="1"/>
  <c r="AJ623" i="1" s="1"/>
  <c r="AJ655" i="1" a="1"/>
  <c r="AJ655" i="1" s="1"/>
  <c r="AJ687" i="1" a="1"/>
  <c r="AJ687" i="1" s="1"/>
  <c r="AJ719" i="1" a="1"/>
  <c r="AJ719" i="1" s="1"/>
  <c r="AJ751" i="1" a="1"/>
  <c r="AJ751" i="1" s="1"/>
  <c r="AJ783" i="1" a="1"/>
  <c r="AJ783" i="1" s="1"/>
  <c r="AJ815" i="1" a="1"/>
  <c r="AJ815" i="1" s="1"/>
  <c r="AJ847" i="1" a="1"/>
  <c r="AJ847" i="1" s="1"/>
  <c r="AJ879" i="1" a="1"/>
  <c r="AJ879" i="1" s="1"/>
  <c r="AJ911" i="1" a="1"/>
  <c r="AJ911" i="1" s="1"/>
  <c r="AJ943" i="1" a="1"/>
  <c r="AJ943" i="1" s="1"/>
  <c r="AJ975" i="1" a="1"/>
  <c r="AJ975" i="1" s="1"/>
  <c r="AJ1007" i="1" a="1"/>
  <c r="AJ1007" i="1" s="1"/>
  <c r="AJ40" i="1" a="1"/>
  <c r="AJ40" i="1" s="1"/>
  <c r="AJ72" i="1" a="1"/>
  <c r="AJ72" i="1" s="1"/>
  <c r="AJ104" i="1" a="1"/>
  <c r="AJ104" i="1" s="1"/>
  <c r="AJ136" i="1" a="1"/>
  <c r="AJ136" i="1" s="1"/>
  <c r="AJ168" i="1" a="1"/>
  <c r="AJ168" i="1" s="1"/>
  <c r="AJ200" i="1" a="1"/>
  <c r="AJ200" i="1" s="1"/>
  <c r="AJ232" i="1" a="1"/>
  <c r="AJ232" i="1" s="1"/>
  <c r="AJ264" i="1" a="1"/>
  <c r="AJ264" i="1" s="1"/>
  <c r="AJ296" i="1" a="1"/>
  <c r="AJ296" i="1" s="1"/>
  <c r="AJ328" i="1" a="1"/>
  <c r="AJ328" i="1" s="1"/>
  <c r="AJ360" i="1" a="1"/>
  <c r="AJ360" i="1" s="1"/>
  <c r="AJ392" i="1" a="1"/>
  <c r="AJ392" i="1" s="1"/>
  <c r="AJ424" i="1" a="1"/>
  <c r="AJ424" i="1" s="1"/>
  <c r="AJ456" i="1" a="1"/>
  <c r="AJ456" i="1" s="1"/>
  <c r="AJ488" i="1" a="1"/>
  <c r="AJ488" i="1" s="1"/>
  <c r="AJ520" i="1" a="1"/>
  <c r="AJ520" i="1" s="1"/>
  <c r="AJ552" i="1" a="1"/>
  <c r="AJ552" i="1" s="1"/>
  <c r="AJ584" i="1" a="1"/>
  <c r="AJ584" i="1" s="1"/>
  <c r="AJ616" i="1" a="1"/>
  <c r="AJ616" i="1" s="1"/>
  <c r="AJ648" i="1" a="1"/>
  <c r="AJ648" i="1" s="1"/>
  <c r="AJ680" i="1" a="1"/>
  <c r="AJ680" i="1" s="1"/>
  <c r="AJ712" i="1" a="1"/>
  <c r="AJ712" i="1" s="1"/>
  <c r="AJ744" i="1" a="1"/>
  <c r="AJ744" i="1" s="1"/>
  <c r="AJ776" i="1" a="1"/>
  <c r="AJ776" i="1" s="1"/>
  <c r="AJ808" i="1" a="1"/>
  <c r="AJ808" i="1" s="1"/>
  <c r="AJ840" i="1" a="1"/>
  <c r="AJ840" i="1" s="1"/>
  <c r="AJ872" i="1" a="1"/>
  <c r="AJ872" i="1" s="1"/>
  <c r="AJ904" i="1" a="1"/>
  <c r="AJ904" i="1" s="1"/>
  <c r="AJ936" i="1" a="1"/>
  <c r="AJ936" i="1" s="1"/>
  <c r="AJ968" i="1" a="1"/>
  <c r="AJ968" i="1" s="1"/>
  <c r="AJ1000" i="1" a="1"/>
  <c r="AJ1000" i="1" s="1"/>
  <c r="AJ97" i="1" a="1"/>
  <c r="AJ97" i="1" s="1"/>
  <c r="AJ129" i="1" a="1"/>
  <c r="AJ129" i="1" s="1"/>
  <c r="AJ161" i="1" a="1"/>
  <c r="AJ161" i="1" s="1"/>
  <c r="AJ193" i="1" a="1"/>
  <c r="AJ193" i="1" s="1"/>
  <c r="AJ225" i="1" a="1"/>
  <c r="AJ225" i="1" s="1"/>
  <c r="AJ257" i="1" a="1"/>
  <c r="AJ257" i="1" s="1"/>
  <c r="AJ289" i="1" a="1"/>
  <c r="AJ289" i="1" s="1"/>
  <c r="AJ321" i="1" a="1"/>
  <c r="AJ321" i="1" s="1"/>
  <c r="AJ353" i="1" a="1"/>
  <c r="AJ353" i="1" s="1"/>
  <c r="AJ385" i="1" a="1"/>
  <c r="AJ385" i="1" s="1"/>
  <c r="AJ417" i="1" a="1"/>
  <c r="AJ417" i="1" s="1"/>
  <c r="AJ449" i="1" a="1"/>
  <c r="AJ449" i="1" s="1"/>
  <c r="AJ481" i="1" a="1"/>
  <c r="AJ481" i="1" s="1"/>
  <c r="AJ513" i="1" a="1"/>
  <c r="AJ513" i="1" s="1"/>
  <c r="AJ545" i="1" a="1"/>
  <c r="AJ545" i="1" s="1"/>
  <c r="AJ577" i="1" a="1"/>
  <c r="AJ577" i="1" s="1"/>
  <c r="AJ609" i="1" a="1"/>
  <c r="AJ609" i="1" s="1"/>
  <c r="AJ641" i="1" a="1"/>
  <c r="AJ641" i="1" s="1"/>
  <c r="AJ673" i="1" a="1"/>
  <c r="AJ673" i="1" s="1"/>
  <c r="AJ705" i="1" a="1"/>
  <c r="AJ705" i="1" s="1"/>
  <c r="AJ737" i="1" a="1"/>
  <c r="AJ737" i="1" s="1"/>
  <c r="AJ769" i="1" a="1"/>
  <c r="AJ769" i="1" s="1"/>
  <c r="AJ801" i="1" a="1"/>
  <c r="AJ801" i="1" s="1"/>
  <c r="AJ833" i="1" a="1"/>
  <c r="AJ833" i="1" s="1"/>
  <c r="AJ865" i="1" a="1"/>
  <c r="AJ865" i="1" s="1"/>
  <c r="AJ897" i="1" a="1"/>
  <c r="AJ897" i="1" s="1"/>
  <c r="AJ929" i="1" a="1"/>
  <c r="AJ929" i="1" s="1"/>
  <c r="AJ961" i="1" a="1"/>
  <c r="AJ961" i="1" s="1"/>
  <c r="AJ993" i="1" a="1"/>
  <c r="AJ993" i="1" s="1"/>
  <c r="AJ765" i="1" a="1"/>
  <c r="AJ765" i="1" s="1"/>
  <c r="AJ33" i="1" a="1"/>
  <c r="AJ33" i="1" s="1"/>
  <c r="AJ65" i="1" a="1"/>
  <c r="AJ65" i="1" s="1"/>
  <c r="AJ26" i="1" a="1"/>
  <c r="AJ26" i="1" s="1"/>
  <c r="AJ58" i="1" a="1"/>
  <c r="AJ58" i="1" s="1"/>
  <c r="AJ90" i="1" a="1"/>
  <c r="AJ90" i="1" s="1"/>
  <c r="AJ122" i="1" a="1"/>
  <c r="AJ122" i="1" s="1"/>
  <c r="AJ154" i="1" a="1"/>
  <c r="AJ154" i="1" s="1"/>
  <c r="AJ186" i="1" a="1"/>
  <c r="AJ186" i="1" s="1"/>
  <c r="AJ218" i="1" a="1"/>
  <c r="AJ218" i="1" s="1"/>
  <c r="AJ250" i="1" a="1"/>
  <c r="AJ250" i="1" s="1"/>
  <c r="AJ282" i="1" a="1"/>
  <c r="AJ282" i="1" s="1"/>
  <c r="AJ314" i="1" a="1"/>
  <c r="AJ314" i="1" s="1"/>
  <c r="AJ346" i="1" a="1"/>
  <c r="AJ346" i="1" s="1"/>
  <c r="AJ378" i="1" a="1"/>
  <c r="AJ378" i="1" s="1"/>
  <c r="AJ410" i="1" a="1"/>
  <c r="AJ410" i="1" s="1"/>
  <c r="AJ442" i="1" a="1"/>
  <c r="AJ442" i="1" s="1"/>
  <c r="AJ474" i="1" a="1"/>
  <c r="AJ474" i="1" s="1"/>
  <c r="AJ506" i="1" a="1"/>
  <c r="AJ506" i="1" s="1"/>
  <c r="AJ538" i="1" a="1"/>
  <c r="AJ538" i="1" s="1"/>
  <c r="AJ570" i="1" a="1"/>
  <c r="AJ570" i="1" s="1"/>
  <c r="AJ602" i="1" a="1"/>
  <c r="AJ602" i="1" s="1"/>
  <c r="AJ634" i="1" a="1"/>
  <c r="AJ634" i="1" s="1"/>
  <c r="AJ666" i="1" a="1"/>
  <c r="AJ666" i="1" s="1"/>
  <c r="AJ698" i="1" a="1"/>
  <c r="AJ698" i="1" s="1"/>
  <c r="AJ730" i="1" a="1"/>
  <c r="AJ730" i="1" s="1"/>
  <c r="AJ762" i="1" a="1"/>
  <c r="AJ762" i="1" s="1"/>
  <c r="AJ794" i="1" a="1"/>
  <c r="AJ794" i="1" s="1"/>
  <c r="AJ826" i="1" a="1"/>
  <c r="AJ826" i="1" s="1"/>
  <c r="AJ858" i="1" a="1"/>
  <c r="AJ858" i="1" s="1"/>
  <c r="AJ890" i="1" a="1"/>
  <c r="AJ890" i="1" s="1"/>
  <c r="AJ922" i="1" a="1"/>
  <c r="AJ922" i="1" s="1"/>
  <c r="AJ954" i="1" a="1"/>
  <c r="AJ954" i="1" s="1"/>
  <c r="AJ986" i="1" a="1"/>
  <c r="AJ986" i="1" s="1"/>
  <c r="AJ1018" i="1" a="1"/>
  <c r="AJ1018" i="1" s="1"/>
  <c r="AJ51" i="1" a="1"/>
  <c r="AJ51" i="1" s="1"/>
  <c r="AJ83" i="1" a="1"/>
  <c r="AJ83" i="1" s="1"/>
  <c r="AJ115" i="1" a="1"/>
  <c r="AJ115" i="1" s="1"/>
  <c r="AJ147" i="1" a="1"/>
  <c r="AJ147" i="1" s="1"/>
  <c r="AJ179" i="1" a="1"/>
  <c r="AJ179" i="1" s="1"/>
  <c r="AJ211" i="1" a="1"/>
  <c r="AJ211" i="1" s="1"/>
  <c r="AJ243" i="1" a="1"/>
  <c r="AJ243" i="1" s="1"/>
  <c r="AJ275" i="1" a="1"/>
  <c r="AJ275" i="1" s="1"/>
  <c r="AJ307" i="1" a="1"/>
  <c r="AJ307" i="1" s="1"/>
  <c r="AJ339" i="1" a="1"/>
  <c r="AJ339" i="1" s="1"/>
  <c r="AJ371" i="1" a="1"/>
  <c r="AJ371" i="1" s="1"/>
  <c r="AJ403" i="1" a="1"/>
  <c r="AJ403" i="1" s="1"/>
  <c r="AJ435" i="1" a="1"/>
  <c r="AJ435" i="1" s="1"/>
  <c r="AJ467" i="1" a="1"/>
  <c r="AJ467" i="1" s="1"/>
  <c r="AJ499" i="1" a="1"/>
  <c r="AJ499" i="1" s="1"/>
  <c r="AJ531" i="1" a="1"/>
  <c r="AJ531" i="1" s="1"/>
  <c r="AJ563" i="1" a="1"/>
  <c r="AJ563" i="1" s="1"/>
  <c r="AJ595" i="1" a="1"/>
  <c r="AJ595" i="1" s="1"/>
  <c r="AJ627" i="1" a="1"/>
  <c r="AJ627" i="1" s="1"/>
  <c r="AJ659" i="1" a="1"/>
  <c r="AJ659" i="1" s="1"/>
  <c r="AJ691" i="1" a="1"/>
  <c r="AJ691" i="1" s="1"/>
  <c r="AJ723" i="1" a="1"/>
  <c r="AJ723" i="1" s="1"/>
  <c r="AJ755" i="1" a="1"/>
  <c r="AJ755" i="1" s="1"/>
  <c r="AJ787" i="1" a="1"/>
  <c r="AJ787" i="1" s="1"/>
  <c r="AJ819" i="1" a="1"/>
  <c r="AJ819" i="1" s="1"/>
  <c r="AJ851" i="1" a="1"/>
  <c r="AJ851" i="1" s="1"/>
  <c r="AJ883" i="1" a="1"/>
  <c r="AJ883" i="1" s="1"/>
  <c r="AJ915" i="1" a="1"/>
  <c r="AJ915" i="1" s="1"/>
  <c r="AJ947" i="1" a="1"/>
  <c r="AJ947" i="1" s="1"/>
  <c r="AJ979" i="1" a="1"/>
  <c r="AJ979" i="1" s="1"/>
  <c r="AJ1011" i="1" a="1"/>
  <c r="AJ1011" i="1" s="1"/>
  <c r="AJ44" i="1" a="1"/>
  <c r="AJ44" i="1" s="1"/>
  <c r="AJ76" i="1" a="1"/>
  <c r="AJ76" i="1" s="1"/>
  <c r="AJ108" i="1" a="1"/>
  <c r="AJ108" i="1" s="1"/>
  <c r="AJ140" i="1" a="1"/>
  <c r="AJ140" i="1" s="1"/>
  <c r="AJ172" i="1" a="1"/>
  <c r="AJ172" i="1" s="1"/>
  <c r="AJ204" i="1" a="1"/>
  <c r="AJ204" i="1" s="1"/>
  <c r="AJ236" i="1" a="1"/>
  <c r="AJ236" i="1" s="1"/>
  <c r="AJ268" i="1" a="1"/>
  <c r="AJ268" i="1" s="1"/>
  <c r="AJ300" i="1" a="1"/>
  <c r="AJ300" i="1" s="1"/>
  <c r="AJ332" i="1" a="1"/>
  <c r="AJ332" i="1" s="1"/>
  <c r="AJ364" i="1" a="1"/>
  <c r="AJ364" i="1" s="1"/>
  <c r="AJ396" i="1" a="1"/>
  <c r="AJ396" i="1" s="1"/>
  <c r="AJ428" i="1" a="1"/>
  <c r="AJ428" i="1" s="1"/>
  <c r="AJ460" i="1" a="1"/>
  <c r="AJ460" i="1" s="1"/>
  <c r="AJ492" i="1" a="1"/>
  <c r="AJ492" i="1" s="1"/>
  <c r="AJ524" i="1" a="1"/>
  <c r="AJ524" i="1" s="1"/>
  <c r="AJ556" i="1" a="1"/>
  <c r="AJ556" i="1" s="1"/>
  <c r="AJ588" i="1" a="1"/>
  <c r="AJ588" i="1" s="1"/>
  <c r="AJ620" i="1" a="1"/>
  <c r="AJ620" i="1" s="1"/>
  <c r="AJ652" i="1" a="1"/>
  <c r="AJ652" i="1" s="1"/>
  <c r="AJ684" i="1" a="1"/>
  <c r="AJ684" i="1" s="1"/>
  <c r="AJ716" i="1" a="1"/>
  <c r="AJ716" i="1" s="1"/>
  <c r="AJ748" i="1" a="1"/>
  <c r="AJ748" i="1" s="1"/>
  <c r="AJ780" i="1" a="1"/>
  <c r="AJ780" i="1" s="1"/>
  <c r="AJ812" i="1" a="1"/>
  <c r="AJ812" i="1" s="1"/>
  <c r="AJ844" i="1" a="1"/>
  <c r="AJ844" i="1" s="1"/>
  <c r="AJ876" i="1" a="1"/>
  <c r="AJ876" i="1" s="1"/>
  <c r="AJ908" i="1" a="1"/>
  <c r="AJ908" i="1" s="1"/>
  <c r="AJ940" i="1" a="1"/>
  <c r="AJ940" i="1" s="1"/>
  <c r="AJ972" i="1" a="1"/>
  <c r="AJ972" i="1" s="1"/>
  <c r="AJ1004" i="1" a="1"/>
  <c r="AJ1004" i="1" s="1"/>
  <c r="AJ37" i="1" a="1"/>
  <c r="AJ37" i="1" s="1"/>
  <c r="AJ69" i="1" a="1"/>
  <c r="AJ69" i="1" s="1"/>
  <c r="AJ101" i="1" a="1"/>
  <c r="AJ101" i="1" s="1"/>
  <c r="AJ133" i="1" a="1"/>
  <c r="AJ133" i="1" s="1"/>
  <c r="AJ165" i="1" a="1"/>
  <c r="AJ165" i="1" s="1"/>
  <c r="AJ197" i="1" a="1"/>
  <c r="AJ197" i="1" s="1"/>
  <c r="AJ229" i="1" a="1"/>
  <c r="AJ229" i="1" s="1"/>
  <c r="AJ261" i="1" a="1"/>
  <c r="AJ261" i="1" s="1"/>
  <c r="AJ293" i="1" a="1"/>
  <c r="AJ293" i="1" s="1"/>
  <c r="AJ325" i="1" a="1"/>
  <c r="AJ325" i="1" s="1"/>
  <c r="AJ357" i="1" a="1"/>
  <c r="AJ357" i="1" s="1"/>
  <c r="AJ389" i="1" a="1"/>
  <c r="AJ389" i="1" s="1"/>
  <c r="AJ421" i="1" a="1"/>
  <c r="AJ421" i="1" s="1"/>
  <c r="AJ453" i="1" a="1"/>
  <c r="AJ453" i="1" s="1"/>
  <c r="AJ485" i="1" a="1"/>
  <c r="AJ485" i="1" s="1"/>
  <c r="AJ517" i="1" a="1"/>
  <c r="AJ517" i="1" s="1"/>
  <c r="AJ549" i="1" a="1"/>
  <c r="AJ549" i="1" s="1"/>
  <c r="AJ581" i="1" a="1"/>
  <c r="AJ581" i="1" s="1"/>
  <c r="AJ613" i="1" a="1"/>
  <c r="AJ613" i="1" s="1"/>
  <c r="AJ645" i="1" a="1"/>
  <c r="AJ645" i="1" s="1"/>
  <c r="AJ677" i="1" a="1"/>
  <c r="AJ677" i="1" s="1"/>
  <c r="AJ709" i="1" a="1"/>
  <c r="AJ709" i="1" s="1"/>
  <c r="AJ741" i="1" a="1"/>
  <c r="AJ741" i="1" s="1"/>
  <c r="AJ773" i="1" a="1"/>
  <c r="AJ773" i="1" s="1"/>
  <c r="AJ805" i="1" a="1"/>
  <c r="AJ805" i="1" s="1"/>
  <c r="AJ837" i="1" a="1"/>
  <c r="AJ837" i="1" s="1"/>
  <c r="AJ869" i="1" a="1"/>
  <c r="AJ869" i="1" s="1"/>
  <c r="AJ901" i="1" a="1"/>
  <c r="AJ901" i="1" s="1"/>
  <c r="AJ933" i="1" a="1"/>
  <c r="AJ933" i="1" s="1"/>
  <c r="AJ965" i="1" a="1"/>
  <c r="AJ965" i="1" s="1"/>
  <c r="AJ997" i="1" a="1"/>
  <c r="AJ997" i="1" s="1"/>
  <c r="AJ30" i="1" a="1"/>
  <c r="AJ30" i="1" s="1"/>
  <c r="AJ62" i="1" a="1"/>
  <c r="AJ62" i="1" s="1"/>
  <c r="AJ94" i="1" a="1"/>
  <c r="AJ94" i="1" s="1"/>
  <c r="AJ126" i="1" a="1"/>
  <c r="AJ126" i="1" s="1"/>
  <c r="AJ158" i="1" a="1"/>
  <c r="AJ158" i="1" s="1"/>
  <c r="AJ190" i="1" a="1"/>
  <c r="AJ190" i="1" s="1"/>
  <c r="AJ222" i="1" a="1"/>
  <c r="AJ222" i="1" s="1"/>
  <c r="AJ254" i="1" a="1"/>
  <c r="AJ254" i="1" s="1"/>
  <c r="AJ286" i="1" a="1"/>
  <c r="AJ286" i="1" s="1"/>
  <c r="AJ318" i="1" a="1"/>
  <c r="AJ318" i="1" s="1"/>
  <c r="AJ350" i="1" a="1"/>
  <c r="AJ350" i="1" s="1"/>
  <c r="AJ382" i="1" a="1"/>
  <c r="AJ382" i="1" s="1"/>
  <c r="AJ414" i="1" a="1"/>
  <c r="AJ414" i="1" s="1"/>
  <c r="AJ446" i="1" a="1"/>
  <c r="AJ446" i="1" s="1"/>
  <c r="AJ478" i="1" a="1"/>
  <c r="AJ478" i="1" s="1"/>
  <c r="AJ510" i="1" a="1"/>
  <c r="AJ510" i="1" s="1"/>
  <c r="AJ542" i="1" a="1"/>
  <c r="AJ542" i="1" s="1"/>
  <c r="AJ574" i="1" a="1"/>
  <c r="AJ574" i="1" s="1"/>
  <c r="AJ606" i="1" a="1"/>
  <c r="AJ606" i="1" s="1"/>
  <c r="AJ638" i="1" a="1"/>
  <c r="AJ638" i="1" s="1"/>
  <c r="AJ670" i="1" a="1"/>
  <c r="AJ670" i="1" s="1"/>
  <c r="AJ702" i="1" a="1"/>
  <c r="AJ702" i="1" s="1"/>
  <c r="AJ734" i="1" a="1"/>
  <c r="AJ734" i="1" s="1"/>
  <c r="AJ766" i="1" a="1"/>
  <c r="AJ766" i="1" s="1"/>
  <c r="AJ798" i="1" a="1"/>
  <c r="AJ798" i="1" s="1"/>
  <c r="AJ830" i="1" a="1"/>
  <c r="AJ830" i="1" s="1"/>
  <c r="AJ862" i="1" a="1"/>
  <c r="AJ862" i="1" s="1"/>
  <c r="AJ894" i="1" a="1"/>
  <c r="AJ894" i="1" s="1"/>
  <c r="AJ926" i="1" a="1"/>
  <c r="AJ926" i="1" s="1"/>
  <c r="AJ958" i="1" a="1"/>
  <c r="AJ958" i="1" s="1"/>
  <c r="AJ990" i="1" a="1"/>
  <c r="AJ990" i="1" s="1"/>
  <c r="AJ1022" i="1" a="1"/>
  <c r="AJ1022" i="1" s="1"/>
  <c r="AJ55" i="1" a="1"/>
  <c r="AJ55" i="1" s="1"/>
  <c r="AJ87" i="1" a="1"/>
  <c r="AJ87" i="1" s="1"/>
  <c r="AJ119" i="1" a="1"/>
  <c r="AJ119" i="1" s="1"/>
  <c r="AJ151" i="1" a="1"/>
  <c r="AJ151" i="1" s="1"/>
  <c r="AJ183" i="1" a="1"/>
  <c r="AJ183" i="1" s="1"/>
  <c r="AJ215" i="1" a="1"/>
  <c r="AJ215" i="1" s="1"/>
  <c r="AJ247" i="1" a="1"/>
  <c r="AJ247" i="1" s="1"/>
  <c r="AJ279" i="1" a="1"/>
  <c r="AJ279" i="1" s="1"/>
  <c r="AJ311" i="1" a="1"/>
  <c r="AJ311" i="1" s="1"/>
  <c r="AJ343" i="1" a="1"/>
  <c r="AJ343" i="1" s="1"/>
  <c r="AJ375" i="1" a="1"/>
  <c r="AJ375" i="1" s="1"/>
  <c r="AJ407" i="1" a="1"/>
  <c r="AJ407" i="1" s="1"/>
  <c r="AJ439" i="1" a="1"/>
  <c r="AJ439" i="1" s="1"/>
  <c r="AJ471" i="1" a="1"/>
  <c r="AJ471" i="1" s="1"/>
  <c r="AJ503" i="1" a="1"/>
  <c r="AJ503" i="1" s="1"/>
  <c r="AJ535" i="1" a="1"/>
  <c r="AJ535" i="1" s="1"/>
  <c r="AJ567" i="1" a="1"/>
  <c r="AJ567" i="1" s="1"/>
  <c r="AJ599" i="1" a="1"/>
  <c r="AJ599" i="1" s="1"/>
  <c r="AJ631" i="1" a="1"/>
  <c r="AJ631" i="1" s="1"/>
  <c r="AJ663" i="1" a="1"/>
  <c r="AJ663" i="1" s="1"/>
  <c r="AJ695" i="1" a="1"/>
  <c r="AJ695" i="1" s="1"/>
  <c r="AJ727" i="1" a="1"/>
  <c r="AJ727" i="1" s="1"/>
  <c r="AJ759" i="1" a="1"/>
  <c r="AJ759" i="1" s="1"/>
  <c r="AJ791" i="1" a="1"/>
  <c r="AJ791" i="1" s="1"/>
  <c r="AJ823" i="1" a="1"/>
  <c r="AJ823" i="1" s="1"/>
  <c r="AJ855" i="1" a="1"/>
  <c r="AJ855" i="1" s="1"/>
  <c r="AJ887" i="1" a="1"/>
  <c r="AJ887" i="1" s="1"/>
  <c r="AJ919" i="1" a="1"/>
  <c r="AJ919" i="1" s="1"/>
  <c r="AJ951" i="1" a="1"/>
  <c r="AJ951" i="1" s="1"/>
  <c r="AJ983" i="1" a="1"/>
  <c r="AJ983" i="1" s="1"/>
  <c r="AJ1015" i="1" a="1"/>
  <c r="AJ1015" i="1" s="1"/>
  <c r="AJ48" i="1" a="1"/>
  <c r="AJ48" i="1" s="1"/>
  <c r="AJ80" i="1" a="1"/>
  <c r="AJ80" i="1" s="1"/>
  <c r="AJ112" i="1" a="1"/>
  <c r="AJ112" i="1" s="1"/>
  <c r="AJ144" i="1" a="1"/>
  <c r="AJ144" i="1" s="1"/>
  <c r="AJ176" i="1" a="1"/>
  <c r="AJ176" i="1" s="1"/>
  <c r="AJ208" i="1" a="1"/>
  <c r="AJ208" i="1" s="1"/>
  <c r="AJ240" i="1" a="1"/>
  <c r="AJ240" i="1" s="1"/>
  <c r="AJ272" i="1" a="1"/>
  <c r="AJ272" i="1" s="1"/>
  <c r="AJ304" i="1" a="1"/>
  <c r="AJ304" i="1" s="1"/>
  <c r="AJ336" i="1" a="1"/>
  <c r="AJ336" i="1" s="1"/>
  <c r="AJ368" i="1" a="1"/>
  <c r="AJ368" i="1" s="1"/>
  <c r="AJ400" i="1" a="1"/>
  <c r="AJ400" i="1" s="1"/>
  <c r="AJ432" i="1" a="1"/>
  <c r="AJ432" i="1" s="1"/>
  <c r="AJ464" i="1" a="1"/>
  <c r="AJ464" i="1" s="1"/>
  <c r="AJ496" i="1" a="1"/>
  <c r="AJ496" i="1" s="1"/>
  <c r="AJ528" i="1" a="1"/>
  <c r="AJ528" i="1" s="1"/>
  <c r="AJ560" i="1" a="1"/>
  <c r="AJ560" i="1" s="1"/>
  <c r="AJ592" i="1" a="1"/>
  <c r="AJ592" i="1" s="1"/>
  <c r="AJ624" i="1" a="1"/>
  <c r="AJ624" i="1" s="1"/>
  <c r="AJ656" i="1" a="1"/>
  <c r="AJ656" i="1" s="1"/>
  <c r="AJ688" i="1" a="1"/>
  <c r="AJ688" i="1" s="1"/>
  <c r="AJ720" i="1" a="1"/>
  <c r="AJ720" i="1" s="1"/>
  <c r="AJ752" i="1" a="1"/>
  <c r="AJ752" i="1" s="1"/>
  <c r="AJ784" i="1" a="1"/>
  <c r="AJ784" i="1" s="1"/>
  <c r="AJ816" i="1" a="1"/>
  <c r="AJ816" i="1" s="1"/>
  <c r="AJ848" i="1" a="1"/>
  <c r="AJ848" i="1" s="1"/>
  <c r="AJ880" i="1" a="1"/>
  <c r="AJ880" i="1" s="1"/>
  <c r="AJ912" i="1" a="1"/>
  <c r="AJ912" i="1" s="1"/>
  <c r="AJ944" i="1" a="1"/>
  <c r="AJ944" i="1" s="1"/>
  <c r="AJ976" i="1" a="1"/>
  <c r="AJ976" i="1" s="1"/>
  <c r="AJ1008" i="1" a="1"/>
  <c r="AJ1008" i="1" s="1"/>
  <c r="AJ105" i="1" a="1"/>
  <c r="AJ105" i="1" s="1"/>
  <c r="AJ137" i="1" a="1"/>
  <c r="AJ137" i="1" s="1"/>
  <c r="AJ169" i="1" a="1"/>
  <c r="AJ169" i="1" s="1"/>
  <c r="AJ201" i="1" a="1"/>
  <c r="AJ201" i="1" s="1"/>
  <c r="AJ233" i="1" a="1"/>
  <c r="AJ233" i="1" s="1"/>
  <c r="AJ265" i="1" a="1"/>
  <c r="AJ265" i="1" s="1"/>
  <c r="AJ297" i="1" a="1"/>
  <c r="AJ297" i="1" s="1"/>
  <c r="AJ329" i="1" a="1"/>
  <c r="AJ329" i="1" s="1"/>
  <c r="AJ361" i="1" a="1"/>
  <c r="AJ361" i="1" s="1"/>
  <c r="AJ393" i="1" a="1"/>
  <c r="AJ393" i="1" s="1"/>
  <c r="AJ425" i="1" a="1"/>
  <c r="AJ425" i="1" s="1"/>
  <c r="AJ457" i="1" a="1"/>
  <c r="AJ457" i="1" s="1"/>
  <c r="AJ489" i="1" a="1"/>
  <c r="AJ489" i="1" s="1"/>
  <c r="AJ521" i="1" a="1"/>
  <c r="AJ521" i="1" s="1"/>
  <c r="AJ553" i="1" a="1"/>
  <c r="AJ553" i="1" s="1"/>
  <c r="AJ585" i="1" a="1"/>
  <c r="AJ585" i="1" s="1"/>
  <c r="AJ617" i="1" a="1"/>
  <c r="AJ617" i="1" s="1"/>
  <c r="AJ649" i="1" a="1"/>
  <c r="AJ649" i="1" s="1"/>
  <c r="AJ681" i="1" a="1"/>
  <c r="AJ681" i="1" s="1"/>
  <c r="AJ713" i="1" a="1"/>
  <c r="AJ713" i="1" s="1"/>
  <c r="AJ745" i="1" a="1"/>
  <c r="AJ745" i="1" s="1"/>
  <c r="AJ777" i="1" a="1"/>
  <c r="AJ777" i="1" s="1"/>
  <c r="AJ809" i="1" a="1"/>
  <c r="AJ809" i="1" s="1"/>
  <c r="AJ841" i="1" a="1"/>
  <c r="AJ841" i="1" s="1"/>
  <c r="AJ873" i="1" a="1"/>
  <c r="AJ873" i="1" s="1"/>
  <c r="AJ905" i="1" a="1"/>
  <c r="AJ905" i="1" s="1"/>
  <c r="AJ937" i="1" a="1"/>
  <c r="AJ937" i="1" s="1"/>
  <c r="AJ969" i="1" a="1"/>
  <c r="AJ969" i="1" s="1"/>
  <c r="AJ1001" i="1" a="1"/>
  <c r="AJ1001" i="1" s="1"/>
  <c r="AE27" i="1" l="1" a="1"/>
  <c r="AE27" i="1" s="1"/>
  <c r="Y27" i="1" s="1"/>
  <c r="N144" i="1"/>
  <c r="AK144" i="1"/>
  <c r="N606" i="1"/>
  <c r="AK606" i="1"/>
  <c r="N350" i="1"/>
  <c r="AK350" i="1"/>
  <c r="N94" i="1"/>
  <c r="AK94" i="1"/>
  <c r="N837" i="1"/>
  <c r="AK837" i="1"/>
  <c r="N581" i="1"/>
  <c r="AK581" i="1"/>
  <c r="N325" i="1"/>
  <c r="AK325" i="1"/>
  <c r="N69" i="1"/>
  <c r="AK69" i="1"/>
  <c r="N812" i="1"/>
  <c r="AK812" i="1"/>
  <c r="N556" i="1"/>
  <c r="AK556" i="1"/>
  <c r="N300" i="1"/>
  <c r="AK300" i="1"/>
  <c r="N44" i="1"/>
  <c r="AK44" i="1"/>
  <c r="N787" i="1"/>
  <c r="AK787" i="1"/>
  <c r="N531" i="1"/>
  <c r="AK531" i="1"/>
  <c r="N275" i="1"/>
  <c r="AK275" i="1"/>
  <c r="N1018" i="1"/>
  <c r="AK1018" i="1"/>
  <c r="N762" i="1"/>
  <c r="AK762" i="1"/>
  <c r="N506" i="1"/>
  <c r="AK506" i="1"/>
  <c r="N250" i="1"/>
  <c r="AK250" i="1"/>
  <c r="N65" i="1"/>
  <c r="AK65" i="1"/>
  <c r="N833" i="1"/>
  <c r="AK833" i="1"/>
  <c r="N577" i="1"/>
  <c r="AK577" i="1"/>
  <c r="N321" i="1"/>
  <c r="AK321" i="1"/>
  <c r="N1000" i="1"/>
  <c r="AK1000" i="1"/>
  <c r="N744" i="1"/>
  <c r="AK744" i="1"/>
  <c r="N488" i="1"/>
  <c r="AK488" i="1"/>
  <c r="N232" i="1"/>
  <c r="AK232" i="1"/>
  <c r="N975" i="1"/>
  <c r="AK975" i="1"/>
  <c r="N719" i="1"/>
  <c r="AK719" i="1"/>
  <c r="N463" i="1"/>
  <c r="AK463" i="1"/>
  <c r="N207" i="1"/>
  <c r="AK207" i="1"/>
  <c r="N950" i="1"/>
  <c r="AK950" i="1"/>
  <c r="N694" i="1"/>
  <c r="AK694" i="1"/>
  <c r="N438" i="1"/>
  <c r="AK438" i="1"/>
  <c r="N182" i="1"/>
  <c r="AK182" i="1"/>
  <c r="N925" i="1"/>
  <c r="AK925" i="1"/>
  <c r="N637" i="1"/>
  <c r="AK637" i="1"/>
  <c r="N381" i="1"/>
  <c r="AK381" i="1"/>
  <c r="N125" i="1"/>
  <c r="AK125" i="1"/>
  <c r="N868" i="1"/>
  <c r="AK868" i="1"/>
  <c r="N612" i="1"/>
  <c r="AK612" i="1"/>
  <c r="N356" i="1"/>
  <c r="AK356" i="1"/>
  <c r="N100" i="1"/>
  <c r="AK100" i="1"/>
  <c r="N843" i="1"/>
  <c r="AK843" i="1"/>
  <c r="N587" i="1"/>
  <c r="AK587" i="1"/>
  <c r="N331" i="1"/>
  <c r="AK331" i="1"/>
  <c r="N75" i="1"/>
  <c r="AK75" i="1"/>
  <c r="N818" i="1"/>
  <c r="AK818" i="1"/>
  <c r="N562" i="1"/>
  <c r="AK562" i="1"/>
  <c r="N306" i="1"/>
  <c r="AK306" i="1"/>
  <c r="N50" i="1"/>
  <c r="AK50" i="1"/>
  <c r="N889" i="1"/>
  <c r="AK889" i="1"/>
  <c r="N633" i="1"/>
  <c r="AK633" i="1"/>
  <c r="N377" i="1"/>
  <c r="AK377" i="1"/>
  <c r="N121" i="1"/>
  <c r="AK121" i="1"/>
  <c r="N800" i="1"/>
  <c r="AK800" i="1"/>
  <c r="N544" i="1"/>
  <c r="AK544" i="1"/>
  <c r="N288" i="1"/>
  <c r="AK288" i="1"/>
  <c r="N32" i="1"/>
  <c r="AK32" i="1"/>
  <c r="N775" i="1"/>
  <c r="AK775" i="1"/>
  <c r="N519" i="1"/>
  <c r="AK519" i="1"/>
  <c r="N263" i="1"/>
  <c r="AK263" i="1"/>
  <c r="N1006" i="1"/>
  <c r="AK1006" i="1"/>
  <c r="N750" i="1"/>
  <c r="AK750" i="1"/>
  <c r="N494" i="1"/>
  <c r="AK494" i="1"/>
  <c r="N238" i="1"/>
  <c r="AK238" i="1"/>
  <c r="N981" i="1"/>
  <c r="AK981" i="1"/>
  <c r="N725" i="1"/>
  <c r="AK725" i="1"/>
  <c r="N469" i="1"/>
  <c r="AK469" i="1"/>
  <c r="N213" i="1"/>
  <c r="AK213" i="1"/>
  <c r="N956" i="1"/>
  <c r="AK956" i="1"/>
  <c r="N700" i="1"/>
  <c r="AK700" i="1"/>
  <c r="N444" i="1"/>
  <c r="AK444" i="1"/>
  <c r="N188" i="1"/>
  <c r="AK188" i="1"/>
  <c r="N931" i="1"/>
  <c r="AK931" i="1"/>
  <c r="N675" i="1"/>
  <c r="AK675" i="1"/>
  <c r="N419" i="1"/>
  <c r="AK419" i="1"/>
  <c r="N163" i="1"/>
  <c r="AK163" i="1"/>
  <c r="N906" i="1"/>
  <c r="AK906" i="1"/>
  <c r="N650" i="1"/>
  <c r="AK650" i="1"/>
  <c r="N394" i="1"/>
  <c r="AK394" i="1"/>
  <c r="N138" i="1"/>
  <c r="AK138" i="1"/>
  <c r="N945" i="1"/>
  <c r="AK945" i="1"/>
  <c r="N689" i="1"/>
  <c r="AK689" i="1"/>
  <c r="N433" i="1"/>
  <c r="AK433" i="1"/>
  <c r="N177" i="1"/>
  <c r="AK177" i="1"/>
  <c r="N856" i="1"/>
  <c r="AK856" i="1"/>
  <c r="N600" i="1"/>
  <c r="AK600" i="1"/>
  <c r="N344" i="1"/>
  <c r="AK344" i="1"/>
  <c r="N88" i="1"/>
  <c r="AK88" i="1"/>
  <c r="N831" i="1"/>
  <c r="AK831" i="1"/>
  <c r="N575" i="1"/>
  <c r="AK575" i="1"/>
  <c r="N319" i="1"/>
  <c r="AK319" i="1"/>
  <c r="N63" i="1"/>
  <c r="AK63" i="1"/>
  <c r="N806" i="1"/>
  <c r="AK806" i="1"/>
  <c r="N550" i="1"/>
  <c r="AK550" i="1"/>
  <c r="N294" i="1"/>
  <c r="AK294" i="1"/>
  <c r="N38" i="1"/>
  <c r="AK38" i="1"/>
  <c r="N781" i="1"/>
  <c r="AK781" i="1"/>
  <c r="N525" i="1"/>
  <c r="AK525" i="1"/>
  <c r="N269" i="1"/>
  <c r="AK269" i="1"/>
  <c r="N1012" i="1"/>
  <c r="AK1012" i="1"/>
  <c r="N756" i="1"/>
  <c r="AK756" i="1"/>
  <c r="N500" i="1"/>
  <c r="AK500" i="1"/>
  <c r="N244" i="1"/>
  <c r="AK244" i="1"/>
  <c r="N987" i="1"/>
  <c r="AK987" i="1"/>
  <c r="N731" i="1"/>
  <c r="AK731" i="1"/>
  <c r="N475" i="1"/>
  <c r="AK475" i="1"/>
  <c r="N219" i="1"/>
  <c r="AK219" i="1"/>
  <c r="N930" i="1"/>
  <c r="AK930" i="1"/>
  <c r="N674" i="1"/>
  <c r="AK674" i="1"/>
  <c r="N418" i="1"/>
  <c r="AK418" i="1"/>
  <c r="N162" i="1"/>
  <c r="AK162" i="1"/>
  <c r="N713" i="1"/>
  <c r="AK713" i="1"/>
  <c r="N233" i="1"/>
  <c r="AK233" i="1"/>
  <c r="N119" i="1"/>
  <c r="AK119" i="1"/>
  <c r="N624" i="1"/>
  <c r="AK624" i="1"/>
  <c r="N343" i="1"/>
  <c r="AK343" i="1"/>
  <c r="N805" i="1"/>
  <c r="AK805" i="1"/>
  <c r="N1011" i="1"/>
  <c r="AK1011" i="1"/>
  <c r="N474" i="1"/>
  <c r="AK474" i="1"/>
  <c r="N968" i="1"/>
  <c r="AK968" i="1"/>
  <c r="N687" i="1"/>
  <c r="AK687" i="1"/>
  <c r="N893" i="1"/>
  <c r="AK893" i="1"/>
  <c r="N68" i="1"/>
  <c r="AK68" i="1"/>
  <c r="N274" i="1"/>
  <c r="AK274" i="1"/>
  <c r="N24" i="1"/>
  <c r="AK24" i="1"/>
  <c r="N487" i="1"/>
  <c r="AK487" i="1"/>
  <c r="N206" i="1"/>
  <c r="AK206" i="1"/>
  <c r="N924" i="1"/>
  <c r="AK924" i="1"/>
  <c r="N643" i="1"/>
  <c r="AK643" i="1"/>
  <c r="N618" i="1"/>
  <c r="AK618" i="1"/>
  <c r="N145" i="1"/>
  <c r="AK145" i="1"/>
  <c r="N799" i="1"/>
  <c r="AK799" i="1"/>
  <c r="N518" i="1"/>
  <c r="AK518" i="1"/>
  <c r="N237" i="1"/>
  <c r="AK237" i="1"/>
  <c r="N955" i="1"/>
  <c r="AK955" i="1"/>
  <c r="N642" i="1"/>
  <c r="AK642" i="1"/>
  <c r="N848" i="1"/>
  <c r="AK848" i="1"/>
  <c r="N80" i="1"/>
  <c r="AK80" i="1"/>
  <c r="N567" i="1"/>
  <c r="AK567" i="1"/>
  <c r="N55" i="1"/>
  <c r="AK55" i="1"/>
  <c r="N542" i="1"/>
  <c r="AK542" i="1"/>
  <c r="N30" i="1"/>
  <c r="AK30" i="1"/>
  <c r="N773" i="1"/>
  <c r="AK773" i="1"/>
  <c r="N517" i="1"/>
  <c r="AK517" i="1"/>
  <c r="N261" i="1"/>
  <c r="AK261" i="1"/>
  <c r="N1004" i="1"/>
  <c r="AK1004" i="1"/>
  <c r="N748" i="1"/>
  <c r="AK748" i="1"/>
  <c r="N492" i="1"/>
  <c r="AK492" i="1"/>
  <c r="N236" i="1"/>
  <c r="AK236" i="1"/>
  <c r="N979" i="1"/>
  <c r="AK979" i="1"/>
  <c r="N723" i="1"/>
  <c r="AK723" i="1"/>
  <c r="N467" i="1"/>
  <c r="AK467" i="1"/>
  <c r="N211" i="1"/>
  <c r="AK211" i="1"/>
  <c r="N954" i="1"/>
  <c r="AK954" i="1"/>
  <c r="N698" i="1"/>
  <c r="AK698" i="1"/>
  <c r="N442" i="1"/>
  <c r="AK442" i="1"/>
  <c r="N186" i="1"/>
  <c r="AK186" i="1"/>
  <c r="N765" i="1"/>
  <c r="AK765" i="1"/>
  <c r="N769" i="1"/>
  <c r="AK769" i="1"/>
  <c r="N513" i="1"/>
  <c r="AK513" i="1"/>
  <c r="N257" i="1"/>
  <c r="AK257" i="1"/>
  <c r="N936" i="1"/>
  <c r="AK936" i="1"/>
  <c r="N680" i="1"/>
  <c r="AK680" i="1"/>
  <c r="N424" i="1"/>
  <c r="AK424" i="1"/>
  <c r="N168" i="1"/>
  <c r="AK168" i="1"/>
  <c r="N911" i="1"/>
  <c r="AK911" i="1"/>
  <c r="N655" i="1"/>
  <c r="AK655" i="1"/>
  <c r="N399" i="1"/>
  <c r="AK399" i="1"/>
  <c r="N143" i="1"/>
  <c r="AK143" i="1"/>
  <c r="N886" i="1"/>
  <c r="AK886" i="1"/>
  <c r="N630" i="1"/>
  <c r="AK630" i="1"/>
  <c r="N374" i="1"/>
  <c r="AK374" i="1"/>
  <c r="N118" i="1"/>
  <c r="AK118" i="1"/>
  <c r="N861" i="1"/>
  <c r="AK861" i="1"/>
  <c r="N573" i="1"/>
  <c r="AK573" i="1"/>
  <c r="N317" i="1"/>
  <c r="AK317" i="1"/>
  <c r="N61" i="1"/>
  <c r="AK61" i="1"/>
  <c r="N804" i="1"/>
  <c r="AK804" i="1"/>
  <c r="N548" i="1"/>
  <c r="AK548" i="1"/>
  <c r="N292" i="1"/>
  <c r="AK292" i="1"/>
  <c r="N36" i="1"/>
  <c r="AK36" i="1"/>
  <c r="N779" i="1"/>
  <c r="AK779" i="1"/>
  <c r="N523" i="1"/>
  <c r="AK523" i="1"/>
  <c r="N267" i="1"/>
  <c r="AK267" i="1"/>
  <c r="N1010" i="1"/>
  <c r="AK1010" i="1"/>
  <c r="N754" i="1"/>
  <c r="AK754" i="1"/>
  <c r="N498" i="1"/>
  <c r="AK498" i="1"/>
  <c r="N242" i="1"/>
  <c r="AK242" i="1"/>
  <c r="N57" i="1"/>
  <c r="AK57" i="1"/>
  <c r="N825" i="1"/>
  <c r="AK825" i="1"/>
  <c r="N569" i="1"/>
  <c r="AK569" i="1"/>
  <c r="N313" i="1"/>
  <c r="AK313" i="1"/>
  <c r="N992" i="1"/>
  <c r="AK992" i="1"/>
  <c r="N736" i="1"/>
  <c r="AK736" i="1"/>
  <c r="N480" i="1"/>
  <c r="AK480" i="1"/>
  <c r="N224" i="1"/>
  <c r="AK224" i="1"/>
  <c r="N967" i="1"/>
  <c r="AK967" i="1"/>
  <c r="N711" i="1"/>
  <c r="AK711" i="1"/>
  <c r="N455" i="1"/>
  <c r="AK455" i="1"/>
  <c r="N199" i="1"/>
  <c r="AK199" i="1"/>
  <c r="N942" i="1"/>
  <c r="AK942" i="1"/>
  <c r="N686" i="1"/>
  <c r="AK686" i="1"/>
  <c r="N430" i="1"/>
  <c r="AK430" i="1"/>
  <c r="N174" i="1"/>
  <c r="AK174" i="1"/>
  <c r="N917" i="1"/>
  <c r="AK917" i="1"/>
  <c r="N661" i="1"/>
  <c r="AK661" i="1"/>
  <c r="N405" i="1"/>
  <c r="AK405" i="1"/>
  <c r="N149" i="1"/>
  <c r="AK149" i="1"/>
  <c r="N892" i="1"/>
  <c r="AK892" i="1"/>
  <c r="N636" i="1"/>
  <c r="AK636" i="1"/>
  <c r="N380" i="1"/>
  <c r="AK380" i="1"/>
  <c r="N124" i="1"/>
  <c r="AK124" i="1"/>
  <c r="N867" i="1"/>
  <c r="AK867" i="1"/>
  <c r="N611" i="1"/>
  <c r="AK611" i="1"/>
  <c r="N355" i="1"/>
  <c r="AK355" i="1"/>
  <c r="N99" i="1"/>
  <c r="AK99" i="1"/>
  <c r="N842" i="1"/>
  <c r="AK842" i="1"/>
  <c r="N586" i="1"/>
  <c r="AK586" i="1"/>
  <c r="N330" i="1"/>
  <c r="AK330" i="1"/>
  <c r="N74" i="1"/>
  <c r="AK74" i="1"/>
  <c r="N881" i="1"/>
  <c r="AK881" i="1"/>
  <c r="N625" i="1"/>
  <c r="AK625" i="1"/>
  <c r="N369" i="1"/>
  <c r="AK369" i="1"/>
  <c r="N113" i="1"/>
  <c r="AK113" i="1"/>
  <c r="N792" i="1"/>
  <c r="AK792" i="1"/>
  <c r="N536" i="1"/>
  <c r="AK536" i="1"/>
  <c r="N280" i="1"/>
  <c r="AK280" i="1"/>
  <c r="N1023" i="1"/>
  <c r="AK1023" i="1"/>
  <c r="N767" i="1"/>
  <c r="AK767" i="1"/>
  <c r="N511" i="1"/>
  <c r="AK511" i="1"/>
  <c r="N255" i="1"/>
  <c r="AK255" i="1"/>
  <c r="N998" i="1"/>
  <c r="AK998" i="1"/>
  <c r="N742" i="1"/>
  <c r="AK742" i="1"/>
  <c r="N486" i="1"/>
  <c r="AK486" i="1"/>
  <c r="N230" i="1"/>
  <c r="AK230" i="1"/>
  <c r="N973" i="1"/>
  <c r="AK973" i="1"/>
  <c r="N717" i="1"/>
  <c r="AK717" i="1"/>
  <c r="N461" i="1"/>
  <c r="AK461" i="1"/>
  <c r="N205" i="1"/>
  <c r="AK205" i="1"/>
  <c r="N948" i="1"/>
  <c r="AK948" i="1"/>
  <c r="N692" i="1"/>
  <c r="AK692" i="1"/>
  <c r="N436" i="1"/>
  <c r="AK436" i="1"/>
  <c r="N180" i="1"/>
  <c r="AK180" i="1"/>
  <c r="N923" i="1"/>
  <c r="AK923" i="1"/>
  <c r="N667" i="1"/>
  <c r="AK667" i="1"/>
  <c r="N411" i="1"/>
  <c r="AK411" i="1"/>
  <c r="N155" i="1"/>
  <c r="AK155" i="1"/>
  <c r="N866" i="1"/>
  <c r="AK866" i="1"/>
  <c r="N610" i="1"/>
  <c r="AK610" i="1"/>
  <c r="N354" i="1"/>
  <c r="AK354" i="1"/>
  <c r="N98" i="1"/>
  <c r="AK98" i="1"/>
  <c r="N912" i="1"/>
  <c r="AK912" i="1"/>
  <c r="N862" i="1"/>
  <c r="AK862" i="1"/>
  <c r="N368" i="1"/>
  <c r="AK368" i="1"/>
  <c r="N574" i="1"/>
  <c r="AK574" i="1"/>
  <c r="N293" i="1"/>
  <c r="AK293" i="1"/>
  <c r="N755" i="1"/>
  <c r="AK755" i="1"/>
  <c r="N218" i="1"/>
  <c r="AK218" i="1"/>
  <c r="N456" i="1"/>
  <c r="AK456" i="1"/>
  <c r="N918" i="1"/>
  <c r="AK918" i="1"/>
  <c r="N349" i="1"/>
  <c r="AK349" i="1"/>
  <c r="N811" i="1"/>
  <c r="AK811" i="1"/>
  <c r="N530" i="1"/>
  <c r="AK530" i="1"/>
  <c r="N345" i="1"/>
  <c r="AK345" i="1"/>
  <c r="N743" i="1"/>
  <c r="AK743" i="1"/>
  <c r="N462" i="1"/>
  <c r="AK462" i="1"/>
  <c r="N437" i="1"/>
  <c r="AK437" i="1"/>
  <c r="N412" i="1"/>
  <c r="AK412" i="1"/>
  <c r="N387" i="1"/>
  <c r="AK387" i="1"/>
  <c r="N106" i="1"/>
  <c r="AK106" i="1"/>
  <c r="N568" i="1"/>
  <c r="AK568" i="1"/>
  <c r="N287" i="1"/>
  <c r="AK287" i="1"/>
  <c r="N749" i="1"/>
  <c r="AK749" i="1"/>
  <c r="N468" i="1"/>
  <c r="AK468" i="1"/>
  <c r="N443" i="1"/>
  <c r="AK443" i="1"/>
  <c r="N898" i="1"/>
  <c r="AK898" i="1"/>
  <c r="N937" i="1"/>
  <c r="AK937" i="1"/>
  <c r="N592" i="1"/>
  <c r="AK592" i="1"/>
  <c r="N823" i="1"/>
  <c r="AK823" i="1"/>
  <c r="N311" i="1"/>
  <c r="AK311" i="1"/>
  <c r="N798" i="1"/>
  <c r="AK798" i="1"/>
  <c r="N286" i="1"/>
  <c r="AK286" i="1"/>
  <c r="N905" i="1"/>
  <c r="AK905" i="1"/>
  <c r="N649" i="1"/>
  <c r="AK649" i="1"/>
  <c r="N393" i="1"/>
  <c r="AK393" i="1"/>
  <c r="N137" i="1"/>
  <c r="AK137" i="1"/>
  <c r="N816" i="1"/>
  <c r="AK816" i="1"/>
  <c r="N560" i="1"/>
  <c r="AK560" i="1"/>
  <c r="N304" i="1"/>
  <c r="AK304" i="1"/>
  <c r="N48" i="1"/>
  <c r="AK48" i="1"/>
  <c r="N791" i="1"/>
  <c r="AK791" i="1"/>
  <c r="N535" i="1"/>
  <c r="AK535" i="1"/>
  <c r="N279" i="1"/>
  <c r="AK279" i="1"/>
  <c r="N1022" i="1"/>
  <c r="AK1022" i="1"/>
  <c r="N766" i="1"/>
  <c r="AK766" i="1"/>
  <c r="N510" i="1"/>
  <c r="AK510" i="1"/>
  <c r="N254" i="1"/>
  <c r="AK254" i="1"/>
  <c r="N997" i="1"/>
  <c r="AK997" i="1"/>
  <c r="N741" i="1"/>
  <c r="AK741" i="1"/>
  <c r="N485" i="1"/>
  <c r="AK485" i="1"/>
  <c r="N229" i="1"/>
  <c r="AK229" i="1"/>
  <c r="N972" i="1"/>
  <c r="AK972" i="1"/>
  <c r="N716" i="1"/>
  <c r="AK716" i="1"/>
  <c r="N460" i="1"/>
  <c r="AK460" i="1"/>
  <c r="N204" i="1"/>
  <c r="AK204" i="1"/>
  <c r="N947" i="1"/>
  <c r="AK947" i="1"/>
  <c r="N691" i="1"/>
  <c r="AK691" i="1"/>
  <c r="N435" i="1"/>
  <c r="AK435" i="1"/>
  <c r="N179" i="1"/>
  <c r="AK179" i="1"/>
  <c r="N922" i="1"/>
  <c r="AK922" i="1"/>
  <c r="N666" i="1"/>
  <c r="AK666" i="1"/>
  <c r="N410" i="1"/>
  <c r="AK410" i="1"/>
  <c r="N154" i="1"/>
  <c r="AK154" i="1"/>
  <c r="N993" i="1"/>
  <c r="AK993" i="1"/>
  <c r="N737" i="1"/>
  <c r="AK737" i="1"/>
  <c r="N481" i="1"/>
  <c r="AK481" i="1"/>
  <c r="N225" i="1"/>
  <c r="AK225" i="1"/>
  <c r="N904" i="1"/>
  <c r="AK904" i="1"/>
  <c r="N648" i="1"/>
  <c r="AK648" i="1"/>
  <c r="N392" i="1"/>
  <c r="AK392" i="1"/>
  <c r="N136" i="1"/>
  <c r="AK136" i="1"/>
  <c r="N879" i="1"/>
  <c r="AK879" i="1"/>
  <c r="N623" i="1"/>
  <c r="AK623" i="1"/>
  <c r="N367" i="1"/>
  <c r="AK367" i="1"/>
  <c r="N111" i="1"/>
  <c r="AK111" i="1"/>
  <c r="N854" i="1"/>
  <c r="AK854" i="1"/>
  <c r="N598" i="1"/>
  <c r="AK598" i="1"/>
  <c r="N342" i="1"/>
  <c r="AK342" i="1"/>
  <c r="N86" i="1"/>
  <c r="AK86" i="1"/>
  <c r="N829" i="1"/>
  <c r="AK829" i="1"/>
  <c r="N541" i="1"/>
  <c r="AK541" i="1"/>
  <c r="N285" i="1"/>
  <c r="AK285" i="1"/>
  <c r="N29" i="1"/>
  <c r="AK29" i="1"/>
  <c r="N772" i="1"/>
  <c r="AK772" i="1"/>
  <c r="N516" i="1"/>
  <c r="AK516" i="1"/>
  <c r="N260" i="1"/>
  <c r="AK260" i="1"/>
  <c r="N1003" i="1"/>
  <c r="AK1003" i="1"/>
  <c r="N747" i="1"/>
  <c r="AK747" i="1"/>
  <c r="N491" i="1"/>
  <c r="AK491" i="1"/>
  <c r="N235" i="1"/>
  <c r="AK235" i="1"/>
  <c r="N978" i="1"/>
  <c r="AK978" i="1"/>
  <c r="N722" i="1"/>
  <c r="AK722" i="1"/>
  <c r="N466" i="1"/>
  <c r="AK466" i="1"/>
  <c r="N210" i="1"/>
  <c r="AK210" i="1"/>
  <c r="N25" i="1"/>
  <c r="N793" i="1"/>
  <c r="AK793" i="1"/>
  <c r="N537" i="1"/>
  <c r="AK537" i="1"/>
  <c r="N281" i="1"/>
  <c r="AK281" i="1"/>
  <c r="N960" i="1"/>
  <c r="AK960" i="1"/>
  <c r="N704" i="1"/>
  <c r="AK704" i="1"/>
  <c r="N448" i="1"/>
  <c r="AK448" i="1"/>
  <c r="N192" i="1"/>
  <c r="AK192" i="1"/>
  <c r="N935" i="1"/>
  <c r="AK935" i="1"/>
  <c r="N679" i="1"/>
  <c r="AK679" i="1"/>
  <c r="N423" i="1"/>
  <c r="AK423" i="1"/>
  <c r="N167" i="1"/>
  <c r="AK167" i="1"/>
  <c r="N910" i="1"/>
  <c r="AK910" i="1"/>
  <c r="N654" i="1"/>
  <c r="AK654" i="1"/>
  <c r="N398" i="1"/>
  <c r="AK398" i="1"/>
  <c r="N142" i="1"/>
  <c r="AK142" i="1"/>
  <c r="N885" i="1"/>
  <c r="AK885" i="1"/>
  <c r="N629" i="1"/>
  <c r="AK629" i="1"/>
  <c r="N373" i="1"/>
  <c r="AK373" i="1"/>
  <c r="N117" i="1"/>
  <c r="AK117" i="1"/>
  <c r="N860" i="1"/>
  <c r="AK860" i="1"/>
  <c r="N604" i="1"/>
  <c r="AK604" i="1"/>
  <c r="N348" i="1"/>
  <c r="AK348" i="1"/>
  <c r="N92" i="1"/>
  <c r="AK92" i="1"/>
  <c r="N835" i="1"/>
  <c r="AK835" i="1"/>
  <c r="N579" i="1"/>
  <c r="AK579" i="1"/>
  <c r="N323" i="1"/>
  <c r="AK323" i="1"/>
  <c r="N67" i="1"/>
  <c r="AK67" i="1"/>
  <c r="N810" i="1"/>
  <c r="AK810" i="1"/>
  <c r="N554" i="1"/>
  <c r="AK554" i="1"/>
  <c r="N298" i="1"/>
  <c r="AK298" i="1"/>
  <c r="N42" i="1"/>
  <c r="AK42" i="1"/>
  <c r="N849" i="1"/>
  <c r="AK849" i="1"/>
  <c r="N593" i="1"/>
  <c r="AK593" i="1"/>
  <c r="N337" i="1"/>
  <c r="AK337" i="1"/>
  <c r="N1016" i="1"/>
  <c r="AK1016" i="1"/>
  <c r="N760" i="1"/>
  <c r="AK760" i="1"/>
  <c r="N504" i="1"/>
  <c r="AK504" i="1"/>
  <c r="N248" i="1"/>
  <c r="AK248" i="1"/>
  <c r="N991" i="1"/>
  <c r="AK991" i="1"/>
  <c r="N735" i="1"/>
  <c r="AK735" i="1"/>
  <c r="N479" i="1"/>
  <c r="AK479" i="1"/>
  <c r="N223" i="1"/>
  <c r="AK223" i="1"/>
  <c r="N966" i="1"/>
  <c r="AK966" i="1"/>
  <c r="N710" i="1"/>
  <c r="AK710" i="1"/>
  <c r="N454" i="1"/>
  <c r="AK454" i="1"/>
  <c r="N198" i="1"/>
  <c r="AK198" i="1"/>
  <c r="N941" i="1"/>
  <c r="AK941" i="1"/>
  <c r="N685" i="1"/>
  <c r="AK685" i="1"/>
  <c r="N429" i="1"/>
  <c r="AK429" i="1"/>
  <c r="N173" i="1"/>
  <c r="AK173" i="1"/>
  <c r="N916" i="1"/>
  <c r="AK916" i="1"/>
  <c r="N660" i="1"/>
  <c r="AK660" i="1"/>
  <c r="N404" i="1"/>
  <c r="AK404" i="1"/>
  <c r="N148" i="1"/>
  <c r="AK148" i="1"/>
  <c r="N891" i="1"/>
  <c r="AK891" i="1"/>
  <c r="N635" i="1"/>
  <c r="AK635" i="1"/>
  <c r="N379" i="1"/>
  <c r="AK379" i="1"/>
  <c r="N123" i="1"/>
  <c r="AK123" i="1"/>
  <c r="N834" i="1"/>
  <c r="AK834" i="1"/>
  <c r="N578" i="1"/>
  <c r="AK578" i="1"/>
  <c r="N322" i="1"/>
  <c r="AK322" i="1"/>
  <c r="N66" i="1"/>
  <c r="AK66" i="1"/>
  <c r="N1001" i="1"/>
  <c r="AK1001" i="1"/>
  <c r="N400" i="1"/>
  <c r="AK400" i="1"/>
  <c r="N969" i="1"/>
  <c r="AK969" i="1"/>
  <c r="N112" i="1"/>
  <c r="AK112" i="1"/>
  <c r="N830" i="1"/>
  <c r="AK830" i="1"/>
  <c r="N37" i="1"/>
  <c r="AK37" i="1"/>
  <c r="N499" i="1"/>
  <c r="AK499" i="1"/>
  <c r="N33" i="1"/>
  <c r="AK33" i="1"/>
  <c r="N712" i="1"/>
  <c r="AK712" i="1"/>
  <c r="N175" i="1"/>
  <c r="AK175" i="1"/>
  <c r="N605" i="1"/>
  <c r="AK605" i="1"/>
  <c r="N580" i="1"/>
  <c r="AK580" i="1"/>
  <c r="N43" i="1"/>
  <c r="AK43" i="1"/>
  <c r="N857" i="1"/>
  <c r="AK857" i="1"/>
  <c r="N768" i="1"/>
  <c r="AK768" i="1"/>
  <c r="N974" i="1"/>
  <c r="AK974" i="1"/>
  <c r="N693" i="1"/>
  <c r="AK693" i="1"/>
  <c r="N156" i="1"/>
  <c r="AK156" i="1"/>
  <c r="N131" i="1"/>
  <c r="AK131" i="1"/>
  <c r="N913" i="1"/>
  <c r="AK913" i="1"/>
  <c r="N824" i="1"/>
  <c r="AK824" i="1"/>
  <c r="N543" i="1"/>
  <c r="AK543" i="1"/>
  <c r="N262" i="1"/>
  <c r="AK262" i="1"/>
  <c r="N980" i="1"/>
  <c r="AK980" i="1"/>
  <c r="N699" i="1"/>
  <c r="AK699" i="1"/>
  <c r="N130" i="1"/>
  <c r="AK130" i="1"/>
  <c r="N169" i="1"/>
  <c r="AK169" i="1"/>
  <c r="N617" i="1"/>
  <c r="AK617" i="1"/>
  <c r="N784" i="1"/>
  <c r="AK784" i="1"/>
  <c r="N1015" i="1"/>
  <c r="AK1015" i="1"/>
  <c r="N247" i="1"/>
  <c r="AK247" i="1"/>
  <c r="N478" i="1"/>
  <c r="AK478" i="1"/>
  <c r="N709" i="1"/>
  <c r="AK709" i="1"/>
  <c r="N940" i="1"/>
  <c r="AK940" i="1"/>
  <c r="N172" i="1"/>
  <c r="AK172" i="1"/>
  <c r="N915" i="1"/>
  <c r="AK915" i="1"/>
  <c r="N147" i="1"/>
  <c r="AK147" i="1"/>
  <c r="N890" i="1"/>
  <c r="AK890" i="1"/>
  <c r="N634" i="1"/>
  <c r="AK634" i="1"/>
  <c r="N378" i="1"/>
  <c r="AK378" i="1"/>
  <c r="N122" i="1"/>
  <c r="AK122" i="1"/>
  <c r="N961" i="1"/>
  <c r="AK961" i="1"/>
  <c r="N705" i="1"/>
  <c r="AK705" i="1"/>
  <c r="N449" i="1"/>
  <c r="AK449" i="1"/>
  <c r="N193" i="1"/>
  <c r="AK193" i="1"/>
  <c r="N872" i="1"/>
  <c r="AK872" i="1"/>
  <c r="N616" i="1"/>
  <c r="AK616" i="1"/>
  <c r="N360" i="1"/>
  <c r="AK360" i="1"/>
  <c r="N104" i="1"/>
  <c r="AK104" i="1"/>
  <c r="N847" i="1"/>
  <c r="AK847" i="1"/>
  <c r="N591" i="1"/>
  <c r="AK591" i="1"/>
  <c r="N335" i="1"/>
  <c r="AK335" i="1"/>
  <c r="N79" i="1"/>
  <c r="AK79" i="1"/>
  <c r="N822" i="1"/>
  <c r="AK822" i="1"/>
  <c r="N566" i="1"/>
  <c r="AK566" i="1"/>
  <c r="N310" i="1"/>
  <c r="AK310" i="1"/>
  <c r="N54" i="1"/>
  <c r="AK54" i="1"/>
  <c r="N797" i="1"/>
  <c r="AK797" i="1"/>
  <c r="N509" i="1"/>
  <c r="AK509" i="1"/>
  <c r="N253" i="1"/>
  <c r="AK253" i="1"/>
  <c r="N996" i="1"/>
  <c r="AK996" i="1"/>
  <c r="N740" i="1"/>
  <c r="AK740" i="1"/>
  <c r="N484" i="1"/>
  <c r="AK484" i="1"/>
  <c r="N228" i="1"/>
  <c r="AK228" i="1"/>
  <c r="N971" i="1"/>
  <c r="AK971" i="1"/>
  <c r="N715" i="1"/>
  <c r="AK715" i="1"/>
  <c r="N459" i="1"/>
  <c r="AK459" i="1"/>
  <c r="N203" i="1"/>
  <c r="AK203" i="1"/>
  <c r="N946" i="1"/>
  <c r="AK946" i="1"/>
  <c r="N690" i="1"/>
  <c r="AK690" i="1"/>
  <c r="N434" i="1"/>
  <c r="AK434" i="1"/>
  <c r="N178" i="1"/>
  <c r="AK178" i="1"/>
  <c r="N1017" i="1"/>
  <c r="AK1017" i="1"/>
  <c r="N761" i="1"/>
  <c r="AK761" i="1"/>
  <c r="N505" i="1"/>
  <c r="AK505" i="1"/>
  <c r="N249" i="1"/>
  <c r="AK249" i="1"/>
  <c r="N928" i="1"/>
  <c r="AK928" i="1"/>
  <c r="N672" i="1"/>
  <c r="AK672" i="1"/>
  <c r="N416" i="1"/>
  <c r="AK416" i="1"/>
  <c r="N160" i="1"/>
  <c r="AK160" i="1"/>
  <c r="N903" i="1"/>
  <c r="AK903" i="1"/>
  <c r="N647" i="1"/>
  <c r="AK647" i="1"/>
  <c r="N391" i="1"/>
  <c r="AK391" i="1"/>
  <c r="N135" i="1"/>
  <c r="AK135" i="1"/>
  <c r="N878" i="1"/>
  <c r="AK878" i="1"/>
  <c r="N622" i="1"/>
  <c r="AK622" i="1"/>
  <c r="N366" i="1"/>
  <c r="AK366" i="1"/>
  <c r="N110" i="1"/>
  <c r="AK110" i="1"/>
  <c r="N853" i="1"/>
  <c r="AK853" i="1"/>
  <c r="N597" i="1"/>
  <c r="AK597" i="1"/>
  <c r="N341" i="1"/>
  <c r="AK341" i="1"/>
  <c r="N85" i="1"/>
  <c r="AK85" i="1"/>
  <c r="N828" i="1"/>
  <c r="AK828" i="1"/>
  <c r="N572" i="1"/>
  <c r="AK572" i="1"/>
  <c r="N316" i="1"/>
  <c r="AK316" i="1"/>
  <c r="N60" i="1"/>
  <c r="AK60" i="1"/>
  <c r="N803" i="1"/>
  <c r="AK803" i="1"/>
  <c r="N547" i="1"/>
  <c r="AK547" i="1"/>
  <c r="N291" i="1"/>
  <c r="AK291" i="1"/>
  <c r="N35" i="1"/>
  <c r="AK35" i="1"/>
  <c r="N778" i="1"/>
  <c r="AK778" i="1"/>
  <c r="N522" i="1"/>
  <c r="AK522" i="1"/>
  <c r="N266" i="1"/>
  <c r="AK266" i="1"/>
  <c r="N81" i="1"/>
  <c r="AK81" i="1"/>
  <c r="N817" i="1"/>
  <c r="AK817" i="1"/>
  <c r="N561" i="1"/>
  <c r="AK561" i="1"/>
  <c r="N305" i="1"/>
  <c r="AK305" i="1"/>
  <c r="N984" i="1"/>
  <c r="AK984" i="1"/>
  <c r="N728" i="1"/>
  <c r="AK728" i="1"/>
  <c r="N472" i="1"/>
  <c r="AK472" i="1"/>
  <c r="N216" i="1"/>
  <c r="AK216" i="1"/>
  <c r="N959" i="1"/>
  <c r="AK959" i="1"/>
  <c r="N703" i="1"/>
  <c r="AK703" i="1"/>
  <c r="N447" i="1"/>
  <c r="AK447" i="1"/>
  <c r="N191" i="1"/>
  <c r="AK191" i="1"/>
  <c r="N934" i="1"/>
  <c r="AK934" i="1"/>
  <c r="N678" i="1"/>
  <c r="AK678" i="1"/>
  <c r="N422" i="1"/>
  <c r="AK422" i="1"/>
  <c r="N166" i="1"/>
  <c r="AK166" i="1"/>
  <c r="N909" i="1"/>
  <c r="AK909" i="1"/>
  <c r="N653" i="1"/>
  <c r="AK653" i="1"/>
  <c r="N397" i="1"/>
  <c r="AK397" i="1"/>
  <c r="N141" i="1"/>
  <c r="AK141" i="1"/>
  <c r="N884" i="1"/>
  <c r="AK884" i="1"/>
  <c r="N628" i="1"/>
  <c r="AK628" i="1"/>
  <c r="N372" i="1"/>
  <c r="AK372" i="1"/>
  <c r="N116" i="1"/>
  <c r="AK116" i="1"/>
  <c r="N859" i="1"/>
  <c r="AK859" i="1"/>
  <c r="N603" i="1"/>
  <c r="AK603" i="1"/>
  <c r="N347" i="1"/>
  <c r="AK347" i="1"/>
  <c r="N91" i="1"/>
  <c r="AK91" i="1"/>
  <c r="N802" i="1"/>
  <c r="AK802" i="1"/>
  <c r="N546" i="1"/>
  <c r="AK546" i="1"/>
  <c r="N290" i="1"/>
  <c r="AK290" i="1"/>
  <c r="N34" i="1"/>
  <c r="AK34" i="1"/>
  <c r="N745" i="1"/>
  <c r="AK745" i="1"/>
  <c r="N631" i="1"/>
  <c r="AK631" i="1"/>
  <c r="N457" i="1"/>
  <c r="AK457" i="1"/>
  <c r="N855" i="1"/>
  <c r="AK855" i="1"/>
  <c r="N62" i="1"/>
  <c r="AK62" i="1"/>
  <c r="N524" i="1"/>
  <c r="AK524" i="1"/>
  <c r="N243" i="1"/>
  <c r="AK243" i="1"/>
  <c r="N801" i="1"/>
  <c r="AK801" i="1"/>
  <c r="N200" i="1"/>
  <c r="AK200" i="1"/>
  <c r="N406" i="1"/>
  <c r="AK406" i="1"/>
  <c r="N836" i="1"/>
  <c r="AK836" i="1"/>
  <c r="N299" i="1"/>
  <c r="AK299" i="1"/>
  <c r="N601" i="1"/>
  <c r="AK601" i="1"/>
  <c r="N256" i="1"/>
  <c r="AK256" i="1"/>
  <c r="N718" i="1"/>
  <c r="AK718" i="1"/>
  <c r="N181" i="1"/>
  <c r="AK181" i="1"/>
  <c r="N899" i="1"/>
  <c r="AK899" i="1"/>
  <c r="N362" i="1"/>
  <c r="AK362" i="1"/>
  <c r="N401" i="1"/>
  <c r="AK401" i="1"/>
  <c r="N56" i="1"/>
  <c r="AK56" i="1"/>
  <c r="N774" i="1"/>
  <c r="AK774" i="1"/>
  <c r="N493" i="1"/>
  <c r="AK493" i="1"/>
  <c r="N212" i="1"/>
  <c r="AK212" i="1"/>
  <c r="N386" i="1"/>
  <c r="AK386" i="1"/>
  <c r="N681" i="1"/>
  <c r="AK681" i="1"/>
  <c r="N336" i="1"/>
  <c r="AK336" i="1"/>
  <c r="N361" i="1"/>
  <c r="AK361" i="1"/>
  <c r="N528" i="1"/>
  <c r="AK528" i="1"/>
  <c r="N759" i="1"/>
  <c r="AK759" i="1"/>
  <c r="N990" i="1"/>
  <c r="AK990" i="1"/>
  <c r="N222" i="1"/>
  <c r="AK222" i="1"/>
  <c r="N453" i="1"/>
  <c r="AK453" i="1"/>
  <c r="N684" i="1"/>
  <c r="AK684" i="1"/>
  <c r="N403" i="1"/>
  <c r="AK403" i="1"/>
  <c r="N841" i="1"/>
  <c r="AK841" i="1"/>
  <c r="N585" i="1"/>
  <c r="AK585" i="1"/>
  <c r="N329" i="1"/>
  <c r="AK329" i="1"/>
  <c r="N1008" i="1"/>
  <c r="AK1008" i="1"/>
  <c r="N752" i="1"/>
  <c r="AK752" i="1"/>
  <c r="N496" i="1"/>
  <c r="AK496" i="1"/>
  <c r="N240" i="1"/>
  <c r="AK240" i="1"/>
  <c r="N983" i="1"/>
  <c r="AK983" i="1"/>
  <c r="N727" i="1"/>
  <c r="AK727" i="1"/>
  <c r="N471" i="1"/>
  <c r="AK471" i="1"/>
  <c r="N215" i="1"/>
  <c r="AK215" i="1"/>
  <c r="N958" i="1"/>
  <c r="AK958" i="1"/>
  <c r="N702" i="1"/>
  <c r="AK702" i="1"/>
  <c r="N446" i="1"/>
  <c r="AK446" i="1"/>
  <c r="N190" i="1"/>
  <c r="AK190" i="1"/>
  <c r="N933" i="1"/>
  <c r="AK933" i="1"/>
  <c r="N677" i="1"/>
  <c r="AK677" i="1"/>
  <c r="N421" i="1"/>
  <c r="AK421" i="1"/>
  <c r="N165" i="1"/>
  <c r="AK165" i="1"/>
  <c r="N908" i="1"/>
  <c r="AK908" i="1"/>
  <c r="N652" i="1"/>
  <c r="AK652" i="1"/>
  <c r="N396" i="1"/>
  <c r="AK396" i="1"/>
  <c r="N140" i="1"/>
  <c r="AK140" i="1"/>
  <c r="N883" i="1"/>
  <c r="AK883" i="1"/>
  <c r="N627" i="1"/>
  <c r="AK627" i="1"/>
  <c r="N371" i="1"/>
  <c r="AK371" i="1"/>
  <c r="N115" i="1"/>
  <c r="AK115" i="1"/>
  <c r="N858" i="1"/>
  <c r="AK858" i="1"/>
  <c r="N602" i="1"/>
  <c r="AK602" i="1"/>
  <c r="N346" i="1"/>
  <c r="AK346" i="1"/>
  <c r="N90" i="1"/>
  <c r="AK90" i="1"/>
  <c r="N929" i="1"/>
  <c r="AK929" i="1"/>
  <c r="N673" i="1"/>
  <c r="AK673" i="1"/>
  <c r="N417" i="1"/>
  <c r="AK417" i="1"/>
  <c r="N161" i="1"/>
  <c r="AK161" i="1"/>
  <c r="N840" i="1"/>
  <c r="AK840" i="1"/>
  <c r="N584" i="1"/>
  <c r="AK584" i="1"/>
  <c r="N328" i="1"/>
  <c r="AK328" i="1"/>
  <c r="N72" i="1"/>
  <c r="AK72" i="1"/>
  <c r="N815" i="1"/>
  <c r="AK815" i="1"/>
  <c r="N559" i="1"/>
  <c r="AK559" i="1"/>
  <c r="N303" i="1"/>
  <c r="AK303" i="1"/>
  <c r="N47" i="1"/>
  <c r="AK47" i="1"/>
  <c r="N790" i="1"/>
  <c r="AK790" i="1"/>
  <c r="N534" i="1"/>
  <c r="AK534" i="1"/>
  <c r="N278" i="1"/>
  <c r="AK278" i="1"/>
  <c r="N1021" i="1"/>
  <c r="AK1021" i="1"/>
  <c r="N733" i="1"/>
  <c r="AK733" i="1"/>
  <c r="N477" i="1"/>
  <c r="AK477" i="1"/>
  <c r="N221" i="1"/>
  <c r="AK221" i="1"/>
  <c r="N964" i="1"/>
  <c r="AK964" i="1"/>
  <c r="N708" i="1"/>
  <c r="AK708" i="1"/>
  <c r="N452" i="1"/>
  <c r="AK452" i="1"/>
  <c r="N196" i="1"/>
  <c r="AK196" i="1"/>
  <c r="N939" i="1"/>
  <c r="AK939" i="1"/>
  <c r="N683" i="1"/>
  <c r="AK683" i="1"/>
  <c r="N427" i="1"/>
  <c r="AK427" i="1"/>
  <c r="N171" i="1"/>
  <c r="AK171" i="1"/>
  <c r="N914" i="1"/>
  <c r="AK914" i="1"/>
  <c r="N658" i="1"/>
  <c r="AK658" i="1"/>
  <c r="N402" i="1"/>
  <c r="AK402" i="1"/>
  <c r="N146" i="1"/>
  <c r="AK146" i="1"/>
  <c r="N985" i="1"/>
  <c r="AK985" i="1"/>
  <c r="N729" i="1"/>
  <c r="AK729" i="1"/>
  <c r="N473" i="1"/>
  <c r="AK473" i="1"/>
  <c r="N217" i="1"/>
  <c r="AK217" i="1"/>
  <c r="N896" i="1"/>
  <c r="AK896" i="1"/>
  <c r="N640" i="1"/>
  <c r="AK640" i="1"/>
  <c r="N384" i="1"/>
  <c r="AK384" i="1"/>
  <c r="N128" i="1"/>
  <c r="AK128" i="1"/>
  <c r="N871" i="1"/>
  <c r="AK871" i="1"/>
  <c r="N615" i="1"/>
  <c r="AK615" i="1"/>
  <c r="N359" i="1"/>
  <c r="AK359" i="1"/>
  <c r="N103" i="1"/>
  <c r="AK103" i="1"/>
  <c r="N846" i="1"/>
  <c r="AK846" i="1"/>
  <c r="N590" i="1"/>
  <c r="AK590" i="1"/>
  <c r="N334" i="1"/>
  <c r="AK334" i="1"/>
  <c r="N78" i="1"/>
  <c r="AK78" i="1"/>
  <c r="N821" i="1"/>
  <c r="AK821" i="1"/>
  <c r="N565" i="1"/>
  <c r="AK565" i="1"/>
  <c r="N309" i="1"/>
  <c r="AK309" i="1"/>
  <c r="N53" i="1"/>
  <c r="AK53" i="1"/>
  <c r="N796" i="1"/>
  <c r="AK796" i="1"/>
  <c r="N540" i="1"/>
  <c r="AK540" i="1"/>
  <c r="N284" i="1"/>
  <c r="AK284" i="1"/>
  <c r="N28" i="1"/>
  <c r="AK28" i="1"/>
  <c r="N771" i="1"/>
  <c r="AK771" i="1"/>
  <c r="N515" i="1"/>
  <c r="AK515" i="1"/>
  <c r="N259" i="1"/>
  <c r="AK259" i="1"/>
  <c r="N1002" i="1"/>
  <c r="AK1002" i="1"/>
  <c r="N746" i="1"/>
  <c r="AK746" i="1"/>
  <c r="N490" i="1"/>
  <c r="AK490" i="1"/>
  <c r="N234" i="1"/>
  <c r="AK234" i="1"/>
  <c r="N49" i="1"/>
  <c r="AK49" i="1"/>
  <c r="N785" i="1"/>
  <c r="AK785" i="1"/>
  <c r="N529" i="1"/>
  <c r="AK529" i="1"/>
  <c r="N273" i="1"/>
  <c r="AK273" i="1"/>
  <c r="N952" i="1"/>
  <c r="AK952" i="1"/>
  <c r="N696" i="1"/>
  <c r="AK696" i="1"/>
  <c r="N440" i="1"/>
  <c r="AK440" i="1"/>
  <c r="N184" i="1"/>
  <c r="AK184" i="1"/>
  <c r="N927" i="1"/>
  <c r="AK927" i="1"/>
  <c r="N671" i="1"/>
  <c r="AK671" i="1"/>
  <c r="N415" i="1"/>
  <c r="AK415" i="1"/>
  <c r="N159" i="1"/>
  <c r="AK159" i="1"/>
  <c r="N902" i="1"/>
  <c r="AK902" i="1"/>
  <c r="N646" i="1"/>
  <c r="AK646" i="1"/>
  <c r="N390" i="1"/>
  <c r="AK390" i="1"/>
  <c r="N134" i="1"/>
  <c r="AK134" i="1"/>
  <c r="N877" i="1"/>
  <c r="AK877" i="1"/>
  <c r="N621" i="1"/>
  <c r="AK621" i="1"/>
  <c r="N365" i="1"/>
  <c r="AK365" i="1"/>
  <c r="N109" i="1"/>
  <c r="AK109" i="1"/>
  <c r="N852" i="1"/>
  <c r="AK852" i="1"/>
  <c r="N596" i="1"/>
  <c r="AK596" i="1"/>
  <c r="N340" i="1"/>
  <c r="AK340" i="1"/>
  <c r="N84" i="1"/>
  <c r="AK84" i="1"/>
  <c r="N827" i="1"/>
  <c r="AK827" i="1"/>
  <c r="N571" i="1"/>
  <c r="AK571" i="1"/>
  <c r="N315" i="1"/>
  <c r="AK315" i="1"/>
  <c r="N59" i="1"/>
  <c r="AK59" i="1"/>
  <c r="N770" i="1"/>
  <c r="AK770" i="1"/>
  <c r="N514" i="1"/>
  <c r="AK514" i="1"/>
  <c r="N258" i="1"/>
  <c r="AK258" i="1"/>
  <c r="N73" i="1"/>
  <c r="AK73" i="1"/>
  <c r="N489" i="1"/>
  <c r="AK489" i="1"/>
  <c r="N887" i="1"/>
  <c r="AK887" i="1"/>
  <c r="N201" i="1"/>
  <c r="AK201" i="1"/>
  <c r="N599" i="1"/>
  <c r="AK599" i="1"/>
  <c r="N318" i="1"/>
  <c r="AK318" i="1"/>
  <c r="N780" i="1"/>
  <c r="AK780" i="1"/>
  <c r="N986" i="1"/>
  <c r="AK986" i="1"/>
  <c r="N545" i="1"/>
  <c r="AK545" i="1"/>
  <c r="N943" i="1"/>
  <c r="AK943" i="1"/>
  <c r="N662" i="1"/>
  <c r="AK662" i="1"/>
  <c r="N93" i="1"/>
  <c r="AK93" i="1"/>
  <c r="N555" i="1"/>
  <c r="AK555" i="1"/>
  <c r="N89" i="1"/>
  <c r="AK89" i="1"/>
  <c r="N512" i="1"/>
  <c r="AK512" i="1"/>
  <c r="N231" i="1"/>
  <c r="AK231" i="1"/>
  <c r="N949" i="1"/>
  <c r="AK949" i="1"/>
  <c r="N668" i="1"/>
  <c r="AK668" i="1"/>
  <c r="N874" i="1"/>
  <c r="AK874" i="1"/>
  <c r="N657" i="1"/>
  <c r="AK657" i="1"/>
  <c r="N312" i="1"/>
  <c r="AK312" i="1"/>
  <c r="N31" i="1"/>
  <c r="AK31" i="1"/>
  <c r="N1005" i="1"/>
  <c r="AK1005" i="1"/>
  <c r="N724" i="1"/>
  <c r="AK724" i="1"/>
  <c r="N187" i="1"/>
  <c r="AK187" i="1"/>
  <c r="N425" i="1"/>
  <c r="AK425" i="1"/>
  <c r="N873" i="1"/>
  <c r="AK873" i="1"/>
  <c r="N105" i="1"/>
  <c r="AK105" i="1"/>
  <c r="N272" i="1"/>
  <c r="AK272" i="1"/>
  <c r="N503" i="1"/>
  <c r="AK503" i="1"/>
  <c r="N734" i="1"/>
  <c r="AK734" i="1"/>
  <c r="N965" i="1"/>
  <c r="AK965" i="1"/>
  <c r="N197" i="1"/>
  <c r="AK197" i="1"/>
  <c r="N428" i="1"/>
  <c r="AK428" i="1"/>
  <c r="N659" i="1"/>
  <c r="AK659" i="1"/>
  <c r="N809" i="1"/>
  <c r="AK809" i="1"/>
  <c r="N553" i="1"/>
  <c r="AK553" i="1"/>
  <c r="N297" i="1"/>
  <c r="AK297" i="1"/>
  <c r="N976" i="1"/>
  <c r="AK976" i="1"/>
  <c r="N720" i="1"/>
  <c r="AK720" i="1"/>
  <c r="N464" i="1"/>
  <c r="AK464" i="1"/>
  <c r="N208" i="1"/>
  <c r="AK208" i="1"/>
  <c r="N951" i="1"/>
  <c r="AK951" i="1"/>
  <c r="N695" i="1"/>
  <c r="AK695" i="1"/>
  <c r="N439" i="1"/>
  <c r="AK439" i="1"/>
  <c r="N183" i="1"/>
  <c r="AK183" i="1"/>
  <c r="N926" i="1"/>
  <c r="AK926" i="1"/>
  <c r="N670" i="1"/>
  <c r="AK670" i="1"/>
  <c r="N414" i="1"/>
  <c r="AK414" i="1"/>
  <c r="N158" i="1"/>
  <c r="AK158" i="1"/>
  <c r="N901" i="1"/>
  <c r="AK901" i="1"/>
  <c r="N645" i="1"/>
  <c r="AK645" i="1"/>
  <c r="N389" i="1"/>
  <c r="AK389" i="1"/>
  <c r="N133" i="1"/>
  <c r="AK133" i="1"/>
  <c r="N876" i="1"/>
  <c r="AK876" i="1"/>
  <c r="N620" i="1"/>
  <c r="AK620" i="1"/>
  <c r="N364" i="1"/>
  <c r="AK364" i="1"/>
  <c r="N108" i="1"/>
  <c r="AK108" i="1"/>
  <c r="N851" i="1"/>
  <c r="AK851" i="1"/>
  <c r="N595" i="1"/>
  <c r="AK595" i="1"/>
  <c r="N339" i="1"/>
  <c r="AK339" i="1"/>
  <c r="N83" i="1"/>
  <c r="AK83" i="1"/>
  <c r="N826" i="1"/>
  <c r="AK826" i="1"/>
  <c r="N570" i="1"/>
  <c r="AK570" i="1"/>
  <c r="N314" i="1"/>
  <c r="AK314" i="1"/>
  <c r="N58" i="1"/>
  <c r="AK58" i="1"/>
  <c r="N897" i="1"/>
  <c r="AK897" i="1"/>
  <c r="N641" i="1"/>
  <c r="AK641" i="1"/>
  <c r="N385" i="1"/>
  <c r="AK385" i="1"/>
  <c r="N129" i="1"/>
  <c r="AK129" i="1"/>
  <c r="N808" i="1"/>
  <c r="AK808" i="1"/>
  <c r="N552" i="1"/>
  <c r="AK552" i="1"/>
  <c r="N296" i="1"/>
  <c r="AK296" i="1"/>
  <c r="N40" i="1"/>
  <c r="AK40" i="1"/>
  <c r="N783" i="1"/>
  <c r="AK783" i="1"/>
  <c r="N527" i="1"/>
  <c r="AK527" i="1"/>
  <c r="N271" i="1"/>
  <c r="AK271" i="1"/>
  <c r="N1014" i="1"/>
  <c r="AK1014" i="1"/>
  <c r="N758" i="1"/>
  <c r="AK758" i="1"/>
  <c r="N502" i="1"/>
  <c r="AK502" i="1"/>
  <c r="N246" i="1"/>
  <c r="AK246" i="1"/>
  <c r="N989" i="1"/>
  <c r="AK989" i="1"/>
  <c r="N701" i="1"/>
  <c r="AK701" i="1"/>
  <c r="N445" i="1"/>
  <c r="AK445" i="1"/>
  <c r="N189" i="1"/>
  <c r="AK189" i="1"/>
  <c r="N932" i="1"/>
  <c r="AK932" i="1"/>
  <c r="N676" i="1"/>
  <c r="AK676" i="1"/>
  <c r="N420" i="1"/>
  <c r="AK420" i="1"/>
  <c r="N164" i="1"/>
  <c r="AK164" i="1"/>
  <c r="N907" i="1"/>
  <c r="AK907" i="1"/>
  <c r="N651" i="1"/>
  <c r="AK651" i="1"/>
  <c r="N395" i="1"/>
  <c r="AK395" i="1"/>
  <c r="N139" i="1"/>
  <c r="AK139" i="1"/>
  <c r="N882" i="1"/>
  <c r="AK882" i="1"/>
  <c r="N626" i="1"/>
  <c r="AK626" i="1"/>
  <c r="N370" i="1"/>
  <c r="AK370" i="1"/>
  <c r="N114" i="1"/>
  <c r="AK114" i="1"/>
  <c r="N953" i="1"/>
  <c r="AK953" i="1"/>
  <c r="N697" i="1"/>
  <c r="AK697" i="1"/>
  <c r="N441" i="1"/>
  <c r="AK441" i="1"/>
  <c r="N185" i="1"/>
  <c r="AK185" i="1"/>
  <c r="N864" i="1"/>
  <c r="AK864" i="1"/>
  <c r="N608" i="1"/>
  <c r="AK608" i="1"/>
  <c r="N352" i="1"/>
  <c r="AK352" i="1"/>
  <c r="N96" i="1"/>
  <c r="AK96" i="1"/>
  <c r="N839" i="1"/>
  <c r="AK839" i="1"/>
  <c r="N583" i="1"/>
  <c r="AK583" i="1"/>
  <c r="N327" i="1"/>
  <c r="AK327" i="1"/>
  <c r="N71" i="1"/>
  <c r="AK71" i="1"/>
  <c r="N814" i="1"/>
  <c r="AK814" i="1"/>
  <c r="N558" i="1"/>
  <c r="AK558" i="1"/>
  <c r="N302" i="1"/>
  <c r="AK302" i="1"/>
  <c r="N46" i="1"/>
  <c r="AK46" i="1"/>
  <c r="N789" i="1"/>
  <c r="AK789" i="1"/>
  <c r="N533" i="1"/>
  <c r="AK533" i="1"/>
  <c r="N277" i="1"/>
  <c r="AK277" i="1"/>
  <c r="N1020" i="1"/>
  <c r="AK1020" i="1"/>
  <c r="N764" i="1"/>
  <c r="AK764" i="1"/>
  <c r="N508" i="1"/>
  <c r="AK508" i="1"/>
  <c r="N252" i="1"/>
  <c r="AK252" i="1"/>
  <c r="N995" i="1"/>
  <c r="AK995" i="1"/>
  <c r="N739" i="1"/>
  <c r="AK739" i="1"/>
  <c r="N483" i="1"/>
  <c r="AK483" i="1"/>
  <c r="N227" i="1"/>
  <c r="AK227" i="1"/>
  <c r="N970" i="1"/>
  <c r="AK970" i="1"/>
  <c r="N714" i="1"/>
  <c r="AK714" i="1"/>
  <c r="N458" i="1"/>
  <c r="AK458" i="1"/>
  <c r="N202" i="1"/>
  <c r="AK202" i="1"/>
  <c r="N1009" i="1"/>
  <c r="AK1009" i="1"/>
  <c r="N753" i="1"/>
  <c r="AK753" i="1"/>
  <c r="N497" i="1"/>
  <c r="AK497" i="1"/>
  <c r="N241" i="1"/>
  <c r="AK241" i="1"/>
  <c r="N920" i="1"/>
  <c r="AK920" i="1"/>
  <c r="N664" i="1"/>
  <c r="AK664" i="1"/>
  <c r="N408" i="1"/>
  <c r="AK408" i="1"/>
  <c r="N152" i="1"/>
  <c r="AK152" i="1"/>
  <c r="N895" i="1"/>
  <c r="AK895" i="1"/>
  <c r="N639" i="1"/>
  <c r="AK639" i="1"/>
  <c r="N383" i="1"/>
  <c r="AK383" i="1"/>
  <c r="N127" i="1"/>
  <c r="AK127" i="1"/>
  <c r="N870" i="1"/>
  <c r="AK870" i="1"/>
  <c r="N614" i="1"/>
  <c r="AK614" i="1"/>
  <c r="N358" i="1"/>
  <c r="AK358" i="1"/>
  <c r="N102" i="1"/>
  <c r="AK102" i="1"/>
  <c r="N845" i="1"/>
  <c r="AK845" i="1"/>
  <c r="N589" i="1"/>
  <c r="AK589" i="1"/>
  <c r="N333" i="1"/>
  <c r="AK333" i="1"/>
  <c r="N77" i="1"/>
  <c r="AK77" i="1"/>
  <c r="N820" i="1"/>
  <c r="AK820" i="1"/>
  <c r="N564" i="1"/>
  <c r="AK564" i="1"/>
  <c r="N308" i="1"/>
  <c r="AK308" i="1"/>
  <c r="N52" i="1"/>
  <c r="AK52" i="1"/>
  <c r="N795" i="1"/>
  <c r="AK795" i="1"/>
  <c r="N539" i="1"/>
  <c r="AK539" i="1"/>
  <c r="N283" i="1"/>
  <c r="AK283" i="1"/>
  <c r="N994" i="1"/>
  <c r="AK994" i="1"/>
  <c r="N738" i="1"/>
  <c r="AK738" i="1"/>
  <c r="N482" i="1"/>
  <c r="AK482" i="1"/>
  <c r="N226" i="1"/>
  <c r="AK226" i="1"/>
  <c r="N41" i="1"/>
  <c r="AK41" i="1"/>
  <c r="N656" i="1"/>
  <c r="AK656" i="1"/>
  <c r="N375" i="1"/>
  <c r="AK375" i="1"/>
  <c r="N880" i="1"/>
  <c r="AK880" i="1"/>
  <c r="N87" i="1"/>
  <c r="AK87" i="1"/>
  <c r="N549" i="1"/>
  <c r="AK549" i="1"/>
  <c r="N268" i="1"/>
  <c r="AK268" i="1"/>
  <c r="N730" i="1"/>
  <c r="AK730" i="1"/>
  <c r="N289" i="1"/>
  <c r="AK289" i="1"/>
  <c r="N431" i="1"/>
  <c r="AK431" i="1"/>
  <c r="N150" i="1"/>
  <c r="AK150" i="1"/>
  <c r="N324" i="1"/>
  <c r="AK324" i="1"/>
  <c r="N786" i="1"/>
  <c r="AK786" i="1"/>
  <c r="N999" i="1"/>
  <c r="AK999" i="1"/>
  <c r="N777" i="1"/>
  <c r="AK777" i="1"/>
  <c r="N521" i="1"/>
  <c r="AK521" i="1"/>
  <c r="N265" i="1"/>
  <c r="AK265" i="1"/>
  <c r="N944" i="1"/>
  <c r="AK944" i="1"/>
  <c r="N688" i="1"/>
  <c r="AK688" i="1"/>
  <c r="N432" i="1"/>
  <c r="AK432" i="1"/>
  <c r="N176" i="1"/>
  <c r="AK176" i="1"/>
  <c r="N919" i="1"/>
  <c r="AK919" i="1"/>
  <c r="N663" i="1"/>
  <c r="AK663" i="1"/>
  <c r="N407" i="1"/>
  <c r="AK407" i="1"/>
  <c r="N151" i="1"/>
  <c r="AK151" i="1"/>
  <c r="N894" i="1"/>
  <c r="AK894" i="1"/>
  <c r="N638" i="1"/>
  <c r="AK638" i="1"/>
  <c r="N382" i="1"/>
  <c r="AK382" i="1"/>
  <c r="N126" i="1"/>
  <c r="AK126" i="1"/>
  <c r="N869" i="1"/>
  <c r="AK869" i="1"/>
  <c r="N613" i="1"/>
  <c r="AK613" i="1"/>
  <c r="N357" i="1"/>
  <c r="AK357" i="1"/>
  <c r="N101" i="1"/>
  <c r="AK101" i="1"/>
  <c r="N844" i="1"/>
  <c r="AK844" i="1"/>
  <c r="N588" i="1"/>
  <c r="AK588" i="1"/>
  <c r="N332" i="1"/>
  <c r="AK332" i="1"/>
  <c r="N76" i="1"/>
  <c r="AK76" i="1"/>
  <c r="N819" i="1"/>
  <c r="AK819" i="1"/>
  <c r="N563" i="1"/>
  <c r="AK563" i="1"/>
  <c r="N307" i="1"/>
  <c r="AK307" i="1"/>
  <c r="N51" i="1"/>
  <c r="AK51" i="1"/>
  <c r="N794" i="1"/>
  <c r="AK794" i="1"/>
  <c r="N538" i="1"/>
  <c r="AK538" i="1"/>
  <c r="N282" i="1"/>
  <c r="AK282" i="1"/>
  <c r="N26" i="1"/>
  <c r="N865" i="1"/>
  <c r="AK865" i="1"/>
  <c r="N609" i="1"/>
  <c r="AK609" i="1"/>
  <c r="N353" i="1"/>
  <c r="AK353" i="1"/>
  <c r="N97" i="1"/>
  <c r="AK97" i="1"/>
  <c r="N776" i="1"/>
  <c r="AK776" i="1"/>
  <c r="N520" i="1"/>
  <c r="AK520" i="1"/>
  <c r="N264" i="1"/>
  <c r="AK264" i="1"/>
  <c r="N1007" i="1"/>
  <c r="AK1007" i="1"/>
  <c r="N751" i="1"/>
  <c r="AK751" i="1"/>
  <c r="N495" i="1"/>
  <c r="AK495" i="1"/>
  <c r="N239" i="1"/>
  <c r="AK239" i="1"/>
  <c r="N982" i="1"/>
  <c r="AK982" i="1"/>
  <c r="N726" i="1"/>
  <c r="AK726" i="1"/>
  <c r="N470" i="1"/>
  <c r="AK470" i="1"/>
  <c r="N214" i="1"/>
  <c r="AK214" i="1"/>
  <c r="N957" i="1"/>
  <c r="AK957" i="1"/>
  <c r="N669" i="1"/>
  <c r="AK669" i="1"/>
  <c r="N413" i="1"/>
  <c r="AK413" i="1"/>
  <c r="N157" i="1"/>
  <c r="AK157" i="1"/>
  <c r="N900" i="1"/>
  <c r="AK900" i="1"/>
  <c r="N644" i="1"/>
  <c r="AK644" i="1"/>
  <c r="N388" i="1"/>
  <c r="AK388" i="1"/>
  <c r="N132" i="1"/>
  <c r="AK132" i="1"/>
  <c r="N875" i="1"/>
  <c r="AK875" i="1"/>
  <c r="N619" i="1"/>
  <c r="AK619" i="1"/>
  <c r="N363" i="1"/>
  <c r="AK363" i="1"/>
  <c r="N107" i="1"/>
  <c r="AK107" i="1"/>
  <c r="N850" i="1"/>
  <c r="AK850" i="1"/>
  <c r="N594" i="1"/>
  <c r="AK594" i="1"/>
  <c r="N338" i="1"/>
  <c r="AK338" i="1"/>
  <c r="N82" i="1"/>
  <c r="AK82" i="1"/>
  <c r="N921" i="1"/>
  <c r="AK921" i="1"/>
  <c r="N665" i="1"/>
  <c r="AK665" i="1"/>
  <c r="N409" i="1"/>
  <c r="AK409" i="1"/>
  <c r="N153" i="1"/>
  <c r="AK153" i="1"/>
  <c r="N832" i="1"/>
  <c r="AK832" i="1"/>
  <c r="N576" i="1"/>
  <c r="AK576" i="1"/>
  <c r="N320" i="1"/>
  <c r="AK320" i="1"/>
  <c r="N64" i="1"/>
  <c r="AK64" i="1"/>
  <c r="N807" i="1"/>
  <c r="AK807" i="1"/>
  <c r="N551" i="1"/>
  <c r="AK551" i="1"/>
  <c r="N295" i="1"/>
  <c r="AK295" i="1"/>
  <c r="N39" i="1"/>
  <c r="AK39" i="1"/>
  <c r="N782" i="1"/>
  <c r="AK782" i="1"/>
  <c r="N526" i="1"/>
  <c r="AK526" i="1"/>
  <c r="N270" i="1"/>
  <c r="AK270" i="1"/>
  <c r="N1013" i="1"/>
  <c r="AK1013" i="1"/>
  <c r="N757" i="1"/>
  <c r="AK757" i="1"/>
  <c r="N501" i="1"/>
  <c r="AK501" i="1"/>
  <c r="N245" i="1"/>
  <c r="AK245" i="1"/>
  <c r="N988" i="1"/>
  <c r="AK988" i="1"/>
  <c r="N732" i="1"/>
  <c r="AK732" i="1"/>
  <c r="N476" i="1"/>
  <c r="AK476" i="1"/>
  <c r="N220" i="1"/>
  <c r="AK220" i="1"/>
  <c r="N963" i="1"/>
  <c r="AK963" i="1"/>
  <c r="N707" i="1"/>
  <c r="AK707" i="1"/>
  <c r="N451" i="1"/>
  <c r="AK451" i="1"/>
  <c r="N195" i="1"/>
  <c r="AK195" i="1"/>
  <c r="N938" i="1"/>
  <c r="AK938" i="1"/>
  <c r="N682" i="1"/>
  <c r="AK682" i="1"/>
  <c r="N426" i="1"/>
  <c r="AK426" i="1"/>
  <c r="N170" i="1"/>
  <c r="AK170" i="1"/>
  <c r="N977" i="1"/>
  <c r="AK977" i="1"/>
  <c r="N721" i="1"/>
  <c r="AK721" i="1"/>
  <c r="N465" i="1"/>
  <c r="AK465" i="1"/>
  <c r="N209" i="1"/>
  <c r="AK209" i="1"/>
  <c r="N888" i="1"/>
  <c r="AK888" i="1"/>
  <c r="N632" i="1"/>
  <c r="AK632" i="1"/>
  <c r="N376" i="1"/>
  <c r="AK376" i="1"/>
  <c r="N120" i="1"/>
  <c r="AK120" i="1"/>
  <c r="N863" i="1"/>
  <c r="AK863" i="1"/>
  <c r="N607" i="1"/>
  <c r="AK607" i="1"/>
  <c r="N351" i="1"/>
  <c r="AK351" i="1"/>
  <c r="N95" i="1"/>
  <c r="AK95" i="1"/>
  <c r="N838" i="1"/>
  <c r="AK838" i="1"/>
  <c r="N582" i="1"/>
  <c r="AK582" i="1"/>
  <c r="N326" i="1"/>
  <c r="AK326" i="1"/>
  <c r="N70" i="1"/>
  <c r="AK70" i="1"/>
  <c r="N813" i="1"/>
  <c r="AK813" i="1"/>
  <c r="N557" i="1"/>
  <c r="AK557" i="1"/>
  <c r="N301" i="1"/>
  <c r="AK301" i="1"/>
  <c r="N45" i="1"/>
  <c r="AK45" i="1"/>
  <c r="N788" i="1"/>
  <c r="AK788" i="1"/>
  <c r="N532" i="1"/>
  <c r="AK532" i="1"/>
  <c r="N276" i="1"/>
  <c r="AK276" i="1"/>
  <c r="N1019" i="1"/>
  <c r="AK1019" i="1"/>
  <c r="N763" i="1"/>
  <c r="AK763" i="1"/>
  <c r="N507" i="1"/>
  <c r="AK507" i="1"/>
  <c r="N251" i="1"/>
  <c r="AK251" i="1"/>
  <c r="N962" i="1"/>
  <c r="AK962" i="1"/>
  <c r="N706" i="1"/>
  <c r="AK706" i="1"/>
  <c r="N450" i="1"/>
  <c r="AK450" i="1"/>
  <c r="N194" i="1"/>
  <c r="AK194" i="1"/>
  <c r="N27" i="1"/>
  <c r="AE1019" i="1" l="1" a="1"/>
  <c r="AE1019" i="1" s="1"/>
  <c r="Y1019" i="1" s="1"/>
  <c r="AE295" i="1" a="1"/>
  <c r="AE295" i="1" s="1"/>
  <c r="Y295" i="1" s="1"/>
  <c r="AE470" i="1" a="1"/>
  <c r="AE470" i="1" s="1"/>
  <c r="Y470" i="1" s="1"/>
  <c r="AE978" i="1" a="1"/>
  <c r="AE978" i="1" s="1"/>
  <c r="Y978" i="1" s="1"/>
  <c r="AE111" i="1" a="1"/>
  <c r="AE111" i="1" s="1"/>
  <c r="Y111" i="1" s="1"/>
  <c r="AE254" i="1" a="1"/>
  <c r="AE254" i="1" s="1"/>
  <c r="Y254" i="1" s="1"/>
  <c r="AE387" i="1" a="1"/>
  <c r="AE387" i="1" s="1"/>
  <c r="Y387" i="1" s="1"/>
  <c r="AE692" i="1" a="1"/>
  <c r="AE692" i="1" s="1"/>
  <c r="Y692" i="1" s="1"/>
  <c r="AE867" i="1" a="1"/>
  <c r="AE867" i="1" s="1"/>
  <c r="Y867" i="1" s="1"/>
  <c r="AE1010" i="1" a="1"/>
  <c r="AE1010" i="1" s="1"/>
  <c r="Y1010" i="1" s="1"/>
  <c r="AE257" i="1" a="1"/>
  <c r="AE257" i="1" s="1"/>
  <c r="Y257" i="1" s="1"/>
  <c r="AE518" i="1" a="1"/>
  <c r="AE518" i="1" s="1"/>
  <c r="Y518" i="1" s="1"/>
  <c r="AE232" i="1" a="1"/>
  <c r="AE232" i="1" s="1"/>
  <c r="Y232" i="1" s="1"/>
  <c r="AE794" i="1" a="1"/>
  <c r="AE794" i="1" s="1"/>
  <c r="Y794" i="1" s="1"/>
  <c r="AE819" i="1" a="1"/>
  <c r="AE819" i="1" s="1"/>
  <c r="Y819" i="1" s="1"/>
  <c r="AE844" i="1" a="1"/>
  <c r="AE844" i="1" s="1"/>
  <c r="Y844" i="1" s="1"/>
  <c r="AE869" i="1" a="1"/>
  <c r="AE869" i="1" s="1"/>
  <c r="Y869" i="1" s="1"/>
  <c r="AE894" i="1" a="1"/>
  <c r="AE894" i="1" s="1"/>
  <c r="Y894" i="1" s="1"/>
  <c r="AE919" i="1" a="1"/>
  <c r="AE919" i="1" s="1"/>
  <c r="Y919" i="1" s="1"/>
  <c r="AE944" i="1" a="1"/>
  <c r="AE944" i="1" s="1"/>
  <c r="Y944" i="1" s="1"/>
  <c r="AE999" i="1" a="1"/>
  <c r="AE999" i="1" s="1"/>
  <c r="Y999" i="1" s="1"/>
  <c r="AE431" i="1" a="1"/>
  <c r="AE431" i="1" s="1"/>
  <c r="Y431" i="1" s="1"/>
  <c r="AE549" i="1" a="1"/>
  <c r="AE549" i="1" s="1"/>
  <c r="Y549" i="1" s="1"/>
  <c r="AE656" i="1" a="1"/>
  <c r="AE656" i="1" s="1"/>
  <c r="Y656" i="1" s="1"/>
  <c r="AE738" i="1" a="1"/>
  <c r="AE738" i="1" s="1"/>
  <c r="Y738" i="1" s="1"/>
  <c r="AE795" i="1" a="1"/>
  <c r="AE795" i="1" s="1"/>
  <c r="Y795" i="1" s="1"/>
  <c r="AE820" i="1" a="1"/>
  <c r="AE820" i="1" s="1"/>
  <c r="Y820" i="1" s="1"/>
  <c r="AE845" i="1" a="1"/>
  <c r="AE845" i="1" s="1"/>
  <c r="Y845" i="1" s="1"/>
  <c r="AE870" i="1" a="1"/>
  <c r="AE870" i="1" s="1"/>
  <c r="Y870" i="1" s="1"/>
  <c r="AE895" i="1" a="1"/>
  <c r="AE895" i="1" s="1"/>
  <c r="Y895" i="1" s="1"/>
  <c r="AE920" i="1" a="1"/>
  <c r="AE920" i="1" s="1"/>
  <c r="Y920" i="1" s="1"/>
  <c r="AE1009" i="1" a="1"/>
  <c r="AE1009" i="1" s="1"/>
  <c r="Y1009" i="1" s="1"/>
  <c r="AE970" i="1" a="1"/>
  <c r="AE970" i="1" s="1"/>
  <c r="Y970" i="1" s="1"/>
  <c r="AE995" i="1" a="1"/>
  <c r="AE995" i="1" s="1"/>
  <c r="Y995" i="1" s="1"/>
  <c r="AE1020" i="1" a="1"/>
  <c r="AE1020" i="1" s="1"/>
  <c r="Y1020" i="1" s="1"/>
  <c r="AE46" i="1" a="1"/>
  <c r="AE46" i="1" s="1"/>
  <c r="Y46" i="1" s="1"/>
  <c r="AE71" i="1" a="1"/>
  <c r="AE71" i="1" s="1"/>
  <c r="Y71" i="1" s="1"/>
  <c r="AE96" i="1" a="1"/>
  <c r="AE96" i="1" s="1"/>
  <c r="Y96" i="1" s="1"/>
  <c r="AE185" i="1" a="1"/>
  <c r="AE185" i="1" s="1"/>
  <c r="Y185" i="1" s="1"/>
  <c r="AE114" i="1" a="1"/>
  <c r="AE114" i="1" s="1"/>
  <c r="Y114" i="1" s="1"/>
  <c r="AE139" i="1" a="1"/>
  <c r="AE139" i="1" s="1"/>
  <c r="Y139" i="1" s="1"/>
  <c r="AE164" i="1" a="1"/>
  <c r="AE164" i="1" s="1"/>
  <c r="Y164" i="1" s="1"/>
  <c r="AE189" i="1" a="1"/>
  <c r="AE189" i="1" s="1"/>
  <c r="Y189" i="1" s="1"/>
  <c r="AE246" i="1" a="1"/>
  <c r="AE246" i="1" s="1"/>
  <c r="Y246" i="1" s="1"/>
  <c r="AE271" i="1" a="1"/>
  <c r="AE271" i="1" s="1"/>
  <c r="Y271" i="1" s="1"/>
  <c r="AE296" i="1" a="1"/>
  <c r="AE296" i="1" s="1"/>
  <c r="Y296" i="1" s="1"/>
  <c r="AE385" i="1" a="1"/>
  <c r="AE385" i="1" s="1"/>
  <c r="Y385" i="1" s="1"/>
  <c r="AE314" i="1" a="1"/>
  <c r="AE314" i="1" s="1"/>
  <c r="Y314" i="1" s="1"/>
  <c r="AE339" i="1" a="1"/>
  <c r="AE339" i="1" s="1"/>
  <c r="Y339" i="1" s="1"/>
  <c r="AE364" i="1" a="1"/>
  <c r="AE364" i="1" s="1"/>
  <c r="Y364" i="1" s="1"/>
  <c r="AE389" i="1" a="1"/>
  <c r="AE389" i="1" s="1"/>
  <c r="Y389" i="1" s="1"/>
  <c r="AE414" i="1" a="1"/>
  <c r="AE414" i="1" s="1"/>
  <c r="Y414" i="1" s="1"/>
  <c r="AE439" i="1" a="1"/>
  <c r="AE439" i="1" s="1"/>
  <c r="Y439" i="1" s="1"/>
  <c r="AE464" i="1" a="1"/>
  <c r="AE464" i="1" s="1"/>
  <c r="Y464" i="1" s="1"/>
  <c r="AE553" i="1" a="1"/>
  <c r="AE553" i="1" s="1"/>
  <c r="Y553" i="1" s="1"/>
  <c r="AE197" i="1" a="1"/>
  <c r="AE197" i="1" s="1"/>
  <c r="Y197" i="1" s="1"/>
  <c r="AE272" i="1" a="1"/>
  <c r="AE272" i="1" s="1"/>
  <c r="Y272" i="1" s="1"/>
  <c r="AE187" i="1" a="1"/>
  <c r="AE187" i="1" s="1"/>
  <c r="Y187" i="1" s="1"/>
  <c r="AE312" i="1" a="1"/>
  <c r="AE312" i="1" s="1"/>
  <c r="Y312" i="1" s="1"/>
  <c r="AE949" i="1" a="1"/>
  <c r="AE949" i="1" s="1"/>
  <c r="Y949" i="1" s="1"/>
  <c r="AE555" i="1" a="1"/>
  <c r="AE555" i="1" s="1"/>
  <c r="Y555" i="1" s="1"/>
  <c r="AE545" i="1" a="1"/>
  <c r="AE545" i="1" s="1"/>
  <c r="Y545" i="1" s="1"/>
  <c r="AE599" i="1" a="1"/>
  <c r="AE599" i="1" s="1"/>
  <c r="Y599" i="1" s="1"/>
  <c r="AE73" i="1" a="1"/>
  <c r="AE73" i="1" s="1"/>
  <c r="Y73" i="1" s="1"/>
  <c r="AE59" i="1" a="1"/>
  <c r="AE59" i="1" s="1"/>
  <c r="Y59" i="1" s="1"/>
  <c r="AE84" i="1" a="1"/>
  <c r="AE84" i="1" s="1"/>
  <c r="Y84" i="1" s="1"/>
  <c r="AE109" i="1" a="1"/>
  <c r="AE109" i="1" s="1"/>
  <c r="Y109" i="1" s="1"/>
  <c r="AE134" i="1" a="1"/>
  <c r="AE134" i="1" s="1"/>
  <c r="Y134" i="1" s="1"/>
  <c r="AE159" i="1" a="1"/>
  <c r="AE159" i="1" s="1"/>
  <c r="Y159" i="1" s="1"/>
  <c r="AE184" i="1" a="1"/>
  <c r="AE184" i="1" s="1"/>
  <c r="Y184" i="1" s="1"/>
  <c r="AE273" i="1" a="1"/>
  <c r="AE273" i="1" s="1"/>
  <c r="Y273" i="1" s="1"/>
  <c r="AE234" i="1" a="1"/>
  <c r="AE234" i="1" s="1"/>
  <c r="Y234" i="1" s="1"/>
  <c r="AE259" i="1" a="1"/>
  <c r="AE259" i="1" s="1"/>
  <c r="Y259" i="1" s="1"/>
  <c r="AE284" i="1" a="1"/>
  <c r="AE284" i="1" s="1"/>
  <c r="Y284" i="1" s="1"/>
  <c r="AE309" i="1" a="1"/>
  <c r="AE309" i="1" s="1"/>
  <c r="Y309" i="1" s="1"/>
  <c r="AE334" i="1" a="1"/>
  <c r="AE334" i="1" s="1"/>
  <c r="Y334" i="1" s="1"/>
  <c r="AE359" i="1" a="1"/>
  <c r="AE359" i="1" s="1"/>
  <c r="Y359" i="1" s="1"/>
  <c r="AE384" i="1" a="1"/>
  <c r="AE384" i="1" s="1"/>
  <c r="Y384" i="1" s="1"/>
  <c r="AE473" i="1" a="1"/>
  <c r="AE473" i="1" s="1"/>
  <c r="Y473" i="1" s="1"/>
  <c r="AE402" i="1" a="1"/>
  <c r="AE402" i="1" s="1"/>
  <c r="Y402" i="1" s="1"/>
  <c r="AE427" i="1" a="1"/>
  <c r="AE427" i="1" s="1"/>
  <c r="Y427" i="1" s="1"/>
  <c r="AE452" i="1" a="1"/>
  <c r="AE452" i="1" s="1"/>
  <c r="Y452" i="1" s="1"/>
  <c r="AE477" i="1" a="1"/>
  <c r="AE477" i="1" s="1"/>
  <c r="Y477" i="1" s="1"/>
  <c r="AE534" i="1" a="1"/>
  <c r="AE534" i="1" s="1"/>
  <c r="Y534" i="1" s="1"/>
  <c r="AE559" i="1" a="1"/>
  <c r="AE559" i="1" s="1"/>
  <c r="Y559" i="1" s="1"/>
  <c r="AE584" i="1" a="1"/>
  <c r="AE584" i="1" s="1"/>
  <c r="Y584" i="1" s="1"/>
  <c r="AE673" i="1" a="1"/>
  <c r="AE673" i="1" s="1"/>
  <c r="Y673" i="1" s="1"/>
  <c r="AE602" i="1" a="1"/>
  <c r="AE602" i="1" s="1"/>
  <c r="Y602" i="1" s="1"/>
  <c r="AE627" i="1" a="1"/>
  <c r="AE627" i="1" s="1"/>
  <c r="Y627" i="1" s="1"/>
  <c r="AE652" i="1" a="1"/>
  <c r="AE652" i="1" s="1"/>
  <c r="Y652" i="1" s="1"/>
  <c r="AE677" i="1" a="1"/>
  <c r="AE677" i="1" s="1"/>
  <c r="Y677" i="1" s="1"/>
  <c r="AE702" i="1" a="1"/>
  <c r="AE702" i="1" s="1"/>
  <c r="Y702" i="1" s="1"/>
  <c r="AE727" i="1" a="1"/>
  <c r="AE727" i="1" s="1"/>
  <c r="Y727" i="1" s="1"/>
  <c r="AE752" i="1" a="1"/>
  <c r="AE752" i="1" s="1"/>
  <c r="Y752" i="1" s="1"/>
  <c r="AE841" i="1" a="1"/>
  <c r="AE841" i="1" s="1"/>
  <c r="Y841" i="1" s="1"/>
  <c r="AE222" i="1" a="1"/>
  <c r="AE222" i="1" s="1"/>
  <c r="Y222" i="1" s="1"/>
  <c r="AE361" i="1" a="1"/>
  <c r="AE361" i="1" s="1"/>
  <c r="Y361" i="1" s="1"/>
  <c r="AE212" i="1" a="1"/>
  <c r="AE212" i="1" s="1"/>
  <c r="Y212" i="1" s="1"/>
  <c r="AE401" i="1" a="1"/>
  <c r="AE401" i="1" s="1"/>
  <c r="Y401" i="1" s="1"/>
  <c r="AE718" i="1" a="1"/>
  <c r="AE718" i="1" s="1"/>
  <c r="Y718" i="1" s="1"/>
  <c r="AE836" i="1" a="1"/>
  <c r="AE836" i="1" s="1"/>
  <c r="Y836" i="1" s="1"/>
  <c r="AE243" i="1" a="1"/>
  <c r="AE243" i="1" s="1"/>
  <c r="Y243" i="1" s="1"/>
  <c r="AE457" i="1" a="1"/>
  <c r="AE457" i="1" s="1"/>
  <c r="Y457" i="1" s="1"/>
  <c r="AE290" i="1" a="1"/>
  <c r="AE290" i="1" s="1"/>
  <c r="Y290" i="1" s="1"/>
  <c r="AE347" i="1" a="1"/>
  <c r="AE347" i="1" s="1"/>
  <c r="Y347" i="1" s="1"/>
  <c r="AE372" i="1" a="1"/>
  <c r="AE372" i="1" s="1"/>
  <c r="Y372" i="1" s="1"/>
  <c r="AE397" i="1" a="1"/>
  <c r="AE397" i="1" s="1"/>
  <c r="Y397" i="1" s="1"/>
  <c r="AE422" i="1" a="1"/>
  <c r="AE422" i="1" s="1"/>
  <c r="Y422" i="1" s="1"/>
  <c r="AE447" i="1" a="1"/>
  <c r="AE447" i="1" s="1"/>
  <c r="Y447" i="1" s="1"/>
  <c r="AE472" i="1" a="1"/>
  <c r="AE472" i="1" s="1"/>
  <c r="Y472" i="1" s="1"/>
  <c r="AE561" i="1" a="1"/>
  <c r="AE561" i="1" s="1"/>
  <c r="Y561" i="1" s="1"/>
  <c r="AE522" i="1" a="1"/>
  <c r="AE522" i="1" s="1"/>
  <c r="Y522" i="1" s="1"/>
  <c r="AE547" i="1" a="1"/>
  <c r="AE547" i="1" s="1"/>
  <c r="Y547" i="1" s="1"/>
  <c r="AE572" i="1" a="1"/>
  <c r="AE572" i="1" s="1"/>
  <c r="Y572" i="1" s="1"/>
  <c r="AE597" i="1" a="1"/>
  <c r="AE597" i="1" s="1"/>
  <c r="Y597" i="1" s="1"/>
  <c r="AE622" i="1" a="1"/>
  <c r="AE622" i="1" s="1"/>
  <c r="Y622" i="1" s="1"/>
  <c r="AE647" i="1" a="1"/>
  <c r="AE647" i="1" s="1"/>
  <c r="Y647" i="1" s="1"/>
  <c r="AE672" i="1" a="1"/>
  <c r="AE672" i="1" s="1"/>
  <c r="Y672" i="1" s="1"/>
  <c r="AE761" i="1" a="1"/>
  <c r="AE761" i="1" s="1"/>
  <c r="Y761" i="1" s="1"/>
  <c r="AE690" i="1" a="1"/>
  <c r="AE690" i="1" s="1"/>
  <c r="Y690" i="1" s="1"/>
  <c r="AE715" i="1" a="1"/>
  <c r="AE715" i="1" s="1"/>
  <c r="Y715" i="1" s="1"/>
  <c r="AE740" i="1" a="1"/>
  <c r="AE740" i="1" s="1"/>
  <c r="Y740" i="1" s="1"/>
  <c r="AE797" i="1" a="1"/>
  <c r="AE797" i="1" s="1"/>
  <c r="Y797" i="1" s="1"/>
  <c r="AE822" i="1" a="1"/>
  <c r="AE822" i="1" s="1"/>
  <c r="Y822" i="1" s="1"/>
  <c r="AE847" i="1" a="1"/>
  <c r="AE847" i="1" s="1"/>
  <c r="Y847" i="1" s="1"/>
  <c r="AE872" i="1" a="1"/>
  <c r="AE872" i="1" s="1"/>
  <c r="Y872" i="1" s="1"/>
  <c r="AE961" i="1" a="1"/>
  <c r="AE961" i="1" s="1"/>
  <c r="Y961" i="1" s="1"/>
  <c r="AE890" i="1" a="1"/>
  <c r="AE890" i="1" s="1"/>
  <c r="Y890" i="1" s="1"/>
  <c r="AE940" i="1" a="1"/>
  <c r="AE940" i="1" s="1"/>
  <c r="Y940" i="1" s="1"/>
  <c r="AE1015" i="1" a="1"/>
  <c r="AE1015" i="1" s="1"/>
  <c r="Y1015" i="1" s="1"/>
  <c r="AE130" i="1" a="1"/>
  <c r="AE130" i="1" s="1"/>
  <c r="Y130" i="1" s="1"/>
  <c r="AE543" i="1" a="1"/>
  <c r="AE543" i="1" s="1"/>
  <c r="Y543" i="1" s="1"/>
  <c r="AE156" i="1" a="1"/>
  <c r="AE156" i="1" s="1"/>
  <c r="Y156" i="1" s="1"/>
  <c r="AE857" i="1" a="1"/>
  <c r="AE857" i="1" s="1"/>
  <c r="Y857" i="1" s="1"/>
  <c r="AE175" i="1" a="1"/>
  <c r="AE175" i="1" s="1"/>
  <c r="Y175" i="1" s="1"/>
  <c r="AE37" i="1" a="1"/>
  <c r="AE37" i="1" s="1"/>
  <c r="Y37" i="1" s="1"/>
  <c r="AE400" i="1" a="1"/>
  <c r="AE400" i="1" s="1"/>
  <c r="Y400" i="1" s="1"/>
  <c r="AE578" i="1" a="1"/>
  <c r="AE578" i="1" s="1"/>
  <c r="Y578" i="1" s="1"/>
  <c r="AE635" i="1" a="1"/>
  <c r="AE635" i="1" s="1"/>
  <c r="Y635" i="1" s="1"/>
  <c r="AE660" i="1" a="1"/>
  <c r="AE660" i="1" s="1"/>
  <c r="Y660" i="1" s="1"/>
  <c r="AE685" i="1" a="1"/>
  <c r="AE685" i="1" s="1"/>
  <c r="Y685" i="1" s="1"/>
  <c r="AE710" i="1" a="1"/>
  <c r="AE710" i="1" s="1"/>
  <c r="Y710" i="1" s="1"/>
  <c r="AE735" i="1" a="1"/>
  <c r="AE735" i="1" s="1"/>
  <c r="Y735" i="1" s="1"/>
  <c r="AE760" i="1" a="1"/>
  <c r="AE760" i="1" s="1"/>
  <c r="Y760" i="1" s="1"/>
  <c r="AE849" i="1" a="1"/>
  <c r="AE849" i="1" s="1"/>
  <c r="Y849" i="1" s="1"/>
  <c r="AE810" i="1" a="1"/>
  <c r="AE810" i="1" s="1"/>
  <c r="Y810" i="1" s="1"/>
  <c r="AE835" i="1" a="1"/>
  <c r="AE835" i="1" s="1"/>
  <c r="Y835" i="1" s="1"/>
  <c r="AE860" i="1" a="1"/>
  <c r="AE860" i="1" s="1"/>
  <c r="Y860" i="1" s="1"/>
  <c r="AE885" i="1" a="1"/>
  <c r="AE885" i="1" s="1"/>
  <c r="Y885" i="1" s="1"/>
  <c r="AE910" i="1" a="1"/>
  <c r="AE910" i="1" s="1"/>
  <c r="Y910" i="1" s="1"/>
  <c r="AE935" i="1" a="1"/>
  <c r="AE935" i="1" s="1"/>
  <c r="Y935" i="1" s="1"/>
  <c r="AE960" i="1" a="1"/>
  <c r="AE960" i="1" s="1"/>
  <c r="Y960" i="1" s="1"/>
  <c r="AE962" i="1" a="1"/>
  <c r="AE962" i="1" s="1"/>
  <c r="Y962" i="1" s="1"/>
  <c r="AE95" i="1" a="1"/>
  <c r="AE95" i="1" s="1"/>
  <c r="Y95" i="1" s="1"/>
  <c r="AE245" i="1" a="1"/>
  <c r="AE245" i="1" s="1"/>
  <c r="Y245" i="1" s="1"/>
  <c r="AE388" i="1" a="1"/>
  <c r="AE388" i="1" s="1"/>
  <c r="Y388" i="1" s="1"/>
  <c r="AE86" i="1" a="1"/>
  <c r="AE86" i="1" s="1"/>
  <c r="Y86" i="1" s="1"/>
  <c r="AE179" i="1" a="1"/>
  <c r="AE179" i="1" s="1"/>
  <c r="Y179" i="1" s="1"/>
  <c r="AE393" i="1" a="1"/>
  <c r="AE393" i="1" s="1"/>
  <c r="Y393" i="1" s="1"/>
  <c r="AE755" i="1" a="1"/>
  <c r="AE755" i="1" s="1"/>
  <c r="Y755" i="1" s="1"/>
  <c r="AE842" i="1" a="1"/>
  <c r="AE842" i="1" s="1"/>
  <c r="Y842" i="1" s="1"/>
  <c r="AE24" i="1" a="1"/>
  <c r="AE24" i="1" s="1"/>
  <c r="Y24" i="1" s="1"/>
  <c r="AE756" i="1" a="1"/>
  <c r="AE756" i="1" s="1"/>
  <c r="Y756" i="1" s="1"/>
  <c r="AE906" i="1" a="1"/>
  <c r="AE906" i="1" s="1"/>
  <c r="Y906" i="1" s="1"/>
  <c r="AE50" i="1" a="1"/>
  <c r="AE50" i="1" s="1"/>
  <c r="Y50" i="1" s="1"/>
  <c r="AE207" i="1" a="1"/>
  <c r="AE207" i="1" s="1"/>
  <c r="Y207" i="1" s="1"/>
  <c r="AE325" i="1" a="1"/>
  <c r="AE325" i="1" s="1"/>
  <c r="Y325" i="1" s="1"/>
  <c r="AE194" i="1" a="1"/>
  <c r="AE194" i="1" s="1"/>
  <c r="Y194" i="1" s="1"/>
  <c r="AE251" i="1" a="1"/>
  <c r="AE251" i="1" s="1"/>
  <c r="Y251" i="1" s="1"/>
  <c r="AE276" i="1" a="1"/>
  <c r="AE276" i="1" s="1"/>
  <c r="Y276" i="1" s="1"/>
  <c r="AE301" i="1" a="1"/>
  <c r="AE301" i="1" s="1"/>
  <c r="Y301" i="1" s="1"/>
  <c r="AE326" i="1" a="1"/>
  <c r="AE326" i="1" s="1"/>
  <c r="Y326" i="1" s="1"/>
  <c r="AE351" i="1" a="1"/>
  <c r="AE351" i="1" s="1"/>
  <c r="Y351" i="1" s="1"/>
  <c r="AE376" i="1" a="1"/>
  <c r="AE376" i="1" s="1"/>
  <c r="Y376" i="1" s="1"/>
  <c r="AE465" i="1" a="1"/>
  <c r="AE465" i="1" s="1"/>
  <c r="Y465" i="1" s="1"/>
  <c r="AE426" i="1" a="1"/>
  <c r="AE426" i="1" s="1"/>
  <c r="Y426" i="1" s="1"/>
  <c r="AE451" i="1" a="1"/>
  <c r="AE451" i="1" s="1"/>
  <c r="Y451" i="1" s="1"/>
  <c r="AE476" i="1" a="1"/>
  <c r="AE476" i="1" s="1"/>
  <c r="Y476" i="1" s="1"/>
  <c r="AE501" i="1" a="1"/>
  <c r="AE501" i="1" s="1"/>
  <c r="Y501" i="1" s="1"/>
  <c r="AE526" i="1" a="1"/>
  <c r="AE526" i="1" s="1"/>
  <c r="Y526" i="1" s="1"/>
  <c r="AE551" i="1" a="1"/>
  <c r="AE551" i="1" s="1"/>
  <c r="Y551" i="1" s="1"/>
  <c r="AE576" i="1" a="1"/>
  <c r="AE576" i="1" s="1"/>
  <c r="Y576" i="1" s="1"/>
  <c r="AE665" i="1" a="1"/>
  <c r="AE665" i="1" s="1"/>
  <c r="Y665" i="1" s="1"/>
  <c r="AE594" i="1" a="1"/>
  <c r="AE594" i="1" s="1"/>
  <c r="Y594" i="1" s="1"/>
  <c r="AE619" i="1" a="1"/>
  <c r="AE619" i="1" s="1"/>
  <c r="Y619" i="1" s="1"/>
  <c r="AE644" i="1" a="1"/>
  <c r="AE644" i="1" s="1"/>
  <c r="Y644" i="1" s="1"/>
  <c r="AE669" i="1" a="1"/>
  <c r="AE669" i="1" s="1"/>
  <c r="Y669" i="1" s="1"/>
  <c r="AE726" i="1" a="1"/>
  <c r="AE726" i="1" s="1"/>
  <c r="Y726" i="1" s="1"/>
  <c r="AE751" i="1" a="1"/>
  <c r="AE751" i="1" s="1"/>
  <c r="Y751" i="1" s="1"/>
  <c r="AE776" i="1" a="1"/>
  <c r="AE776" i="1" s="1"/>
  <c r="Y776" i="1" s="1"/>
  <c r="AE865" i="1" a="1"/>
  <c r="AE865" i="1" s="1"/>
  <c r="Y865" i="1" s="1"/>
  <c r="AE210" i="1" a="1"/>
  <c r="AE210" i="1" s="1"/>
  <c r="Y210" i="1" s="1"/>
  <c r="AE235" i="1" a="1"/>
  <c r="AE235" i="1" s="1"/>
  <c r="Y235" i="1" s="1"/>
  <c r="AE260" i="1" a="1"/>
  <c r="AE260" i="1" s="1"/>
  <c r="Y260" i="1" s="1"/>
  <c r="AE285" i="1" a="1"/>
  <c r="AE285" i="1" s="1"/>
  <c r="Y285" i="1" s="1"/>
  <c r="AE342" i="1" a="1"/>
  <c r="AE342" i="1" s="1"/>
  <c r="Y342" i="1" s="1"/>
  <c r="AE367" i="1" a="1"/>
  <c r="AE367" i="1" s="1"/>
  <c r="Y367" i="1" s="1"/>
  <c r="AE392" i="1" a="1"/>
  <c r="AE392" i="1" s="1"/>
  <c r="Y392" i="1" s="1"/>
  <c r="AE481" i="1" a="1"/>
  <c r="AE481" i="1" s="1"/>
  <c r="Y481" i="1" s="1"/>
  <c r="AE410" i="1" a="1"/>
  <c r="AE410" i="1" s="1"/>
  <c r="Y410" i="1" s="1"/>
  <c r="AE435" i="1" a="1"/>
  <c r="AE435" i="1" s="1"/>
  <c r="Y435" i="1" s="1"/>
  <c r="AE460" i="1" a="1"/>
  <c r="AE460" i="1" s="1"/>
  <c r="Y460" i="1" s="1"/>
  <c r="AE485" i="1" a="1"/>
  <c r="AE485" i="1" s="1"/>
  <c r="Y485" i="1" s="1"/>
  <c r="AE510" i="1" a="1"/>
  <c r="AE510" i="1" s="1"/>
  <c r="Y510" i="1" s="1"/>
  <c r="AE535" i="1" a="1"/>
  <c r="AE535" i="1" s="1"/>
  <c r="Y535" i="1" s="1"/>
  <c r="AE560" i="1" a="1"/>
  <c r="AE560" i="1" s="1"/>
  <c r="Y560" i="1" s="1"/>
  <c r="AE649" i="1" a="1"/>
  <c r="AE649" i="1" s="1"/>
  <c r="Y649" i="1" s="1"/>
  <c r="AE311" i="1" a="1"/>
  <c r="AE311" i="1" s="1"/>
  <c r="Y311" i="1" s="1"/>
  <c r="AE898" i="1" a="1"/>
  <c r="AE898" i="1" s="1"/>
  <c r="Y898" i="1" s="1"/>
  <c r="AE287" i="1" a="1"/>
  <c r="AE287" i="1" s="1"/>
  <c r="Y287" i="1" s="1"/>
  <c r="AE412" i="1" a="1"/>
  <c r="AE412" i="1" s="1"/>
  <c r="Y412" i="1" s="1"/>
  <c r="AE345" i="1" a="1"/>
  <c r="AE345" i="1" s="1"/>
  <c r="Y345" i="1" s="1"/>
  <c r="AE918" i="1" a="1"/>
  <c r="AE918" i="1" s="1"/>
  <c r="Y918" i="1" s="1"/>
  <c r="AE293" i="1" a="1"/>
  <c r="AE293" i="1" s="1"/>
  <c r="Y293" i="1" s="1"/>
  <c r="AE912" i="1" a="1"/>
  <c r="AE912" i="1" s="1"/>
  <c r="Y912" i="1" s="1"/>
  <c r="AE866" i="1" a="1"/>
  <c r="AE866" i="1" s="1"/>
  <c r="Y866" i="1" s="1"/>
  <c r="AE923" i="1" a="1"/>
  <c r="AE923" i="1" s="1"/>
  <c r="Y923" i="1" s="1"/>
  <c r="AE948" i="1" a="1"/>
  <c r="AE948" i="1" s="1"/>
  <c r="Y948" i="1" s="1"/>
  <c r="AE973" i="1" a="1"/>
  <c r="AE973" i="1" s="1"/>
  <c r="Y973" i="1" s="1"/>
  <c r="AE998" i="1" a="1"/>
  <c r="AE998" i="1" s="1"/>
  <c r="Y998" i="1" s="1"/>
  <c r="AE1023" i="1" a="1"/>
  <c r="AE1023" i="1" s="1"/>
  <c r="Y1023" i="1" s="1"/>
  <c r="AE113" i="1" a="1"/>
  <c r="AE113" i="1" s="1"/>
  <c r="Y113" i="1" s="1"/>
  <c r="AE74" i="1" a="1"/>
  <c r="AE74" i="1" s="1"/>
  <c r="Y74" i="1" s="1"/>
  <c r="AE99" i="1" a="1"/>
  <c r="AE99" i="1" s="1"/>
  <c r="Y99" i="1" s="1"/>
  <c r="AE124" i="1" a="1"/>
  <c r="AE124" i="1" s="1"/>
  <c r="Y124" i="1" s="1"/>
  <c r="AE149" i="1" a="1"/>
  <c r="AE149" i="1" s="1"/>
  <c r="Y149" i="1" s="1"/>
  <c r="AE174" i="1" a="1"/>
  <c r="AE174" i="1" s="1"/>
  <c r="Y174" i="1" s="1"/>
  <c r="AE199" i="1" a="1"/>
  <c r="AE199" i="1" s="1"/>
  <c r="Y199" i="1" s="1"/>
  <c r="AE224" i="1" a="1"/>
  <c r="AE224" i="1" s="1"/>
  <c r="Y224" i="1" s="1"/>
  <c r="AE313" i="1" a="1"/>
  <c r="AE313" i="1" s="1"/>
  <c r="Y313" i="1" s="1"/>
  <c r="AE242" i="1" a="1"/>
  <c r="AE242" i="1" s="1"/>
  <c r="Y242" i="1" s="1"/>
  <c r="AE267" i="1" a="1"/>
  <c r="AE267" i="1" s="1"/>
  <c r="Y267" i="1" s="1"/>
  <c r="AE292" i="1" a="1"/>
  <c r="AE292" i="1" s="1"/>
  <c r="Y292" i="1" s="1"/>
  <c r="AE317" i="1" a="1"/>
  <c r="AE317" i="1" s="1"/>
  <c r="Y317" i="1" s="1"/>
  <c r="AE374" i="1" a="1"/>
  <c r="AE374" i="1" s="1"/>
  <c r="Y374" i="1" s="1"/>
  <c r="AE399" i="1" a="1"/>
  <c r="AE399" i="1" s="1"/>
  <c r="Y399" i="1" s="1"/>
  <c r="AE424" i="1" a="1"/>
  <c r="AE424" i="1" s="1"/>
  <c r="Y424" i="1" s="1"/>
  <c r="AE513" i="1" a="1"/>
  <c r="AE513" i="1" s="1"/>
  <c r="Y513" i="1" s="1"/>
  <c r="AE442" i="1" a="1"/>
  <c r="AE442" i="1" s="1"/>
  <c r="Y442" i="1" s="1"/>
  <c r="AE467" i="1" a="1"/>
  <c r="AE467" i="1" s="1"/>
  <c r="Y467" i="1" s="1"/>
  <c r="AE492" i="1" a="1"/>
  <c r="AE492" i="1" s="1"/>
  <c r="Y492" i="1" s="1"/>
  <c r="AE517" i="1" a="1"/>
  <c r="AE517" i="1" s="1"/>
  <c r="Y517" i="1" s="1"/>
  <c r="AE55" i="1" a="1"/>
  <c r="AE55" i="1" s="1"/>
  <c r="Y55" i="1" s="1"/>
  <c r="AE642" i="1" a="1"/>
  <c r="AE642" i="1" s="1"/>
  <c r="Y642" i="1" s="1"/>
  <c r="AE799" i="1" a="1"/>
  <c r="AE799" i="1" s="1"/>
  <c r="Y799" i="1" s="1"/>
  <c r="AE924" i="1" a="1"/>
  <c r="AE924" i="1" s="1"/>
  <c r="Y924" i="1" s="1"/>
  <c r="AE274" i="1" a="1"/>
  <c r="AE274" i="1" s="1"/>
  <c r="Y274" i="1" s="1"/>
  <c r="AE968" i="1" a="1"/>
  <c r="AE968" i="1" s="1"/>
  <c r="Y968" i="1" s="1"/>
  <c r="AE343" i="1" a="1"/>
  <c r="AE343" i="1" s="1"/>
  <c r="Y343" i="1" s="1"/>
  <c r="AE713" i="1" a="1"/>
  <c r="AE713" i="1" s="1"/>
  <c r="Y713" i="1" s="1"/>
  <c r="AE930" i="1" a="1"/>
  <c r="AE930" i="1" s="1"/>
  <c r="Y930" i="1" s="1"/>
  <c r="AE987" i="1" a="1"/>
  <c r="AE987" i="1" s="1"/>
  <c r="Y987" i="1" s="1"/>
  <c r="AE1012" i="1" a="1"/>
  <c r="AE1012" i="1" s="1"/>
  <c r="Y1012" i="1" s="1"/>
  <c r="AE38" i="1" a="1"/>
  <c r="AE38" i="1" s="1"/>
  <c r="Y38" i="1" s="1"/>
  <c r="AE63" i="1" a="1"/>
  <c r="AE63" i="1" s="1"/>
  <c r="Y63" i="1" s="1"/>
  <c r="AE88" i="1" a="1"/>
  <c r="AE88" i="1" s="1"/>
  <c r="Y88" i="1" s="1"/>
  <c r="AE177" i="1" a="1"/>
  <c r="AE177" i="1" s="1"/>
  <c r="Y177" i="1" s="1"/>
  <c r="AE138" i="1" a="1"/>
  <c r="AE138" i="1" s="1"/>
  <c r="Y138" i="1" s="1"/>
  <c r="AE163" i="1" a="1"/>
  <c r="AE163" i="1" s="1"/>
  <c r="Y163" i="1" s="1"/>
  <c r="AE188" i="1" a="1"/>
  <c r="AE188" i="1" s="1"/>
  <c r="Y188" i="1" s="1"/>
  <c r="AE213" i="1" a="1"/>
  <c r="AE213" i="1" s="1"/>
  <c r="Y213" i="1" s="1"/>
  <c r="AE238" i="1" a="1"/>
  <c r="AE238" i="1" s="1"/>
  <c r="Y238" i="1" s="1"/>
  <c r="AE263" i="1" a="1"/>
  <c r="AE263" i="1" s="1"/>
  <c r="Y263" i="1" s="1"/>
  <c r="AE288" i="1" a="1"/>
  <c r="AE288" i="1" s="1"/>
  <c r="Y288" i="1" s="1"/>
  <c r="AE377" i="1" a="1"/>
  <c r="AE377" i="1" s="1"/>
  <c r="Y377" i="1" s="1"/>
  <c r="AE306" i="1" a="1"/>
  <c r="AE306" i="1" s="1"/>
  <c r="Y306" i="1" s="1"/>
  <c r="AE331" i="1" a="1"/>
  <c r="AE331" i="1" s="1"/>
  <c r="Y331" i="1" s="1"/>
  <c r="AE356" i="1" a="1"/>
  <c r="AE356" i="1" s="1"/>
  <c r="Y356" i="1" s="1"/>
  <c r="AE381" i="1" a="1"/>
  <c r="AE381" i="1" s="1"/>
  <c r="Y381" i="1" s="1"/>
  <c r="AE438" i="1" a="1"/>
  <c r="AE438" i="1" s="1"/>
  <c r="Y438" i="1" s="1"/>
  <c r="AE463" i="1" a="1"/>
  <c r="AE463" i="1" s="1"/>
  <c r="Y463" i="1" s="1"/>
  <c r="AE488" i="1" a="1"/>
  <c r="AE488" i="1" s="1"/>
  <c r="Y488" i="1" s="1"/>
  <c r="AE577" i="1" a="1"/>
  <c r="AE577" i="1" s="1"/>
  <c r="Y577" i="1" s="1"/>
  <c r="AE506" i="1" a="1"/>
  <c r="AE506" i="1" s="1"/>
  <c r="Y506" i="1" s="1"/>
  <c r="AE531" i="1" a="1"/>
  <c r="AE531" i="1" s="1"/>
  <c r="Y531" i="1" s="1"/>
  <c r="AE556" i="1" a="1"/>
  <c r="AE556" i="1" s="1"/>
  <c r="Y556" i="1" s="1"/>
  <c r="AE581" i="1" a="1"/>
  <c r="AE581" i="1" s="1"/>
  <c r="Y581" i="1" s="1"/>
  <c r="AE606" i="1" a="1"/>
  <c r="AE606" i="1" s="1"/>
  <c r="Y606" i="1" s="1"/>
  <c r="AE209" i="1" a="1"/>
  <c r="AE209" i="1" s="1"/>
  <c r="Y209" i="1" s="1"/>
  <c r="AE320" i="1" a="1"/>
  <c r="AE320" i="1" s="1"/>
  <c r="Y320" i="1" s="1"/>
  <c r="AE609" i="1" a="1"/>
  <c r="AE609" i="1" s="1"/>
  <c r="Y609" i="1" s="1"/>
  <c r="AE136" i="1" a="1"/>
  <c r="AE136" i="1" s="1"/>
  <c r="Y136" i="1" s="1"/>
  <c r="AE304" i="1" a="1"/>
  <c r="AE304" i="1" s="1"/>
  <c r="Y304" i="1" s="1"/>
  <c r="AE349" i="1" a="1"/>
  <c r="AE349" i="1" s="1"/>
  <c r="Y349" i="1" s="1"/>
  <c r="AE742" i="1" a="1"/>
  <c r="AE742" i="1" s="1"/>
  <c r="Y742" i="1" s="1"/>
  <c r="AE942" i="1" a="1"/>
  <c r="AE942" i="1" s="1"/>
  <c r="Y942" i="1" s="1"/>
  <c r="AE61" i="1" a="1"/>
  <c r="AE61" i="1" s="1"/>
  <c r="Y61" i="1" s="1"/>
  <c r="AE211" i="1" a="1"/>
  <c r="AE211" i="1" s="1"/>
  <c r="Y211" i="1" s="1"/>
  <c r="AE643" i="1" a="1"/>
  <c r="AE643" i="1" s="1"/>
  <c r="Y643" i="1" s="1"/>
  <c r="AE781" i="1" a="1"/>
  <c r="AE781" i="1" s="1"/>
  <c r="Y781" i="1" s="1"/>
  <c r="AE981" i="1" a="1"/>
  <c r="AE981" i="1" s="1"/>
  <c r="Y981" i="1" s="1"/>
  <c r="AE250" i="1" a="1"/>
  <c r="AE250" i="1" s="1"/>
  <c r="Y250" i="1" s="1"/>
  <c r="AE51" i="1" a="1"/>
  <c r="AE51" i="1" s="1"/>
  <c r="Y51" i="1" s="1"/>
  <c r="AE76" i="1" a="1"/>
  <c r="AE76" i="1" s="1"/>
  <c r="Y76" i="1" s="1"/>
  <c r="AE101" i="1" a="1"/>
  <c r="AE101" i="1" s="1"/>
  <c r="Y101" i="1" s="1"/>
  <c r="AE126" i="1" a="1"/>
  <c r="AE126" i="1" s="1"/>
  <c r="Y126" i="1" s="1"/>
  <c r="AE151" i="1" a="1"/>
  <c r="AE151" i="1" s="1"/>
  <c r="Y151" i="1" s="1"/>
  <c r="AE176" i="1" a="1"/>
  <c r="AE176" i="1" s="1"/>
  <c r="Y176" i="1" s="1"/>
  <c r="AE265" i="1" a="1"/>
  <c r="AE265" i="1" s="1"/>
  <c r="Y265" i="1" s="1"/>
  <c r="AE786" i="1" a="1"/>
  <c r="AE786" i="1" s="1"/>
  <c r="Y786" i="1" s="1"/>
  <c r="AE289" i="1" a="1"/>
  <c r="AE289" i="1" s="1"/>
  <c r="Y289" i="1" s="1"/>
  <c r="AE87" i="1" a="1"/>
  <c r="AE87" i="1" s="1"/>
  <c r="Y87" i="1" s="1"/>
  <c r="AE41" i="1" a="1"/>
  <c r="AE41" i="1" s="1"/>
  <c r="Y41" i="1" s="1"/>
  <c r="AE994" i="1" a="1"/>
  <c r="AE994" i="1" s="1"/>
  <c r="Y994" i="1" s="1"/>
  <c r="AE52" i="1" a="1"/>
  <c r="AE52" i="1" s="1"/>
  <c r="Y52" i="1" s="1"/>
  <c r="AE77" i="1" a="1"/>
  <c r="AE77" i="1" s="1"/>
  <c r="Y77" i="1" s="1"/>
  <c r="AE102" i="1" a="1"/>
  <c r="AE102" i="1" s="1"/>
  <c r="Y102" i="1" s="1"/>
  <c r="AE127" i="1" a="1"/>
  <c r="AE127" i="1" s="1"/>
  <c r="Y127" i="1" s="1"/>
  <c r="AE152" i="1" a="1"/>
  <c r="AE152" i="1" s="1"/>
  <c r="Y152" i="1" s="1"/>
  <c r="AE241" i="1" a="1"/>
  <c r="AE241" i="1" s="1"/>
  <c r="Y241" i="1" s="1"/>
  <c r="AE202" i="1" a="1"/>
  <c r="AE202" i="1" s="1"/>
  <c r="Y202" i="1" s="1"/>
  <c r="AE227" i="1" a="1"/>
  <c r="AE227" i="1" s="1"/>
  <c r="Y227" i="1" s="1"/>
  <c r="AE252" i="1" a="1"/>
  <c r="AE252" i="1" s="1"/>
  <c r="Y252" i="1" s="1"/>
  <c r="AE277" i="1" a="1"/>
  <c r="AE277" i="1" s="1"/>
  <c r="Y277" i="1" s="1"/>
  <c r="AE302" i="1" a="1"/>
  <c r="AE302" i="1" s="1"/>
  <c r="Y302" i="1" s="1"/>
  <c r="AE327" i="1" a="1"/>
  <c r="AE327" i="1" s="1"/>
  <c r="Y327" i="1" s="1"/>
  <c r="AE352" i="1" a="1"/>
  <c r="AE352" i="1" s="1"/>
  <c r="Y352" i="1" s="1"/>
  <c r="AE441" i="1" a="1"/>
  <c r="AE441" i="1" s="1"/>
  <c r="Y441" i="1" s="1"/>
  <c r="AE370" i="1" a="1"/>
  <c r="AE370" i="1" s="1"/>
  <c r="Y370" i="1" s="1"/>
  <c r="AE395" i="1" a="1"/>
  <c r="AE395" i="1" s="1"/>
  <c r="Y395" i="1" s="1"/>
  <c r="AE420" i="1" a="1"/>
  <c r="AE420" i="1" s="1"/>
  <c r="Y420" i="1" s="1"/>
  <c r="AE445" i="1" a="1"/>
  <c r="AE445" i="1" s="1"/>
  <c r="Y445" i="1" s="1"/>
  <c r="AE502" i="1" a="1"/>
  <c r="AE502" i="1" s="1"/>
  <c r="Y502" i="1" s="1"/>
  <c r="AE527" i="1" a="1"/>
  <c r="AE527" i="1" s="1"/>
  <c r="Y527" i="1" s="1"/>
  <c r="AE552" i="1" a="1"/>
  <c r="AE552" i="1" s="1"/>
  <c r="Y552" i="1" s="1"/>
  <c r="AE641" i="1" a="1"/>
  <c r="AE641" i="1" s="1"/>
  <c r="Y641" i="1" s="1"/>
  <c r="AE570" i="1" a="1"/>
  <c r="AE570" i="1" s="1"/>
  <c r="Y570" i="1" s="1"/>
  <c r="AE595" i="1" a="1"/>
  <c r="AE595" i="1" s="1"/>
  <c r="Y595" i="1" s="1"/>
  <c r="AE620" i="1" a="1"/>
  <c r="AE620" i="1" s="1"/>
  <c r="Y620" i="1" s="1"/>
  <c r="AE645" i="1" a="1"/>
  <c r="AE645" i="1" s="1"/>
  <c r="Y645" i="1" s="1"/>
  <c r="AE670" i="1" a="1"/>
  <c r="AE670" i="1" s="1"/>
  <c r="Y670" i="1" s="1"/>
  <c r="AE695" i="1" a="1"/>
  <c r="AE695" i="1" s="1"/>
  <c r="Y695" i="1" s="1"/>
  <c r="AE720" i="1" a="1"/>
  <c r="AE720" i="1" s="1"/>
  <c r="Y720" i="1" s="1"/>
  <c r="AE809" i="1" a="1"/>
  <c r="AE809" i="1" s="1"/>
  <c r="Y809" i="1" s="1"/>
  <c r="AE965" i="1" a="1"/>
  <c r="AE965" i="1" s="1"/>
  <c r="Y965" i="1" s="1"/>
  <c r="AE105" i="1" a="1"/>
  <c r="AE105" i="1" s="1"/>
  <c r="Y105" i="1" s="1"/>
  <c r="AE724" i="1" a="1"/>
  <c r="AE724" i="1" s="1"/>
  <c r="Y724" i="1" s="1"/>
  <c r="AE657" i="1" a="1"/>
  <c r="AE657" i="1" s="1"/>
  <c r="Y657" i="1" s="1"/>
  <c r="AE231" i="1" a="1"/>
  <c r="AE231" i="1" s="1"/>
  <c r="Y231" i="1" s="1"/>
  <c r="AE93" i="1" a="1"/>
  <c r="AE93" i="1" s="1"/>
  <c r="Y93" i="1" s="1"/>
  <c r="AE986" i="1" a="1"/>
  <c r="AE986" i="1" s="1"/>
  <c r="Y986" i="1" s="1"/>
  <c r="AE201" i="1" a="1"/>
  <c r="AE201" i="1" s="1"/>
  <c r="Y201" i="1" s="1"/>
  <c r="AE258" i="1" a="1"/>
  <c r="AE258" i="1" s="1"/>
  <c r="Y258" i="1" s="1"/>
  <c r="AE315" i="1" a="1"/>
  <c r="AE315" i="1" s="1"/>
  <c r="Y315" i="1" s="1"/>
  <c r="AE340" i="1" a="1"/>
  <c r="AE340" i="1" s="1"/>
  <c r="Y340" i="1" s="1"/>
  <c r="AE365" i="1" a="1"/>
  <c r="AE365" i="1" s="1"/>
  <c r="Y365" i="1" s="1"/>
  <c r="AE390" i="1" a="1"/>
  <c r="AE390" i="1" s="1"/>
  <c r="Y390" i="1" s="1"/>
  <c r="AE415" i="1" a="1"/>
  <c r="AE415" i="1" s="1"/>
  <c r="Y415" i="1" s="1"/>
  <c r="AE440" i="1" a="1"/>
  <c r="AE440" i="1" s="1"/>
  <c r="Y440" i="1" s="1"/>
  <c r="AE529" i="1" a="1"/>
  <c r="AE529" i="1" s="1"/>
  <c r="Y529" i="1" s="1"/>
  <c r="AE490" i="1" a="1"/>
  <c r="AE490" i="1" s="1"/>
  <c r="Y490" i="1" s="1"/>
  <c r="AE515" i="1" a="1"/>
  <c r="AE515" i="1" s="1"/>
  <c r="Y515" i="1" s="1"/>
  <c r="AE540" i="1" a="1"/>
  <c r="AE540" i="1" s="1"/>
  <c r="Y540" i="1" s="1"/>
  <c r="AE565" i="1" a="1"/>
  <c r="AE565" i="1" s="1"/>
  <c r="Y565" i="1" s="1"/>
  <c r="AE590" i="1" a="1"/>
  <c r="AE590" i="1" s="1"/>
  <c r="Y590" i="1" s="1"/>
  <c r="AE615" i="1" a="1"/>
  <c r="AE615" i="1" s="1"/>
  <c r="Y615" i="1" s="1"/>
  <c r="AE640" i="1" a="1"/>
  <c r="AE640" i="1" s="1"/>
  <c r="Y640" i="1" s="1"/>
  <c r="AE729" i="1" a="1"/>
  <c r="AE729" i="1" s="1"/>
  <c r="Y729" i="1" s="1"/>
  <c r="AE658" i="1" a="1"/>
  <c r="AE658" i="1" s="1"/>
  <c r="Y658" i="1" s="1"/>
  <c r="AE683" i="1" a="1"/>
  <c r="AE683" i="1" s="1"/>
  <c r="Y683" i="1" s="1"/>
  <c r="AE708" i="1" a="1"/>
  <c r="AE708" i="1" s="1"/>
  <c r="Y708" i="1" s="1"/>
  <c r="AE733" i="1" a="1"/>
  <c r="AE733" i="1" s="1"/>
  <c r="Y733" i="1" s="1"/>
  <c r="AE790" i="1" a="1"/>
  <c r="AE790" i="1" s="1"/>
  <c r="Y790" i="1" s="1"/>
  <c r="AE815" i="1" a="1"/>
  <c r="AE815" i="1" s="1"/>
  <c r="Y815" i="1" s="1"/>
  <c r="AE840" i="1" a="1"/>
  <c r="AE840" i="1" s="1"/>
  <c r="Y840" i="1" s="1"/>
  <c r="AE929" i="1" a="1"/>
  <c r="AE929" i="1" s="1"/>
  <c r="Y929" i="1" s="1"/>
  <c r="AE858" i="1" a="1"/>
  <c r="AE858" i="1" s="1"/>
  <c r="Y858" i="1" s="1"/>
  <c r="AE883" i="1" a="1"/>
  <c r="AE883" i="1" s="1"/>
  <c r="Y883" i="1" s="1"/>
  <c r="AE908" i="1" a="1"/>
  <c r="AE908" i="1" s="1"/>
  <c r="Y908" i="1" s="1"/>
  <c r="AE933" i="1" a="1"/>
  <c r="AE933" i="1" s="1"/>
  <c r="Y933" i="1" s="1"/>
  <c r="AE958" i="1" a="1"/>
  <c r="AE958" i="1" s="1"/>
  <c r="Y958" i="1" s="1"/>
  <c r="AE983" i="1" a="1"/>
  <c r="AE983" i="1" s="1"/>
  <c r="Y983" i="1" s="1"/>
  <c r="AE1008" i="1" a="1"/>
  <c r="AE1008" i="1" s="1"/>
  <c r="Y1008" i="1" s="1"/>
  <c r="AE403" i="1" a="1"/>
  <c r="AE403" i="1" s="1"/>
  <c r="Y403" i="1" s="1"/>
  <c r="AE990" i="1" a="1"/>
  <c r="AE990" i="1" s="1"/>
  <c r="Y990" i="1" s="1"/>
  <c r="AE336" i="1" a="1"/>
  <c r="AE336" i="1" s="1"/>
  <c r="Y336" i="1" s="1"/>
  <c r="AE493" i="1" a="1"/>
  <c r="AE493" i="1" s="1"/>
  <c r="Y493" i="1" s="1"/>
  <c r="AE362" i="1" a="1"/>
  <c r="AE362" i="1" s="1"/>
  <c r="Y362" i="1" s="1"/>
  <c r="AE256" i="1" a="1"/>
  <c r="AE256" i="1" s="1"/>
  <c r="Y256" i="1" s="1"/>
  <c r="AE406" i="1" a="1"/>
  <c r="AE406" i="1" s="1"/>
  <c r="Y406" i="1" s="1"/>
  <c r="AE524" i="1" a="1"/>
  <c r="AE524" i="1" s="1"/>
  <c r="Y524" i="1" s="1"/>
  <c r="AE631" i="1" a="1"/>
  <c r="AE631" i="1" s="1"/>
  <c r="Y631" i="1" s="1"/>
  <c r="AE546" i="1" a="1"/>
  <c r="AE546" i="1" s="1"/>
  <c r="Y546" i="1" s="1"/>
  <c r="AE603" i="1" a="1"/>
  <c r="AE603" i="1" s="1"/>
  <c r="Y603" i="1" s="1"/>
  <c r="AE628" i="1" a="1"/>
  <c r="AE628" i="1" s="1"/>
  <c r="Y628" i="1" s="1"/>
  <c r="AE653" i="1" a="1"/>
  <c r="AE653" i="1" s="1"/>
  <c r="Y653" i="1" s="1"/>
  <c r="AE678" i="1" a="1"/>
  <c r="AE678" i="1" s="1"/>
  <c r="Y678" i="1" s="1"/>
  <c r="AE703" i="1" a="1"/>
  <c r="AE703" i="1" s="1"/>
  <c r="Y703" i="1" s="1"/>
  <c r="AE728" i="1" a="1"/>
  <c r="AE728" i="1" s="1"/>
  <c r="Y728" i="1" s="1"/>
  <c r="AE817" i="1" a="1"/>
  <c r="AE817" i="1" s="1"/>
  <c r="Y817" i="1" s="1"/>
  <c r="AE778" i="1" a="1"/>
  <c r="AE778" i="1" s="1"/>
  <c r="Y778" i="1" s="1"/>
  <c r="AE803" i="1" a="1"/>
  <c r="AE803" i="1" s="1"/>
  <c r="Y803" i="1" s="1"/>
  <c r="AE828" i="1" a="1"/>
  <c r="AE828" i="1" s="1"/>
  <c r="Y828" i="1" s="1"/>
  <c r="AE853" i="1" a="1"/>
  <c r="AE853" i="1" s="1"/>
  <c r="Y853" i="1" s="1"/>
  <c r="AE878" i="1" a="1"/>
  <c r="AE878" i="1" s="1"/>
  <c r="Y878" i="1" s="1"/>
  <c r="AE903" i="1" a="1"/>
  <c r="AE903" i="1" s="1"/>
  <c r="Y903" i="1" s="1"/>
  <c r="AE928" i="1" a="1"/>
  <c r="AE928" i="1" s="1"/>
  <c r="Y928" i="1" s="1"/>
  <c r="AE1017" i="1" a="1"/>
  <c r="AE1017" i="1" s="1"/>
  <c r="Y1017" i="1" s="1"/>
  <c r="AE946" i="1" a="1"/>
  <c r="AE946" i="1" s="1"/>
  <c r="Y946" i="1" s="1"/>
  <c r="AE971" i="1" a="1"/>
  <c r="AE971" i="1" s="1"/>
  <c r="Y971" i="1" s="1"/>
  <c r="AE996" i="1" a="1"/>
  <c r="AE996" i="1" s="1"/>
  <c r="Y996" i="1" s="1"/>
  <c r="AE54" i="1" a="1"/>
  <c r="AE54" i="1" s="1"/>
  <c r="Y54" i="1" s="1"/>
  <c r="AE79" i="1" a="1"/>
  <c r="AE79" i="1" s="1"/>
  <c r="Y79" i="1" s="1"/>
  <c r="AE104" i="1" a="1"/>
  <c r="AE104" i="1" s="1"/>
  <c r="Y104" i="1" s="1"/>
  <c r="AE193" i="1" a="1"/>
  <c r="AE193" i="1" s="1"/>
  <c r="Y193" i="1" s="1"/>
  <c r="AE122" i="1" a="1"/>
  <c r="AE122" i="1" s="1"/>
  <c r="Y122" i="1" s="1"/>
  <c r="AE147" i="1" a="1"/>
  <c r="AE147" i="1" s="1"/>
  <c r="Y147" i="1" s="1"/>
  <c r="AE709" i="1" a="1"/>
  <c r="AE709" i="1" s="1"/>
  <c r="Y709" i="1" s="1"/>
  <c r="AE784" i="1" a="1"/>
  <c r="AE784" i="1" s="1"/>
  <c r="Y784" i="1" s="1"/>
  <c r="AE699" i="1" a="1"/>
  <c r="AE699" i="1" s="1"/>
  <c r="Y699" i="1" s="1"/>
  <c r="AE824" i="1" a="1"/>
  <c r="AE824" i="1" s="1"/>
  <c r="Y824" i="1" s="1"/>
  <c r="AE693" i="1" a="1"/>
  <c r="AE693" i="1" s="1"/>
  <c r="Y693" i="1" s="1"/>
  <c r="AE43" i="1" a="1"/>
  <c r="AE43" i="1" s="1"/>
  <c r="Y43" i="1" s="1"/>
  <c r="AE712" i="1" a="1"/>
  <c r="AE712" i="1" s="1"/>
  <c r="Y712" i="1" s="1"/>
  <c r="AE830" i="1" a="1"/>
  <c r="AE830" i="1" s="1"/>
  <c r="Y830" i="1" s="1"/>
  <c r="AE1001" i="1" a="1"/>
  <c r="AE1001" i="1" s="1"/>
  <c r="Y1001" i="1" s="1"/>
  <c r="AE834" i="1" a="1"/>
  <c r="AE834" i="1" s="1"/>
  <c r="Y834" i="1" s="1"/>
  <c r="AE891" i="1" a="1"/>
  <c r="AE891" i="1" s="1"/>
  <c r="Y891" i="1" s="1"/>
  <c r="AE916" i="1" a="1"/>
  <c r="AE916" i="1" s="1"/>
  <c r="Y916" i="1" s="1"/>
  <c r="AE941" i="1" a="1"/>
  <c r="AE941" i="1" s="1"/>
  <c r="Y941" i="1" s="1"/>
  <c r="AE966" i="1" a="1"/>
  <c r="AE966" i="1" s="1"/>
  <c r="Y966" i="1" s="1"/>
  <c r="AE991" i="1" a="1"/>
  <c r="AE991" i="1" s="1"/>
  <c r="Y991" i="1" s="1"/>
  <c r="AE1016" i="1" a="1"/>
  <c r="AE1016" i="1" s="1"/>
  <c r="Y1016" i="1" s="1"/>
  <c r="AE42" i="1" a="1"/>
  <c r="AE42" i="1" s="1"/>
  <c r="Y42" i="1" s="1"/>
  <c r="AE67" i="1" a="1"/>
  <c r="AE67" i="1" s="1"/>
  <c r="Y67" i="1" s="1"/>
  <c r="AE92" i="1" a="1"/>
  <c r="AE92" i="1" s="1"/>
  <c r="Y92" i="1" s="1"/>
  <c r="AE117" i="1" a="1"/>
  <c r="AE117" i="1" s="1"/>
  <c r="Y117" i="1" s="1"/>
  <c r="AE142" i="1" a="1"/>
  <c r="AE142" i="1" s="1"/>
  <c r="Y142" i="1" s="1"/>
  <c r="AE167" i="1" a="1"/>
  <c r="AE167" i="1" s="1"/>
  <c r="Y167" i="1" s="1"/>
  <c r="AE192" i="1" a="1"/>
  <c r="AE192" i="1" s="1"/>
  <c r="Y192" i="1" s="1"/>
  <c r="AE281" i="1" a="1"/>
  <c r="AE281" i="1" s="1"/>
  <c r="Y281" i="1" s="1"/>
  <c r="AE45" i="1" a="1"/>
  <c r="AE45" i="1" s="1"/>
  <c r="Y45" i="1" s="1"/>
  <c r="AE220" i="1" a="1"/>
  <c r="AE220" i="1" s="1"/>
  <c r="Y220" i="1" s="1"/>
  <c r="AE363" i="1" a="1"/>
  <c r="AE363" i="1" s="1"/>
  <c r="Y363" i="1" s="1"/>
  <c r="AE204" i="1" a="1"/>
  <c r="AE204" i="1" s="1"/>
  <c r="Y204" i="1" s="1"/>
  <c r="AE937" i="1" a="1"/>
  <c r="AE937" i="1" s="1"/>
  <c r="Y937" i="1" s="1"/>
  <c r="AE862" i="1" a="1"/>
  <c r="AE862" i="1" s="1"/>
  <c r="Y862" i="1" s="1"/>
  <c r="AE767" i="1" a="1"/>
  <c r="AE767" i="1" s="1"/>
  <c r="Y767" i="1" s="1"/>
  <c r="AE967" i="1" a="1"/>
  <c r="AE967" i="1" s="1"/>
  <c r="Y967" i="1" s="1"/>
  <c r="AE118" i="1" a="1"/>
  <c r="AE118" i="1" s="1"/>
  <c r="Y118" i="1" s="1"/>
  <c r="AE236" i="1" a="1"/>
  <c r="AE236" i="1" s="1"/>
  <c r="Y236" i="1" s="1"/>
  <c r="AE687" i="1" a="1"/>
  <c r="AE687" i="1" s="1"/>
  <c r="Y687" i="1" s="1"/>
  <c r="AE806" i="1" a="1"/>
  <c r="AE806" i="1" s="1"/>
  <c r="Y806" i="1" s="1"/>
  <c r="AE931" i="1" a="1"/>
  <c r="AE931" i="1" s="1"/>
  <c r="Y931" i="1" s="1"/>
  <c r="AE121" i="1" a="1"/>
  <c r="AE121" i="1" s="1"/>
  <c r="Y121" i="1" s="1"/>
  <c r="AE125" i="1" a="1"/>
  <c r="AE125" i="1" s="1"/>
  <c r="Y125" i="1" s="1"/>
  <c r="AE350" i="1" a="1"/>
  <c r="AE350" i="1" s="1"/>
  <c r="Y350" i="1" s="1"/>
  <c r="AE450" i="1" a="1"/>
  <c r="AE450" i="1" s="1"/>
  <c r="Y450" i="1" s="1"/>
  <c r="AE507" i="1" a="1"/>
  <c r="AE507" i="1" s="1"/>
  <c r="Y507" i="1" s="1"/>
  <c r="AE532" i="1" a="1"/>
  <c r="AE532" i="1" s="1"/>
  <c r="Y532" i="1" s="1"/>
  <c r="AE557" i="1" a="1"/>
  <c r="AE557" i="1" s="1"/>
  <c r="Y557" i="1" s="1"/>
  <c r="AE582" i="1" a="1"/>
  <c r="AE582" i="1" s="1"/>
  <c r="Y582" i="1" s="1"/>
  <c r="AE607" i="1" a="1"/>
  <c r="AE607" i="1" s="1"/>
  <c r="Y607" i="1" s="1"/>
  <c r="AE632" i="1" a="1"/>
  <c r="AE632" i="1" s="1"/>
  <c r="Y632" i="1" s="1"/>
  <c r="AE721" i="1" a="1"/>
  <c r="AE721" i="1" s="1"/>
  <c r="Y721" i="1" s="1"/>
  <c r="AE682" i="1" a="1"/>
  <c r="AE682" i="1" s="1"/>
  <c r="Y682" i="1" s="1"/>
  <c r="AE707" i="1" a="1"/>
  <c r="AE707" i="1" s="1"/>
  <c r="Y707" i="1" s="1"/>
  <c r="AE732" i="1" a="1"/>
  <c r="AE732" i="1" s="1"/>
  <c r="Y732" i="1" s="1"/>
  <c r="AE757" i="1" a="1"/>
  <c r="AE757" i="1" s="1"/>
  <c r="Y757" i="1" s="1"/>
  <c r="AE782" i="1" a="1"/>
  <c r="AE782" i="1" s="1"/>
  <c r="Y782" i="1" s="1"/>
  <c r="AE807" i="1" a="1"/>
  <c r="AE807" i="1" s="1"/>
  <c r="Y807" i="1" s="1"/>
  <c r="AE832" i="1" a="1"/>
  <c r="AE832" i="1" s="1"/>
  <c r="Y832" i="1" s="1"/>
  <c r="AE921" i="1" a="1"/>
  <c r="AE921" i="1" s="1"/>
  <c r="Y921" i="1" s="1"/>
  <c r="AE850" i="1" a="1"/>
  <c r="AE850" i="1" s="1"/>
  <c r="Y850" i="1" s="1"/>
  <c r="AE875" i="1" a="1"/>
  <c r="AE875" i="1" s="1"/>
  <c r="Y875" i="1" s="1"/>
  <c r="AE900" i="1" a="1"/>
  <c r="AE900" i="1" s="1"/>
  <c r="Y900" i="1" s="1"/>
  <c r="AE957" i="1" a="1"/>
  <c r="AE957" i="1" s="1"/>
  <c r="Y957" i="1" s="1"/>
  <c r="AE982" i="1" a="1"/>
  <c r="AE982" i="1" s="1"/>
  <c r="Y982" i="1" s="1"/>
  <c r="AE1007" i="1" a="1"/>
  <c r="AE1007" i="1" s="1"/>
  <c r="Y1007" i="1" s="1"/>
  <c r="AE97" i="1" a="1"/>
  <c r="AE97" i="1" s="1"/>
  <c r="Y97" i="1" s="1"/>
  <c r="AE466" i="1" a="1"/>
  <c r="AE466" i="1" s="1"/>
  <c r="Y466" i="1" s="1"/>
  <c r="AE491" i="1" a="1"/>
  <c r="AE491" i="1" s="1"/>
  <c r="Y491" i="1" s="1"/>
  <c r="AE516" i="1" a="1"/>
  <c r="AE516" i="1" s="1"/>
  <c r="Y516" i="1" s="1"/>
  <c r="AE541" i="1" a="1"/>
  <c r="AE541" i="1" s="1"/>
  <c r="Y541" i="1" s="1"/>
  <c r="AE598" i="1" a="1"/>
  <c r="AE598" i="1" s="1"/>
  <c r="Y598" i="1" s="1"/>
  <c r="AE623" i="1" a="1"/>
  <c r="AE623" i="1" s="1"/>
  <c r="Y623" i="1" s="1"/>
  <c r="AE648" i="1" a="1"/>
  <c r="AE648" i="1" s="1"/>
  <c r="Y648" i="1" s="1"/>
  <c r="AE737" i="1" a="1"/>
  <c r="AE737" i="1" s="1"/>
  <c r="Y737" i="1" s="1"/>
  <c r="AE666" i="1" a="1"/>
  <c r="AE666" i="1" s="1"/>
  <c r="Y666" i="1" s="1"/>
  <c r="AE691" i="1" a="1"/>
  <c r="AE691" i="1" s="1"/>
  <c r="Y691" i="1" s="1"/>
  <c r="AE716" i="1" a="1"/>
  <c r="AE716" i="1" s="1"/>
  <c r="Y716" i="1" s="1"/>
  <c r="AE741" i="1" a="1"/>
  <c r="AE741" i="1" s="1"/>
  <c r="Y741" i="1" s="1"/>
  <c r="AE766" i="1" a="1"/>
  <c r="AE766" i="1" s="1"/>
  <c r="Y766" i="1" s="1"/>
  <c r="AE791" i="1" a="1"/>
  <c r="AE791" i="1" s="1"/>
  <c r="Y791" i="1" s="1"/>
  <c r="AE816" i="1" a="1"/>
  <c r="AE816" i="1" s="1"/>
  <c r="Y816" i="1" s="1"/>
  <c r="AE905" i="1" a="1"/>
  <c r="AE905" i="1" s="1"/>
  <c r="Y905" i="1" s="1"/>
  <c r="AE823" i="1" a="1"/>
  <c r="AE823" i="1" s="1"/>
  <c r="Y823" i="1" s="1"/>
  <c r="AE443" i="1" a="1"/>
  <c r="AE443" i="1" s="1"/>
  <c r="Y443" i="1" s="1"/>
  <c r="AE568" i="1" a="1"/>
  <c r="AE568" i="1" s="1"/>
  <c r="Y568" i="1" s="1"/>
  <c r="AE437" i="1" a="1"/>
  <c r="AE437" i="1" s="1"/>
  <c r="Y437" i="1" s="1"/>
  <c r="AE530" i="1" a="1"/>
  <c r="AE530" i="1" s="1"/>
  <c r="Y530" i="1" s="1"/>
  <c r="AE456" i="1" a="1"/>
  <c r="AE456" i="1" s="1"/>
  <c r="Y456" i="1" s="1"/>
  <c r="AE574" i="1" a="1"/>
  <c r="AE574" i="1" s="1"/>
  <c r="Y574" i="1" s="1"/>
  <c r="AE98" i="1" a="1"/>
  <c r="AE98" i="1" s="1"/>
  <c r="Y98" i="1" s="1"/>
  <c r="AE155" i="1" a="1"/>
  <c r="AE155" i="1" s="1"/>
  <c r="Y155" i="1" s="1"/>
  <c r="AE180" i="1" a="1"/>
  <c r="AE180" i="1" s="1"/>
  <c r="Y180" i="1" s="1"/>
  <c r="AE205" i="1" a="1"/>
  <c r="AE205" i="1" s="1"/>
  <c r="Y205" i="1" s="1"/>
  <c r="AE230" i="1" a="1"/>
  <c r="AE230" i="1" s="1"/>
  <c r="Y230" i="1" s="1"/>
  <c r="AE255" i="1" a="1"/>
  <c r="AE255" i="1" s="1"/>
  <c r="Y255" i="1" s="1"/>
  <c r="AE280" i="1" a="1"/>
  <c r="AE280" i="1" s="1"/>
  <c r="Y280" i="1" s="1"/>
  <c r="AE369" i="1" a="1"/>
  <c r="AE369" i="1" s="1"/>
  <c r="Y369" i="1" s="1"/>
  <c r="AE330" i="1" a="1"/>
  <c r="AE330" i="1" s="1"/>
  <c r="Y330" i="1" s="1"/>
  <c r="AE355" i="1" a="1"/>
  <c r="AE355" i="1" s="1"/>
  <c r="Y355" i="1" s="1"/>
  <c r="AE380" i="1" a="1"/>
  <c r="AE380" i="1" s="1"/>
  <c r="Y380" i="1" s="1"/>
  <c r="AE405" i="1" a="1"/>
  <c r="AE405" i="1" s="1"/>
  <c r="Y405" i="1" s="1"/>
  <c r="AE430" i="1" a="1"/>
  <c r="AE430" i="1" s="1"/>
  <c r="Y430" i="1" s="1"/>
  <c r="AE455" i="1" a="1"/>
  <c r="AE455" i="1" s="1"/>
  <c r="Y455" i="1" s="1"/>
  <c r="AE480" i="1" a="1"/>
  <c r="AE480" i="1" s="1"/>
  <c r="Y480" i="1" s="1"/>
  <c r="AE569" i="1" a="1"/>
  <c r="AE569" i="1" s="1"/>
  <c r="Y569" i="1" s="1"/>
  <c r="AE498" i="1" a="1"/>
  <c r="AE498" i="1" s="1"/>
  <c r="Y498" i="1" s="1"/>
  <c r="AE523" i="1" a="1"/>
  <c r="AE523" i="1" s="1"/>
  <c r="Y523" i="1" s="1"/>
  <c r="AE548" i="1" a="1"/>
  <c r="AE548" i="1" s="1"/>
  <c r="Y548" i="1" s="1"/>
  <c r="AE573" i="1" a="1"/>
  <c r="AE573" i="1" s="1"/>
  <c r="Y573" i="1" s="1"/>
  <c r="AE630" i="1" a="1"/>
  <c r="AE630" i="1" s="1"/>
  <c r="Y630" i="1" s="1"/>
  <c r="AE655" i="1" a="1"/>
  <c r="AE655" i="1" s="1"/>
  <c r="Y655" i="1" s="1"/>
  <c r="AE680" i="1" a="1"/>
  <c r="AE680" i="1" s="1"/>
  <c r="Y680" i="1" s="1"/>
  <c r="AE769" i="1" a="1"/>
  <c r="AE769" i="1" s="1"/>
  <c r="Y769" i="1" s="1"/>
  <c r="AE698" i="1" a="1"/>
  <c r="AE698" i="1" s="1"/>
  <c r="Y698" i="1" s="1"/>
  <c r="AE723" i="1" a="1"/>
  <c r="AE723" i="1" s="1"/>
  <c r="Y723" i="1" s="1"/>
  <c r="AE748" i="1" a="1"/>
  <c r="AE748" i="1" s="1"/>
  <c r="Y748" i="1" s="1"/>
  <c r="AE773" i="1" a="1"/>
  <c r="AE773" i="1" s="1"/>
  <c r="Y773" i="1" s="1"/>
  <c r="AE567" i="1" a="1"/>
  <c r="AE567" i="1" s="1"/>
  <c r="Y567" i="1" s="1"/>
  <c r="AE955" i="1" a="1"/>
  <c r="AE955" i="1" s="1"/>
  <c r="Y955" i="1" s="1"/>
  <c r="AE145" i="1" a="1"/>
  <c r="AE145" i="1" s="1"/>
  <c r="Y145" i="1" s="1"/>
  <c r="AE206" i="1" a="1"/>
  <c r="AE206" i="1" s="1"/>
  <c r="Y206" i="1" s="1"/>
  <c r="AE68" i="1" a="1"/>
  <c r="AE68" i="1" s="1"/>
  <c r="Y68" i="1" s="1"/>
  <c r="AE474" i="1" a="1"/>
  <c r="AE474" i="1" s="1"/>
  <c r="Y474" i="1" s="1"/>
  <c r="AE624" i="1" a="1"/>
  <c r="AE624" i="1" s="1"/>
  <c r="Y624" i="1" s="1"/>
  <c r="AE162" i="1" a="1"/>
  <c r="AE162" i="1" s="1"/>
  <c r="Y162" i="1" s="1"/>
  <c r="AE219" i="1" a="1"/>
  <c r="AE219" i="1" s="1"/>
  <c r="Y219" i="1" s="1"/>
  <c r="AE244" i="1" a="1"/>
  <c r="AE244" i="1" s="1"/>
  <c r="Y244" i="1" s="1"/>
  <c r="AE269" i="1" a="1"/>
  <c r="AE269" i="1" s="1"/>
  <c r="Y269" i="1" s="1"/>
  <c r="AE294" i="1" a="1"/>
  <c r="AE294" i="1" s="1"/>
  <c r="Y294" i="1" s="1"/>
  <c r="AE319" i="1" a="1"/>
  <c r="AE319" i="1" s="1"/>
  <c r="Y319" i="1" s="1"/>
  <c r="AE344" i="1" a="1"/>
  <c r="AE344" i="1" s="1"/>
  <c r="Y344" i="1" s="1"/>
  <c r="AE433" i="1" a="1"/>
  <c r="AE433" i="1" s="1"/>
  <c r="Y433" i="1" s="1"/>
  <c r="AE394" i="1" a="1"/>
  <c r="AE394" i="1" s="1"/>
  <c r="Y394" i="1" s="1"/>
  <c r="AE419" i="1" a="1"/>
  <c r="AE419" i="1" s="1"/>
  <c r="Y419" i="1" s="1"/>
  <c r="AE444" i="1" a="1"/>
  <c r="AE444" i="1" s="1"/>
  <c r="Y444" i="1" s="1"/>
  <c r="AE469" i="1" a="1"/>
  <c r="AE469" i="1" s="1"/>
  <c r="Y469" i="1" s="1"/>
  <c r="AE494" i="1" a="1"/>
  <c r="AE494" i="1" s="1"/>
  <c r="Y494" i="1" s="1"/>
  <c r="AE519" i="1" a="1"/>
  <c r="AE519" i="1" s="1"/>
  <c r="Y519" i="1" s="1"/>
  <c r="AE544" i="1" a="1"/>
  <c r="AE544" i="1" s="1"/>
  <c r="Y544" i="1" s="1"/>
  <c r="AE633" i="1" a="1"/>
  <c r="AE633" i="1" s="1"/>
  <c r="Y633" i="1" s="1"/>
  <c r="AE562" i="1" a="1"/>
  <c r="AE562" i="1" s="1"/>
  <c r="Y562" i="1" s="1"/>
  <c r="AE587" i="1" a="1"/>
  <c r="AE587" i="1" s="1"/>
  <c r="Y587" i="1" s="1"/>
  <c r="AE612" i="1" a="1"/>
  <c r="AE612" i="1" s="1"/>
  <c r="Y612" i="1" s="1"/>
  <c r="AE637" i="1" a="1"/>
  <c r="AE637" i="1" s="1"/>
  <c r="Y637" i="1" s="1"/>
  <c r="AE694" i="1" a="1"/>
  <c r="AE694" i="1" s="1"/>
  <c r="Y694" i="1" s="1"/>
  <c r="AE719" i="1" a="1"/>
  <c r="AE719" i="1" s="1"/>
  <c r="Y719" i="1" s="1"/>
  <c r="AE744" i="1" a="1"/>
  <c r="AE744" i="1" s="1"/>
  <c r="Y744" i="1" s="1"/>
  <c r="AE833" i="1" a="1"/>
  <c r="AE833" i="1" s="1"/>
  <c r="Y833" i="1" s="1"/>
  <c r="AE762" i="1" a="1"/>
  <c r="AE762" i="1" s="1"/>
  <c r="Y762" i="1" s="1"/>
  <c r="AE787" i="1" a="1"/>
  <c r="AE787" i="1" s="1"/>
  <c r="Y787" i="1" s="1"/>
  <c r="AE812" i="1" a="1"/>
  <c r="AE812" i="1" s="1"/>
  <c r="Y812" i="1" s="1"/>
  <c r="AE837" i="1" a="1"/>
  <c r="AE837" i="1" s="1"/>
  <c r="Y837" i="1" s="1"/>
  <c r="AE144" i="1" a="1"/>
  <c r="AE144" i="1" s="1"/>
  <c r="Y144" i="1" s="1"/>
  <c r="AE170" i="1" a="1"/>
  <c r="AE170" i="1" s="1"/>
  <c r="Y170" i="1" s="1"/>
  <c r="AE338" i="1" a="1"/>
  <c r="AE338" i="1" s="1"/>
  <c r="Y338" i="1" s="1"/>
  <c r="AE520" i="1" a="1"/>
  <c r="AE520" i="1" s="1"/>
  <c r="Y520" i="1" s="1"/>
  <c r="AE1003" i="1" a="1"/>
  <c r="AE1003" i="1" s="1"/>
  <c r="Y1003" i="1" s="1"/>
  <c r="AE225" i="1" a="1"/>
  <c r="AE225" i="1" s="1"/>
  <c r="Y225" i="1" s="1"/>
  <c r="AE279" i="1" a="1"/>
  <c r="AE279" i="1" s="1"/>
  <c r="Y279" i="1" s="1"/>
  <c r="AE743" i="1" a="1"/>
  <c r="AE743" i="1" s="1"/>
  <c r="Y743" i="1" s="1"/>
  <c r="AE717" i="1" a="1"/>
  <c r="AE717" i="1" s="1"/>
  <c r="Y717" i="1" s="1"/>
  <c r="AE892" i="1" a="1"/>
  <c r="AE892" i="1" s="1"/>
  <c r="Y892" i="1" s="1"/>
  <c r="AE57" i="1" a="1"/>
  <c r="AE57" i="1" s="1"/>
  <c r="Y57" i="1" s="1"/>
  <c r="AE143" i="1" a="1"/>
  <c r="AE143" i="1" s="1"/>
  <c r="Y143" i="1" s="1"/>
  <c r="AE261" i="1" a="1"/>
  <c r="AE261" i="1" s="1"/>
  <c r="Y261" i="1" s="1"/>
  <c r="AE233" i="1" a="1"/>
  <c r="AE233" i="1" s="1"/>
  <c r="Y233" i="1" s="1"/>
  <c r="AE831" i="1" a="1"/>
  <c r="AE831" i="1" s="1"/>
  <c r="Y831" i="1" s="1"/>
  <c r="AE1006" i="1" a="1"/>
  <c r="AE1006" i="1" s="1"/>
  <c r="Y1006" i="1" s="1"/>
  <c r="AE300" i="1" a="1"/>
  <c r="AE300" i="1" s="1"/>
  <c r="Y300" i="1" s="1"/>
  <c r="AE282" i="1" a="1"/>
  <c r="AE282" i="1" s="1"/>
  <c r="Y282" i="1" s="1"/>
  <c r="AE307" i="1" a="1"/>
  <c r="AE307" i="1" s="1"/>
  <c r="Y307" i="1" s="1"/>
  <c r="AE332" i="1" a="1"/>
  <c r="AE332" i="1" s="1"/>
  <c r="Y332" i="1" s="1"/>
  <c r="AE357" i="1" a="1"/>
  <c r="AE357" i="1" s="1"/>
  <c r="Y357" i="1" s="1"/>
  <c r="AE382" i="1" a="1"/>
  <c r="AE382" i="1" s="1"/>
  <c r="Y382" i="1" s="1"/>
  <c r="AE407" i="1" a="1"/>
  <c r="AE407" i="1" s="1"/>
  <c r="Y407" i="1" s="1"/>
  <c r="AE432" i="1" a="1"/>
  <c r="AE432" i="1" s="1"/>
  <c r="Y432" i="1" s="1"/>
  <c r="AE521" i="1" a="1"/>
  <c r="AE521" i="1" s="1"/>
  <c r="Y521" i="1" s="1"/>
  <c r="AE324" i="1" a="1"/>
  <c r="AE324" i="1" s="1"/>
  <c r="Y324" i="1" s="1"/>
  <c r="AE730" i="1" a="1"/>
  <c r="AE730" i="1" s="1"/>
  <c r="Y730" i="1" s="1"/>
  <c r="AE880" i="1" a="1"/>
  <c r="AE880" i="1" s="1"/>
  <c r="Y880" i="1" s="1"/>
  <c r="AE226" i="1" a="1"/>
  <c r="AE226" i="1" s="1"/>
  <c r="Y226" i="1" s="1"/>
  <c r="AE283" i="1" a="1"/>
  <c r="AE283" i="1" s="1"/>
  <c r="Y283" i="1" s="1"/>
  <c r="AE308" i="1" a="1"/>
  <c r="AE308" i="1" s="1"/>
  <c r="Y308" i="1" s="1"/>
  <c r="AE333" i="1" a="1"/>
  <c r="AE333" i="1" s="1"/>
  <c r="Y333" i="1" s="1"/>
  <c r="AE358" i="1" a="1"/>
  <c r="AE358" i="1" s="1"/>
  <c r="Y358" i="1" s="1"/>
  <c r="AE383" i="1" a="1"/>
  <c r="AE383" i="1" s="1"/>
  <c r="Y383" i="1" s="1"/>
  <c r="AE408" i="1" a="1"/>
  <c r="AE408" i="1" s="1"/>
  <c r="Y408" i="1" s="1"/>
  <c r="AE497" i="1" a="1"/>
  <c r="AE497" i="1" s="1"/>
  <c r="Y497" i="1" s="1"/>
  <c r="AE458" i="1" a="1"/>
  <c r="AE458" i="1" s="1"/>
  <c r="Y458" i="1" s="1"/>
  <c r="AE483" i="1" a="1"/>
  <c r="AE483" i="1" s="1"/>
  <c r="Y483" i="1" s="1"/>
  <c r="AE508" i="1" a="1"/>
  <c r="AE508" i="1" s="1"/>
  <c r="Y508" i="1" s="1"/>
  <c r="AE533" i="1" a="1"/>
  <c r="AE533" i="1" s="1"/>
  <c r="Y533" i="1" s="1"/>
  <c r="AE558" i="1" a="1"/>
  <c r="AE558" i="1" s="1"/>
  <c r="Y558" i="1" s="1"/>
  <c r="AE583" i="1" a="1"/>
  <c r="AE583" i="1" s="1"/>
  <c r="Y583" i="1" s="1"/>
  <c r="AE608" i="1" a="1"/>
  <c r="AE608" i="1" s="1"/>
  <c r="Y608" i="1" s="1"/>
  <c r="AE697" i="1" a="1"/>
  <c r="AE697" i="1" s="1"/>
  <c r="Y697" i="1" s="1"/>
  <c r="AE626" i="1" a="1"/>
  <c r="AE626" i="1" s="1"/>
  <c r="Y626" i="1" s="1"/>
  <c r="AE651" i="1" a="1"/>
  <c r="AE651" i="1" s="1"/>
  <c r="Y651" i="1" s="1"/>
  <c r="AE676" i="1" a="1"/>
  <c r="AE676" i="1" s="1"/>
  <c r="Y676" i="1" s="1"/>
  <c r="AE701" i="1" a="1"/>
  <c r="AE701" i="1" s="1"/>
  <c r="Y701" i="1" s="1"/>
  <c r="AE758" i="1" a="1"/>
  <c r="AE758" i="1" s="1"/>
  <c r="Y758" i="1" s="1"/>
  <c r="AE783" i="1" a="1"/>
  <c r="AE783" i="1" s="1"/>
  <c r="Y783" i="1" s="1"/>
  <c r="AE808" i="1" a="1"/>
  <c r="AE808" i="1" s="1"/>
  <c r="Y808" i="1" s="1"/>
  <c r="AE897" i="1" a="1"/>
  <c r="AE897" i="1" s="1"/>
  <c r="Y897" i="1" s="1"/>
  <c r="AE826" i="1" a="1"/>
  <c r="AE826" i="1" s="1"/>
  <c r="Y826" i="1" s="1"/>
  <c r="AE851" i="1" a="1"/>
  <c r="AE851" i="1" s="1"/>
  <c r="Y851" i="1" s="1"/>
  <c r="AE876" i="1" a="1"/>
  <c r="AE876" i="1" s="1"/>
  <c r="Y876" i="1" s="1"/>
  <c r="AE901" i="1" a="1"/>
  <c r="AE901" i="1" s="1"/>
  <c r="Y901" i="1" s="1"/>
  <c r="AE926" i="1" a="1"/>
  <c r="AE926" i="1" s="1"/>
  <c r="Y926" i="1" s="1"/>
  <c r="AE951" i="1" a="1"/>
  <c r="AE951" i="1" s="1"/>
  <c r="Y951" i="1" s="1"/>
  <c r="AE976" i="1" a="1"/>
  <c r="AE976" i="1" s="1"/>
  <c r="Y976" i="1" s="1"/>
  <c r="AE659" i="1" a="1"/>
  <c r="AE659" i="1" s="1"/>
  <c r="Y659" i="1" s="1"/>
  <c r="AE734" i="1" a="1"/>
  <c r="AE734" i="1" s="1"/>
  <c r="Y734" i="1" s="1"/>
  <c r="AE873" i="1" a="1"/>
  <c r="AE873" i="1" s="1"/>
  <c r="Y873" i="1" s="1"/>
  <c r="AE1005" i="1" a="1"/>
  <c r="AE1005" i="1" s="1"/>
  <c r="Y1005" i="1" s="1"/>
  <c r="AE874" i="1" a="1"/>
  <c r="AE874" i="1" s="1"/>
  <c r="Y874" i="1" s="1"/>
  <c r="AE512" i="1" a="1"/>
  <c r="AE512" i="1" s="1"/>
  <c r="Y512" i="1" s="1"/>
  <c r="AE662" i="1" a="1"/>
  <c r="AE662" i="1" s="1"/>
  <c r="Y662" i="1" s="1"/>
  <c r="AE780" i="1" a="1"/>
  <c r="AE780" i="1" s="1"/>
  <c r="Y780" i="1" s="1"/>
  <c r="AE887" i="1" a="1"/>
  <c r="AE887" i="1" s="1"/>
  <c r="Y887" i="1" s="1"/>
  <c r="AE514" i="1" a="1"/>
  <c r="AE514" i="1" s="1"/>
  <c r="Y514" i="1" s="1"/>
  <c r="AE571" i="1" a="1"/>
  <c r="AE571" i="1" s="1"/>
  <c r="Y571" i="1" s="1"/>
  <c r="AE596" i="1" a="1"/>
  <c r="AE596" i="1" s="1"/>
  <c r="Y596" i="1" s="1"/>
  <c r="AE621" i="1" a="1"/>
  <c r="AE621" i="1" s="1"/>
  <c r="Y621" i="1" s="1"/>
  <c r="AE646" i="1" a="1"/>
  <c r="AE646" i="1" s="1"/>
  <c r="Y646" i="1" s="1"/>
  <c r="AE671" i="1" a="1"/>
  <c r="AE671" i="1" s="1"/>
  <c r="Y671" i="1" s="1"/>
  <c r="AE696" i="1" a="1"/>
  <c r="AE696" i="1" s="1"/>
  <c r="Y696" i="1" s="1"/>
  <c r="AE785" i="1" a="1"/>
  <c r="AE785" i="1" s="1"/>
  <c r="Y785" i="1" s="1"/>
  <c r="AE746" i="1" a="1"/>
  <c r="AE746" i="1" s="1"/>
  <c r="Y746" i="1" s="1"/>
  <c r="AE771" i="1" a="1"/>
  <c r="AE771" i="1" s="1"/>
  <c r="Y771" i="1" s="1"/>
  <c r="AE796" i="1" a="1"/>
  <c r="AE796" i="1" s="1"/>
  <c r="Y796" i="1" s="1"/>
  <c r="AE821" i="1" a="1"/>
  <c r="AE821" i="1" s="1"/>
  <c r="Y821" i="1" s="1"/>
  <c r="AE846" i="1" a="1"/>
  <c r="AE846" i="1" s="1"/>
  <c r="Y846" i="1" s="1"/>
  <c r="AE871" i="1" a="1"/>
  <c r="AE871" i="1" s="1"/>
  <c r="Y871" i="1" s="1"/>
  <c r="AE896" i="1" a="1"/>
  <c r="AE896" i="1" s="1"/>
  <c r="Y896" i="1" s="1"/>
  <c r="AE985" i="1" a="1"/>
  <c r="AE985" i="1" s="1"/>
  <c r="Y985" i="1" s="1"/>
  <c r="AE914" i="1" a="1"/>
  <c r="AE914" i="1" s="1"/>
  <c r="Y914" i="1" s="1"/>
  <c r="AE939" i="1" a="1"/>
  <c r="AE939" i="1" s="1"/>
  <c r="Y939" i="1" s="1"/>
  <c r="AE964" i="1" a="1"/>
  <c r="AE964" i="1" s="1"/>
  <c r="Y964" i="1" s="1"/>
  <c r="AE1021" i="1" a="1"/>
  <c r="AE1021" i="1" s="1"/>
  <c r="Y1021" i="1" s="1"/>
  <c r="AE47" i="1" a="1"/>
  <c r="AE47" i="1" s="1"/>
  <c r="Y47" i="1" s="1"/>
  <c r="AE72" i="1" a="1"/>
  <c r="AE72" i="1" s="1"/>
  <c r="Y72" i="1" s="1"/>
  <c r="AE161" i="1" a="1"/>
  <c r="AE161" i="1" s="1"/>
  <c r="Y161" i="1" s="1"/>
  <c r="AE90" i="1" a="1"/>
  <c r="AE90" i="1" s="1"/>
  <c r="Y90" i="1" s="1"/>
  <c r="AE115" i="1" a="1"/>
  <c r="AE115" i="1" s="1"/>
  <c r="Y115" i="1" s="1"/>
  <c r="AE140" i="1" a="1"/>
  <c r="AE140" i="1" s="1"/>
  <c r="Y140" i="1" s="1"/>
  <c r="AE165" i="1" a="1"/>
  <c r="AE165" i="1" s="1"/>
  <c r="Y165" i="1" s="1"/>
  <c r="AE190" i="1" a="1"/>
  <c r="AE190" i="1" s="1"/>
  <c r="Y190" i="1" s="1"/>
  <c r="AE215" i="1" a="1"/>
  <c r="AE215" i="1" s="1"/>
  <c r="Y215" i="1" s="1"/>
  <c r="AE240" i="1" a="1"/>
  <c r="AE240" i="1" s="1"/>
  <c r="Y240" i="1" s="1"/>
  <c r="AE329" i="1" a="1"/>
  <c r="AE329" i="1" s="1"/>
  <c r="Y329" i="1" s="1"/>
  <c r="AE684" i="1" a="1"/>
  <c r="AE684" i="1" s="1"/>
  <c r="Y684" i="1" s="1"/>
  <c r="AE759" i="1" a="1"/>
  <c r="AE759" i="1" s="1"/>
  <c r="Y759" i="1" s="1"/>
  <c r="AE681" i="1" a="1"/>
  <c r="AE681" i="1" s="1"/>
  <c r="Y681" i="1" s="1"/>
  <c r="AE774" i="1" a="1"/>
  <c r="AE774" i="1" s="1"/>
  <c r="Y774" i="1" s="1"/>
  <c r="AE899" i="1" a="1"/>
  <c r="AE899" i="1" s="1"/>
  <c r="Y899" i="1" s="1"/>
  <c r="AE601" i="1" a="1"/>
  <c r="AE601" i="1" s="1"/>
  <c r="Y601" i="1" s="1"/>
  <c r="AE200" i="1" a="1"/>
  <c r="AE200" i="1" s="1"/>
  <c r="Y200" i="1" s="1"/>
  <c r="AE62" i="1" a="1"/>
  <c r="AE62" i="1" s="1"/>
  <c r="Y62" i="1" s="1"/>
  <c r="AE745" i="1" a="1"/>
  <c r="AE745" i="1" s="1"/>
  <c r="Y745" i="1" s="1"/>
  <c r="AE802" i="1" a="1"/>
  <c r="AE802" i="1" s="1"/>
  <c r="Y802" i="1" s="1"/>
  <c r="AE859" i="1" a="1"/>
  <c r="AE859" i="1" s="1"/>
  <c r="Y859" i="1" s="1"/>
  <c r="AE884" i="1" a="1"/>
  <c r="AE884" i="1" s="1"/>
  <c r="Y884" i="1" s="1"/>
  <c r="AE909" i="1" a="1"/>
  <c r="AE909" i="1" s="1"/>
  <c r="Y909" i="1" s="1"/>
  <c r="AE934" i="1" a="1"/>
  <c r="AE934" i="1" s="1"/>
  <c r="Y934" i="1" s="1"/>
  <c r="AE959" i="1" a="1"/>
  <c r="AE959" i="1" s="1"/>
  <c r="Y959" i="1" s="1"/>
  <c r="AE984" i="1" a="1"/>
  <c r="AE984" i="1" s="1"/>
  <c r="Y984" i="1" s="1"/>
  <c r="AE81" i="1" a="1"/>
  <c r="AE81" i="1" s="1"/>
  <c r="Y81" i="1" s="1"/>
  <c r="AE35" i="1" a="1"/>
  <c r="AE35" i="1" s="1"/>
  <c r="Y35" i="1" s="1"/>
  <c r="AE60" i="1" a="1"/>
  <c r="AE60" i="1" s="1"/>
  <c r="Y60" i="1" s="1"/>
  <c r="AE85" i="1" a="1"/>
  <c r="AE85" i="1" s="1"/>
  <c r="Y85" i="1" s="1"/>
  <c r="AE110" i="1" a="1"/>
  <c r="AE110" i="1" s="1"/>
  <c r="Y110" i="1" s="1"/>
  <c r="AE135" i="1" a="1"/>
  <c r="AE135" i="1" s="1"/>
  <c r="Y135" i="1" s="1"/>
  <c r="AE160" i="1" a="1"/>
  <c r="AE160" i="1" s="1"/>
  <c r="Y160" i="1" s="1"/>
  <c r="AE249" i="1" a="1"/>
  <c r="AE249" i="1" s="1"/>
  <c r="Y249" i="1" s="1"/>
  <c r="AE178" i="1" a="1"/>
  <c r="AE178" i="1" s="1"/>
  <c r="Y178" i="1" s="1"/>
  <c r="AE203" i="1" a="1"/>
  <c r="AE203" i="1" s="1"/>
  <c r="Y203" i="1" s="1"/>
  <c r="AE228" i="1" a="1"/>
  <c r="AE228" i="1" s="1"/>
  <c r="Y228" i="1" s="1"/>
  <c r="AE253" i="1" a="1"/>
  <c r="AE253" i="1" s="1"/>
  <c r="Y253" i="1" s="1"/>
  <c r="AE310" i="1" a="1"/>
  <c r="AE310" i="1" s="1"/>
  <c r="Y310" i="1" s="1"/>
  <c r="AE335" i="1" a="1"/>
  <c r="AE335" i="1" s="1"/>
  <c r="Y335" i="1" s="1"/>
  <c r="AE360" i="1" a="1"/>
  <c r="AE360" i="1" s="1"/>
  <c r="Y360" i="1" s="1"/>
  <c r="AE449" i="1" a="1"/>
  <c r="AE449" i="1" s="1"/>
  <c r="Y449" i="1" s="1"/>
  <c r="AE378" i="1" a="1"/>
  <c r="AE378" i="1" s="1"/>
  <c r="Y378" i="1" s="1"/>
  <c r="AE915" i="1" a="1"/>
  <c r="AE915" i="1" s="1"/>
  <c r="Y915" i="1" s="1"/>
  <c r="AE478" i="1" a="1"/>
  <c r="AE478" i="1" s="1"/>
  <c r="Y478" i="1" s="1"/>
  <c r="AE617" i="1" a="1"/>
  <c r="AE617" i="1" s="1"/>
  <c r="Y617" i="1" s="1"/>
  <c r="AE980" i="1" a="1"/>
  <c r="AE980" i="1" s="1"/>
  <c r="Y980" i="1" s="1"/>
  <c r="AE913" i="1" a="1"/>
  <c r="AE913" i="1" s="1"/>
  <c r="Y913" i="1" s="1"/>
  <c r="AE974" i="1" a="1"/>
  <c r="AE974" i="1" s="1"/>
  <c r="Y974" i="1" s="1"/>
  <c r="AE580" i="1" a="1"/>
  <c r="AE580" i="1" s="1"/>
  <c r="Y580" i="1" s="1"/>
  <c r="AE33" i="1" a="1"/>
  <c r="AE33" i="1" s="1"/>
  <c r="Y33" i="1" s="1"/>
  <c r="AE112" i="1" a="1"/>
  <c r="AE112" i="1" s="1"/>
  <c r="Y112" i="1" s="1"/>
  <c r="AE66" i="1" a="1"/>
  <c r="AE66" i="1" s="1"/>
  <c r="Y66" i="1" s="1"/>
  <c r="AE123" i="1" a="1"/>
  <c r="AE123" i="1" s="1"/>
  <c r="Y123" i="1" s="1"/>
  <c r="AE148" i="1" a="1"/>
  <c r="AE148" i="1" s="1"/>
  <c r="Y148" i="1" s="1"/>
  <c r="AE173" i="1" a="1"/>
  <c r="AE173" i="1" s="1"/>
  <c r="Y173" i="1" s="1"/>
  <c r="AE198" i="1" a="1"/>
  <c r="AE198" i="1" s="1"/>
  <c r="Y198" i="1" s="1"/>
  <c r="AE223" i="1" a="1"/>
  <c r="AE223" i="1" s="1"/>
  <c r="Y223" i="1" s="1"/>
  <c r="AE248" i="1" a="1"/>
  <c r="AE248" i="1" s="1"/>
  <c r="Y248" i="1" s="1"/>
  <c r="AE337" i="1" a="1"/>
  <c r="AE337" i="1" s="1"/>
  <c r="Y337" i="1" s="1"/>
  <c r="AE298" i="1" a="1"/>
  <c r="AE298" i="1" s="1"/>
  <c r="Y298" i="1" s="1"/>
  <c r="AE323" i="1" a="1"/>
  <c r="AE323" i="1" s="1"/>
  <c r="Y323" i="1" s="1"/>
  <c r="AE348" i="1" a="1"/>
  <c r="AE348" i="1" s="1"/>
  <c r="Y348" i="1" s="1"/>
  <c r="AE373" i="1" a="1"/>
  <c r="AE373" i="1" s="1"/>
  <c r="Y373" i="1" s="1"/>
  <c r="AE398" i="1" a="1"/>
  <c r="AE398" i="1" s="1"/>
  <c r="Y398" i="1" s="1"/>
  <c r="AE423" i="1" a="1"/>
  <c r="AE423" i="1" s="1"/>
  <c r="Y423" i="1" s="1"/>
  <c r="AE448" i="1" a="1"/>
  <c r="AE448" i="1" s="1"/>
  <c r="Y448" i="1" s="1"/>
  <c r="AE537" i="1" a="1"/>
  <c r="AE537" i="1" s="1"/>
  <c r="Y537" i="1" s="1"/>
  <c r="AE70" i="1" a="1"/>
  <c r="AE70" i="1" s="1"/>
  <c r="Y70" i="1" s="1"/>
  <c r="AE195" i="1" a="1"/>
  <c r="AE195" i="1" s="1"/>
  <c r="Y195" i="1" s="1"/>
  <c r="AE409" i="1" a="1"/>
  <c r="AE409" i="1" s="1"/>
  <c r="Y409" i="1" s="1"/>
  <c r="AE495" i="1" a="1"/>
  <c r="AE495" i="1" s="1"/>
  <c r="Y495" i="1" s="1"/>
  <c r="AE229" i="1" a="1"/>
  <c r="AE229" i="1" s="1"/>
  <c r="Y229" i="1" s="1"/>
  <c r="AE749" i="1" a="1"/>
  <c r="AE749" i="1" s="1"/>
  <c r="Y749" i="1" s="1"/>
  <c r="AE667" i="1" a="1"/>
  <c r="AE667" i="1" s="1"/>
  <c r="Y667" i="1" s="1"/>
  <c r="AE792" i="1" a="1"/>
  <c r="AE792" i="1" s="1"/>
  <c r="Y792" i="1" s="1"/>
  <c r="AE917" i="1" a="1"/>
  <c r="AE917" i="1" s="1"/>
  <c r="Y917" i="1" s="1"/>
  <c r="AE36" i="1" a="1"/>
  <c r="AE36" i="1" s="1"/>
  <c r="Y36" i="1" s="1"/>
  <c r="AE186" i="1" a="1"/>
  <c r="AE186" i="1" s="1"/>
  <c r="Y186" i="1" s="1"/>
  <c r="AE848" i="1" a="1"/>
  <c r="AE848" i="1" s="1"/>
  <c r="Y848" i="1" s="1"/>
  <c r="AE805" i="1" a="1"/>
  <c r="AE805" i="1" s="1"/>
  <c r="Y805" i="1" s="1"/>
  <c r="AE731" i="1" a="1"/>
  <c r="AE731" i="1" s="1"/>
  <c r="Y731" i="1" s="1"/>
  <c r="AE945" i="1" a="1"/>
  <c r="AE945" i="1" s="1"/>
  <c r="Y945" i="1" s="1"/>
  <c r="AE32" i="1" a="1"/>
  <c r="AE32" i="1" s="1"/>
  <c r="Y32" i="1" s="1"/>
  <c r="AE100" i="1" a="1"/>
  <c r="AE100" i="1" s="1"/>
  <c r="Y100" i="1" s="1"/>
  <c r="AE275" i="1" a="1"/>
  <c r="AE275" i="1" s="1"/>
  <c r="Y275" i="1" s="1"/>
  <c r="AE706" i="1" a="1"/>
  <c r="AE706" i="1" s="1"/>
  <c r="Y706" i="1" s="1"/>
  <c r="AE763" i="1" a="1"/>
  <c r="AE763" i="1" s="1"/>
  <c r="Y763" i="1" s="1"/>
  <c r="AE788" i="1" a="1"/>
  <c r="AE788" i="1" s="1"/>
  <c r="Y788" i="1" s="1"/>
  <c r="AE813" i="1" a="1"/>
  <c r="AE813" i="1" s="1"/>
  <c r="Y813" i="1" s="1"/>
  <c r="AE838" i="1" a="1"/>
  <c r="AE838" i="1" s="1"/>
  <c r="Y838" i="1" s="1"/>
  <c r="AE863" i="1" a="1"/>
  <c r="AE863" i="1" s="1"/>
  <c r="Y863" i="1" s="1"/>
  <c r="AE888" i="1" a="1"/>
  <c r="AE888" i="1" s="1"/>
  <c r="Y888" i="1" s="1"/>
  <c r="AE977" i="1" a="1"/>
  <c r="AE977" i="1" s="1"/>
  <c r="Y977" i="1" s="1"/>
  <c r="AE938" i="1" a="1"/>
  <c r="AE938" i="1" s="1"/>
  <c r="Y938" i="1" s="1"/>
  <c r="AE963" i="1" a="1"/>
  <c r="AE963" i="1" s="1"/>
  <c r="Y963" i="1" s="1"/>
  <c r="AE988" i="1" a="1"/>
  <c r="AE988" i="1" s="1"/>
  <c r="Y988" i="1" s="1"/>
  <c r="AE1013" i="1" a="1"/>
  <c r="AE1013" i="1" s="1"/>
  <c r="Y1013" i="1" s="1"/>
  <c r="AE39" i="1" a="1"/>
  <c r="AE39" i="1" s="1"/>
  <c r="Y39" i="1" s="1"/>
  <c r="AE64" i="1" a="1"/>
  <c r="AE64" i="1" s="1"/>
  <c r="Y64" i="1" s="1"/>
  <c r="AE153" i="1" a="1"/>
  <c r="AE153" i="1" s="1"/>
  <c r="Y153" i="1" s="1"/>
  <c r="AE82" i="1" a="1"/>
  <c r="AE82" i="1" s="1"/>
  <c r="Y82" i="1" s="1"/>
  <c r="AE107" i="1" a="1"/>
  <c r="AE107" i="1" s="1"/>
  <c r="Y107" i="1" s="1"/>
  <c r="AE132" i="1" a="1"/>
  <c r="AE132" i="1" s="1"/>
  <c r="Y132" i="1" s="1"/>
  <c r="AE157" i="1" a="1"/>
  <c r="AE157" i="1" s="1"/>
  <c r="Y157" i="1" s="1"/>
  <c r="AE214" i="1" a="1"/>
  <c r="AE214" i="1" s="1"/>
  <c r="Y214" i="1" s="1"/>
  <c r="AE239" i="1" a="1"/>
  <c r="AE239" i="1" s="1"/>
  <c r="Y239" i="1" s="1"/>
  <c r="AE264" i="1" a="1"/>
  <c r="AE264" i="1" s="1"/>
  <c r="Y264" i="1" s="1"/>
  <c r="AE353" i="1" a="1"/>
  <c r="AE353" i="1" s="1"/>
  <c r="Y353" i="1" s="1"/>
  <c r="AE722" i="1" a="1"/>
  <c r="AE722" i="1" s="1"/>
  <c r="Y722" i="1" s="1"/>
  <c r="AE747" i="1" a="1"/>
  <c r="AE747" i="1" s="1"/>
  <c r="Y747" i="1" s="1"/>
  <c r="AE772" i="1" a="1"/>
  <c r="AE772" i="1" s="1"/>
  <c r="Y772" i="1" s="1"/>
  <c r="AE829" i="1" a="1"/>
  <c r="AE829" i="1" s="1"/>
  <c r="Y829" i="1" s="1"/>
  <c r="AE854" i="1" a="1"/>
  <c r="AE854" i="1" s="1"/>
  <c r="Y854" i="1" s="1"/>
  <c r="AE879" i="1" a="1"/>
  <c r="AE879" i="1" s="1"/>
  <c r="Y879" i="1" s="1"/>
  <c r="AE904" i="1" a="1"/>
  <c r="AE904" i="1" s="1"/>
  <c r="Y904" i="1" s="1"/>
  <c r="AE993" i="1" a="1"/>
  <c r="AE993" i="1" s="1"/>
  <c r="Y993" i="1" s="1"/>
  <c r="AE922" i="1" a="1"/>
  <c r="AE922" i="1" s="1"/>
  <c r="Y922" i="1" s="1"/>
  <c r="AE947" i="1" a="1"/>
  <c r="AE947" i="1" s="1"/>
  <c r="Y947" i="1" s="1"/>
  <c r="AE972" i="1" a="1"/>
  <c r="AE972" i="1" s="1"/>
  <c r="Y972" i="1" s="1"/>
  <c r="AE997" i="1" a="1"/>
  <c r="AE997" i="1" s="1"/>
  <c r="Y997" i="1" s="1"/>
  <c r="AE1022" i="1" a="1"/>
  <c r="AE1022" i="1" s="1"/>
  <c r="Y1022" i="1" s="1"/>
  <c r="AE48" i="1" a="1"/>
  <c r="AE48" i="1" s="1"/>
  <c r="Y48" i="1" s="1"/>
  <c r="AE137" i="1" a="1"/>
  <c r="AE137" i="1" s="1"/>
  <c r="Y137" i="1" s="1"/>
  <c r="AE286" i="1" a="1"/>
  <c r="AE286" i="1" s="1"/>
  <c r="Y286" i="1" s="1"/>
  <c r="AE592" i="1" a="1"/>
  <c r="AE592" i="1" s="1"/>
  <c r="Y592" i="1" s="1"/>
  <c r="AE468" i="1" a="1"/>
  <c r="AE468" i="1" s="1"/>
  <c r="Y468" i="1" s="1"/>
  <c r="AE106" i="1" a="1"/>
  <c r="AE106" i="1" s="1"/>
  <c r="Y106" i="1" s="1"/>
  <c r="AE462" i="1" a="1"/>
  <c r="AE462" i="1" s="1"/>
  <c r="Y462" i="1" s="1"/>
  <c r="AE811" i="1" a="1"/>
  <c r="AE811" i="1" s="1"/>
  <c r="Y811" i="1" s="1"/>
  <c r="AE218" i="1" a="1"/>
  <c r="AE218" i="1" s="1"/>
  <c r="Y218" i="1" s="1"/>
  <c r="AE368" i="1" a="1"/>
  <c r="AE368" i="1" s="1"/>
  <c r="Y368" i="1" s="1"/>
  <c r="AE354" i="1" a="1"/>
  <c r="AE354" i="1" s="1"/>
  <c r="Y354" i="1" s="1"/>
  <c r="AE411" i="1" a="1"/>
  <c r="AE411" i="1" s="1"/>
  <c r="Y411" i="1" s="1"/>
  <c r="AE436" i="1" a="1"/>
  <c r="AE436" i="1" s="1"/>
  <c r="Y436" i="1" s="1"/>
  <c r="AE461" i="1" a="1"/>
  <c r="AE461" i="1" s="1"/>
  <c r="Y461" i="1" s="1"/>
  <c r="AE486" i="1" a="1"/>
  <c r="AE486" i="1" s="1"/>
  <c r="Y486" i="1" s="1"/>
  <c r="AE511" i="1" a="1"/>
  <c r="AE511" i="1" s="1"/>
  <c r="Y511" i="1" s="1"/>
  <c r="AE536" i="1" a="1"/>
  <c r="AE536" i="1" s="1"/>
  <c r="Y536" i="1" s="1"/>
  <c r="AE625" i="1" a="1"/>
  <c r="AE625" i="1" s="1"/>
  <c r="Y625" i="1" s="1"/>
  <c r="AE586" i="1" a="1"/>
  <c r="AE586" i="1" s="1"/>
  <c r="Y586" i="1" s="1"/>
  <c r="AE611" i="1" a="1"/>
  <c r="AE611" i="1" s="1"/>
  <c r="Y611" i="1" s="1"/>
  <c r="AE636" i="1" a="1"/>
  <c r="AE636" i="1" s="1"/>
  <c r="Y636" i="1" s="1"/>
  <c r="AE661" i="1" a="1"/>
  <c r="AE661" i="1" s="1"/>
  <c r="Y661" i="1" s="1"/>
  <c r="AE686" i="1" a="1"/>
  <c r="AE686" i="1" s="1"/>
  <c r="Y686" i="1" s="1"/>
  <c r="AE711" i="1" a="1"/>
  <c r="AE711" i="1" s="1"/>
  <c r="Y711" i="1" s="1"/>
  <c r="AE736" i="1" a="1"/>
  <c r="AE736" i="1" s="1"/>
  <c r="Y736" i="1" s="1"/>
  <c r="AE825" i="1" a="1"/>
  <c r="AE825" i="1" s="1"/>
  <c r="Y825" i="1" s="1"/>
  <c r="AE754" i="1" a="1"/>
  <c r="AE754" i="1" s="1"/>
  <c r="Y754" i="1" s="1"/>
  <c r="AE779" i="1" a="1"/>
  <c r="AE779" i="1" s="1"/>
  <c r="Y779" i="1" s="1"/>
  <c r="AE804" i="1" a="1"/>
  <c r="AE804" i="1" s="1"/>
  <c r="Y804" i="1" s="1"/>
  <c r="AE861" i="1" a="1"/>
  <c r="AE861" i="1" s="1"/>
  <c r="Y861" i="1" s="1"/>
  <c r="AE886" i="1" a="1"/>
  <c r="AE886" i="1" s="1"/>
  <c r="Y886" i="1" s="1"/>
  <c r="AE911" i="1" a="1"/>
  <c r="AE911" i="1" s="1"/>
  <c r="Y911" i="1" s="1"/>
  <c r="AE936" i="1" a="1"/>
  <c r="AE936" i="1" s="1"/>
  <c r="Y936" i="1" s="1"/>
  <c r="AE765" i="1" a="1"/>
  <c r="AE765" i="1" s="1"/>
  <c r="Y765" i="1" s="1"/>
  <c r="AE954" i="1" a="1"/>
  <c r="AE954" i="1" s="1"/>
  <c r="Y954" i="1" s="1"/>
  <c r="AE979" i="1" a="1"/>
  <c r="AE979" i="1" s="1"/>
  <c r="Y979" i="1" s="1"/>
  <c r="AE1004" i="1" a="1"/>
  <c r="AE1004" i="1" s="1"/>
  <c r="Y1004" i="1" s="1"/>
  <c r="AE30" i="1" a="1"/>
  <c r="AE30" i="1" s="1"/>
  <c r="Y30" i="1" s="1"/>
  <c r="AE80" i="1" a="1"/>
  <c r="AE80" i="1" s="1"/>
  <c r="Y80" i="1" s="1"/>
  <c r="AE237" i="1" a="1"/>
  <c r="AE237" i="1" s="1"/>
  <c r="Y237" i="1" s="1"/>
  <c r="AE618" i="1" a="1"/>
  <c r="AE618" i="1" s="1"/>
  <c r="Y618" i="1" s="1"/>
  <c r="AE487" i="1" a="1"/>
  <c r="AE487" i="1" s="1"/>
  <c r="Y487" i="1" s="1"/>
  <c r="AE893" i="1" a="1"/>
  <c r="AE893" i="1" s="1"/>
  <c r="Y893" i="1" s="1"/>
  <c r="AE1011" i="1" a="1"/>
  <c r="AE1011" i="1" s="1"/>
  <c r="Y1011" i="1" s="1"/>
  <c r="AE119" i="1" a="1"/>
  <c r="AE119" i="1" s="1"/>
  <c r="Y119" i="1" s="1"/>
  <c r="AE418" i="1" a="1"/>
  <c r="AE418" i="1" s="1"/>
  <c r="Y418" i="1" s="1"/>
  <c r="AE475" i="1" a="1"/>
  <c r="AE475" i="1" s="1"/>
  <c r="Y475" i="1" s="1"/>
  <c r="AE500" i="1" a="1"/>
  <c r="AE500" i="1" s="1"/>
  <c r="Y500" i="1" s="1"/>
  <c r="AE525" i="1" a="1"/>
  <c r="AE525" i="1" s="1"/>
  <c r="Y525" i="1" s="1"/>
  <c r="AE550" i="1" a="1"/>
  <c r="AE550" i="1" s="1"/>
  <c r="Y550" i="1" s="1"/>
  <c r="AE575" i="1" a="1"/>
  <c r="AE575" i="1" s="1"/>
  <c r="Y575" i="1" s="1"/>
  <c r="AE600" i="1" a="1"/>
  <c r="AE600" i="1" s="1"/>
  <c r="Y600" i="1" s="1"/>
  <c r="AE689" i="1" a="1"/>
  <c r="AE689" i="1" s="1"/>
  <c r="Y689" i="1" s="1"/>
  <c r="AE650" i="1" a="1"/>
  <c r="AE650" i="1" s="1"/>
  <c r="Y650" i="1" s="1"/>
  <c r="AE675" i="1" a="1"/>
  <c r="AE675" i="1" s="1"/>
  <c r="Y675" i="1" s="1"/>
  <c r="AE700" i="1" a="1"/>
  <c r="AE700" i="1" s="1"/>
  <c r="Y700" i="1" s="1"/>
  <c r="AE725" i="1" a="1"/>
  <c r="AE725" i="1" s="1"/>
  <c r="Y725" i="1" s="1"/>
  <c r="AE750" i="1" a="1"/>
  <c r="AE750" i="1" s="1"/>
  <c r="Y750" i="1" s="1"/>
  <c r="AE775" i="1" a="1"/>
  <c r="AE775" i="1" s="1"/>
  <c r="Y775" i="1" s="1"/>
  <c r="AE800" i="1" a="1"/>
  <c r="AE800" i="1" s="1"/>
  <c r="Y800" i="1" s="1"/>
  <c r="AE889" i="1" a="1"/>
  <c r="AE889" i="1" s="1"/>
  <c r="Y889" i="1" s="1"/>
  <c r="AE818" i="1" a="1"/>
  <c r="AE818" i="1" s="1"/>
  <c r="Y818" i="1" s="1"/>
  <c r="AE843" i="1" a="1"/>
  <c r="AE843" i="1" s="1"/>
  <c r="Y843" i="1" s="1"/>
  <c r="AE868" i="1" a="1"/>
  <c r="AE868" i="1" s="1"/>
  <c r="Y868" i="1" s="1"/>
  <c r="AE925" i="1" a="1"/>
  <c r="AE925" i="1" s="1"/>
  <c r="Y925" i="1" s="1"/>
  <c r="AE950" i="1" a="1"/>
  <c r="AE950" i="1" s="1"/>
  <c r="Y950" i="1" s="1"/>
  <c r="AE975" i="1" a="1"/>
  <c r="AE975" i="1" s="1"/>
  <c r="Y975" i="1" s="1"/>
  <c r="AE1000" i="1" a="1"/>
  <c r="AE1000" i="1" s="1"/>
  <c r="Y1000" i="1" s="1"/>
  <c r="AE65" i="1" a="1"/>
  <c r="AE65" i="1" s="1"/>
  <c r="Y65" i="1" s="1"/>
  <c r="AE1018" i="1" a="1"/>
  <c r="AE1018" i="1" s="1"/>
  <c r="Y1018" i="1" s="1"/>
  <c r="AE44" i="1" a="1"/>
  <c r="AE44" i="1" s="1"/>
  <c r="Y44" i="1" s="1"/>
  <c r="AE69" i="1" a="1"/>
  <c r="AE69" i="1" s="1"/>
  <c r="Y69" i="1" s="1"/>
  <c r="AE94" i="1" a="1"/>
  <c r="AE94" i="1" s="1"/>
  <c r="Y94" i="1" s="1"/>
  <c r="AE120" i="1" a="1"/>
  <c r="AE120" i="1" s="1"/>
  <c r="Y120" i="1" s="1"/>
  <c r="AE270" i="1" a="1"/>
  <c r="AE270" i="1" s="1"/>
  <c r="Y270" i="1" s="1"/>
  <c r="AE413" i="1" a="1"/>
  <c r="AE413" i="1" s="1"/>
  <c r="Y413" i="1" s="1"/>
  <c r="AE29" i="1" a="1"/>
  <c r="AE29" i="1" s="1"/>
  <c r="Y29" i="1" s="1"/>
  <c r="AE154" i="1" a="1"/>
  <c r="AE154" i="1" s="1"/>
  <c r="Y154" i="1" s="1"/>
  <c r="AE798" i="1" a="1"/>
  <c r="AE798" i="1" s="1"/>
  <c r="Y798" i="1" s="1"/>
  <c r="AE610" i="1" a="1"/>
  <c r="AE610" i="1" s="1"/>
  <c r="Y610" i="1" s="1"/>
  <c r="AE881" i="1" a="1"/>
  <c r="AE881" i="1" s="1"/>
  <c r="Y881" i="1" s="1"/>
  <c r="AE992" i="1" a="1"/>
  <c r="AE992" i="1" s="1"/>
  <c r="Y992" i="1" s="1"/>
  <c r="AE168" i="1" a="1"/>
  <c r="AE168" i="1" s="1"/>
  <c r="Y168" i="1" s="1"/>
  <c r="AE542" i="1" a="1"/>
  <c r="AE542" i="1" s="1"/>
  <c r="Y542" i="1" s="1"/>
  <c r="AE674" i="1" a="1"/>
  <c r="AE674" i="1" s="1"/>
  <c r="Y674" i="1" s="1"/>
  <c r="AE856" i="1" a="1"/>
  <c r="AE856" i="1" s="1"/>
  <c r="Y856" i="1" s="1"/>
  <c r="AE956" i="1" a="1"/>
  <c r="AE956" i="1" s="1"/>
  <c r="Y956" i="1" s="1"/>
  <c r="AE75" i="1" a="1"/>
  <c r="AE75" i="1" s="1"/>
  <c r="Y75" i="1" s="1"/>
  <c r="AE182" i="1" a="1"/>
  <c r="AE182" i="1" s="1"/>
  <c r="Y182" i="1" s="1"/>
  <c r="AE321" i="1" a="1"/>
  <c r="AE321" i="1" s="1"/>
  <c r="Y321" i="1" s="1"/>
  <c r="AE538" i="1" a="1"/>
  <c r="AE538" i="1" s="1"/>
  <c r="Y538" i="1" s="1"/>
  <c r="AE563" i="1" a="1"/>
  <c r="AE563" i="1" s="1"/>
  <c r="Y563" i="1" s="1"/>
  <c r="AE588" i="1" a="1"/>
  <c r="AE588" i="1" s="1"/>
  <c r="Y588" i="1" s="1"/>
  <c r="AE613" i="1" a="1"/>
  <c r="AE613" i="1" s="1"/>
  <c r="Y613" i="1" s="1"/>
  <c r="AE638" i="1" a="1"/>
  <c r="AE638" i="1" s="1"/>
  <c r="Y638" i="1" s="1"/>
  <c r="AE663" i="1" a="1"/>
  <c r="AE663" i="1" s="1"/>
  <c r="Y663" i="1" s="1"/>
  <c r="AE688" i="1" a="1"/>
  <c r="AE688" i="1" s="1"/>
  <c r="Y688" i="1" s="1"/>
  <c r="AE777" i="1" a="1"/>
  <c r="AE777" i="1" s="1"/>
  <c r="Y777" i="1" s="1"/>
  <c r="AE150" i="1" a="1"/>
  <c r="AE150" i="1" s="1"/>
  <c r="Y150" i="1" s="1"/>
  <c r="AE268" i="1" a="1"/>
  <c r="AE268" i="1" s="1"/>
  <c r="Y268" i="1" s="1"/>
  <c r="AE375" i="1" a="1"/>
  <c r="AE375" i="1" s="1"/>
  <c r="Y375" i="1" s="1"/>
  <c r="AE482" i="1" a="1"/>
  <c r="AE482" i="1" s="1"/>
  <c r="Y482" i="1" s="1"/>
  <c r="AE539" i="1" a="1"/>
  <c r="AE539" i="1" s="1"/>
  <c r="Y539" i="1" s="1"/>
  <c r="AE564" i="1" a="1"/>
  <c r="AE564" i="1" s="1"/>
  <c r="Y564" i="1" s="1"/>
  <c r="AE589" i="1" a="1"/>
  <c r="AE589" i="1" s="1"/>
  <c r="Y589" i="1" s="1"/>
  <c r="AE614" i="1" a="1"/>
  <c r="AE614" i="1" s="1"/>
  <c r="Y614" i="1" s="1"/>
  <c r="AE639" i="1" a="1"/>
  <c r="AE639" i="1" s="1"/>
  <c r="Y639" i="1" s="1"/>
  <c r="AE664" i="1" a="1"/>
  <c r="AE664" i="1" s="1"/>
  <c r="Y664" i="1" s="1"/>
  <c r="AE753" i="1" a="1"/>
  <c r="AE753" i="1" s="1"/>
  <c r="Y753" i="1" s="1"/>
  <c r="AE714" i="1" a="1"/>
  <c r="AE714" i="1" s="1"/>
  <c r="Y714" i="1" s="1"/>
  <c r="AE739" i="1" a="1"/>
  <c r="AE739" i="1" s="1"/>
  <c r="Y739" i="1" s="1"/>
  <c r="AE764" i="1" a="1"/>
  <c r="AE764" i="1" s="1"/>
  <c r="Y764" i="1" s="1"/>
  <c r="AE789" i="1" a="1"/>
  <c r="AE789" i="1" s="1"/>
  <c r="Y789" i="1" s="1"/>
  <c r="AE814" i="1" a="1"/>
  <c r="AE814" i="1" s="1"/>
  <c r="Y814" i="1" s="1"/>
  <c r="AE839" i="1" a="1"/>
  <c r="AE839" i="1" s="1"/>
  <c r="Y839" i="1" s="1"/>
  <c r="AE864" i="1" a="1"/>
  <c r="AE864" i="1" s="1"/>
  <c r="Y864" i="1" s="1"/>
  <c r="AE953" i="1" a="1"/>
  <c r="AE953" i="1" s="1"/>
  <c r="Y953" i="1" s="1"/>
  <c r="AE882" i="1" a="1"/>
  <c r="AE882" i="1" s="1"/>
  <c r="Y882" i="1" s="1"/>
  <c r="AE907" i="1" a="1"/>
  <c r="AE907" i="1" s="1"/>
  <c r="Y907" i="1" s="1"/>
  <c r="AE932" i="1" a="1"/>
  <c r="AE932" i="1" s="1"/>
  <c r="Y932" i="1" s="1"/>
  <c r="AE989" i="1" a="1"/>
  <c r="AE989" i="1" s="1"/>
  <c r="Y989" i="1" s="1"/>
  <c r="AE1014" i="1" a="1"/>
  <c r="AE1014" i="1" s="1"/>
  <c r="Y1014" i="1" s="1"/>
  <c r="AE40" i="1" a="1"/>
  <c r="AE40" i="1" s="1"/>
  <c r="Y40" i="1" s="1"/>
  <c r="AE129" i="1" a="1"/>
  <c r="AE129" i="1" s="1"/>
  <c r="Y129" i="1" s="1"/>
  <c r="AE58" i="1" a="1"/>
  <c r="AE58" i="1" s="1"/>
  <c r="Y58" i="1" s="1"/>
  <c r="AE83" i="1" a="1"/>
  <c r="AE83" i="1" s="1"/>
  <c r="Y83" i="1" s="1"/>
  <c r="AE108" i="1" a="1"/>
  <c r="AE108" i="1" s="1"/>
  <c r="Y108" i="1" s="1"/>
  <c r="AE133" i="1" a="1"/>
  <c r="AE133" i="1" s="1"/>
  <c r="Y133" i="1" s="1"/>
  <c r="AE158" i="1" a="1"/>
  <c r="AE158" i="1" s="1"/>
  <c r="Y158" i="1" s="1"/>
  <c r="AE183" i="1" a="1"/>
  <c r="AE183" i="1" s="1"/>
  <c r="Y183" i="1" s="1"/>
  <c r="AE208" i="1" a="1"/>
  <c r="AE208" i="1" s="1"/>
  <c r="Y208" i="1" s="1"/>
  <c r="AE297" i="1" a="1"/>
  <c r="AE297" i="1" s="1"/>
  <c r="Y297" i="1" s="1"/>
  <c r="AE428" i="1" a="1"/>
  <c r="AE428" i="1" s="1"/>
  <c r="Y428" i="1" s="1"/>
  <c r="AE503" i="1" a="1"/>
  <c r="AE503" i="1" s="1"/>
  <c r="Y503" i="1" s="1"/>
  <c r="AE425" i="1" a="1"/>
  <c r="AE425" i="1" s="1"/>
  <c r="Y425" i="1" s="1"/>
  <c r="AE31" i="1" a="1"/>
  <c r="AE31" i="1" s="1"/>
  <c r="Y31" i="1" s="1"/>
  <c r="AE668" i="1" a="1"/>
  <c r="AE668" i="1" s="1"/>
  <c r="Y668" i="1" s="1"/>
  <c r="AE89" i="1" a="1"/>
  <c r="AE89" i="1" s="1"/>
  <c r="Y89" i="1" s="1"/>
  <c r="AE943" i="1" a="1"/>
  <c r="AE943" i="1" s="1"/>
  <c r="Y943" i="1" s="1"/>
  <c r="AE318" i="1" a="1"/>
  <c r="AE318" i="1" s="1"/>
  <c r="Y318" i="1" s="1"/>
  <c r="AE489" i="1" a="1"/>
  <c r="AE489" i="1" s="1"/>
  <c r="Y489" i="1" s="1"/>
  <c r="AE770" i="1" a="1"/>
  <c r="AE770" i="1" s="1"/>
  <c r="Y770" i="1" s="1"/>
  <c r="AE827" i="1" a="1"/>
  <c r="AE827" i="1" s="1"/>
  <c r="Y827" i="1" s="1"/>
  <c r="AE852" i="1" a="1"/>
  <c r="AE852" i="1" s="1"/>
  <c r="Y852" i="1" s="1"/>
  <c r="AE877" i="1" a="1"/>
  <c r="AE877" i="1" s="1"/>
  <c r="Y877" i="1" s="1"/>
  <c r="AE902" i="1" a="1"/>
  <c r="AE902" i="1" s="1"/>
  <c r="Y902" i="1" s="1"/>
  <c r="AE927" i="1" a="1"/>
  <c r="AE927" i="1" s="1"/>
  <c r="Y927" i="1" s="1"/>
  <c r="AE952" i="1" a="1"/>
  <c r="AE952" i="1" s="1"/>
  <c r="Y952" i="1" s="1"/>
  <c r="AE49" i="1" a="1"/>
  <c r="AE49" i="1" s="1"/>
  <c r="Y49" i="1" s="1"/>
  <c r="AE1002" i="1" a="1"/>
  <c r="AE1002" i="1" s="1"/>
  <c r="Y1002" i="1" s="1"/>
  <c r="AE28" i="1" a="1"/>
  <c r="AE28" i="1" s="1"/>
  <c r="Y28" i="1" s="1"/>
  <c r="AE53" i="1" a="1"/>
  <c r="AE53" i="1" s="1"/>
  <c r="Y53" i="1" s="1"/>
  <c r="AE78" i="1" a="1"/>
  <c r="AE78" i="1" s="1"/>
  <c r="Y78" i="1" s="1"/>
  <c r="AE103" i="1" a="1"/>
  <c r="AE103" i="1" s="1"/>
  <c r="Y103" i="1" s="1"/>
  <c r="AE128" i="1" a="1"/>
  <c r="AE128" i="1" s="1"/>
  <c r="Y128" i="1" s="1"/>
  <c r="AE217" i="1" a="1"/>
  <c r="AE217" i="1" s="1"/>
  <c r="Y217" i="1" s="1"/>
  <c r="AE146" i="1" a="1"/>
  <c r="AE146" i="1" s="1"/>
  <c r="Y146" i="1" s="1"/>
  <c r="AE171" i="1" a="1"/>
  <c r="AE171" i="1" s="1"/>
  <c r="Y171" i="1" s="1"/>
  <c r="AE196" i="1" a="1"/>
  <c r="AE196" i="1" s="1"/>
  <c r="Y196" i="1" s="1"/>
  <c r="AE221" i="1" a="1"/>
  <c r="AE221" i="1" s="1"/>
  <c r="Y221" i="1" s="1"/>
  <c r="AE278" i="1" a="1"/>
  <c r="AE278" i="1" s="1"/>
  <c r="Y278" i="1" s="1"/>
  <c r="AE303" i="1" a="1"/>
  <c r="AE303" i="1" s="1"/>
  <c r="Y303" i="1" s="1"/>
  <c r="AE328" i="1" a="1"/>
  <c r="AE328" i="1" s="1"/>
  <c r="Y328" i="1" s="1"/>
  <c r="AE417" i="1" a="1"/>
  <c r="AE417" i="1" s="1"/>
  <c r="Y417" i="1" s="1"/>
  <c r="AE346" i="1" a="1"/>
  <c r="AE346" i="1" s="1"/>
  <c r="Y346" i="1" s="1"/>
  <c r="AE371" i="1" a="1"/>
  <c r="AE371" i="1" s="1"/>
  <c r="Y371" i="1" s="1"/>
  <c r="AE396" i="1" a="1"/>
  <c r="AE396" i="1" s="1"/>
  <c r="Y396" i="1" s="1"/>
  <c r="AE421" i="1" a="1"/>
  <c r="AE421" i="1" s="1"/>
  <c r="Y421" i="1" s="1"/>
  <c r="AE446" i="1" a="1"/>
  <c r="AE446" i="1" s="1"/>
  <c r="Y446" i="1" s="1"/>
  <c r="AE471" i="1" a="1"/>
  <c r="AE471" i="1" s="1"/>
  <c r="Y471" i="1" s="1"/>
  <c r="AE496" i="1" a="1"/>
  <c r="AE496" i="1" s="1"/>
  <c r="Y496" i="1" s="1"/>
  <c r="AE585" i="1" a="1"/>
  <c r="AE585" i="1" s="1"/>
  <c r="Y585" i="1" s="1"/>
  <c r="AE453" i="1" a="1"/>
  <c r="AE453" i="1" s="1"/>
  <c r="Y453" i="1" s="1"/>
  <c r="AE528" i="1" a="1"/>
  <c r="AE528" i="1" s="1"/>
  <c r="Y528" i="1" s="1"/>
  <c r="AE386" i="1" a="1"/>
  <c r="AE386" i="1" s="1"/>
  <c r="Y386" i="1" s="1"/>
  <c r="AE56" i="1" a="1"/>
  <c r="AE56" i="1" s="1"/>
  <c r="Y56" i="1" s="1"/>
  <c r="AE181" i="1" a="1"/>
  <c r="AE181" i="1" s="1"/>
  <c r="Y181" i="1" s="1"/>
  <c r="AE299" i="1" a="1"/>
  <c r="AE299" i="1" s="1"/>
  <c r="Y299" i="1" s="1"/>
  <c r="AE801" i="1" a="1"/>
  <c r="AE801" i="1" s="1"/>
  <c r="Y801" i="1" s="1"/>
  <c r="AE855" i="1" a="1"/>
  <c r="AE855" i="1" s="1"/>
  <c r="Y855" i="1" s="1"/>
  <c r="AE34" i="1" a="1"/>
  <c r="AE34" i="1" s="1"/>
  <c r="Y34" i="1" s="1"/>
  <c r="AE91" i="1" a="1"/>
  <c r="AE91" i="1" s="1"/>
  <c r="Y91" i="1" s="1"/>
  <c r="AE116" i="1" a="1"/>
  <c r="AE116" i="1" s="1"/>
  <c r="Y116" i="1" s="1"/>
  <c r="AE141" i="1" a="1"/>
  <c r="AE141" i="1" s="1"/>
  <c r="Y141" i="1" s="1"/>
  <c r="AE166" i="1" a="1"/>
  <c r="AE166" i="1" s="1"/>
  <c r="Y166" i="1" s="1"/>
  <c r="AE191" i="1" a="1"/>
  <c r="AE191" i="1" s="1"/>
  <c r="Y191" i="1" s="1"/>
  <c r="AE216" i="1" a="1"/>
  <c r="AE216" i="1" s="1"/>
  <c r="Y216" i="1" s="1"/>
  <c r="AE305" i="1" a="1"/>
  <c r="AE305" i="1" s="1"/>
  <c r="Y305" i="1" s="1"/>
  <c r="AE266" i="1" a="1"/>
  <c r="AE266" i="1" s="1"/>
  <c r="Y266" i="1" s="1"/>
  <c r="AE291" i="1" a="1"/>
  <c r="AE291" i="1" s="1"/>
  <c r="Y291" i="1" s="1"/>
  <c r="AE316" i="1" a="1"/>
  <c r="AE316" i="1" s="1"/>
  <c r="Y316" i="1" s="1"/>
  <c r="AE341" i="1" a="1"/>
  <c r="AE341" i="1" s="1"/>
  <c r="Y341" i="1" s="1"/>
  <c r="AE366" i="1" a="1"/>
  <c r="AE366" i="1" s="1"/>
  <c r="Y366" i="1" s="1"/>
  <c r="AE391" i="1" a="1"/>
  <c r="AE391" i="1" s="1"/>
  <c r="Y391" i="1" s="1"/>
  <c r="AE416" i="1" a="1"/>
  <c r="AE416" i="1" s="1"/>
  <c r="Y416" i="1" s="1"/>
  <c r="AE505" i="1" a="1"/>
  <c r="AE505" i="1" s="1"/>
  <c r="Y505" i="1" s="1"/>
  <c r="AE434" i="1" a="1"/>
  <c r="AE434" i="1" s="1"/>
  <c r="Y434" i="1" s="1"/>
  <c r="AE459" i="1" a="1"/>
  <c r="AE459" i="1" s="1"/>
  <c r="Y459" i="1" s="1"/>
  <c r="AE484" i="1" a="1"/>
  <c r="AE484" i="1" s="1"/>
  <c r="Y484" i="1" s="1"/>
  <c r="AE509" i="1" a="1"/>
  <c r="AE509" i="1" s="1"/>
  <c r="Y509" i="1" s="1"/>
  <c r="AE566" i="1" a="1"/>
  <c r="AE566" i="1" s="1"/>
  <c r="Y566" i="1" s="1"/>
  <c r="AE591" i="1" a="1"/>
  <c r="AE591" i="1" s="1"/>
  <c r="Y591" i="1" s="1"/>
  <c r="AE616" i="1" a="1"/>
  <c r="AE616" i="1" s="1"/>
  <c r="Y616" i="1" s="1"/>
  <c r="AE705" i="1" a="1"/>
  <c r="AE705" i="1" s="1"/>
  <c r="Y705" i="1" s="1"/>
  <c r="AE634" i="1" a="1"/>
  <c r="AE634" i="1" s="1"/>
  <c r="Y634" i="1" s="1"/>
  <c r="AE172" i="1" a="1"/>
  <c r="AE172" i="1" s="1"/>
  <c r="Y172" i="1" s="1"/>
  <c r="AE247" i="1" a="1"/>
  <c r="AE247" i="1" s="1"/>
  <c r="Y247" i="1" s="1"/>
  <c r="AE169" i="1" a="1"/>
  <c r="AE169" i="1" s="1"/>
  <c r="Y169" i="1" s="1"/>
  <c r="AE262" i="1" a="1"/>
  <c r="AE262" i="1" s="1"/>
  <c r="Y262" i="1" s="1"/>
  <c r="AE131" i="1" a="1"/>
  <c r="AE131" i="1" s="1"/>
  <c r="Y131" i="1" s="1"/>
  <c r="AE768" i="1" a="1"/>
  <c r="AE768" i="1" s="1"/>
  <c r="Y768" i="1" s="1"/>
  <c r="AE605" i="1" a="1"/>
  <c r="AE605" i="1" s="1"/>
  <c r="Y605" i="1" s="1"/>
  <c r="AE499" i="1" a="1"/>
  <c r="AE499" i="1" s="1"/>
  <c r="Y499" i="1" s="1"/>
  <c r="AE969" i="1" a="1"/>
  <c r="AE969" i="1" s="1"/>
  <c r="Y969" i="1" s="1"/>
  <c r="AE322" i="1" a="1"/>
  <c r="AE322" i="1" s="1"/>
  <c r="Y322" i="1" s="1"/>
  <c r="AE379" i="1" a="1"/>
  <c r="AE379" i="1" s="1"/>
  <c r="Y379" i="1" s="1"/>
  <c r="AE404" i="1" a="1"/>
  <c r="AE404" i="1" s="1"/>
  <c r="Y404" i="1" s="1"/>
  <c r="AE429" i="1" a="1"/>
  <c r="AE429" i="1" s="1"/>
  <c r="Y429" i="1" s="1"/>
  <c r="AE454" i="1" a="1"/>
  <c r="AE454" i="1" s="1"/>
  <c r="Y454" i="1" s="1"/>
  <c r="AE479" i="1" a="1"/>
  <c r="AE479" i="1" s="1"/>
  <c r="Y479" i="1" s="1"/>
  <c r="AE504" i="1" a="1"/>
  <c r="AE504" i="1" s="1"/>
  <c r="Y504" i="1" s="1"/>
  <c r="AE593" i="1" a="1"/>
  <c r="AE593" i="1" s="1"/>
  <c r="Y593" i="1" s="1"/>
  <c r="AE554" i="1" a="1"/>
  <c r="AE554" i="1" s="1"/>
  <c r="Y554" i="1" s="1"/>
  <c r="AE579" i="1" a="1"/>
  <c r="AE579" i="1" s="1"/>
  <c r="Y579" i="1" s="1"/>
  <c r="AE604" i="1" a="1"/>
  <c r="AE604" i="1" s="1"/>
  <c r="Y604" i="1" s="1"/>
  <c r="AE629" i="1" a="1"/>
  <c r="AE629" i="1" s="1"/>
  <c r="Y629" i="1" s="1"/>
  <c r="AE654" i="1" a="1"/>
  <c r="AE654" i="1" s="1"/>
  <c r="Y654" i="1" s="1"/>
  <c r="AE679" i="1" a="1"/>
  <c r="AE679" i="1" s="1"/>
  <c r="Y679" i="1" s="1"/>
  <c r="AE704" i="1" a="1"/>
  <c r="AE704" i="1" s="1"/>
  <c r="Y704" i="1" s="1"/>
  <c r="AE793" i="1" a="1"/>
  <c r="AE793" i="1" s="1"/>
  <c r="Y793" i="1" s="1"/>
  <c r="AK26" i="1" l="1"/>
  <c r="AK25" i="1"/>
  <c r="AE25" i="1" l="1" a="1"/>
  <c r="AE25" i="1" s="1"/>
  <c r="Y25" i="1" s="1"/>
  <c r="AE26" i="1" a="1"/>
  <c r="AE26" i="1" s="1"/>
  <c r="Y26" i="1" s="1"/>
  <c r="C35" i="5" l="1"/>
  <c r="B35" i="5"/>
  <c r="C34" i="5"/>
  <c r="B34" i="5"/>
  <c r="C33" i="5"/>
  <c r="B33" i="5"/>
  <c r="C32" i="5"/>
  <c r="B32" i="5"/>
  <c r="C31" i="5"/>
  <c r="B31" i="5"/>
  <c r="C30" i="5"/>
  <c r="B30" i="5"/>
  <c r="C29" i="5"/>
  <c r="B29" i="5"/>
  <c r="C28" i="5"/>
  <c r="B28" i="5"/>
  <c r="C27" i="5"/>
  <c r="B27" i="5"/>
  <c r="C26" i="5"/>
  <c r="B26" i="5"/>
  <c r="C25" i="5"/>
  <c r="B25" i="5"/>
  <c r="C24" i="5"/>
  <c r="B24" i="5"/>
  <c r="C23" i="5"/>
  <c r="B23" i="5"/>
  <c r="T35" i="5"/>
  <c r="T34" i="5"/>
  <c r="T33" i="5"/>
  <c r="T32" i="5"/>
  <c r="T31" i="5"/>
  <c r="T30" i="5"/>
  <c r="T29" i="5"/>
  <c r="T28" i="5"/>
  <c r="T27" i="5"/>
  <c r="T24" i="5"/>
  <c r="T25" i="5" s="1"/>
  <c r="T26" i="5" s="1"/>
  <c r="T23" i="5"/>
  <c r="T22" i="5"/>
  <c r="P21" i="5" l="1" a="1"/>
  <c r="P21" i="5" s="1"/>
  <c r="L8" i="5"/>
  <c r="H79" i="6"/>
  <c r="F15" i="1" a="1"/>
  <c r="F15" i="1" s="1"/>
  <c r="H78" i="6"/>
  <c r="Q21" i="5" l="1"/>
  <c r="P22" i="5"/>
  <c r="B22" i="5" s="1"/>
  <c r="D5" i="1"/>
  <c r="L11" i="6"/>
  <c r="U1023" i="1"/>
  <c r="E1023" i="1"/>
  <c r="U1022" i="1"/>
  <c r="E1022" i="1"/>
  <c r="U1021" i="1"/>
  <c r="E1021" i="1"/>
  <c r="U1020" i="1"/>
  <c r="E1020" i="1"/>
  <c r="U1019" i="1"/>
  <c r="E1019" i="1"/>
  <c r="U1018" i="1"/>
  <c r="E1018" i="1"/>
  <c r="U1017" i="1"/>
  <c r="E1017" i="1"/>
  <c r="U1016" i="1"/>
  <c r="E1016" i="1"/>
  <c r="U1015" i="1"/>
  <c r="E1015" i="1"/>
  <c r="U1014" i="1"/>
  <c r="E1014" i="1"/>
  <c r="U1013" i="1"/>
  <c r="E1013" i="1"/>
  <c r="U1012" i="1"/>
  <c r="E1012" i="1"/>
  <c r="U1011" i="1"/>
  <c r="E1011" i="1"/>
  <c r="U1010" i="1"/>
  <c r="E1010" i="1"/>
  <c r="U1009" i="1"/>
  <c r="E1009" i="1"/>
  <c r="U1008" i="1"/>
  <c r="E1008" i="1"/>
  <c r="U1007" i="1"/>
  <c r="E1007" i="1"/>
  <c r="U1006" i="1"/>
  <c r="E1006" i="1"/>
  <c r="U1005" i="1"/>
  <c r="E1005" i="1"/>
  <c r="U1004" i="1"/>
  <c r="E1004" i="1"/>
  <c r="U1003" i="1"/>
  <c r="E1003" i="1"/>
  <c r="U1002" i="1"/>
  <c r="E1002" i="1"/>
  <c r="U1001" i="1"/>
  <c r="E1001" i="1"/>
  <c r="U1000" i="1"/>
  <c r="E1000" i="1"/>
  <c r="U999" i="1"/>
  <c r="E999" i="1"/>
  <c r="U998" i="1"/>
  <c r="E998" i="1"/>
  <c r="U997" i="1"/>
  <c r="E997" i="1"/>
  <c r="U996" i="1"/>
  <c r="E996" i="1"/>
  <c r="U995" i="1"/>
  <c r="E995" i="1"/>
  <c r="U994" i="1"/>
  <c r="E994" i="1"/>
  <c r="U993" i="1"/>
  <c r="E993" i="1"/>
  <c r="U992" i="1"/>
  <c r="E992" i="1"/>
  <c r="U991" i="1"/>
  <c r="E991" i="1"/>
  <c r="U990" i="1"/>
  <c r="E990" i="1"/>
  <c r="U989" i="1"/>
  <c r="E989" i="1"/>
  <c r="U988" i="1"/>
  <c r="E988" i="1"/>
  <c r="U987" i="1"/>
  <c r="E987" i="1"/>
  <c r="U986" i="1"/>
  <c r="E986" i="1"/>
  <c r="U985" i="1"/>
  <c r="E985" i="1"/>
  <c r="U984" i="1"/>
  <c r="E984" i="1"/>
  <c r="U983" i="1"/>
  <c r="E983" i="1"/>
  <c r="U982" i="1"/>
  <c r="E982" i="1"/>
  <c r="U981" i="1"/>
  <c r="E981" i="1"/>
  <c r="U980" i="1"/>
  <c r="E980" i="1"/>
  <c r="U979" i="1"/>
  <c r="E979" i="1"/>
  <c r="U978" i="1"/>
  <c r="E978" i="1"/>
  <c r="U977" i="1"/>
  <c r="E977" i="1"/>
  <c r="U976" i="1"/>
  <c r="E976" i="1"/>
  <c r="U975" i="1"/>
  <c r="E975" i="1"/>
  <c r="U974" i="1"/>
  <c r="E974" i="1"/>
  <c r="U973" i="1"/>
  <c r="E973" i="1"/>
  <c r="U972" i="1"/>
  <c r="E972" i="1"/>
  <c r="U971" i="1"/>
  <c r="E971" i="1"/>
  <c r="U970" i="1"/>
  <c r="E970" i="1"/>
  <c r="U969" i="1"/>
  <c r="E969" i="1"/>
  <c r="U968" i="1"/>
  <c r="E968" i="1"/>
  <c r="U967" i="1"/>
  <c r="E967" i="1"/>
  <c r="U966" i="1"/>
  <c r="E966" i="1"/>
  <c r="U965" i="1"/>
  <c r="E965" i="1"/>
  <c r="U964" i="1"/>
  <c r="E964" i="1"/>
  <c r="U963" i="1"/>
  <c r="E963" i="1"/>
  <c r="U962" i="1"/>
  <c r="E962" i="1"/>
  <c r="U961" i="1"/>
  <c r="E961" i="1"/>
  <c r="U960" i="1"/>
  <c r="E960" i="1"/>
  <c r="U959" i="1"/>
  <c r="E959" i="1"/>
  <c r="U958" i="1"/>
  <c r="E958" i="1"/>
  <c r="U957" i="1"/>
  <c r="E957" i="1"/>
  <c r="U956" i="1"/>
  <c r="E956" i="1"/>
  <c r="U955" i="1"/>
  <c r="E955" i="1"/>
  <c r="U954" i="1"/>
  <c r="E954" i="1"/>
  <c r="U953" i="1"/>
  <c r="E953" i="1"/>
  <c r="U952" i="1"/>
  <c r="E952" i="1"/>
  <c r="U951" i="1"/>
  <c r="E951" i="1"/>
  <c r="U950" i="1"/>
  <c r="E950" i="1"/>
  <c r="U949" i="1"/>
  <c r="E949" i="1"/>
  <c r="U948" i="1"/>
  <c r="E948" i="1"/>
  <c r="U947" i="1"/>
  <c r="E947" i="1"/>
  <c r="U946" i="1"/>
  <c r="E946" i="1"/>
  <c r="U945" i="1"/>
  <c r="E945" i="1"/>
  <c r="U944" i="1"/>
  <c r="E944" i="1"/>
  <c r="U943" i="1"/>
  <c r="E943" i="1"/>
  <c r="U942" i="1"/>
  <c r="E942" i="1"/>
  <c r="U941" i="1"/>
  <c r="E941" i="1"/>
  <c r="U940" i="1"/>
  <c r="E940" i="1"/>
  <c r="U939" i="1"/>
  <c r="E939" i="1"/>
  <c r="U938" i="1"/>
  <c r="E938" i="1"/>
  <c r="U937" i="1"/>
  <c r="E937" i="1"/>
  <c r="U936" i="1"/>
  <c r="E936" i="1"/>
  <c r="U935" i="1"/>
  <c r="E935" i="1"/>
  <c r="U934" i="1"/>
  <c r="E934" i="1"/>
  <c r="U933" i="1"/>
  <c r="E933" i="1"/>
  <c r="U932" i="1"/>
  <c r="E932" i="1"/>
  <c r="U931" i="1"/>
  <c r="E931" i="1"/>
  <c r="U930" i="1"/>
  <c r="E930" i="1"/>
  <c r="U929" i="1"/>
  <c r="E929" i="1"/>
  <c r="U928" i="1"/>
  <c r="E928" i="1"/>
  <c r="U927" i="1"/>
  <c r="E927" i="1"/>
  <c r="U926" i="1"/>
  <c r="E926" i="1"/>
  <c r="U925" i="1"/>
  <c r="E925" i="1"/>
  <c r="U924" i="1"/>
  <c r="E924" i="1"/>
  <c r="U923" i="1"/>
  <c r="E923" i="1"/>
  <c r="U922" i="1"/>
  <c r="E922" i="1"/>
  <c r="U921" i="1"/>
  <c r="E921" i="1"/>
  <c r="U920" i="1"/>
  <c r="E920" i="1"/>
  <c r="U919" i="1"/>
  <c r="E919" i="1"/>
  <c r="U918" i="1"/>
  <c r="E918" i="1"/>
  <c r="U917" i="1"/>
  <c r="E917" i="1"/>
  <c r="U916" i="1"/>
  <c r="E916" i="1"/>
  <c r="U915" i="1"/>
  <c r="E915" i="1"/>
  <c r="U914" i="1"/>
  <c r="E914" i="1"/>
  <c r="U913" i="1"/>
  <c r="E913" i="1"/>
  <c r="U912" i="1"/>
  <c r="E912" i="1"/>
  <c r="U911" i="1"/>
  <c r="E911" i="1"/>
  <c r="U910" i="1"/>
  <c r="E910" i="1"/>
  <c r="U909" i="1"/>
  <c r="E909" i="1"/>
  <c r="U908" i="1"/>
  <c r="E908" i="1"/>
  <c r="U907" i="1"/>
  <c r="E907" i="1"/>
  <c r="U906" i="1"/>
  <c r="E906" i="1"/>
  <c r="U905" i="1"/>
  <c r="E905" i="1"/>
  <c r="U904" i="1"/>
  <c r="E904" i="1"/>
  <c r="U903" i="1"/>
  <c r="E903" i="1"/>
  <c r="U902" i="1"/>
  <c r="E902" i="1"/>
  <c r="U901" i="1"/>
  <c r="E901" i="1"/>
  <c r="U900" i="1"/>
  <c r="E900" i="1"/>
  <c r="U899" i="1"/>
  <c r="E899" i="1"/>
  <c r="U898" i="1"/>
  <c r="E898" i="1"/>
  <c r="U897" i="1"/>
  <c r="E897" i="1"/>
  <c r="U896" i="1"/>
  <c r="E896" i="1"/>
  <c r="U895" i="1"/>
  <c r="E895" i="1"/>
  <c r="U894" i="1"/>
  <c r="E894" i="1"/>
  <c r="U893" i="1"/>
  <c r="E893" i="1"/>
  <c r="U892" i="1"/>
  <c r="E892" i="1"/>
  <c r="U891" i="1"/>
  <c r="E891" i="1"/>
  <c r="U890" i="1"/>
  <c r="E890" i="1"/>
  <c r="U889" i="1"/>
  <c r="E889" i="1"/>
  <c r="U888" i="1"/>
  <c r="E888" i="1"/>
  <c r="U887" i="1"/>
  <c r="E887" i="1"/>
  <c r="U886" i="1"/>
  <c r="E886" i="1"/>
  <c r="U885" i="1"/>
  <c r="E885" i="1"/>
  <c r="U884" i="1"/>
  <c r="E884" i="1"/>
  <c r="U883" i="1"/>
  <c r="E883" i="1"/>
  <c r="U882" i="1"/>
  <c r="E882" i="1"/>
  <c r="U881" i="1"/>
  <c r="E881" i="1"/>
  <c r="U880" i="1"/>
  <c r="E880" i="1"/>
  <c r="U879" i="1"/>
  <c r="E879" i="1"/>
  <c r="U878" i="1"/>
  <c r="E878" i="1"/>
  <c r="U877" i="1"/>
  <c r="E877" i="1"/>
  <c r="U876" i="1"/>
  <c r="E876" i="1"/>
  <c r="U875" i="1"/>
  <c r="E875" i="1"/>
  <c r="U874" i="1"/>
  <c r="E874" i="1"/>
  <c r="U873" i="1"/>
  <c r="E873" i="1"/>
  <c r="U872" i="1"/>
  <c r="E872" i="1"/>
  <c r="U871" i="1"/>
  <c r="E871" i="1"/>
  <c r="U870" i="1"/>
  <c r="E870" i="1"/>
  <c r="U869" i="1"/>
  <c r="E869" i="1"/>
  <c r="U868" i="1"/>
  <c r="E868" i="1"/>
  <c r="U867" i="1"/>
  <c r="E867" i="1"/>
  <c r="U866" i="1"/>
  <c r="E866" i="1"/>
  <c r="U865" i="1"/>
  <c r="E865" i="1"/>
  <c r="U864" i="1"/>
  <c r="E864" i="1"/>
  <c r="U863" i="1"/>
  <c r="E863" i="1"/>
  <c r="U862" i="1"/>
  <c r="E862" i="1"/>
  <c r="U861" i="1"/>
  <c r="E861" i="1"/>
  <c r="U860" i="1"/>
  <c r="E860" i="1"/>
  <c r="U859" i="1"/>
  <c r="E859" i="1"/>
  <c r="U858" i="1"/>
  <c r="E858" i="1"/>
  <c r="U857" i="1"/>
  <c r="E857" i="1"/>
  <c r="U856" i="1"/>
  <c r="E856" i="1"/>
  <c r="U855" i="1"/>
  <c r="E855" i="1"/>
  <c r="U854" i="1"/>
  <c r="E854" i="1"/>
  <c r="U853" i="1"/>
  <c r="E853" i="1"/>
  <c r="U852" i="1"/>
  <c r="E852" i="1"/>
  <c r="U851" i="1"/>
  <c r="E851" i="1"/>
  <c r="U850" i="1"/>
  <c r="E850" i="1"/>
  <c r="U849" i="1"/>
  <c r="E849" i="1"/>
  <c r="U848" i="1"/>
  <c r="E848" i="1"/>
  <c r="U847" i="1"/>
  <c r="E847" i="1"/>
  <c r="U846" i="1"/>
  <c r="E846" i="1"/>
  <c r="U845" i="1"/>
  <c r="E845" i="1"/>
  <c r="U844" i="1"/>
  <c r="E844" i="1"/>
  <c r="U843" i="1"/>
  <c r="E843" i="1"/>
  <c r="U842" i="1"/>
  <c r="E842" i="1"/>
  <c r="U841" i="1"/>
  <c r="E841" i="1"/>
  <c r="U840" i="1"/>
  <c r="E840" i="1"/>
  <c r="U839" i="1"/>
  <c r="E839" i="1"/>
  <c r="U838" i="1"/>
  <c r="E838" i="1"/>
  <c r="U837" i="1"/>
  <c r="E837" i="1"/>
  <c r="U836" i="1"/>
  <c r="E836" i="1"/>
  <c r="U835" i="1"/>
  <c r="E835" i="1"/>
  <c r="U834" i="1"/>
  <c r="E834" i="1"/>
  <c r="U833" i="1"/>
  <c r="E833" i="1"/>
  <c r="U832" i="1"/>
  <c r="E832" i="1"/>
  <c r="U831" i="1"/>
  <c r="E831" i="1"/>
  <c r="U830" i="1"/>
  <c r="E830" i="1"/>
  <c r="U829" i="1"/>
  <c r="E829" i="1"/>
  <c r="U828" i="1"/>
  <c r="E828" i="1"/>
  <c r="U827" i="1"/>
  <c r="E827" i="1"/>
  <c r="U826" i="1"/>
  <c r="E826" i="1"/>
  <c r="U825" i="1"/>
  <c r="E825" i="1"/>
  <c r="U824" i="1"/>
  <c r="E824" i="1"/>
  <c r="U823" i="1"/>
  <c r="E823" i="1"/>
  <c r="U822" i="1"/>
  <c r="E822" i="1"/>
  <c r="U821" i="1"/>
  <c r="E821" i="1"/>
  <c r="U820" i="1"/>
  <c r="E820" i="1"/>
  <c r="U819" i="1"/>
  <c r="E819" i="1"/>
  <c r="U818" i="1"/>
  <c r="E818" i="1"/>
  <c r="U817" i="1"/>
  <c r="E817" i="1"/>
  <c r="U816" i="1"/>
  <c r="E816" i="1"/>
  <c r="U815" i="1"/>
  <c r="E815" i="1"/>
  <c r="U814" i="1"/>
  <c r="E814" i="1"/>
  <c r="U813" i="1"/>
  <c r="E813" i="1"/>
  <c r="U812" i="1"/>
  <c r="E812" i="1"/>
  <c r="U811" i="1"/>
  <c r="E811" i="1"/>
  <c r="U810" i="1"/>
  <c r="E810" i="1"/>
  <c r="U809" i="1"/>
  <c r="E809" i="1"/>
  <c r="U808" i="1"/>
  <c r="E808" i="1"/>
  <c r="U807" i="1"/>
  <c r="E807" i="1"/>
  <c r="U806" i="1"/>
  <c r="E806" i="1"/>
  <c r="U805" i="1"/>
  <c r="E805" i="1"/>
  <c r="U804" i="1"/>
  <c r="E804" i="1"/>
  <c r="U803" i="1"/>
  <c r="E803" i="1"/>
  <c r="U802" i="1"/>
  <c r="E802" i="1"/>
  <c r="U801" i="1"/>
  <c r="E801" i="1"/>
  <c r="U800" i="1"/>
  <c r="E800" i="1"/>
  <c r="U799" i="1"/>
  <c r="E799" i="1"/>
  <c r="U798" i="1"/>
  <c r="E798" i="1"/>
  <c r="U797" i="1"/>
  <c r="E797" i="1"/>
  <c r="U796" i="1"/>
  <c r="E796" i="1"/>
  <c r="U795" i="1"/>
  <c r="E795" i="1"/>
  <c r="U794" i="1"/>
  <c r="E794" i="1"/>
  <c r="U793" i="1"/>
  <c r="E793" i="1"/>
  <c r="U792" i="1"/>
  <c r="E792" i="1"/>
  <c r="U791" i="1"/>
  <c r="E791" i="1"/>
  <c r="U790" i="1"/>
  <c r="E790" i="1"/>
  <c r="U789" i="1"/>
  <c r="E789" i="1"/>
  <c r="U788" i="1"/>
  <c r="E788" i="1"/>
  <c r="U787" i="1"/>
  <c r="E787" i="1"/>
  <c r="U786" i="1"/>
  <c r="E786" i="1"/>
  <c r="U785" i="1"/>
  <c r="E785" i="1"/>
  <c r="U784" i="1"/>
  <c r="E784" i="1"/>
  <c r="U783" i="1"/>
  <c r="E783" i="1"/>
  <c r="U782" i="1"/>
  <c r="E782" i="1"/>
  <c r="U781" i="1"/>
  <c r="E781" i="1"/>
  <c r="U780" i="1"/>
  <c r="E780" i="1"/>
  <c r="U779" i="1"/>
  <c r="E779" i="1"/>
  <c r="U778" i="1"/>
  <c r="E778" i="1"/>
  <c r="U777" i="1"/>
  <c r="E777" i="1"/>
  <c r="U776" i="1"/>
  <c r="E776" i="1"/>
  <c r="U775" i="1"/>
  <c r="E775" i="1"/>
  <c r="U774" i="1"/>
  <c r="E774" i="1"/>
  <c r="U773" i="1"/>
  <c r="E773" i="1"/>
  <c r="U772" i="1"/>
  <c r="E772" i="1"/>
  <c r="U771" i="1"/>
  <c r="E771" i="1"/>
  <c r="U770" i="1"/>
  <c r="E770" i="1"/>
  <c r="U769" i="1"/>
  <c r="E769" i="1"/>
  <c r="U768" i="1"/>
  <c r="E768" i="1"/>
  <c r="U767" i="1"/>
  <c r="E767" i="1"/>
  <c r="U766" i="1"/>
  <c r="E766" i="1"/>
  <c r="U765" i="1"/>
  <c r="E765" i="1"/>
  <c r="U764" i="1"/>
  <c r="E764" i="1"/>
  <c r="U763" i="1"/>
  <c r="E763" i="1"/>
  <c r="U762" i="1"/>
  <c r="E762" i="1"/>
  <c r="U761" i="1"/>
  <c r="E761" i="1"/>
  <c r="U760" i="1"/>
  <c r="E760" i="1"/>
  <c r="U759" i="1"/>
  <c r="E759" i="1"/>
  <c r="U758" i="1"/>
  <c r="E758" i="1"/>
  <c r="U757" i="1"/>
  <c r="E757" i="1"/>
  <c r="U756" i="1"/>
  <c r="E756" i="1"/>
  <c r="U755" i="1"/>
  <c r="E755" i="1"/>
  <c r="U754" i="1"/>
  <c r="E754" i="1"/>
  <c r="U753" i="1"/>
  <c r="E753" i="1"/>
  <c r="U752" i="1"/>
  <c r="E752" i="1"/>
  <c r="U751" i="1"/>
  <c r="E751" i="1"/>
  <c r="U750" i="1"/>
  <c r="E750" i="1"/>
  <c r="U749" i="1"/>
  <c r="E749" i="1"/>
  <c r="U748" i="1"/>
  <c r="E748" i="1"/>
  <c r="U747" i="1"/>
  <c r="E747" i="1"/>
  <c r="U746" i="1"/>
  <c r="E746" i="1"/>
  <c r="U745" i="1"/>
  <c r="E745" i="1"/>
  <c r="U744" i="1"/>
  <c r="E744" i="1"/>
  <c r="U743" i="1"/>
  <c r="E743" i="1"/>
  <c r="U742" i="1"/>
  <c r="E742" i="1"/>
  <c r="U741" i="1"/>
  <c r="E741" i="1"/>
  <c r="U740" i="1"/>
  <c r="E740" i="1"/>
  <c r="U739" i="1"/>
  <c r="E739" i="1"/>
  <c r="U738" i="1"/>
  <c r="E738" i="1"/>
  <c r="U737" i="1"/>
  <c r="E737" i="1"/>
  <c r="U736" i="1"/>
  <c r="E736" i="1"/>
  <c r="U735" i="1"/>
  <c r="E735" i="1"/>
  <c r="U734" i="1"/>
  <c r="E734" i="1"/>
  <c r="U733" i="1"/>
  <c r="E733" i="1"/>
  <c r="U732" i="1"/>
  <c r="E732" i="1"/>
  <c r="U731" i="1"/>
  <c r="E731" i="1"/>
  <c r="U730" i="1"/>
  <c r="E730" i="1"/>
  <c r="U729" i="1"/>
  <c r="E729" i="1"/>
  <c r="U728" i="1"/>
  <c r="E728" i="1"/>
  <c r="U727" i="1"/>
  <c r="E727" i="1"/>
  <c r="U726" i="1"/>
  <c r="E726" i="1"/>
  <c r="U725" i="1"/>
  <c r="E725" i="1"/>
  <c r="U724" i="1"/>
  <c r="E724" i="1"/>
  <c r="U723" i="1"/>
  <c r="E723" i="1"/>
  <c r="U722" i="1"/>
  <c r="E722" i="1"/>
  <c r="U721" i="1"/>
  <c r="E721" i="1"/>
  <c r="U720" i="1"/>
  <c r="E720" i="1"/>
  <c r="U719" i="1"/>
  <c r="E719" i="1"/>
  <c r="U718" i="1"/>
  <c r="E718" i="1"/>
  <c r="U717" i="1"/>
  <c r="E717" i="1"/>
  <c r="U716" i="1"/>
  <c r="E716" i="1"/>
  <c r="U715" i="1"/>
  <c r="E715" i="1"/>
  <c r="U714" i="1"/>
  <c r="E714" i="1"/>
  <c r="U713" i="1"/>
  <c r="E713" i="1"/>
  <c r="U712" i="1"/>
  <c r="E712" i="1"/>
  <c r="U711" i="1"/>
  <c r="E711" i="1"/>
  <c r="U710" i="1"/>
  <c r="E710" i="1"/>
  <c r="U709" i="1"/>
  <c r="E709" i="1"/>
  <c r="U708" i="1"/>
  <c r="E708" i="1"/>
  <c r="U707" i="1"/>
  <c r="E707" i="1"/>
  <c r="U706" i="1"/>
  <c r="E706" i="1"/>
  <c r="U705" i="1"/>
  <c r="E705" i="1"/>
  <c r="U704" i="1"/>
  <c r="E704" i="1"/>
  <c r="U703" i="1"/>
  <c r="E703" i="1"/>
  <c r="U702" i="1"/>
  <c r="E702" i="1"/>
  <c r="U701" i="1"/>
  <c r="E701" i="1"/>
  <c r="U700" i="1"/>
  <c r="E700" i="1"/>
  <c r="U699" i="1"/>
  <c r="E699" i="1"/>
  <c r="U698" i="1"/>
  <c r="E698" i="1"/>
  <c r="U697" i="1"/>
  <c r="E697" i="1"/>
  <c r="U696" i="1"/>
  <c r="E696" i="1"/>
  <c r="U695" i="1"/>
  <c r="E695" i="1"/>
  <c r="U694" i="1"/>
  <c r="E694" i="1"/>
  <c r="U693" i="1"/>
  <c r="E693" i="1"/>
  <c r="U692" i="1"/>
  <c r="E692" i="1"/>
  <c r="U691" i="1"/>
  <c r="E691" i="1"/>
  <c r="U690" i="1"/>
  <c r="E690" i="1"/>
  <c r="U689" i="1"/>
  <c r="E689" i="1"/>
  <c r="U688" i="1"/>
  <c r="E688" i="1"/>
  <c r="U687" i="1"/>
  <c r="E687" i="1"/>
  <c r="U686" i="1"/>
  <c r="E686" i="1"/>
  <c r="U685" i="1"/>
  <c r="E685" i="1"/>
  <c r="U684" i="1"/>
  <c r="E684" i="1"/>
  <c r="U683" i="1"/>
  <c r="E683" i="1"/>
  <c r="U682" i="1"/>
  <c r="E682" i="1"/>
  <c r="U681" i="1"/>
  <c r="E681" i="1"/>
  <c r="U680" i="1"/>
  <c r="E680" i="1"/>
  <c r="U679" i="1"/>
  <c r="E679" i="1"/>
  <c r="U678" i="1"/>
  <c r="E678" i="1"/>
  <c r="U677" i="1"/>
  <c r="E677" i="1"/>
  <c r="U676" i="1"/>
  <c r="E676" i="1"/>
  <c r="U675" i="1"/>
  <c r="E675" i="1"/>
  <c r="U674" i="1"/>
  <c r="E674" i="1"/>
  <c r="U673" i="1"/>
  <c r="E673" i="1"/>
  <c r="U672" i="1"/>
  <c r="E672" i="1"/>
  <c r="U671" i="1"/>
  <c r="E671" i="1"/>
  <c r="U670" i="1"/>
  <c r="E670" i="1"/>
  <c r="U669" i="1"/>
  <c r="E669" i="1"/>
  <c r="U668" i="1"/>
  <c r="E668" i="1"/>
  <c r="U667" i="1"/>
  <c r="E667" i="1"/>
  <c r="U666" i="1"/>
  <c r="E666" i="1"/>
  <c r="U665" i="1"/>
  <c r="E665" i="1"/>
  <c r="U664" i="1"/>
  <c r="E664" i="1"/>
  <c r="U663" i="1"/>
  <c r="E663" i="1"/>
  <c r="U662" i="1"/>
  <c r="E662" i="1"/>
  <c r="U661" i="1"/>
  <c r="E661" i="1"/>
  <c r="U660" i="1"/>
  <c r="E660" i="1"/>
  <c r="U659" i="1"/>
  <c r="E659" i="1"/>
  <c r="U658" i="1"/>
  <c r="E658" i="1"/>
  <c r="U657" i="1"/>
  <c r="E657" i="1"/>
  <c r="U656" i="1"/>
  <c r="E656" i="1"/>
  <c r="U655" i="1"/>
  <c r="E655" i="1"/>
  <c r="U654" i="1"/>
  <c r="E654" i="1"/>
  <c r="U653" i="1"/>
  <c r="E653" i="1"/>
  <c r="U652" i="1"/>
  <c r="E652" i="1"/>
  <c r="U651" i="1"/>
  <c r="E651" i="1"/>
  <c r="U650" i="1"/>
  <c r="E650" i="1"/>
  <c r="U649" i="1"/>
  <c r="E649" i="1"/>
  <c r="U648" i="1"/>
  <c r="E648" i="1"/>
  <c r="U647" i="1"/>
  <c r="E647" i="1"/>
  <c r="U646" i="1"/>
  <c r="E646" i="1"/>
  <c r="U645" i="1"/>
  <c r="E645" i="1"/>
  <c r="U644" i="1"/>
  <c r="E644" i="1"/>
  <c r="U643" i="1"/>
  <c r="E643" i="1"/>
  <c r="U642" i="1"/>
  <c r="E642" i="1"/>
  <c r="U641" i="1"/>
  <c r="E641" i="1"/>
  <c r="U640" i="1"/>
  <c r="E640" i="1"/>
  <c r="U639" i="1"/>
  <c r="E639" i="1"/>
  <c r="U638" i="1"/>
  <c r="E638" i="1"/>
  <c r="U637" i="1"/>
  <c r="E637" i="1"/>
  <c r="U636" i="1"/>
  <c r="E636" i="1"/>
  <c r="U635" i="1"/>
  <c r="E635" i="1"/>
  <c r="U634" i="1"/>
  <c r="E634" i="1"/>
  <c r="U633" i="1"/>
  <c r="E633" i="1"/>
  <c r="U632" i="1"/>
  <c r="E632" i="1"/>
  <c r="U631" i="1"/>
  <c r="E631" i="1"/>
  <c r="U630" i="1"/>
  <c r="E630" i="1"/>
  <c r="U629" i="1"/>
  <c r="E629" i="1"/>
  <c r="U628" i="1"/>
  <c r="E628" i="1"/>
  <c r="U627" i="1"/>
  <c r="E627" i="1"/>
  <c r="U626" i="1"/>
  <c r="E626" i="1"/>
  <c r="U625" i="1"/>
  <c r="E625" i="1"/>
  <c r="U624" i="1"/>
  <c r="E624" i="1"/>
  <c r="U623" i="1"/>
  <c r="E623" i="1"/>
  <c r="U622" i="1"/>
  <c r="E622" i="1"/>
  <c r="U621" i="1"/>
  <c r="E621" i="1"/>
  <c r="U620" i="1"/>
  <c r="E620" i="1"/>
  <c r="U619" i="1"/>
  <c r="E619" i="1"/>
  <c r="U618" i="1"/>
  <c r="E618" i="1"/>
  <c r="U617" i="1"/>
  <c r="E617" i="1"/>
  <c r="U616" i="1"/>
  <c r="E616" i="1"/>
  <c r="U615" i="1"/>
  <c r="E615" i="1"/>
  <c r="U614" i="1"/>
  <c r="E614" i="1"/>
  <c r="U613" i="1"/>
  <c r="E613" i="1"/>
  <c r="U612" i="1"/>
  <c r="E612" i="1"/>
  <c r="U611" i="1"/>
  <c r="E611" i="1"/>
  <c r="U610" i="1"/>
  <c r="E610" i="1"/>
  <c r="U609" i="1"/>
  <c r="E609" i="1"/>
  <c r="U608" i="1"/>
  <c r="E608" i="1"/>
  <c r="U607" i="1"/>
  <c r="E607" i="1"/>
  <c r="U606" i="1"/>
  <c r="E606" i="1"/>
  <c r="U605" i="1"/>
  <c r="E605" i="1"/>
  <c r="U604" i="1"/>
  <c r="E604" i="1"/>
  <c r="U603" i="1"/>
  <c r="E603" i="1"/>
  <c r="U602" i="1"/>
  <c r="E602" i="1"/>
  <c r="U601" i="1"/>
  <c r="E601" i="1"/>
  <c r="U600" i="1"/>
  <c r="E600" i="1"/>
  <c r="U599" i="1"/>
  <c r="E599" i="1"/>
  <c r="U598" i="1"/>
  <c r="E598" i="1"/>
  <c r="U597" i="1"/>
  <c r="E597" i="1"/>
  <c r="U596" i="1"/>
  <c r="E596" i="1"/>
  <c r="U595" i="1"/>
  <c r="E595" i="1"/>
  <c r="U594" i="1"/>
  <c r="E594" i="1"/>
  <c r="U593" i="1"/>
  <c r="E593" i="1"/>
  <c r="U592" i="1"/>
  <c r="E592" i="1"/>
  <c r="U591" i="1"/>
  <c r="E591" i="1"/>
  <c r="U590" i="1"/>
  <c r="E590" i="1"/>
  <c r="U589" i="1"/>
  <c r="E589" i="1"/>
  <c r="U588" i="1"/>
  <c r="E588" i="1"/>
  <c r="U587" i="1"/>
  <c r="E587" i="1"/>
  <c r="U586" i="1"/>
  <c r="E586" i="1"/>
  <c r="U585" i="1"/>
  <c r="E585" i="1"/>
  <c r="U584" i="1"/>
  <c r="E584" i="1"/>
  <c r="U583" i="1"/>
  <c r="E583" i="1"/>
  <c r="U582" i="1"/>
  <c r="E582" i="1"/>
  <c r="U581" i="1"/>
  <c r="E581" i="1"/>
  <c r="U580" i="1"/>
  <c r="E580" i="1"/>
  <c r="U579" i="1"/>
  <c r="E579" i="1"/>
  <c r="U578" i="1"/>
  <c r="E578" i="1"/>
  <c r="U577" i="1"/>
  <c r="E577" i="1"/>
  <c r="U576" i="1"/>
  <c r="E576" i="1"/>
  <c r="U575" i="1"/>
  <c r="E575" i="1"/>
  <c r="U574" i="1"/>
  <c r="E574" i="1"/>
  <c r="U573" i="1"/>
  <c r="E573" i="1"/>
  <c r="U572" i="1"/>
  <c r="E572" i="1"/>
  <c r="U571" i="1"/>
  <c r="E571" i="1"/>
  <c r="U570" i="1"/>
  <c r="E570" i="1"/>
  <c r="U569" i="1"/>
  <c r="E569" i="1"/>
  <c r="U568" i="1"/>
  <c r="E568" i="1"/>
  <c r="U567" i="1"/>
  <c r="E567" i="1"/>
  <c r="U566" i="1"/>
  <c r="E566" i="1"/>
  <c r="U565" i="1"/>
  <c r="E565" i="1"/>
  <c r="U564" i="1"/>
  <c r="E564" i="1"/>
  <c r="U563" i="1"/>
  <c r="E563" i="1"/>
  <c r="U562" i="1"/>
  <c r="E562" i="1"/>
  <c r="U561" i="1"/>
  <c r="E561" i="1"/>
  <c r="U560" i="1"/>
  <c r="E560" i="1"/>
  <c r="U559" i="1"/>
  <c r="E559" i="1"/>
  <c r="U558" i="1"/>
  <c r="E558" i="1"/>
  <c r="U557" i="1"/>
  <c r="E557" i="1"/>
  <c r="U556" i="1"/>
  <c r="E556" i="1"/>
  <c r="U555" i="1"/>
  <c r="E555" i="1"/>
  <c r="U554" i="1"/>
  <c r="E554" i="1"/>
  <c r="U553" i="1"/>
  <c r="E553" i="1"/>
  <c r="U552" i="1"/>
  <c r="E552" i="1"/>
  <c r="U551" i="1"/>
  <c r="E551" i="1"/>
  <c r="U550" i="1"/>
  <c r="E550" i="1"/>
  <c r="U549" i="1"/>
  <c r="E549" i="1"/>
  <c r="U548" i="1"/>
  <c r="E548" i="1"/>
  <c r="U547" i="1"/>
  <c r="E547" i="1"/>
  <c r="U546" i="1"/>
  <c r="E546" i="1"/>
  <c r="U545" i="1"/>
  <c r="E545" i="1"/>
  <c r="U544" i="1"/>
  <c r="E544" i="1"/>
  <c r="U543" i="1"/>
  <c r="E543" i="1"/>
  <c r="U542" i="1"/>
  <c r="E542" i="1"/>
  <c r="U541" i="1"/>
  <c r="E541" i="1"/>
  <c r="U540" i="1"/>
  <c r="E540" i="1"/>
  <c r="U539" i="1"/>
  <c r="E539" i="1"/>
  <c r="U538" i="1"/>
  <c r="E538" i="1"/>
  <c r="U537" i="1"/>
  <c r="E537" i="1"/>
  <c r="U536" i="1"/>
  <c r="E536" i="1"/>
  <c r="U535" i="1"/>
  <c r="E535" i="1"/>
  <c r="U534" i="1"/>
  <c r="E534" i="1"/>
  <c r="U533" i="1"/>
  <c r="E533" i="1"/>
  <c r="U532" i="1"/>
  <c r="E532" i="1"/>
  <c r="U531" i="1"/>
  <c r="E531" i="1"/>
  <c r="U530" i="1"/>
  <c r="E530" i="1"/>
  <c r="U529" i="1"/>
  <c r="E529" i="1"/>
  <c r="U528" i="1"/>
  <c r="E528" i="1"/>
  <c r="U527" i="1"/>
  <c r="E527" i="1"/>
  <c r="U526" i="1"/>
  <c r="E526" i="1"/>
  <c r="U525" i="1"/>
  <c r="E525" i="1"/>
  <c r="U524" i="1"/>
  <c r="E524" i="1"/>
  <c r="U523" i="1"/>
  <c r="E523" i="1"/>
  <c r="U522" i="1"/>
  <c r="E522" i="1"/>
  <c r="U521" i="1"/>
  <c r="E521" i="1"/>
  <c r="U520" i="1"/>
  <c r="E520" i="1"/>
  <c r="U519" i="1"/>
  <c r="E519" i="1"/>
  <c r="U518" i="1"/>
  <c r="E518" i="1"/>
  <c r="U517" i="1"/>
  <c r="E517" i="1"/>
  <c r="U516" i="1"/>
  <c r="E516" i="1"/>
  <c r="U515" i="1"/>
  <c r="E515" i="1"/>
  <c r="U514" i="1"/>
  <c r="E514" i="1"/>
  <c r="U513" i="1"/>
  <c r="E513" i="1"/>
  <c r="U512" i="1"/>
  <c r="E512" i="1"/>
  <c r="U511" i="1"/>
  <c r="E511" i="1"/>
  <c r="U510" i="1"/>
  <c r="E510" i="1"/>
  <c r="U509" i="1"/>
  <c r="E509" i="1"/>
  <c r="U508" i="1"/>
  <c r="E508" i="1"/>
  <c r="U507" i="1"/>
  <c r="E507" i="1"/>
  <c r="U506" i="1"/>
  <c r="E506" i="1"/>
  <c r="U505" i="1"/>
  <c r="E505" i="1"/>
  <c r="U504" i="1"/>
  <c r="E504" i="1"/>
  <c r="U503" i="1"/>
  <c r="E503" i="1"/>
  <c r="U502" i="1"/>
  <c r="E502" i="1"/>
  <c r="U501" i="1"/>
  <c r="E501" i="1"/>
  <c r="U500" i="1"/>
  <c r="E500" i="1"/>
  <c r="U499" i="1"/>
  <c r="E499" i="1"/>
  <c r="U498" i="1"/>
  <c r="E498" i="1"/>
  <c r="U497" i="1"/>
  <c r="E497" i="1"/>
  <c r="U496" i="1"/>
  <c r="E496" i="1"/>
  <c r="U495" i="1"/>
  <c r="E495" i="1"/>
  <c r="U494" i="1"/>
  <c r="E494" i="1"/>
  <c r="U493" i="1"/>
  <c r="E493" i="1"/>
  <c r="U492" i="1"/>
  <c r="E492" i="1"/>
  <c r="U491" i="1"/>
  <c r="E491" i="1"/>
  <c r="U490" i="1"/>
  <c r="E490" i="1"/>
  <c r="U489" i="1"/>
  <c r="E489" i="1"/>
  <c r="U488" i="1"/>
  <c r="E488" i="1"/>
  <c r="U487" i="1"/>
  <c r="E487" i="1"/>
  <c r="U486" i="1"/>
  <c r="E486" i="1"/>
  <c r="U485" i="1"/>
  <c r="E485" i="1"/>
  <c r="U484" i="1"/>
  <c r="E484" i="1"/>
  <c r="U483" i="1"/>
  <c r="E483" i="1"/>
  <c r="U482" i="1"/>
  <c r="E482" i="1"/>
  <c r="U481" i="1"/>
  <c r="E481" i="1"/>
  <c r="U480" i="1"/>
  <c r="E480" i="1"/>
  <c r="U479" i="1"/>
  <c r="E479" i="1"/>
  <c r="U478" i="1"/>
  <c r="E478" i="1"/>
  <c r="U477" i="1"/>
  <c r="E477" i="1"/>
  <c r="U476" i="1"/>
  <c r="E476" i="1"/>
  <c r="U475" i="1"/>
  <c r="E475" i="1"/>
  <c r="U474" i="1"/>
  <c r="E474" i="1"/>
  <c r="U473" i="1"/>
  <c r="E473" i="1"/>
  <c r="U472" i="1"/>
  <c r="E472" i="1"/>
  <c r="U471" i="1"/>
  <c r="E471" i="1"/>
  <c r="U470" i="1"/>
  <c r="E470" i="1"/>
  <c r="U469" i="1"/>
  <c r="E469" i="1"/>
  <c r="U468" i="1"/>
  <c r="E468" i="1"/>
  <c r="U467" i="1"/>
  <c r="E467" i="1"/>
  <c r="U466" i="1"/>
  <c r="E466" i="1"/>
  <c r="U465" i="1"/>
  <c r="E465" i="1"/>
  <c r="U464" i="1"/>
  <c r="E464" i="1"/>
  <c r="U463" i="1"/>
  <c r="E463" i="1"/>
  <c r="U462" i="1"/>
  <c r="E462" i="1"/>
  <c r="U461" i="1"/>
  <c r="E461" i="1"/>
  <c r="U460" i="1"/>
  <c r="E460" i="1"/>
  <c r="U459" i="1"/>
  <c r="E459" i="1"/>
  <c r="U458" i="1"/>
  <c r="E458" i="1"/>
  <c r="U457" i="1"/>
  <c r="E457" i="1"/>
  <c r="U456" i="1"/>
  <c r="E456" i="1"/>
  <c r="U455" i="1"/>
  <c r="E455" i="1"/>
  <c r="U454" i="1"/>
  <c r="E454" i="1"/>
  <c r="U453" i="1"/>
  <c r="E453" i="1"/>
  <c r="U452" i="1"/>
  <c r="E452" i="1"/>
  <c r="U451" i="1"/>
  <c r="E451" i="1"/>
  <c r="U450" i="1"/>
  <c r="E450" i="1"/>
  <c r="U449" i="1"/>
  <c r="E449" i="1"/>
  <c r="U448" i="1"/>
  <c r="E448" i="1"/>
  <c r="U447" i="1"/>
  <c r="E447" i="1"/>
  <c r="U446" i="1"/>
  <c r="E446" i="1"/>
  <c r="U445" i="1"/>
  <c r="E445" i="1"/>
  <c r="U444" i="1"/>
  <c r="E444" i="1"/>
  <c r="U443" i="1"/>
  <c r="E443" i="1"/>
  <c r="U442" i="1"/>
  <c r="E442" i="1"/>
  <c r="U441" i="1"/>
  <c r="E441" i="1"/>
  <c r="U440" i="1"/>
  <c r="E440" i="1"/>
  <c r="U439" i="1"/>
  <c r="E439" i="1"/>
  <c r="U438" i="1"/>
  <c r="E438" i="1"/>
  <c r="U437" i="1"/>
  <c r="E437" i="1"/>
  <c r="U436" i="1"/>
  <c r="E436" i="1"/>
  <c r="U435" i="1"/>
  <c r="E435" i="1"/>
  <c r="U434" i="1"/>
  <c r="E434" i="1"/>
  <c r="U433" i="1"/>
  <c r="E433" i="1"/>
  <c r="U432" i="1"/>
  <c r="E432" i="1"/>
  <c r="U431" i="1"/>
  <c r="E431" i="1"/>
  <c r="U430" i="1"/>
  <c r="E430" i="1"/>
  <c r="U429" i="1"/>
  <c r="E429" i="1"/>
  <c r="U428" i="1"/>
  <c r="E428" i="1"/>
  <c r="U427" i="1"/>
  <c r="E427" i="1"/>
  <c r="U426" i="1"/>
  <c r="E426" i="1"/>
  <c r="U425" i="1"/>
  <c r="E425" i="1"/>
  <c r="U424" i="1"/>
  <c r="E424" i="1"/>
  <c r="U423" i="1"/>
  <c r="E423" i="1"/>
  <c r="U422" i="1"/>
  <c r="E422" i="1"/>
  <c r="U421" i="1"/>
  <c r="E421" i="1"/>
  <c r="U420" i="1"/>
  <c r="E420" i="1"/>
  <c r="U419" i="1"/>
  <c r="E419" i="1"/>
  <c r="U418" i="1"/>
  <c r="E418" i="1"/>
  <c r="U417" i="1"/>
  <c r="E417" i="1"/>
  <c r="U416" i="1"/>
  <c r="E416" i="1"/>
  <c r="U415" i="1"/>
  <c r="E415" i="1"/>
  <c r="U414" i="1"/>
  <c r="E414" i="1"/>
  <c r="U413" i="1"/>
  <c r="E413" i="1"/>
  <c r="U412" i="1"/>
  <c r="E412" i="1"/>
  <c r="U411" i="1"/>
  <c r="E411" i="1"/>
  <c r="U410" i="1"/>
  <c r="E410" i="1"/>
  <c r="U409" i="1"/>
  <c r="E409" i="1"/>
  <c r="U408" i="1"/>
  <c r="E408" i="1"/>
  <c r="U407" i="1"/>
  <c r="E407" i="1"/>
  <c r="U406" i="1"/>
  <c r="E406" i="1"/>
  <c r="U405" i="1"/>
  <c r="E405" i="1"/>
  <c r="U404" i="1"/>
  <c r="E404" i="1"/>
  <c r="U403" i="1"/>
  <c r="E403" i="1"/>
  <c r="U402" i="1"/>
  <c r="E402" i="1"/>
  <c r="U401" i="1"/>
  <c r="E401" i="1"/>
  <c r="U400" i="1"/>
  <c r="E400" i="1"/>
  <c r="U399" i="1"/>
  <c r="E399" i="1"/>
  <c r="U398" i="1"/>
  <c r="E398" i="1"/>
  <c r="U397" i="1"/>
  <c r="E397" i="1"/>
  <c r="U396" i="1"/>
  <c r="E396" i="1"/>
  <c r="U395" i="1"/>
  <c r="E395" i="1"/>
  <c r="U394" i="1"/>
  <c r="E394" i="1"/>
  <c r="U393" i="1"/>
  <c r="E393" i="1"/>
  <c r="U392" i="1"/>
  <c r="E392" i="1"/>
  <c r="U391" i="1"/>
  <c r="E391" i="1"/>
  <c r="U390" i="1"/>
  <c r="E390" i="1"/>
  <c r="U389" i="1"/>
  <c r="E389" i="1"/>
  <c r="U388" i="1"/>
  <c r="E388" i="1"/>
  <c r="U387" i="1"/>
  <c r="E387" i="1"/>
  <c r="U386" i="1"/>
  <c r="E386" i="1"/>
  <c r="U385" i="1"/>
  <c r="E385" i="1"/>
  <c r="U384" i="1"/>
  <c r="E384" i="1"/>
  <c r="U383" i="1"/>
  <c r="E383" i="1"/>
  <c r="U382" i="1"/>
  <c r="E382" i="1"/>
  <c r="U381" i="1"/>
  <c r="E381" i="1"/>
  <c r="U380" i="1"/>
  <c r="E380" i="1"/>
  <c r="U379" i="1"/>
  <c r="E379" i="1"/>
  <c r="U378" i="1"/>
  <c r="E378" i="1"/>
  <c r="U377" i="1"/>
  <c r="E377" i="1"/>
  <c r="U376" i="1"/>
  <c r="E376" i="1"/>
  <c r="U375" i="1"/>
  <c r="E375" i="1"/>
  <c r="U374" i="1"/>
  <c r="E374" i="1"/>
  <c r="U373" i="1"/>
  <c r="E373" i="1"/>
  <c r="U372" i="1"/>
  <c r="E372" i="1"/>
  <c r="U371" i="1"/>
  <c r="E371" i="1"/>
  <c r="U370" i="1"/>
  <c r="E370" i="1"/>
  <c r="U369" i="1"/>
  <c r="E369" i="1"/>
  <c r="U368" i="1"/>
  <c r="E368" i="1"/>
  <c r="U367" i="1"/>
  <c r="E367" i="1"/>
  <c r="U366" i="1"/>
  <c r="E366" i="1"/>
  <c r="U365" i="1"/>
  <c r="E365" i="1"/>
  <c r="U364" i="1"/>
  <c r="E364" i="1"/>
  <c r="U363" i="1"/>
  <c r="E363" i="1"/>
  <c r="U362" i="1"/>
  <c r="E362" i="1"/>
  <c r="U361" i="1"/>
  <c r="E361" i="1"/>
  <c r="U360" i="1"/>
  <c r="E360" i="1"/>
  <c r="U359" i="1"/>
  <c r="E359" i="1"/>
  <c r="U358" i="1"/>
  <c r="E358" i="1"/>
  <c r="U357" i="1"/>
  <c r="E357" i="1"/>
  <c r="U356" i="1"/>
  <c r="E356" i="1"/>
  <c r="U355" i="1"/>
  <c r="E355" i="1"/>
  <c r="U354" i="1"/>
  <c r="E354" i="1"/>
  <c r="U353" i="1"/>
  <c r="E353" i="1"/>
  <c r="U352" i="1"/>
  <c r="E352" i="1"/>
  <c r="U351" i="1"/>
  <c r="E351" i="1"/>
  <c r="U350" i="1"/>
  <c r="E350" i="1"/>
  <c r="U349" i="1"/>
  <c r="E349" i="1"/>
  <c r="U348" i="1"/>
  <c r="E348" i="1"/>
  <c r="U347" i="1"/>
  <c r="E347" i="1"/>
  <c r="U346" i="1"/>
  <c r="E346" i="1"/>
  <c r="U345" i="1"/>
  <c r="E345" i="1"/>
  <c r="U344" i="1"/>
  <c r="E344" i="1"/>
  <c r="U343" i="1"/>
  <c r="E343" i="1"/>
  <c r="U342" i="1"/>
  <c r="E342" i="1"/>
  <c r="U341" i="1"/>
  <c r="E341" i="1"/>
  <c r="U340" i="1"/>
  <c r="E340" i="1"/>
  <c r="U339" i="1"/>
  <c r="E339" i="1"/>
  <c r="U338" i="1"/>
  <c r="E338" i="1"/>
  <c r="U337" i="1"/>
  <c r="E337" i="1"/>
  <c r="U336" i="1"/>
  <c r="E336" i="1"/>
  <c r="U335" i="1"/>
  <c r="E335" i="1"/>
  <c r="U334" i="1"/>
  <c r="E334" i="1"/>
  <c r="U333" i="1"/>
  <c r="E333" i="1"/>
  <c r="U332" i="1"/>
  <c r="E332" i="1"/>
  <c r="U331" i="1"/>
  <c r="E331" i="1"/>
  <c r="U330" i="1"/>
  <c r="E330" i="1"/>
  <c r="U329" i="1"/>
  <c r="E329" i="1"/>
  <c r="U328" i="1"/>
  <c r="E328" i="1"/>
  <c r="U327" i="1"/>
  <c r="E327" i="1"/>
  <c r="U326" i="1"/>
  <c r="E326" i="1"/>
  <c r="U325" i="1"/>
  <c r="E325" i="1"/>
  <c r="U324" i="1"/>
  <c r="E324" i="1"/>
  <c r="U323" i="1"/>
  <c r="E323" i="1"/>
  <c r="U322" i="1"/>
  <c r="E322" i="1"/>
  <c r="U321" i="1"/>
  <c r="E321" i="1"/>
  <c r="U320" i="1"/>
  <c r="E320" i="1"/>
  <c r="U319" i="1"/>
  <c r="E319" i="1"/>
  <c r="U318" i="1"/>
  <c r="E318" i="1"/>
  <c r="U317" i="1"/>
  <c r="E317" i="1"/>
  <c r="U316" i="1"/>
  <c r="E316" i="1"/>
  <c r="U315" i="1"/>
  <c r="E315" i="1"/>
  <c r="U314" i="1"/>
  <c r="E314" i="1"/>
  <c r="U313" i="1"/>
  <c r="E313" i="1"/>
  <c r="U312" i="1"/>
  <c r="E312" i="1"/>
  <c r="U311" i="1"/>
  <c r="E311" i="1"/>
  <c r="U310" i="1"/>
  <c r="E310" i="1"/>
  <c r="U309" i="1"/>
  <c r="E309" i="1"/>
  <c r="U308" i="1"/>
  <c r="E308" i="1"/>
  <c r="U307" i="1"/>
  <c r="E307" i="1"/>
  <c r="U306" i="1"/>
  <c r="E306" i="1"/>
  <c r="U305" i="1"/>
  <c r="E305" i="1"/>
  <c r="U304" i="1"/>
  <c r="E304" i="1"/>
  <c r="U303" i="1"/>
  <c r="E303" i="1"/>
  <c r="U302" i="1"/>
  <c r="E302" i="1"/>
  <c r="U301" i="1"/>
  <c r="E301" i="1"/>
  <c r="U300" i="1"/>
  <c r="E300" i="1"/>
  <c r="U299" i="1"/>
  <c r="E299" i="1"/>
  <c r="U298" i="1"/>
  <c r="E298" i="1"/>
  <c r="U297" i="1"/>
  <c r="E297" i="1"/>
  <c r="U296" i="1"/>
  <c r="E296" i="1"/>
  <c r="U295" i="1"/>
  <c r="E295" i="1"/>
  <c r="U294" i="1"/>
  <c r="E294" i="1"/>
  <c r="U293" i="1"/>
  <c r="E293" i="1"/>
  <c r="U292" i="1"/>
  <c r="E292" i="1"/>
  <c r="U291" i="1"/>
  <c r="E291" i="1"/>
  <c r="U290" i="1"/>
  <c r="E290" i="1"/>
  <c r="U289" i="1"/>
  <c r="E289" i="1"/>
  <c r="U288" i="1"/>
  <c r="E288" i="1"/>
  <c r="U287" i="1"/>
  <c r="E287" i="1"/>
  <c r="U286" i="1"/>
  <c r="E286" i="1"/>
  <c r="U285" i="1"/>
  <c r="E285" i="1"/>
  <c r="U284" i="1"/>
  <c r="E284" i="1"/>
  <c r="U283" i="1"/>
  <c r="E283" i="1"/>
  <c r="U282" i="1"/>
  <c r="E282" i="1"/>
  <c r="U281" i="1"/>
  <c r="E281" i="1"/>
  <c r="U280" i="1"/>
  <c r="E280" i="1"/>
  <c r="U279" i="1"/>
  <c r="E279" i="1"/>
  <c r="U278" i="1"/>
  <c r="E278" i="1"/>
  <c r="U277" i="1"/>
  <c r="E277" i="1"/>
  <c r="U276" i="1"/>
  <c r="E276" i="1"/>
  <c r="U275" i="1"/>
  <c r="E275" i="1"/>
  <c r="U274" i="1"/>
  <c r="E274" i="1"/>
  <c r="U273" i="1"/>
  <c r="E273" i="1"/>
  <c r="U272" i="1"/>
  <c r="E272" i="1"/>
  <c r="U271" i="1"/>
  <c r="E271" i="1"/>
  <c r="U270" i="1"/>
  <c r="E270" i="1"/>
  <c r="U269" i="1"/>
  <c r="E269" i="1"/>
  <c r="U268" i="1"/>
  <c r="E268" i="1"/>
  <c r="U267" i="1"/>
  <c r="E267" i="1"/>
  <c r="U266" i="1"/>
  <c r="E266" i="1"/>
  <c r="U265" i="1"/>
  <c r="E265" i="1"/>
  <c r="U264" i="1"/>
  <c r="E264" i="1"/>
  <c r="U263" i="1"/>
  <c r="E263" i="1"/>
  <c r="U262" i="1"/>
  <c r="E262" i="1"/>
  <c r="U261" i="1"/>
  <c r="E261" i="1"/>
  <c r="U260" i="1"/>
  <c r="E260" i="1"/>
  <c r="U259" i="1"/>
  <c r="E259" i="1"/>
  <c r="U258" i="1"/>
  <c r="E258" i="1"/>
  <c r="U257" i="1"/>
  <c r="E257" i="1"/>
  <c r="U256" i="1"/>
  <c r="E256" i="1"/>
  <c r="U255" i="1"/>
  <c r="E255" i="1"/>
  <c r="U254" i="1"/>
  <c r="E254" i="1"/>
  <c r="U253" i="1"/>
  <c r="E253" i="1"/>
  <c r="U252" i="1"/>
  <c r="E252" i="1"/>
  <c r="U251" i="1"/>
  <c r="E251" i="1"/>
  <c r="U250" i="1"/>
  <c r="E250" i="1"/>
  <c r="U249" i="1"/>
  <c r="E249" i="1"/>
  <c r="U248" i="1"/>
  <c r="E248" i="1"/>
  <c r="U247" i="1"/>
  <c r="E247" i="1"/>
  <c r="U246" i="1"/>
  <c r="E246" i="1"/>
  <c r="U245" i="1"/>
  <c r="E245" i="1"/>
  <c r="U244" i="1"/>
  <c r="E244" i="1"/>
  <c r="U243" i="1"/>
  <c r="E243" i="1"/>
  <c r="U242" i="1"/>
  <c r="E242" i="1"/>
  <c r="U241" i="1"/>
  <c r="E241" i="1"/>
  <c r="U240" i="1"/>
  <c r="E240" i="1"/>
  <c r="U239" i="1"/>
  <c r="E239" i="1"/>
  <c r="U238" i="1"/>
  <c r="E238" i="1"/>
  <c r="U237" i="1"/>
  <c r="E237" i="1"/>
  <c r="U236" i="1"/>
  <c r="E236" i="1"/>
  <c r="U235" i="1"/>
  <c r="E235" i="1"/>
  <c r="U234" i="1"/>
  <c r="E234" i="1"/>
  <c r="U233" i="1"/>
  <c r="E233" i="1"/>
  <c r="U232" i="1"/>
  <c r="E232" i="1"/>
  <c r="U231" i="1"/>
  <c r="E231" i="1"/>
  <c r="U230" i="1"/>
  <c r="E230" i="1"/>
  <c r="U229" i="1"/>
  <c r="E229" i="1"/>
  <c r="U228" i="1"/>
  <c r="E228" i="1"/>
  <c r="U227" i="1"/>
  <c r="E227" i="1"/>
  <c r="U226" i="1"/>
  <c r="E226" i="1"/>
  <c r="U225" i="1"/>
  <c r="E225" i="1"/>
  <c r="U224" i="1"/>
  <c r="E224" i="1"/>
  <c r="E222" i="1"/>
  <c r="U222" i="1"/>
  <c r="E223" i="1"/>
  <c r="U223" i="1"/>
  <c r="E218" i="1"/>
  <c r="U218" i="1"/>
  <c r="E219" i="1"/>
  <c r="U219" i="1"/>
  <c r="E220" i="1"/>
  <c r="U220" i="1"/>
  <c r="E221" i="1"/>
  <c r="U221" i="1"/>
  <c r="E144" i="1"/>
  <c r="U144" i="1"/>
  <c r="E145" i="1"/>
  <c r="U145" i="1"/>
  <c r="E146" i="1"/>
  <c r="U146" i="1"/>
  <c r="E147" i="1"/>
  <c r="U147" i="1"/>
  <c r="E148" i="1"/>
  <c r="U148" i="1"/>
  <c r="E149" i="1"/>
  <c r="U149" i="1"/>
  <c r="E150" i="1"/>
  <c r="U150" i="1"/>
  <c r="E151" i="1"/>
  <c r="U151" i="1"/>
  <c r="E152" i="1"/>
  <c r="U152" i="1"/>
  <c r="E153" i="1"/>
  <c r="U153" i="1"/>
  <c r="E154" i="1"/>
  <c r="U154" i="1"/>
  <c r="E155" i="1"/>
  <c r="U155" i="1"/>
  <c r="E156" i="1"/>
  <c r="U156" i="1"/>
  <c r="E157" i="1"/>
  <c r="U157" i="1"/>
  <c r="E158" i="1"/>
  <c r="U158" i="1"/>
  <c r="E159" i="1"/>
  <c r="U159" i="1"/>
  <c r="E160" i="1"/>
  <c r="U160" i="1"/>
  <c r="E161" i="1"/>
  <c r="U161" i="1"/>
  <c r="E162" i="1"/>
  <c r="U162" i="1"/>
  <c r="E163" i="1"/>
  <c r="U163" i="1"/>
  <c r="E164" i="1"/>
  <c r="U164" i="1"/>
  <c r="E165" i="1"/>
  <c r="U165" i="1"/>
  <c r="E166" i="1"/>
  <c r="U166" i="1"/>
  <c r="E167" i="1"/>
  <c r="U167" i="1"/>
  <c r="E168" i="1"/>
  <c r="U168" i="1"/>
  <c r="E169" i="1"/>
  <c r="U169" i="1"/>
  <c r="E170" i="1"/>
  <c r="U170" i="1"/>
  <c r="E171" i="1"/>
  <c r="U171" i="1"/>
  <c r="E172" i="1"/>
  <c r="U172" i="1"/>
  <c r="E173" i="1"/>
  <c r="U173" i="1"/>
  <c r="E174" i="1"/>
  <c r="U174" i="1"/>
  <c r="E175" i="1"/>
  <c r="U175" i="1"/>
  <c r="E176" i="1"/>
  <c r="U176" i="1"/>
  <c r="E177" i="1"/>
  <c r="U177" i="1"/>
  <c r="E178" i="1"/>
  <c r="U178" i="1"/>
  <c r="E179" i="1"/>
  <c r="U179" i="1"/>
  <c r="E180" i="1"/>
  <c r="U180" i="1"/>
  <c r="E181" i="1"/>
  <c r="U181" i="1"/>
  <c r="E182" i="1"/>
  <c r="U182" i="1"/>
  <c r="E183" i="1"/>
  <c r="U183" i="1"/>
  <c r="E184" i="1"/>
  <c r="U184" i="1"/>
  <c r="E185" i="1"/>
  <c r="U185" i="1"/>
  <c r="E186" i="1"/>
  <c r="U186" i="1"/>
  <c r="E187" i="1"/>
  <c r="U187" i="1"/>
  <c r="E188" i="1"/>
  <c r="U188" i="1"/>
  <c r="E189" i="1"/>
  <c r="U189" i="1"/>
  <c r="E190" i="1"/>
  <c r="U190" i="1"/>
  <c r="E191" i="1"/>
  <c r="U191" i="1"/>
  <c r="E192" i="1"/>
  <c r="U192" i="1"/>
  <c r="E193" i="1"/>
  <c r="U193" i="1"/>
  <c r="E194" i="1"/>
  <c r="U194" i="1"/>
  <c r="E195" i="1"/>
  <c r="U195" i="1"/>
  <c r="E196" i="1"/>
  <c r="U196" i="1"/>
  <c r="E197" i="1"/>
  <c r="U197" i="1"/>
  <c r="E198" i="1"/>
  <c r="U198" i="1"/>
  <c r="E199" i="1"/>
  <c r="U199" i="1"/>
  <c r="E200" i="1"/>
  <c r="U200" i="1"/>
  <c r="E201" i="1"/>
  <c r="U201" i="1"/>
  <c r="E202" i="1"/>
  <c r="U202" i="1"/>
  <c r="E203" i="1"/>
  <c r="U203" i="1"/>
  <c r="E204" i="1"/>
  <c r="U204" i="1"/>
  <c r="E205" i="1"/>
  <c r="U205" i="1"/>
  <c r="E206" i="1"/>
  <c r="U206" i="1"/>
  <c r="E207" i="1"/>
  <c r="U207" i="1"/>
  <c r="E208" i="1"/>
  <c r="U208" i="1"/>
  <c r="E209" i="1"/>
  <c r="U209" i="1"/>
  <c r="E210" i="1"/>
  <c r="U210" i="1"/>
  <c r="E211" i="1"/>
  <c r="U211" i="1"/>
  <c r="E212" i="1"/>
  <c r="U212" i="1"/>
  <c r="E213" i="1"/>
  <c r="U213" i="1"/>
  <c r="E214" i="1"/>
  <c r="U214" i="1"/>
  <c r="E215" i="1"/>
  <c r="U215" i="1"/>
  <c r="E216" i="1"/>
  <c r="U216" i="1"/>
  <c r="E217" i="1"/>
  <c r="U217" i="1"/>
  <c r="E124" i="1"/>
  <c r="U124" i="1"/>
  <c r="E125" i="1"/>
  <c r="U125" i="1"/>
  <c r="E126" i="1"/>
  <c r="U126" i="1"/>
  <c r="E127" i="1"/>
  <c r="U127" i="1"/>
  <c r="E128" i="1"/>
  <c r="U128" i="1"/>
  <c r="E129" i="1"/>
  <c r="U129" i="1"/>
  <c r="E130" i="1"/>
  <c r="U130" i="1"/>
  <c r="E131" i="1"/>
  <c r="U131" i="1"/>
  <c r="E132" i="1"/>
  <c r="U132" i="1"/>
  <c r="E133" i="1"/>
  <c r="U133" i="1"/>
  <c r="E134" i="1"/>
  <c r="U134" i="1"/>
  <c r="E135" i="1"/>
  <c r="U135" i="1"/>
  <c r="E136" i="1"/>
  <c r="U136" i="1"/>
  <c r="E137" i="1"/>
  <c r="U137" i="1"/>
  <c r="E138" i="1"/>
  <c r="U138" i="1"/>
  <c r="E139" i="1"/>
  <c r="U139" i="1"/>
  <c r="E140" i="1"/>
  <c r="U140" i="1"/>
  <c r="E141" i="1"/>
  <c r="U141" i="1"/>
  <c r="E142" i="1"/>
  <c r="U142" i="1"/>
  <c r="E143" i="1"/>
  <c r="U143" i="1"/>
  <c r="X32" i="6"/>
  <c r="X67" i="6"/>
  <c r="X66" i="6"/>
  <c r="R6" i="5" a="1"/>
  <c r="R6" i="5" s="1"/>
  <c r="AB21" i="1" s="1" a="1"/>
  <c r="AB21" i="1" s="1"/>
  <c r="Z20" i="1" l="1" a="1"/>
  <c r="Z20" i="1" s="1"/>
  <c r="Y21" i="1" a="1"/>
  <c r="Y21" i="1" s="1"/>
  <c r="C50" i="6" a="1"/>
  <c r="C50" i="6" s="1"/>
  <c r="C47" i="6" a="1"/>
  <c r="C47" i="6" s="1"/>
  <c r="B67" i="6" a="1"/>
  <c r="B67" i="6" s="1"/>
  <c r="R12" i="5"/>
  <c r="D22" i="5" a="1"/>
  <c r="D22" i="5" s="1"/>
  <c r="B2" i="6" a="1"/>
  <c r="B2" i="6" s="1"/>
  <c r="B13" i="5" a="1"/>
  <c r="B13" i="5" s="1"/>
  <c r="B77" i="6" a="1"/>
  <c r="B77" i="6" s="1"/>
  <c r="B79" i="6" a="1"/>
  <c r="B79" i="6" s="1"/>
  <c r="B78" i="6" a="1"/>
  <c r="B78" i="6" s="1"/>
  <c r="F16" i="5" a="1"/>
  <c r="F16" i="5" s="1"/>
  <c r="F15" i="5" a="1"/>
  <c r="F15" i="5" s="1"/>
  <c r="I8" i="5" a="1"/>
  <c r="I8" i="5" s="1"/>
  <c r="I9" i="5" a="1"/>
  <c r="I9" i="5" s="1"/>
  <c r="B75" i="6" a="1"/>
  <c r="B75" i="6" s="1"/>
  <c r="C21" i="5" a="1"/>
  <c r="C21" i="5" s="1"/>
  <c r="D21" i="5" a="1"/>
  <c r="D21" i="5" s="1"/>
  <c r="C56" i="6" a="1"/>
  <c r="C56" i="6" s="1"/>
  <c r="E33" i="6" a="1"/>
  <c r="E33" i="6" s="1"/>
  <c r="C59" i="6" a="1"/>
  <c r="C59" i="6" s="1"/>
  <c r="C62" i="6" a="1"/>
  <c r="C62" i="6" s="1"/>
  <c r="B40" i="6" a="1"/>
  <c r="B40" i="6" s="1"/>
  <c r="B66" i="6" a="1"/>
  <c r="B66" i="6" s="1"/>
  <c r="B10" i="6" a="1"/>
  <c r="B10" i="6" s="1"/>
  <c r="I6" i="5" a="1"/>
  <c r="I6" i="5" s="1"/>
  <c r="B1" i="1"/>
  <c r="B42" i="5" a="1"/>
  <c r="B42" i="5" s="1"/>
  <c r="B41" i="5" a="1"/>
  <c r="B41" i="5" s="1"/>
  <c r="B15" i="5" a="1"/>
  <c r="B15" i="5" s="1"/>
  <c r="B16" i="5" a="1"/>
  <c r="B16" i="5" s="1"/>
  <c r="I2" i="5" a="1"/>
  <c r="I2" i="5" s="1"/>
  <c r="I4" i="5" a="1"/>
  <c r="I4" i="5" s="1"/>
  <c r="B19" i="5" a="1"/>
  <c r="B19" i="5" s="1"/>
  <c r="I3" i="5" a="1"/>
  <c r="I3" i="5" s="1"/>
  <c r="AL29" i="1" l="1"/>
  <c r="W29" i="1" s="1"/>
  <c r="AL93" i="1"/>
  <c r="W93" i="1" s="1"/>
  <c r="AL157" i="1"/>
  <c r="W157" i="1" s="1"/>
  <c r="AL221" i="1"/>
  <c r="W221" i="1" s="1"/>
  <c r="AL285" i="1"/>
  <c r="W285" i="1" s="1"/>
  <c r="AL349" i="1"/>
  <c r="W349" i="1" s="1"/>
  <c r="AL413" i="1"/>
  <c r="W413" i="1" s="1"/>
  <c r="AL86" i="1"/>
  <c r="W86" i="1" s="1"/>
  <c r="AL150" i="1"/>
  <c r="W150" i="1" s="1"/>
  <c r="AL72" i="1"/>
  <c r="W72" i="1" s="1"/>
  <c r="AL136" i="1"/>
  <c r="W136" i="1" s="1"/>
  <c r="AL200" i="1"/>
  <c r="W200" i="1" s="1"/>
  <c r="AL264" i="1"/>
  <c r="W264" i="1" s="1"/>
  <c r="AL97" i="1"/>
  <c r="W97" i="1" s="1"/>
  <c r="AL194" i="1"/>
  <c r="W194" i="1" s="1"/>
  <c r="AL279" i="1"/>
  <c r="W279" i="1" s="1"/>
  <c r="AL353" i="1"/>
  <c r="W353" i="1" s="1"/>
  <c r="AL425" i="1"/>
  <c r="W425" i="1" s="1"/>
  <c r="AL489" i="1"/>
  <c r="W489" i="1" s="1"/>
  <c r="AL553" i="1"/>
  <c r="W553" i="1" s="1"/>
  <c r="AL617" i="1"/>
  <c r="W617" i="1" s="1"/>
  <c r="AL681" i="1"/>
  <c r="W681" i="1" s="1"/>
  <c r="AL745" i="1"/>
  <c r="W745" i="1" s="1"/>
  <c r="AL809" i="1"/>
  <c r="W809" i="1" s="1"/>
  <c r="AL873" i="1"/>
  <c r="W873" i="1" s="1"/>
  <c r="AL937" i="1"/>
  <c r="W937" i="1" s="1"/>
  <c r="AL1001" i="1"/>
  <c r="W1001" i="1" s="1"/>
  <c r="AL98" i="1"/>
  <c r="W98" i="1" s="1"/>
  <c r="AL195" i="1"/>
  <c r="W195" i="1" s="1"/>
  <c r="AL281" i="1"/>
  <c r="W281" i="1" s="1"/>
  <c r="AL354" i="1"/>
  <c r="W354" i="1" s="1"/>
  <c r="AL426" i="1"/>
  <c r="W426" i="1" s="1"/>
  <c r="AL490" i="1"/>
  <c r="W490" i="1" s="1"/>
  <c r="AL554" i="1"/>
  <c r="W554" i="1" s="1"/>
  <c r="AL618" i="1"/>
  <c r="W618" i="1" s="1"/>
  <c r="AL682" i="1"/>
  <c r="W682" i="1" s="1"/>
  <c r="AL746" i="1"/>
  <c r="W746" i="1" s="1"/>
  <c r="AL810" i="1"/>
  <c r="W810" i="1" s="1"/>
  <c r="AL874" i="1"/>
  <c r="W874" i="1" s="1"/>
  <c r="AL938" i="1"/>
  <c r="W938" i="1" s="1"/>
  <c r="AL1002" i="1"/>
  <c r="W1002" i="1" s="1"/>
  <c r="AL99" i="1"/>
  <c r="W99" i="1" s="1"/>
  <c r="AL196" i="1"/>
  <c r="W196" i="1" s="1"/>
  <c r="AL282" i="1"/>
  <c r="W282" i="1" s="1"/>
  <c r="AL355" i="1"/>
  <c r="W355" i="1" s="1"/>
  <c r="AL427" i="1"/>
  <c r="W427" i="1" s="1"/>
  <c r="AL491" i="1"/>
  <c r="W491" i="1" s="1"/>
  <c r="AL555" i="1"/>
  <c r="W555" i="1" s="1"/>
  <c r="AL619" i="1"/>
  <c r="W619" i="1" s="1"/>
  <c r="AL683" i="1"/>
  <c r="W683" i="1" s="1"/>
  <c r="AL747" i="1"/>
  <c r="W747" i="1" s="1"/>
  <c r="AL811" i="1"/>
  <c r="W811" i="1" s="1"/>
  <c r="AL875" i="1"/>
  <c r="W875" i="1" s="1"/>
  <c r="AL939" i="1"/>
  <c r="W939" i="1" s="1"/>
  <c r="AL1003" i="1"/>
  <c r="W1003" i="1" s="1"/>
  <c r="AL100" i="1"/>
  <c r="W100" i="1" s="1"/>
  <c r="AL198" i="1"/>
  <c r="W198" i="1" s="1"/>
  <c r="AL283" i="1"/>
  <c r="W283" i="1" s="1"/>
  <c r="AL356" i="1"/>
  <c r="W356" i="1" s="1"/>
  <c r="AL428" i="1"/>
  <c r="W428" i="1" s="1"/>
  <c r="AL492" i="1"/>
  <c r="W492" i="1" s="1"/>
  <c r="AL556" i="1"/>
  <c r="W556" i="1" s="1"/>
  <c r="AL620" i="1"/>
  <c r="W620" i="1" s="1"/>
  <c r="AL684" i="1"/>
  <c r="W684" i="1" s="1"/>
  <c r="AL748" i="1"/>
  <c r="W748" i="1" s="1"/>
  <c r="AL812" i="1"/>
  <c r="W812" i="1" s="1"/>
  <c r="AL876" i="1"/>
  <c r="W876" i="1" s="1"/>
  <c r="AL940" i="1"/>
  <c r="W940" i="1" s="1"/>
  <c r="AL1004" i="1"/>
  <c r="W1004" i="1" s="1"/>
  <c r="AL103" i="1"/>
  <c r="W103" i="1" s="1"/>
  <c r="AL105" i="1"/>
  <c r="W105" i="1" s="1"/>
  <c r="AL201" i="1"/>
  <c r="W201" i="1" s="1"/>
  <c r="AL286" i="1"/>
  <c r="W286" i="1" s="1"/>
  <c r="AL359" i="1"/>
  <c r="W359" i="1" s="1"/>
  <c r="AL430" i="1"/>
  <c r="W430" i="1" s="1"/>
  <c r="AL494" i="1"/>
  <c r="W494" i="1" s="1"/>
  <c r="AL558" i="1"/>
  <c r="W558" i="1" s="1"/>
  <c r="AL622" i="1"/>
  <c r="W622" i="1" s="1"/>
  <c r="AL686" i="1"/>
  <c r="W686" i="1" s="1"/>
  <c r="AL106" i="1"/>
  <c r="W106" i="1" s="1"/>
  <c r="AL202" i="1"/>
  <c r="W202" i="1" s="1"/>
  <c r="AL287" i="1"/>
  <c r="W287" i="1" s="1"/>
  <c r="AL360" i="1"/>
  <c r="W360" i="1" s="1"/>
  <c r="AL431" i="1"/>
  <c r="W431" i="1" s="1"/>
  <c r="AL495" i="1"/>
  <c r="W495" i="1" s="1"/>
  <c r="AL37" i="1"/>
  <c r="W37" i="1" s="1"/>
  <c r="AL101" i="1"/>
  <c r="W101" i="1" s="1"/>
  <c r="AL165" i="1"/>
  <c r="W165" i="1" s="1"/>
  <c r="AL229" i="1"/>
  <c r="W229" i="1" s="1"/>
  <c r="AL293" i="1"/>
  <c r="W293" i="1" s="1"/>
  <c r="AL357" i="1"/>
  <c r="W357" i="1" s="1"/>
  <c r="AL30" i="1"/>
  <c r="W30" i="1" s="1"/>
  <c r="AL94" i="1"/>
  <c r="W94" i="1" s="1"/>
  <c r="AL158" i="1"/>
  <c r="W158" i="1" s="1"/>
  <c r="AL80" i="1"/>
  <c r="W80" i="1" s="1"/>
  <c r="AL144" i="1"/>
  <c r="W144" i="1" s="1"/>
  <c r="AL208" i="1"/>
  <c r="W208" i="1" s="1"/>
  <c r="AL272" i="1"/>
  <c r="W272" i="1" s="1"/>
  <c r="AL108" i="1"/>
  <c r="W108" i="1" s="1"/>
  <c r="AL204" i="1"/>
  <c r="W204" i="1" s="1"/>
  <c r="AL289" i="1"/>
  <c r="W289" i="1" s="1"/>
  <c r="AL362" i="1"/>
  <c r="W362" i="1" s="1"/>
  <c r="AL433" i="1"/>
  <c r="W433" i="1" s="1"/>
  <c r="AL497" i="1"/>
  <c r="W497" i="1" s="1"/>
  <c r="AL561" i="1"/>
  <c r="W561" i="1" s="1"/>
  <c r="AL625" i="1"/>
  <c r="W625" i="1" s="1"/>
  <c r="AL689" i="1"/>
  <c r="W689" i="1" s="1"/>
  <c r="AL753" i="1"/>
  <c r="W753" i="1" s="1"/>
  <c r="AL817" i="1"/>
  <c r="W817" i="1" s="1"/>
  <c r="AL881" i="1"/>
  <c r="W881" i="1" s="1"/>
  <c r="AL945" i="1"/>
  <c r="W945" i="1" s="1"/>
  <c r="AL1009" i="1"/>
  <c r="W1009" i="1" s="1"/>
  <c r="AL111" i="1"/>
  <c r="W111" i="1" s="1"/>
  <c r="AL206" i="1"/>
  <c r="W206" i="1" s="1"/>
  <c r="AL290" i="1"/>
  <c r="W290" i="1" s="1"/>
  <c r="AL363" i="1"/>
  <c r="W363" i="1" s="1"/>
  <c r="AL434" i="1"/>
  <c r="W434" i="1" s="1"/>
  <c r="AL498" i="1"/>
  <c r="W498" i="1" s="1"/>
  <c r="AL562" i="1"/>
  <c r="W562" i="1" s="1"/>
  <c r="AL626" i="1"/>
  <c r="W626" i="1" s="1"/>
  <c r="AL690" i="1"/>
  <c r="W690" i="1" s="1"/>
  <c r="AL754" i="1"/>
  <c r="W754" i="1" s="1"/>
  <c r="AL818" i="1"/>
  <c r="W818" i="1" s="1"/>
  <c r="AL882" i="1"/>
  <c r="W882" i="1" s="1"/>
  <c r="AL946" i="1"/>
  <c r="W946" i="1" s="1"/>
  <c r="AL1010" i="1"/>
  <c r="W1010" i="1" s="1"/>
  <c r="AL113" i="1"/>
  <c r="W113" i="1" s="1"/>
  <c r="AL207" i="1"/>
  <c r="W207" i="1" s="1"/>
  <c r="AL291" i="1"/>
  <c r="W291" i="1" s="1"/>
  <c r="AL364" i="1"/>
  <c r="W364" i="1" s="1"/>
  <c r="AL435" i="1"/>
  <c r="W435" i="1" s="1"/>
  <c r="AL499" i="1"/>
  <c r="W499" i="1" s="1"/>
  <c r="AL563" i="1"/>
  <c r="W563" i="1" s="1"/>
  <c r="AL627" i="1"/>
  <c r="W627" i="1" s="1"/>
  <c r="AL691" i="1"/>
  <c r="W691" i="1" s="1"/>
  <c r="AL755" i="1"/>
  <c r="W755" i="1" s="1"/>
  <c r="AL819" i="1"/>
  <c r="W819" i="1" s="1"/>
  <c r="AL883" i="1"/>
  <c r="W883" i="1" s="1"/>
  <c r="AL947" i="1"/>
  <c r="W947" i="1" s="1"/>
  <c r="AL1011" i="1"/>
  <c r="W1011" i="1" s="1"/>
  <c r="AL114" i="1"/>
  <c r="W114" i="1" s="1"/>
  <c r="AL209" i="1"/>
  <c r="W209" i="1" s="1"/>
  <c r="AL292" i="1"/>
  <c r="W292" i="1" s="1"/>
  <c r="AL366" i="1"/>
  <c r="W366" i="1" s="1"/>
  <c r="AL436" i="1"/>
  <c r="W436" i="1" s="1"/>
  <c r="AL500" i="1"/>
  <c r="W500" i="1" s="1"/>
  <c r="AL564" i="1"/>
  <c r="W564" i="1" s="1"/>
  <c r="AL628" i="1"/>
  <c r="W628" i="1" s="1"/>
  <c r="AL692" i="1"/>
  <c r="W692" i="1" s="1"/>
  <c r="AL756" i="1"/>
  <c r="W756" i="1" s="1"/>
  <c r="AL820" i="1"/>
  <c r="W820" i="1" s="1"/>
  <c r="AL884" i="1"/>
  <c r="W884" i="1" s="1"/>
  <c r="AL948" i="1"/>
  <c r="W948" i="1" s="1"/>
  <c r="AL1012" i="1"/>
  <c r="W1012" i="1" s="1"/>
  <c r="AL115" i="1"/>
  <c r="W115" i="1" s="1"/>
  <c r="AL116" i="1"/>
  <c r="W116" i="1" s="1"/>
  <c r="AL211" i="1"/>
  <c r="W211" i="1" s="1"/>
  <c r="AL295" i="1"/>
  <c r="W295" i="1" s="1"/>
  <c r="AL368" i="1"/>
  <c r="W368" i="1" s="1"/>
  <c r="AL438" i="1"/>
  <c r="W438" i="1" s="1"/>
  <c r="AL502" i="1"/>
  <c r="W502" i="1" s="1"/>
  <c r="AL566" i="1"/>
  <c r="W566" i="1" s="1"/>
  <c r="AL630" i="1"/>
  <c r="W630" i="1" s="1"/>
  <c r="AL694" i="1"/>
  <c r="W694" i="1" s="1"/>
  <c r="AL119" i="1"/>
  <c r="W119" i="1" s="1"/>
  <c r="AL212" i="1"/>
  <c r="W212" i="1" s="1"/>
  <c r="AL296" i="1"/>
  <c r="W296" i="1" s="1"/>
  <c r="AL369" i="1"/>
  <c r="W369" i="1" s="1"/>
  <c r="AL439" i="1"/>
  <c r="W439" i="1" s="1"/>
  <c r="AL503" i="1"/>
  <c r="W503" i="1" s="1"/>
  <c r="AL45" i="1"/>
  <c r="W45" i="1" s="1"/>
  <c r="AL109" i="1"/>
  <c r="W109" i="1" s="1"/>
  <c r="AL173" i="1"/>
  <c r="W173" i="1" s="1"/>
  <c r="AL237" i="1"/>
  <c r="W237" i="1" s="1"/>
  <c r="AL301" i="1"/>
  <c r="W301" i="1" s="1"/>
  <c r="AL365" i="1"/>
  <c r="W365" i="1" s="1"/>
  <c r="AL38" i="1"/>
  <c r="W38" i="1" s="1"/>
  <c r="AL102" i="1"/>
  <c r="W102" i="1" s="1"/>
  <c r="AL166" i="1"/>
  <c r="W166" i="1" s="1"/>
  <c r="AL88" i="1"/>
  <c r="W88" i="1" s="1"/>
  <c r="AL152" i="1"/>
  <c r="W152" i="1" s="1"/>
  <c r="AL216" i="1"/>
  <c r="W216" i="1" s="1"/>
  <c r="AL280" i="1"/>
  <c r="W280" i="1" s="1"/>
  <c r="AL122" i="1"/>
  <c r="W122" i="1" s="1"/>
  <c r="AL215" i="1"/>
  <c r="W215" i="1" s="1"/>
  <c r="AL298" i="1"/>
  <c r="W298" i="1" s="1"/>
  <c r="AL371" i="1"/>
  <c r="W371" i="1" s="1"/>
  <c r="AL441" i="1"/>
  <c r="W441" i="1" s="1"/>
  <c r="AL505" i="1"/>
  <c r="W505" i="1" s="1"/>
  <c r="AL569" i="1"/>
  <c r="W569" i="1" s="1"/>
  <c r="AL633" i="1"/>
  <c r="W633" i="1" s="1"/>
  <c r="AL697" i="1"/>
  <c r="W697" i="1" s="1"/>
  <c r="AL761" i="1"/>
  <c r="W761" i="1" s="1"/>
  <c r="AL825" i="1"/>
  <c r="W825" i="1" s="1"/>
  <c r="AL889" i="1"/>
  <c r="W889" i="1" s="1"/>
  <c r="AL953" i="1"/>
  <c r="W953" i="1" s="1"/>
  <c r="AL1017" i="1"/>
  <c r="W1017" i="1" s="1"/>
  <c r="AL123" i="1"/>
  <c r="W123" i="1" s="1"/>
  <c r="AL217" i="1"/>
  <c r="W217" i="1" s="1"/>
  <c r="AL299" i="1"/>
  <c r="W299" i="1" s="1"/>
  <c r="AL372" i="1"/>
  <c r="W372" i="1" s="1"/>
  <c r="AL442" i="1"/>
  <c r="W442" i="1" s="1"/>
  <c r="AL506" i="1"/>
  <c r="W506" i="1" s="1"/>
  <c r="AL570" i="1"/>
  <c r="W570" i="1" s="1"/>
  <c r="AL634" i="1"/>
  <c r="W634" i="1" s="1"/>
  <c r="AL698" i="1"/>
  <c r="W698" i="1" s="1"/>
  <c r="AL762" i="1"/>
  <c r="W762" i="1" s="1"/>
  <c r="AL826" i="1"/>
  <c r="W826" i="1" s="1"/>
  <c r="AL890" i="1"/>
  <c r="W890" i="1" s="1"/>
  <c r="AL954" i="1"/>
  <c r="W954" i="1" s="1"/>
  <c r="AL1018" i="1"/>
  <c r="W1018" i="1" s="1"/>
  <c r="AL124" i="1"/>
  <c r="W124" i="1" s="1"/>
  <c r="AL218" i="1"/>
  <c r="W218" i="1" s="1"/>
  <c r="AL300" i="1"/>
  <c r="W300" i="1" s="1"/>
  <c r="AL374" i="1"/>
  <c r="W374" i="1" s="1"/>
  <c r="AL443" i="1"/>
  <c r="W443" i="1" s="1"/>
  <c r="AL507" i="1"/>
  <c r="W507" i="1" s="1"/>
  <c r="AL571" i="1"/>
  <c r="W571" i="1" s="1"/>
  <c r="AL635" i="1"/>
  <c r="W635" i="1" s="1"/>
  <c r="AL699" i="1"/>
  <c r="W699" i="1" s="1"/>
  <c r="AL763" i="1"/>
  <c r="W763" i="1" s="1"/>
  <c r="AL827" i="1"/>
  <c r="W827" i="1" s="1"/>
  <c r="AL891" i="1"/>
  <c r="W891" i="1" s="1"/>
  <c r="AL955" i="1"/>
  <c r="W955" i="1" s="1"/>
  <c r="AL1019" i="1"/>
  <c r="W1019" i="1" s="1"/>
  <c r="AL127" i="1"/>
  <c r="W127" i="1" s="1"/>
  <c r="AL219" i="1"/>
  <c r="W219" i="1" s="1"/>
  <c r="AL302" i="1"/>
  <c r="W302" i="1" s="1"/>
  <c r="AL375" i="1"/>
  <c r="W375" i="1" s="1"/>
  <c r="AL444" i="1"/>
  <c r="W444" i="1" s="1"/>
  <c r="AL508" i="1"/>
  <c r="W508" i="1" s="1"/>
  <c r="AL572" i="1"/>
  <c r="W572" i="1" s="1"/>
  <c r="AL636" i="1"/>
  <c r="W636" i="1" s="1"/>
  <c r="AL700" i="1"/>
  <c r="W700" i="1" s="1"/>
  <c r="AL764" i="1"/>
  <c r="W764" i="1" s="1"/>
  <c r="AL828" i="1"/>
  <c r="W828" i="1" s="1"/>
  <c r="AL892" i="1"/>
  <c r="W892" i="1" s="1"/>
  <c r="AL956" i="1"/>
  <c r="W956" i="1" s="1"/>
  <c r="AL1020" i="1"/>
  <c r="W1020" i="1" s="1"/>
  <c r="AL26" i="1"/>
  <c r="W26" i="1" s="1"/>
  <c r="AL130" i="1"/>
  <c r="W130" i="1" s="1"/>
  <c r="AL222" i="1"/>
  <c r="W222" i="1" s="1"/>
  <c r="AL304" i="1"/>
  <c r="W304" i="1" s="1"/>
  <c r="AL377" i="1"/>
  <c r="W377" i="1" s="1"/>
  <c r="AL446" i="1"/>
  <c r="W446" i="1" s="1"/>
  <c r="AL510" i="1"/>
  <c r="W510" i="1" s="1"/>
  <c r="AL574" i="1"/>
  <c r="W574" i="1" s="1"/>
  <c r="AL638" i="1"/>
  <c r="W638" i="1" s="1"/>
  <c r="AL28" i="1"/>
  <c r="W28" i="1" s="1"/>
  <c r="AL131" i="1"/>
  <c r="W131" i="1" s="1"/>
  <c r="AL223" i="1"/>
  <c r="W223" i="1" s="1"/>
  <c r="AL305" i="1"/>
  <c r="W305" i="1" s="1"/>
  <c r="AL378" i="1"/>
  <c r="W378" i="1" s="1"/>
  <c r="AL447" i="1"/>
  <c r="W447" i="1" s="1"/>
  <c r="AL511" i="1"/>
  <c r="W511" i="1" s="1"/>
  <c r="AL53" i="1"/>
  <c r="W53" i="1" s="1"/>
  <c r="AL117" i="1"/>
  <c r="W117" i="1" s="1"/>
  <c r="AL181" i="1"/>
  <c r="W181" i="1" s="1"/>
  <c r="AL245" i="1"/>
  <c r="W245" i="1" s="1"/>
  <c r="AL309" i="1"/>
  <c r="W309" i="1" s="1"/>
  <c r="AL373" i="1"/>
  <c r="W373" i="1" s="1"/>
  <c r="AL46" i="1"/>
  <c r="W46" i="1" s="1"/>
  <c r="AL110" i="1"/>
  <c r="W110" i="1" s="1"/>
  <c r="AL32" i="1"/>
  <c r="W32" i="1" s="1"/>
  <c r="AL96" i="1"/>
  <c r="W96" i="1" s="1"/>
  <c r="AL160" i="1"/>
  <c r="W160" i="1" s="1"/>
  <c r="AL224" i="1"/>
  <c r="W224" i="1" s="1"/>
  <c r="AL33" i="1"/>
  <c r="W33" i="1" s="1"/>
  <c r="AL135" i="1"/>
  <c r="W135" i="1" s="1"/>
  <c r="AL226" i="1"/>
  <c r="W226" i="1" s="1"/>
  <c r="AL307" i="1"/>
  <c r="W307" i="1" s="1"/>
  <c r="AL380" i="1"/>
  <c r="W380" i="1" s="1"/>
  <c r="AL449" i="1"/>
  <c r="W449" i="1" s="1"/>
  <c r="AL513" i="1"/>
  <c r="W513" i="1" s="1"/>
  <c r="AL577" i="1"/>
  <c r="W577" i="1" s="1"/>
  <c r="AL641" i="1"/>
  <c r="W641" i="1" s="1"/>
  <c r="AL705" i="1"/>
  <c r="W705" i="1" s="1"/>
  <c r="AL769" i="1"/>
  <c r="W769" i="1" s="1"/>
  <c r="AL833" i="1"/>
  <c r="W833" i="1" s="1"/>
  <c r="AL897" i="1"/>
  <c r="W897" i="1" s="1"/>
  <c r="AL961" i="1"/>
  <c r="W961" i="1" s="1"/>
  <c r="AL34" i="1"/>
  <c r="W34" i="1" s="1"/>
  <c r="AL137" i="1"/>
  <c r="W137" i="1" s="1"/>
  <c r="AL227" i="1"/>
  <c r="W227" i="1" s="1"/>
  <c r="AL308" i="1"/>
  <c r="W308" i="1" s="1"/>
  <c r="AL382" i="1"/>
  <c r="W382" i="1" s="1"/>
  <c r="AL450" i="1"/>
  <c r="W450" i="1" s="1"/>
  <c r="AL514" i="1"/>
  <c r="W514" i="1" s="1"/>
  <c r="AL578" i="1"/>
  <c r="W578" i="1" s="1"/>
  <c r="AL642" i="1"/>
  <c r="W642" i="1" s="1"/>
  <c r="AL706" i="1"/>
  <c r="W706" i="1" s="1"/>
  <c r="AL770" i="1"/>
  <c r="W770" i="1" s="1"/>
  <c r="AL834" i="1"/>
  <c r="W834" i="1" s="1"/>
  <c r="AL898" i="1"/>
  <c r="W898" i="1" s="1"/>
  <c r="AL962" i="1"/>
  <c r="W962" i="1" s="1"/>
  <c r="AL35" i="1"/>
  <c r="W35" i="1" s="1"/>
  <c r="AL138" i="1"/>
  <c r="W138" i="1" s="1"/>
  <c r="AL228" i="1"/>
  <c r="W228" i="1" s="1"/>
  <c r="AL310" i="1"/>
  <c r="W310" i="1" s="1"/>
  <c r="AL383" i="1"/>
  <c r="W383" i="1" s="1"/>
  <c r="AL451" i="1"/>
  <c r="W451" i="1" s="1"/>
  <c r="AL515" i="1"/>
  <c r="W515" i="1" s="1"/>
  <c r="AL579" i="1"/>
  <c r="W579" i="1" s="1"/>
  <c r="AL643" i="1"/>
  <c r="W643" i="1" s="1"/>
  <c r="AL707" i="1"/>
  <c r="W707" i="1" s="1"/>
  <c r="AL771" i="1"/>
  <c r="W771" i="1" s="1"/>
  <c r="AL835" i="1"/>
  <c r="W835" i="1" s="1"/>
  <c r="AL899" i="1"/>
  <c r="W899" i="1" s="1"/>
  <c r="AL963" i="1"/>
  <c r="W963" i="1" s="1"/>
  <c r="AL36" i="1"/>
  <c r="W36" i="1" s="1"/>
  <c r="AL139" i="1"/>
  <c r="W139" i="1" s="1"/>
  <c r="AL230" i="1"/>
  <c r="W230" i="1" s="1"/>
  <c r="AL311" i="1"/>
  <c r="W311" i="1" s="1"/>
  <c r="AL384" i="1"/>
  <c r="W384" i="1" s="1"/>
  <c r="AL452" i="1"/>
  <c r="W452" i="1" s="1"/>
  <c r="AL516" i="1"/>
  <c r="W516" i="1" s="1"/>
  <c r="AL580" i="1"/>
  <c r="W580" i="1" s="1"/>
  <c r="AL644" i="1"/>
  <c r="W644" i="1" s="1"/>
  <c r="AL708" i="1"/>
  <c r="W708" i="1" s="1"/>
  <c r="AL772" i="1"/>
  <c r="W772" i="1" s="1"/>
  <c r="AL836" i="1"/>
  <c r="W836" i="1" s="1"/>
  <c r="AL900" i="1"/>
  <c r="W900" i="1" s="1"/>
  <c r="AL964" i="1"/>
  <c r="W964" i="1" s="1"/>
  <c r="AL39" i="1"/>
  <c r="W39" i="1" s="1"/>
  <c r="AL41" i="1"/>
  <c r="W41" i="1" s="1"/>
  <c r="AL143" i="1"/>
  <c r="W143" i="1" s="1"/>
  <c r="AL233" i="1"/>
  <c r="W233" i="1" s="1"/>
  <c r="AL313" i="1"/>
  <c r="W313" i="1" s="1"/>
  <c r="AL386" i="1"/>
  <c r="W386" i="1" s="1"/>
  <c r="AL454" i="1"/>
  <c r="W454" i="1" s="1"/>
  <c r="AL518" i="1"/>
  <c r="W518" i="1" s="1"/>
  <c r="AL582" i="1"/>
  <c r="W582" i="1" s="1"/>
  <c r="AL646" i="1"/>
  <c r="W646" i="1" s="1"/>
  <c r="AL42" i="1"/>
  <c r="W42" i="1" s="1"/>
  <c r="AL145" i="1"/>
  <c r="W145" i="1" s="1"/>
  <c r="AL234" i="1"/>
  <c r="W234" i="1" s="1"/>
  <c r="AL314" i="1"/>
  <c r="W314" i="1" s="1"/>
  <c r="AL387" i="1"/>
  <c r="W387" i="1" s="1"/>
  <c r="AL455" i="1"/>
  <c r="W455" i="1" s="1"/>
  <c r="AL519" i="1"/>
  <c r="W519" i="1" s="1"/>
  <c r="AL141" i="1"/>
  <c r="W141" i="1" s="1"/>
  <c r="AL269" i="1"/>
  <c r="W269" i="1" s="1"/>
  <c r="AL397" i="1"/>
  <c r="W397" i="1" s="1"/>
  <c r="AL134" i="1"/>
  <c r="W134" i="1" s="1"/>
  <c r="AL120" i="1"/>
  <c r="W120" i="1" s="1"/>
  <c r="AL248" i="1"/>
  <c r="W248" i="1" s="1"/>
  <c r="AL172" i="1"/>
  <c r="W172" i="1" s="1"/>
  <c r="AL335" i="1"/>
  <c r="W335" i="1" s="1"/>
  <c r="AL473" i="1"/>
  <c r="W473" i="1" s="1"/>
  <c r="AL601" i="1"/>
  <c r="W601" i="1" s="1"/>
  <c r="AL729" i="1"/>
  <c r="W729" i="1" s="1"/>
  <c r="AL857" i="1"/>
  <c r="W857" i="1" s="1"/>
  <c r="AL985" i="1"/>
  <c r="W985" i="1" s="1"/>
  <c r="AL174" i="1"/>
  <c r="W174" i="1" s="1"/>
  <c r="AL336" i="1"/>
  <c r="W336" i="1" s="1"/>
  <c r="AL474" i="1"/>
  <c r="W474" i="1" s="1"/>
  <c r="AL602" i="1"/>
  <c r="W602" i="1" s="1"/>
  <c r="AL730" i="1"/>
  <c r="W730" i="1" s="1"/>
  <c r="AL858" i="1"/>
  <c r="W858" i="1" s="1"/>
  <c r="AL986" i="1"/>
  <c r="W986" i="1" s="1"/>
  <c r="AL175" i="1"/>
  <c r="W175" i="1" s="1"/>
  <c r="AL337" i="1"/>
  <c r="W337" i="1" s="1"/>
  <c r="AL475" i="1"/>
  <c r="W475" i="1" s="1"/>
  <c r="AL603" i="1"/>
  <c r="W603" i="1" s="1"/>
  <c r="AL731" i="1"/>
  <c r="W731" i="1" s="1"/>
  <c r="AL859" i="1"/>
  <c r="W859" i="1" s="1"/>
  <c r="AL987" i="1"/>
  <c r="W987" i="1" s="1"/>
  <c r="AL177" i="1"/>
  <c r="W177" i="1" s="1"/>
  <c r="AL338" i="1"/>
  <c r="W338" i="1" s="1"/>
  <c r="AL476" i="1"/>
  <c r="W476" i="1" s="1"/>
  <c r="AL604" i="1"/>
  <c r="W604" i="1" s="1"/>
  <c r="AL732" i="1"/>
  <c r="W732" i="1" s="1"/>
  <c r="AL860" i="1"/>
  <c r="W860" i="1" s="1"/>
  <c r="AL988" i="1"/>
  <c r="W988" i="1" s="1"/>
  <c r="AL79" i="1"/>
  <c r="W79" i="1" s="1"/>
  <c r="AL265" i="1"/>
  <c r="W265" i="1" s="1"/>
  <c r="AL414" i="1"/>
  <c r="W414" i="1" s="1"/>
  <c r="AL542" i="1"/>
  <c r="W542" i="1" s="1"/>
  <c r="AL670" i="1"/>
  <c r="W670" i="1" s="1"/>
  <c r="AL180" i="1"/>
  <c r="W180" i="1" s="1"/>
  <c r="AL342" i="1"/>
  <c r="W342" i="1" s="1"/>
  <c r="AL479" i="1"/>
  <c r="W479" i="1" s="1"/>
  <c r="AL575" i="1"/>
  <c r="W575" i="1" s="1"/>
  <c r="AL394" i="1"/>
  <c r="W394" i="1" s="1"/>
  <c r="AL629" i="1"/>
  <c r="W629" i="1" s="1"/>
  <c r="AL774" i="1"/>
  <c r="W774" i="1" s="1"/>
  <c r="AL902" i="1"/>
  <c r="W902" i="1" s="1"/>
  <c r="AL95" i="1"/>
  <c r="W95" i="1" s="1"/>
  <c r="AL432" i="1"/>
  <c r="W432" i="1" s="1"/>
  <c r="AL653" i="1"/>
  <c r="W653" i="1" s="1"/>
  <c r="AL791" i="1"/>
  <c r="W791" i="1" s="1"/>
  <c r="AL919" i="1"/>
  <c r="W919" i="1" s="1"/>
  <c r="AL167" i="1"/>
  <c r="W167" i="1" s="1"/>
  <c r="AL469" i="1"/>
  <c r="W469" i="1" s="1"/>
  <c r="AL677" i="1"/>
  <c r="W677" i="1" s="1"/>
  <c r="AL808" i="1"/>
  <c r="W808" i="1" s="1"/>
  <c r="AL936" i="1"/>
  <c r="W936" i="1" s="1"/>
  <c r="AL214" i="1"/>
  <c r="W214" i="1" s="1"/>
  <c r="AL504" i="1"/>
  <c r="W504" i="1" s="1"/>
  <c r="AL701" i="1"/>
  <c r="W701" i="1" s="1"/>
  <c r="AL829" i="1"/>
  <c r="W829" i="1" s="1"/>
  <c r="AL957" i="1"/>
  <c r="W957" i="1" s="1"/>
  <c r="AL220" i="1"/>
  <c r="W220" i="1" s="1"/>
  <c r="AL509" i="1"/>
  <c r="W509" i="1" s="1"/>
  <c r="AL702" i="1"/>
  <c r="W702" i="1" s="1"/>
  <c r="AL830" i="1"/>
  <c r="W830" i="1" s="1"/>
  <c r="AL958" i="1"/>
  <c r="W958" i="1" s="1"/>
  <c r="AL225" i="1"/>
  <c r="W225" i="1" s="1"/>
  <c r="AL512" i="1"/>
  <c r="W512" i="1" s="1"/>
  <c r="AL703" i="1"/>
  <c r="W703" i="1" s="1"/>
  <c r="AL831" i="1"/>
  <c r="W831" i="1" s="1"/>
  <c r="AL959" i="1"/>
  <c r="W959" i="1" s="1"/>
  <c r="AL231" i="1"/>
  <c r="W231" i="1" s="1"/>
  <c r="AL517" i="1"/>
  <c r="W517" i="1" s="1"/>
  <c r="AL704" i="1"/>
  <c r="W704" i="1" s="1"/>
  <c r="AL832" i="1"/>
  <c r="W832" i="1" s="1"/>
  <c r="AL960" i="1"/>
  <c r="W960" i="1" s="1"/>
  <c r="AL235" i="1"/>
  <c r="W235" i="1" s="1"/>
  <c r="AL520" i="1"/>
  <c r="W520" i="1" s="1"/>
  <c r="AL709" i="1"/>
  <c r="W709" i="1" s="1"/>
  <c r="AL837" i="1"/>
  <c r="W837" i="1" s="1"/>
  <c r="AL965" i="1"/>
  <c r="W965" i="1" s="1"/>
  <c r="Z47" i="1"/>
  <c r="Z111" i="1"/>
  <c r="Z175" i="1"/>
  <c r="AL149" i="1"/>
  <c r="W149" i="1" s="1"/>
  <c r="AL277" i="1"/>
  <c r="W277" i="1" s="1"/>
  <c r="AL405" i="1"/>
  <c r="W405" i="1" s="1"/>
  <c r="AL142" i="1"/>
  <c r="W142" i="1" s="1"/>
  <c r="AL128" i="1"/>
  <c r="W128" i="1" s="1"/>
  <c r="AL256" i="1"/>
  <c r="W256" i="1" s="1"/>
  <c r="AL183" i="1"/>
  <c r="W183" i="1" s="1"/>
  <c r="AL344" i="1"/>
  <c r="W344" i="1" s="1"/>
  <c r="AL481" i="1"/>
  <c r="W481" i="1" s="1"/>
  <c r="AL609" i="1"/>
  <c r="W609" i="1" s="1"/>
  <c r="AL737" i="1"/>
  <c r="W737" i="1" s="1"/>
  <c r="AL865" i="1"/>
  <c r="W865" i="1" s="1"/>
  <c r="AL993" i="1"/>
  <c r="W993" i="1" s="1"/>
  <c r="AL185" i="1"/>
  <c r="W185" i="1" s="1"/>
  <c r="AL345" i="1"/>
  <c r="W345" i="1" s="1"/>
  <c r="AL482" i="1"/>
  <c r="W482" i="1" s="1"/>
  <c r="AL610" i="1"/>
  <c r="W610" i="1" s="1"/>
  <c r="AL738" i="1"/>
  <c r="W738" i="1" s="1"/>
  <c r="AL866" i="1"/>
  <c r="W866" i="1" s="1"/>
  <c r="AL994" i="1"/>
  <c r="W994" i="1" s="1"/>
  <c r="AL186" i="1"/>
  <c r="W186" i="1" s="1"/>
  <c r="AL346" i="1"/>
  <c r="W346" i="1" s="1"/>
  <c r="AL483" i="1"/>
  <c r="W483" i="1" s="1"/>
  <c r="AL611" i="1"/>
  <c r="W611" i="1" s="1"/>
  <c r="AL739" i="1"/>
  <c r="W739" i="1" s="1"/>
  <c r="AL867" i="1"/>
  <c r="W867" i="1" s="1"/>
  <c r="AL995" i="1"/>
  <c r="W995" i="1" s="1"/>
  <c r="AL187" i="1"/>
  <c r="W187" i="1" s="1"/>
  <c r="AL347" i="1"/>
  <c r="W347" i="1" s="1"/>
  <c r="AL484" i="1"/>
  <c r="W484" i="1" s="1"/>
  <c r="AL612" i="1"/>
  <c r="W612" i="1" s="1"/>
  <c r="AL740" i="1"/>
  <c r="W740" i="1" s="1"/>
  <c r="AL868" i="1"/>
  <c r="W868" i="1" s="1"/>
  <c r="AL996" i="1"/>
  <c r="W996" i="1" s="1"/>
  <c r="AL91" i="1"/>
  <c r="W91" i="1" s="1"/>
  <c r="AL275" i="1"/>
  <c r="W275" i="1" s="1"/>
  <c r="AL422" i="1"/>
  <c r="W422" i="1" s="1"/>
  <c r="AL550" i="1"/>
  <c r="W550" i="1" s="1"/>
  <c r="AL678" i="1"/>
  <c r="W678" i="1" s="1"/>
  <c r="AL191" i="1"/>
  <c r="W191" i="1" s="1"/>
  <c r="AL351" i="1"/>
  <c r="W351" i="1" s="1"/>
  <c r="AL487" i="1"/>
  <c r="W487" i="1" s="1"/>
  <c r="AL82" i="1"/>
  <c r="W82" i="1" s="1"/>
  <c r="AL429" i="1"/>
  <c r="W429" i="1" s="1"/>
  <c r="AL648" i="1"/>
  <c r="W648" i="1" s="1"/>
  <c r="AL790" i="1"/>
  <c r="W790" i="1" s="1"/>
  <c r="AL918" i="1"/>
  <c r="W918" i="1" s="1"/>
  <c r="AL159" i="1"/>
  <c r="W159" i="1" s="1"/>
  <c r="AL464" i="1"/>
  <c r="W464" i="1" s="1"/>
  <c r="AL672" i="1"/>
  <c r="W672" i="1" s="1"/>
  <c r="AL807" i="1"/>
  <c r="W807" i="1" s="1"/>
  <c r="AL935" i="1"/>
  <c r="W935" i="1" s="1"/>
  <c r="AL210" i="1"/>
  <c r="W210" i="1" s="1"/>
  <c r="AL501" i="1"/>
  <c r="W501" i="1" s="1"/>
  <c r="AL696" i="1"/>
  <c r="W696" i="1" s="1"/>
  <c r="AL824" i="1"/>
  <c r="W824" i="1" s="1"/>
  <c r="AL952" i="1"/>
  <c r="W952" i="1" s="1"/>
  <c r="AL257" i="1"/>
  <c r="W257" i="1" s="1"/>
  <c r="AL536" i="1"/>
  <c r="W536" i="1" s="1"/>
  <c r="AL717" i="1"/>
  <c r="W717" i="1" s="1"/>
  <c r="AL845" i="1"/>
  <c r="W845" i="1" s="1"/>
  <c r="AL973" i="1"/>
  <c r="W973" i="1" s="1"/>
  <c r="AL263" i="1"/>
  <c r="W263" i="1" s="1"/>
  <c r="AL541" i="1"/>
  <c r="W541" i="1" s="1"/>
  <c r="AL718" i="1"/>
  <c r="W718" i="1" s="1"/>
  <c r="AL846" i="1"/>
  <c r="W846" i="1" s="1"/>
  <c r="AL974" i="1"/>
  <c r="W974" i="1" s="1"/>
  <c r="AL267" i="1"/>
  <c r="W267" i="1" s="1"/>
  <c r="AL544" i="1"/>
  <c r="W544" i="1" s="1"/>
  <c r="AL719" i="1"/>
  <c r="W719" i="1" s="1"/>
  <c r="AL847" i="1"/>
  <c r="W847" i="1" s="1"/>
  <c r="AL975" i="1"/>
  <c r="W975" i="1" s="1"/>
  <c r="AL274" i="1"/>
  <c r="W274" i="1" s="1"/>
  <c r="AL549" i="1"/>
  <c r="W549" i="1" s="1"/>
  <c r="AL720" i="1"/>
  <c r="W720" i="1" s="1"/>
  <c r="AL848" i="1"/>
  <c r="W848" i="1" s="1"/>
  <c r="AL61" i="1"/>
  <c r="W61" i="1" s="1"/>
  <c r="AL189" i="1"/>
  <c r="W189" i="1" s="1"/>
  <c r="AL317" i="1"/>
  <c r="W317" i="1" s="1"/>
  <c r="AL54" i="1"/>
  <c r="W54" i="1" s="1"/>
  <c r="AL40" i="1"/>
  <c r="W40" i="1" s="1"/>
  <c r="AL168" i="1"/>
  <c r="W168" i="1" s="1"/>
  <c r="AL44" i="1"/>
  <c r="W44" i="1" s="1"/>
  <c r="AL236" i="1"/>
  <c r="W236" i="1" s="1"/>
  <c r="AL390" i="1"/>
  <c r="W390" i="1" s="1"/>
  <c r="AL521" i="1"/>
  <c r="W521" i="1" s="1"/>
  <c r="AL649" i="1"/>
  <c r="W649" i="1" s="1"/>
  <c r="AL777" i="1"/>
  <c r="W777" i="1" s="1"/>
  <c r="AL905" i="1"/>
  <c r="W905" i="1" s="1"/>
  <c r="AL47" i="1"/>
  <c r="W47" i="1" s="1"/>
  <c r="AL238" i="1"/>
  <c r="W238" i="1" s="1"/>
  <c r="AL391" i="1"/>
  <c r="W391" i="1" s="1"/>
  <c r="AL522" i="1"/>
  <c r="W522" i="1" s="1"/>
  <c r="AL650" i="1"/>
  <c r="W650" i="1" s="1"/>
  <c r="AL778" i="1"/>
  <c r="W778" i="1" s="1"/>
  <c r="AL906" i="1"/>
  <c r="W906" i="1" s="1"/>
  <c r="AL49" i="1"/>
  <c r="W49" i="1" s="1"/>
  <c r="AL239" i="1"/>
  <c r="W239" i="1" s="1"/>
  <c r="AL392" i="1"/>
  <c r="W392" i="1" s="1"/>
  <c r="AL523" i="1"/>
  <c r="W523" i="1" s="1"/>
  <c r="AL651" i="1"/>
  <c r="W651" i="1" s="1"/>
  <c r="AL779" i="1"/>
  <c r="W779" i="1" s="1"/>
  <c r="AL907" i="1"/>
  <c r="W907" i="1" s="1"/>
  <c r="AL50" i="1"/>
  <c r="W50" i="1" s="1"/>
  <c r="AL241" i="1"/>
  <c r="W241" i="1" s="1"/>
  <c r="AL393" i="1"/>
  <c r="W393" i="1" s="1"/>
  <c r="AL524" i="1"/>
  <c r="W524" i="1" s="1"/>
  <c r="AL652" i="1"/>
  <c r="W652" i="1" s="1"/>
  <c r="AL780" i="1"/>
  <c r="W780" i="1" s="1"/>
  <c r="AL908" i="1"/>
  <c r="W908" i="1" s="1"/>
  <c r="AL51" i="1"/>
  <c r="W51" i="1" s="1"/>
  <c r="AL155" i="1"/>
  <c r="W155" i="1" s="1"/>
  <c r="AL322" i="1"/>
  <c r="W322" i="1" s="1"/>
  <c r="AL462" i="1"/>
  <c r="W462" i="1" s="1"/>
  <c r="AL590" i="1"/>
  <c r="W590" i="1" s="1"/>
  <c r="AL55" i="1"/>
  <c r="W55" i="1" s="1"/>
  <c r="AL244" i="1"/>
  <c r="W244" i="1" s="1"/>
  <c r="AL396" i="1"/>
  <c r="W396" i="1" s="1"/>
  <c r="AL527" i="1"/>
  <c r="W527" i="1" s="1"/>
  <c r="AL154" i="1"/>
  <c r="W154" i="1" s="1"/>
  <c r="AL461" i="1"/>
  <c r="W461" i="1" s="1"/>
  <c r="AL671" i="1"/>
  <c r="W671" i="1" s="1"/>
  <c r="AL806" i="1"/>
  <c r="W806" i="1" s="1"/>
  <c r="AL934" i="1"/>
  <c r="W934" i="1" s="1"/>
  <c r="AL203" i="1"/>
  <c r="W203" i="1" s="1"/>
  <c r="AL496" i="1"/>
  <c r="W496" i="1" s="1"/>
  <c r="AL695" i="1"/>
  <c r="W695" i="1" s="1"/>
  <c r="AL823" i="1"/>
  <c r="W823" i="1" s="1"/>
  <c r="AL951" i="1"/>
  <c r="W951" i="1" s="1"/>
  <c r="AL252" i="1"/>
  <c r="W252" i="1" s="1"/>
  <c r="AL533" i="1"/>
  <c r="W533" i="1" s="1"/>
  <c r="AL712" i="1"/>
  <c r="W712" i="1" s="1"/>
  <c r="AL840" i="1"/>
  <c r="W840" i="1" s="1"/>
  <c r="AL968" i="1"/>
  <c r="W968" i="1" s="1"/>
  <c r="AL297" i="1"/>
  <c r="W297" i="1" s="1"/>
  <c r="AL568" i="1"/>
  <c r="W568" i="1" s="1"/>
  <c r="AL733" i="1"/>
  <c r="W733" i="1" s="1"/>
  <c r="AL861" i="1"/>
  <c r="W861" i="1" s="1"/>
  <c r="AL989" i="1"/>
  <c r="W989" i="1" s="1"/>
  <c r="AL303" i="1"/>
  <c r="W303" i="1" s="1"/>
  <c r="AL573" i="1"/>
  <c r="W573" i="1" s="1"/>
  <c r="AL734" i="1"/>
  <c r="W734" i="1" s="1"/>
  <c r="AL862" i="1"/>
  <c r="W862" i="1" s="1"/>
  <c r="AL990" i="1"/>
  <c r="W990" i="1" s="1"/>
  <c r="AL306" i="1"/>
  <c r="W306" i="1" s="1"/>
  <c r="AL576" i="1"/>
  <c r="W576" i="1" s="1"/>
  <c r="AL735" i="1"/>
  <c r="W735" i="1" s="1"/>
  <c r="AL863" i="1"/>
  <c r="W863" i="1" s="1"/>
  <c r="AL991" i="1"/>
  <c r="W991" i="1" s="1"/>
  <c r="AL312" i="1"/>
  <c r="W312" i="1" s="1"/>
  <c r="AL581" i="1"/>
  <c r="W581" i="1" s="1"/>
  <c r="AL736" i="1"/>
  <c r="W736" i="1" s="1"/>
  <c r="AL864" i="1"/>
  <c r="W864" i="1" s="1"/>
  <c r="AL992" i="1"/>
  <c r="W992" i="1" s="1"/>
  <c r="AL315" i="1"/>
  <c r="W315" i="1" s="1"/>
  <c r="AL583" i="1"/>
  <c r="W583" i="1" s="1"/>
  <c r="AL741" i="1"/>
  <c r="W741" i="1" s="1"/>
  <c r="AL869" i="1"/>
  <c r="W869" i="1" s="1"/>
  <c r="AL997" i="1"/>
  <c r="W997" i="1" s="1"/>
  <c r="Z63" i="1"/>
  <c r="Z127" i="1"/>
  <c r="Z191" i="1"/>
  <c r="Z255" i="1"/>
  <c r="AL69" i="1"/>
  <c r="W69" i="1" s="1"/>
  <c r="AL197" i="1"/>
  <c r="W197" i="1" s="1"/>
  <c r="AL325" i="1"/>
  <c r="W325" i="1" s="1"/>
  <c r="AL62" i="1"/>
  <c r="W62" i="1" s="1"/>
  <c r="AL48" i="1"/>
  <c r="W48" i="1" s="1"/>
  <c r="AL176" i="1"/>
  <c r="W176" i="1" s="1"/>
  <c r="AL58" i="1"/>
  <c r="W58" i="1" s="1"/>
  <c r="AL247" i="1"/>
  <c r="W247" i="1" s="1"/>
  <c r="AL399" i="1"/>
  <c r="W399" i="1" s="1"/>
  <c r="AL529" i="1"/>
  <c r="W529" i="1" s="1"/>
  <c r="AL657" i="1"/>
  <c r="W657" i="1" s="1"/>
  <c r="AL785" i="1"/>
  <c r="W785" i="1" s="1"/>
  <c r="AL913" i="1"/>
  <c r="W913" i="1" s="1"/>
  <c r="AL59" i="1"/>
  <c r="W59" i="1" s="1"/>
  <c r="AL249" i="1"/>
  <c r="W249" i="1" s="1"/>
  <c r="AL400" i="1"/>
  <c r="W400" i="1" s="1"/>
  <c r="AL530" i="1"/>
  <c r="W530" i="1" s="1"/>
  <c r="AL658" i="1"/>
  <c r="W658" i="1" s="1"/>
  <c r="AL786" i="1"/>
  <c r="W786" i="1" s="1"/>
  <c r="AL914" i="1"/>
  <c r="W914" i="1" s="1"/>
  <c r="AL60" i="1"/>
  <c r="W60" i="1" s="1"/>
  <c r="AL250" i="1"/>
  <c r="W250" i="1" s="1"/>
  <c r="AL401" i="1"/>
  <c r="W401" i="1" s="1"/>
  <c r="AL531" i="1"/>
  <c r="W531" i="1" s="1"/>
  <c r="AL659" i="1"/>
  <c r="W659" i="1" s="1"/>
  <c r="AL787" i="1"/>
  <c r="W787" i="1" s="1"/>
  <c r="AL915" i="1"/>
  <c r="W915" i="1" s="1"/>
  <c r="AL63" i="1"/>
  <c r="W63" i="1" s="1"/>
  <c r="AL251" i="1"/>
  <c r="W251" i="1" s="1"/>
  <c r="AL402" i="1"/>
  <c r="W402" i="1" s="1"/>
  <c r="AL532" i="1"/>
  <c r="W532" i="1" s="1"/>
  <c r="AL660" i="1"/>
  <c r="W660" i="1" s="1"/>
  <c r="AL788" i="1"/>
  <c r="W788" i="1" s="1"/>
  <c r="AL916" i="1"/>
  <c r="W916" i="1" s="1"/>
  <c r="AL65" i="1"/>
  <c r="W65" i="1" s="1"/>
  <c r="AL169" i="1"/>
  <c r="W169" i="1" s="1"/>
  <c r="AL331" i="1"/>
  <c r="W331" i="1" s="1"/>
  <c r="AL470" i="1"/>
  <c r="W470" i="1" s="1"/>
  <c r="AL598" i="1"/>
  <c r="W598" i="1" s="1"/>
  <c r="AL67" i="1"/>
  <c r="W67" i="1" s="1"/>
  <c r="AL255" i="1"/>
  <c r="W255" i="1" s="1"/>
  <c r="AL406" i="1"/>
  <c r="W406" i="1" s="1"/>
  <c r="AL535" i="1"/>
  <c r="W535" i="1" s="1"/>
  <c r="AL199" i="1"/>
  <c r="W199" i="1" s="1"/>
  <c r="AL493" i="1"/>
  <c r="W493" i="1" s="1"/>
  <c r="AL693" i="1"/>
  <c r="W693" i="1" s="1"/>
  <c r="AL822" i="1"/>
  <c r="W822" i="1" s="1"/>
  <c r="AL950" i="1"/>
  <c r="W950" i="1" s="1"/>
  <c r="AL246" i="1"/>
  <c r="W246" i="1" s="1"/>
  <c r="AL528" i="1"/>
  <c r="W528" i="1" s="1"/>
  <c r="AL711" i="1"/>
  <c r="W711" i="1" s="1"/>
  <c r="AL839" i="1"/>
  <c r="W839" i="1" s="1"/>
  <c r="AL967" i="1"/>
  <c r="W967" i="1" s="1"/>
  <c r="AL294" i="1"/>
  <c r="W294" i="1" s="1"/>
  <c r="AL565" i="1"/>
  <c r="W565" i="1" s="1"/>
  <c r="AL728" i="1"/>
  <c r="W728" i="1" s="1"/>
  <c r="AL856" i="1"/>
  <c r="W856" i="1" s="1"/>
  <c r="AL984" i="1"/>
  <c r="W984" i="1" s="1"/>
  <c r="AL334" i="1"/>
  <c r="W334" i="1" s="1"/>
  <c r="AL592" i="1"/>
  <c r="W592" i="1" s="1"/>
  <c r="AL749" i="1"/>
  <c r="W749" i="1" s="1"/>
  <c r="AL877" i="1"/>
  <c r="W877" i="1" s="1"/>
  <c r="AL1005" i="1"/>
  <c r="W1005" i="1" s="1"/>
  <c r="AL339" i="1"/>
  <c r="W339" i="1" s="1"/>
  <c r="AL597" i="1"/>
  <c r="W597" i="1" s="1"/>
  <c r="AL750" i="1"/>
  <c r="W750" i="1" s="1"/>
  <c r="AL878" i="1"/>
  <c r="W878" i="1" s="1"/>
  <c r="AL1006" i="1"/>
  <c r="W1006" i="1" s="1"/>
  <c r="AL343" i="1"/>
  <c r="W343" i="1" s="1"/>
  <c r="AL599" i="1"/>
  <c r="W599" i="1" s="1"/>
  <c r="AL751" i="1"/>
  <c r="W751" i="1" s="1"/>
  <c r="AL879" i="1"/>
  <c r="W879" i="1" s="1"/>
  <c r="AL1007" i="1"/>
  <c r="W1007" i="1" s="1"/>
  <c r="AL348" i="1"/>
  <c r="W348" i="1" s="1"/>
  <c r="AL600" i="1"/>
  <c r="W600" i="1" s="1"/>
  <c r="AL752" i="1"/>
  <c r="W752" i="1" s="1"/>
  <c r="AL880" i="1"/>
  <c r="W880" i="1" s="1"/>
  <c r="AL1008" i="1"/>
  <c r="W1008" i="1" s="1"/>
  <c r="AL352" i="1"/>
  <c r="W352" i="1" s="1"/>
  <c r="AL605" i="1"/>
  <c r="W605" i="1" s="1"/>
  <c r="AL757" i="1"/>
  <c r="W757" i="1" s="1"/>
  <c r="AL77" i="1"/>
  <c r="W77" i="1" s="1"/>
  <c r="AL205" i="1"/>
  <c r="W205" i="1" s="1"/>
  <c r="AL333" i="1"/>
  <c r="W333" i="1" s="1"/>
  <c r="AL70" i="1"/>
  <c r="W70" i="1" s="1"/>
  <c r="AL56" i="1"/>
  <c r="W56" i="1" s="1"/>
  <c r="AL184" i="1"/>
  <c r="W184" i="1" s="1"/>
  <c r="AL71" i="1"/>
  <c r="W71" i="1" s="1"/>
  <c r="AL258" i="1"/>
  <c r="W258" i="1" s="1"/>
  <c r="AL408" i="1"/>
  <c r="W408" i="1" s="1"/>
  <c r="AL537" i="1"/>
  <c r="W537" i="1" s="1"/>
  <c r="AL665" i="1"/>
  <c r="W665" i="1" s="1"/>
  <c r="AL793" i="1"/>
  <c r="W793" i="1" s="1"/>
  <c r="AL921" i="1"/>
  <c r="W921" i="1" s="1"/>
  <c r="AL73" i="1"/>
  <c r="W73" i="1" s="1"/>
  <c r="AL259" i="1"/>
  <c r="W259" i="1" s="1"/>
  <c r="AL409" i="1"/>
  <c r="W409" i="1" s="1"/>
  <c r="AL538" i="1"/>
  <c r="W538" i="1" s="1"/>
  <c r="AL666" i="1"/>
  <c r="W666" i="1" s="1"/>
  <c r="AL794" i="1"/>
  <c r="W794" i="1" s="1"/>
  <c r="AL922" i="1"/>
  <c r="W922" i="1" s="1"/>
  <c r="AL74" i="1"/>
  <c r="W74" i="1" s="1"/>
  <c r="AL260" i="1"/>
  <c r="W260" i="1" s="1"/>
  <c r="AL410" i="1"/>
  <c r="W410" i="1" s="1"/>
  <c r="AL539" i="1"/>
  <c r="W539" i="1" s="1"/>
  <c r="AL667" i="1"/>
  <c r="W667" i="1" s="1"/>
  <c r="AL795" i="1"/>
  <c r="W795" i="1" s="1"/>
  <c r="AL923" i="1"/>
  <c r="W923" i="1" s="1"/>
  <c r="AL75" i="1"/>
  <c r="W75" i="1" s="1"/>
  <c r="AL262" i="1"/>
  <c r="W262" i="1" s="1"/>
  <c r="AL411" i="1"/>
  <c r="W411" i="1" s="1"/>
  <c r="AL540" i="1"/>
  <c r="W540" i="1" s="1"/>
  <c r="AL668" i="1"/>
  <c r="W668" i="1" s="1"/>
  <c r="AL796" i="1"/>
  <c r="W796" i="1" s="1"/>
  <c r="AL924" i="1"/>
  <c r="W924" i="1" s="1"/>
  <c r="AL76" i="1"/>
  <c r="W76" i="1" s="1"/>
  <c r="AL179" i="1"/>
  <c r="W179" i="1" s="1"/>
  <c r="AL340" i="1"/>
  <c r="W340" i="1" s="1"/>
  <c r="AL478" i="1"/>
  <c r="W478" i="1" s="1"/>
  <c r="AL606" i="1"/>
  <c r="W606" i="1" s="1"/>
  <c r="AL81" i="1"/>
  <c r="W81" i="1" s="1"/>
  <c r="AL266" i="1"/>
  <c r="W266" i="1" s="1"/>
  <c r="AL415" i="1"/>
  <c r="W415" i="1" s="1"/>
  <c r="AL543" i="1"/>
  <c r="W543" i="1" s="1"/>
  <c r="AL242" i="1"/>
  <c r="W242" i="1" s="1"/>
  <c r="AL525" i="1"/>
  <c r="W525" i="1" s="1"/>
  <c r="AL710" i="1"/>
  <c r="W710" i="1" s="1"/>
  <c r="AL838" i="1"/>
  <c r="W838" i="1" s="1"/>
  <c r="AL966" i="1"/>
  <c r="W966" i="1" s="1"/>
  <c r="AL288" i="1"/>
  <c r="W288" i="1" s="1"/>
  <c r="AL560" i="1"/>
  <c r="W560" i="1" s="1"/>
  <c r="AL727" i="1"/>
  <c r="W727" i="1" s="1"/>
  <c r="AL855" i="1"/>
  <c r="W855" i="1" s="1"/>
  <c r="AL983" i="1"/>
  <c r="W983" i="1" s="1"/>
  <c r="AL330" i="1"/>
  <c r="W330" i="1" s="1"/>
  <c r="AL591" i="1"/>
  <c r="W591" i="1" s="1"/>
  <c r="AL744" i="1"/>
  <c r="W744" i="1" s="1"/>
  <c r="AL872" i="1"/>
  <c r="W872" i="1" s="1"/>
  <c r="AL1000" i="1"/>
  <c r="W1000" i="1" s="1"/>
  <c r="AL370" i="1"/>
  <c r="W370" i="1" s="1"/>
  <c r="AL615" i="1"/>
  <c r="W615" i="1" s="1"/>
  <c r="AL765" i="1"/>
  <c r="W765" i="1" s="1"/>
  <c r="AL893" i="1"/>
  <c r="W893" i="1" s="1"/>
  <c r="AL1021" i="1"/>
  <c r="W1021" i="1" s="1"/>
  <c r="AL376" i="1"/>
  <c r="W376" i="1" s="1"/>
  <c r="AL616" i="1"/>
  <c r="W616" i="1" s="1"/>
  <c r="AL766" i="1"/>
  <c r="W766" i="1" s="1"/>
  <c r="AL894" i="1"/>
  <c r="W894" i="1" s="1"/>
  <c r="AL1022" i="1"/>
  <c r="W1022" i="1" s="1"/>
  <c r="AL379" i="1"/>
  <c r="W379" i="1" s="1"/>
  <c r="AL621" i="1"/>
  <c r="W621" i="1" s="1"/>
  <c r="AL767" i="1"/>
  <c r="W767" i="1" s="1"/>
  <c r="AL895" i="1"/>
  <c r="W895" i="1" s="1"/>
  <c r="AL1023" i="1"/>
  <c r="W1023" i="1" s="1"/>
  <c r="AL385" i="1"/>
  <c r="W385" i="1" s="1"/>
  <c r="AL623" i="1"/>
  <c r="W623" i="1" s="1"/>
  <c r="AL768" i="1"/>
  <c r="W768" i="1" s="1"/>
  <c r="AL896" i="1"/>
  <c r="W896" i="1" s="1"/>
  <c r="AL24" i="1"/>
  <c r="AL388" i="1"/>
  <c r="W388" i="1" s="1"/>
  <c r="AL624" i="1"/>
  <c r="W624" i="1" s="1"/>
  <c r="AL341" i="1"/>
  <c r="W341" i="1" s="1"/>
  <c r="AL112" i="1"/>
  <c r="W112" i="1" s="1"/>
  <c r="AL316" i="1"/>
  <c r="W316" i="1" s="1"/>
  <c r="AL673" i="1"/>
  <c r="W673" i="1" s="1"/>
  <c r="AL977" i="1"/>
  <c r="W977" i="1" s="1"/>
  <c r="AL458" i="1"/>
  <c r="W458" i="1" s="1"/>
  <c r="AL802" i="1"/>
  <c r="W802" i="1" s="1"/>
  <c r="AL163" i="1"/>
  <c r="W163" i="1" s="1"/>
  <c r="AL587" i="1"/>
  <c r="W587" i="1" s="1"/>
  <c r="AL931" i="1"/>
  <c r="W931" i="1" s="1"/>
  <c r="AL329" i="1"/>
  <c r="W329" i="1" s="1"/>
  <c r="AL716" i="1"/>
  <c r="W716" i="1" s="1"/>
  <c r="AL90" i="1"/>
  <c r="W90" i="1" s="1"/>
  <c r="AL404" i="1"/>
  <c r="W404" i="1" s="1"/>
  <c r="AL156" i="1"/>
  <c r="W156" i="1" s="1"/>
  <c r="AL551" i="1"/>
  <c r="W551" i="1" s="1"/>
  <c r="AL607" i="1"/>
  <c r="W607" i="1" s="1"/>
  <c r="AL998" i="1"/>
  <c r="W998" i="1" s="1"/>
  <c r="AL743" i="1"/>
  <c r="W743" i="1" s="1"/>
  <c r="AL107" i="1"/>
  <c r="W107" i="1" s="1"/>
  <c r="AL776" i="1"/>
  <c r="W776" i="1" s="1"/>
  <c r="AL407" i="1"/>
  <c r="W407" i="1" s="1"/>
  <c r="AL813" i="1"/>
  <c r="W813" i="1" s="1"/>
  <c r="AL445" i="1"/>
  <c r="W445" i="1" s="1"/>
  <c r="AL910" i="1"/>
  <c r="W910" i="1" s="1"/>
  <c r="AL480" i="1"/>
  <c r="W480" i="1" s="1"/>
  <c r="AL927" i="1"/>
  <c r="W927" i="1" s="1"/>
  <c r="AL645" i="1"/>
  <c r="W645" i="1" s="1"/>
  <c r="AL944" i="1"/>
  <c r="W944" i="1" s="1"/>
  <c r="AL488" i="1"/>
  <c r="W488" i="1" s="1"/>
  <c r="AL805" i="1"/>
  <c r="W805" i="1" s="1"/>
  <c r="AL981" i="1"/>
  <c r="W981" i="1" s="1"/>
  <c r="Z79" i="1"/>
  <c r="Z159" i="1"/>
  <c r="Z239" i="1"/>
  <c r="Z311" i="1"/>
  <c r="Z375" i="1"/>
  <c r="Z439" i="1"/>
  <c r="Z503" i="1"/>
  <c r="Z567" i="1"/>
  <c r="Z631" i="1"/>
  <c r="Z695" i="1"/>
  <c r="Z80" i="1"/>
  <c r="Z144" i="1"/>
  <c r="Z208" i="1"/>
  <c r="Z49" i="1"/>
  <c r="Z113" i="1"/>
  <c r="Z177" i="1"/>
  <c r="Z241" i="1"/>
  <c r="Z305" i="1"/>
  <c r="Z369" i="1"/>
  <c r="Z433" i="1"/>
  <c r="Z497" i="1"/>
  <c r="Z561" i="1"/>
  <c r="Z625" i="1"/>
  <c r="Z689" i="1"/>
  <c r="Z74" i="1"/>
  <c r="Z138" i="1"/>
  <c r="Z202" i="1"/>
  <c r="Z266" i="1"/>
  <c r="Z330" i="1"/>
  <c r="Z394" i="1"/>
  <c r="Z458" i="1"/>
  <c r="Z522" i="1"/>
  <c r="Z586" i="1"/>
  <c r="Z650" i="1"/>
  <c r="Z35" i="1"/>
  <c r="Z99" i="1"/>
  <c r="Z163" i="1"/>
  <c r="Z227" i="1"/>
  <c r="Z291" i="1"/>
  <c r="Z355" i="1"/>
  <c r="Z36" i="1"/>
  <c r="Z100" i="1"/>
  <c r="Z164" i="1"/>
  <c r="Z228" i="1"/>
  <c r="Z292" i="1"/>
  <c r="Z356" i="1"/>
  <c r="Z420" i="1"/>
  <c r="Z484" i="1"/>
  <c r="Z213" i="1"/>
  <c r="Z392" i="1"/>
  <c r="Z520" i="1"/>
  <c r="Z622" i="1"/>
  <c r="Z717" i="1"/>
  <c r="Z781" i="1"/>
  <c r="Z845" i="1"/>
  <c r="Z909" i="1"/>
  <c r="Z973" i="1"/>
  <c r="AL381" i="1"/>
  <c r="W381" i="1" s="1"/>
  <c r="AL192" i="1"/>
  <c r="W192" i="1" s="1"/>
  <c r="AL326" i="1"/>
  <c r="W326" i="1" s="1"/>
  <c r="AL713" i="1"/>
  <c r="W713" i="1" s="1"/>
  <c r="AL84" i="1"/>
  <c r="W84" i="1" s="1"/>
  <c r="AL466" i="1"/>
  <c r="W466" i="1" s="1"/>
  <c r="AL842" i="1"/>
  <c r="W842" i="1" s="1"/>
  <c r="AL271" i="1"/>
  <c r="W271" i="1" s="1"/>
  <c r="AL595" i="1"/>
  <c r="W595" i="1" s="1"/>
  <c r="AL971" i="1"/>
  <c r="W971" i="1" s="1"/>
  <c r="AL420" i="1"/>
  <c r="W420" i="1" s="1"/>
  <c r="AL724" i="1"/>
  <c r="W724" i="1" s="1"/>
  <c r="AL52" i="1"/>
  <c r="W52" i="1" s="1"/>
  <c r="AL486" i="1"/>
  <c r="W486" i="1" s="1"/>
  <c r="AL170" i="1"/>
  <c r="W170" i="1" s="1"/>
  <c r="AL559" i="1"/>
  <c r="W559" i="1" s="1"/>
  <c r="AL726" i="1"/>
  <c r="W726" i="1" s="1"/>
  <c r="AL1014" i="1"/>
  <c r="W1014" i="1" s="1"/>
  <c r="AL759" i="1"/>
  <c r="W759" i="1" s="1"/>
  <c r="AL367" i="1"/>
  <c r="W367" i="1" s="1"/>
  <c r="AL792" i="1"/>
  <c r="W792" i="1" s="1"/>
  <c r="AL440" i="1"/>
  <c r="W440" i="1" s="1"/>
  <c r="AL909" i="1"/>
  <c r="W909" i="1" s="1"/>
  <c r="AL477" i="1"/>
  <c r="W477" i="1" s="1"/>
  <c r="AL926" i="1"/>
  <c r="W926" i="1" s="1"/>
  <c r="AL640" i="1"/>
  <c r="W640" i="1" s="1"/>
  <c r="AL943" i="1"/>
  <c r="W943" i="1" s="1"/>
  <c r="AL664" i="1"/>
  <c r="W664" i="1" s="1"/>
  <c r="AL976" i="1"/>
  <c r="W976" i="1" s="1"/>
  <c r="AL552" i="1"/>
  <c r="W552" i="1" s="1"/>
  <c r="AL821" i="1"/>
  <c r="W821" i="1" s="1"/>
  <c r="AL1013" i="1"/>
  <c r="W1013" i="1" s="1"/>
  <c r="Z87" i="1"/>
  <c r="Z167" i="1"/>
  <c r="Z247" i="1"/>
  <c r="Z319" i="1"/>
  <c r="Z383" i="1"/>
  <c r="Z447" i="1"/>
  <c r="Z511" i="1"/>
  <c r="Z575" i="1"/>
  <c r="Z639" i="1"/>
  <c r="Z703" i="1"/>
  <c r="Z88" i="1"/>
  <c r="Z152" i="1"/>
  <c r="Z216" i="1"/>
  <c r="Z57" i="1"/>
  <c r="Z121" i="1"/>
  <c r="Z185" i="1"/>
  <c r="Z249" i="1"/>
  <c r="Z313" i="1"/>
  <c r="Z377" i="1"/>
  <c r="Z441" i="1"/>
  <c r="Z505" i="1"/>
  <c r="Z569" i="1"/>
  <c r="Z633" i="1"/>
  <c r="Z697" i="1"/>
  <c r="Z82" i="1"/>
  <c r="Z146" i="1"/>
  <c r="Z210" i="1"/>
  <c r="Z274" i="1"/>
  <c r="Z338" i="1"/>
  <c r="Z402" i="1"/>
  <c r="Z466" i="1"/>
  <c r="Z530" i="1"/>
  <c r="Z594" i="1"/>
  <c r="Z658" i="1"/>
  <c r="Z43" i="1"/>
  <c r="Z107" i="1"/>
  <c r="Z171" i="1"/>
  <c r="Z235" i="1"/>
  <c r="Z299" i="1"/>
  <c r="Z363" i="1"/>
  <c r="Z44" i="1"/>
  <c r="Z108" i="1"/>
  <c r="Z172" i="1"/>
  <c r="Z236" i="1"/>
  <c r="Z300" i="1"/>
  <c r="Z364" i="1"/>
  <c r="Z428" i="1"/>
  <c r="Z492" i="1"/>
  <c r="Z245" i="1"/>
  <c r="Z413" i="1"/>
  <c r="Z533" i="1"/>
  <c r="Z636" i="1"/>
  <c r="Z725" i="1"/>
  <c r="AL85" i="1"/>
  <c r="W85" i="1" s="1"/>
  <c r="AL389" i="1"/>
  <c r="W389" i="1" s="1"/>
  <c r="AL232" i="1"/>
  <c r="W232" i="1" s="1"/>
  <c r="AL417" i="1"/>
  <c r="W417" i="1" s="1"/>
  <c r="AL721" i="1"/>
  <c r="W721" i="1" s="1"/>
  <c r="AL148" i="1"/>
  <c r="W148" i="1" s="1"/>
  <c r="AL546" i="1"/>
  <c r="W546" i="1" s="1"/>
  <c r="AL850" i="1"/>
  <c r="W850" i="1" s="1"/>
  <c r="AL319" i="1"/>
  <c r="W319" i="1" s="1"/>
  <c r="AL675" i="1"/>
  <c r="W675" i="1" s="1"/>
  <c r="AL979" i="1"/>
  <c r="W979" i="1" s="1"/>
  <c r="AL460" i="1"/>
  <c r="W460" i="1" s="1"/>
  <c r="AL804" i="1"/>
  <c r="W804" i="1" s="1"/>
  <c r="AL66" i="1"/>
  <c r="W66" i="1" s="1"/>
  <c r="AL526" i="1"/>
  <c r="W526" i="1" s="1"/>
  <c r="AL276" i="1"/>
  <c r="W276" i="1" s="1"/>
  <c r="AL567" i="1"/>
  <c r="W567" i="1" s="1"/>
  <c r="AL742" i="1"/>
  <c r="W742" i="1" s="1"/>
  <c r="AL324" i="1"/>
  <c r="W324" i="1" s="1"/>
  <c r="AL775" i="1"/>
  <c r="W775" i="1" s="1"/>
  <c r="AL403" i="1"/>
  <c r="W403" i="1" s="1"/>
  <c r="AL888" i="1"/>
  <c r="W888" i="1" s="1"/>
  <c r="AL472" i="1"/>
  <c r="W472" i="1" s="1"/>
  <c r="AL925" i="1"/>
  <c r="W925" i="1" s="1"/>
  <c r="AL639" i="1"/>
  <c r="W639" i="1" s="1"/>
  <c r="AL942" i="1"/>
  <c r="W942" i="1" s="1"/>
  <c r="AL663" i="1"/>
  <c r="W663" i="1" s="1"/>
  <c r="AL57" i="1"/>
  <c r="W57" i="1" s="1"/>
  <c r="AL687" i="1"/>
  <c r="W687" i="1" s="1"/>
  <c r="AL68" i="1"/>
  <c r="W68" i="1" s="1"/>
  <c r="AL647" i="1"/>
  <c r="W647" i="1" s="1"/>
  <c r="AL853" i="1"/>
  <c r="W853" i="1" s="1"/>
  <c r="AL25" i="1"/>
  <c r="W25" i="1" s="1"/>
  <c r="Z95" i="1"/>
  <c r="Z183" i="1"/>
  <c r="Z263" i="1"/>
  <c r="Z327" i="1"/>
  <c r="Z391" i="1"/>
  <c r="Z455" i="1"/>
  <c r="Z519" i="1"/>
  <c r="Z583" i="1"/>
  <c r="Z647" i="1"/>
  <c r="Z32" i="1"/>
  <c r="Z96" i="1"/>
  <c r="Z160" i="1"/>
  <c r="Z224" i="1"/>
  <c r="Z65" i="1"/>
  <c r="Z129" i="1"/>
  <c r="Z193" i="1"/>
  <c r="Z257" i="1"/>
  <c r="Z321" i="1"/>
  <c r="Z385" i="1"/>
  <c r="Z449" i="1"/>
  <c r="Z513" i="1"/>
  <c r="Z577" i="1"/>
  <c r="Z641" i="1"/>
  <c r="Z26" i="1"/>
  <c r="Z90" i="1"/>
  <c r="Z154" i="1"/>
  <c r="Z218" i="1"/>
  <c r="Z282" i="1"/>
  <c r="Z346" i="1"/>
  <c r="Z410" i="1"/>
  <c r="Z474" i="1"/>
  <c r="Z538" i="1"/>
  <c r="Z602" i="1"/>
  <c r="Z666" i="1"/>
  <c r="Z51" i="1"/>
  <c r="Z115" i="1"/>
  <c r="Z179" i="1"/>
  <c r="Z243" i="1"/>
  <c r="Z307" i="1"/>
  <c r="Z371" i="1"/>
  <c r="Z52" i="1"/>
  <c r="Z116" i="1"/>
  <c r="Z180" i="1"/>
  <c r="Z244" i="1"/>
  <c r="Z308" i="1"/>
  <c r="Z372" i="1"/>
  <c r="Z436" i="1"/>
  <c r="Z500" i="1"/>
  <c r="Z264" i="1"/>
  <c r="Z429" i="1"/>
  <c r="Z547" i="1"/>
  <c r="Z648" i="1"/>
  <c r="Z733" i="1"/>
  <c r="Z797" i="1"/>
  <c r="Z861" i="1"/>
  <c r="Z925" i="1"/>
  <c r="Z989" i="1"/>
  <c r="AL125" i="1"/>
  <c r="W125" i="1" s="1"/>
  <c r="AL78" i="1"/>
  <c r="W78" i="1" s="1"/>
  <c r="AL240" i="1"/>
  <c r="W240" i="1" s="1"/>
  <c r="AL457" i="1"/>
  <c r="W457" i="1" s="1"/>
  <c r="AL801" i="1"/>
  <c r="W801" i="1" s="1"/>
  <c r="AL162" i="1"/>
  <c r="W162" i="1" s="1"/>
  <c r="AL586" i="1"/>
  <c r="W586" i="1" s="1"/>
  <c r="AL930" i="1"/>
  <c r="W930" i="1" s="1"/>
  <c r="AL328" i="1"/>
  <c r="W328" i="1" s="1"/>
  <c r="AL715" i="1"/>
  <c r="W715" i="1" s="1"/>
  <c r="AL89" i="1"/>
  <c r="W89" i="1" s="1"/>
  <c r="AL468" i="1"/>
  <c r="W468" i="1" s="1"/>
  <c r="AL844" i="1"/>
  <c r="W844" i="1" s="1"/>
  <c r="AL190" i="1"/>
  <c r="W190" i="1" s="1"/>
  <c r="AL534" i="1"/>
  <c r="W534" i="1" s="1"/>
  <c r="AL323" i="1"/>
  <c r="W323" i="1" s="1"/>
  <c r="AL284" i="1"/>
  <c r="W284" i="1" s="1"/>
  <c r="AL758" i="1"/>
  <c r="W758" i="1" s="1"/>
  <c r="AL361" i="1"/>
  <c r="W361" i="1" s="1"/>
  <c r="AL871" i="1"/>
  <c r="W871" i="1" s="1"/>
  <c r="AL437" i="1"/>
  <c r="W437" i="1" s="1"/>
  <c r="AL904" i="1"/>
  <c r="W904" i="1" s="1"/>
  <c r="AL637" i="1"/>
  <c r="W637" i="1" s="1"/>
  <c r="AL941" i="1"/>
  <c r="W941" i="1" s="1"/>
  <c r="AL661" i="1"/>
  <c r="W661" i="1" s="1"/>
  <c r="AL43" i="1"/>
  <c r="W43" i="1" s="1"/>
  <c r="AL685" i="1"/>
  <c r="W685" i="1" s="1"/>
  <c r="AL140" i="1"/>
  <c r="W140" i="1" s="1"/>
  <c r="AL784" i="1"/>
  <c r="W784" i="1" s="1"/>
  <c r="AL146" i="1"/>
  <c r="W146" i="1" s="1"/>
  <c r="AL669" i="1"/>
  <c r="W669" i="1" s="1"/>
  <c r="AL885" i="1"/>
  <c r="W885" i="1" s="1"/>
  <c r="AL27" i="1"/>
  <c r="W27" i="1" s="1"/>
  <c r="Z103" i="1"/>
  <c r="Z199" i="1"/>
  <c r="Z271" i="1"/>
  <c r="Z335" i="1"/>
  <c r="Z399" i="1"/>
  <c r="Z463" i="1"/>
  <c r="Z527" i="1"/>
  <c r="Z591" i="1"/>
  <c r="Z655" i="1"/>
  <c r="Z40" i="1"/>
  <c r="Z104" i="1"/>
  <c r="Z168" i="1"/>
  <c r="Z232" i="1"/>
  <c r="Z73" i="1"/>
  <c r="Z137" i="1"/>
  <c r="Z201" i="1"/>
  <c r="Z265" i="1"/>
  <c r="Z329" i="1"/>
  <c r="Z393" i="1"/>
  <c r="Z457" i="1"/>
  <c r="Z521" i="1"/>
  <c r="Z585" i="1"/>
  <c r="Z649" i="1"/>
  <c r="Z34" i="1"/>
  <c r="Z98" i="1"/>
  <c r="Z162" i="1"/>
  <c r="Z226" i="1"/>
  <c r="Z290" i="1"/>
  <c r="Z354" i="1"/>
  <c r="Z418" i="1"/>
  <c r="Z482" i="1"/>
  <c r="Z546" i="1"/>
  <c r="Z610" i="1"/>
  <c r="Z674" i="1"/>
  <c r="Z59" i="1"/>
  <c r="Z123" i="1"/>
  <c r="Z187" i="1"/>
  <c r="Z251" i="1"/>
  <c r="Z315" i="1"/>
  <c r="Z379" i="1"/>
  <c r="Z60" i="1"/>
  <c r="Z124" i="1"/>
  <c r="Z188" i="1"/>
  <c r="Z252" i="1"/>
  <c r="Z316" i="1"/>
  <c r="Z380" i="1"/>
  <c r="Z444" i="1"/>
  <c r="Z53" i="1"/>
  <c r="Z286" i="1"/>
  <c r="Z445" i="1"/>
  <c r="Z558" i="1"/>
  <c r="Z661" i="1"/>
  <c r="Z741" i="1"/>
  <c r="Z805" i="1"/>
  <c r="Z869" i="1"/>
  <c r="Z933" i="1"/>
  <c r="Z997" i="1"/>
  <c r="AL133" i="1"/>
  <c r="W133" i="1" s="1"/>
  <c r="AL118" i="1"/>
  <c r="W118" i="1" s="1"/>
  <c r="AL83" i="1"/>
  <c r="W83" i="1" s="1"/>
  <c r="AL465" i="1"/>
  <c r="W465" i="1" s="1"/>
  <c r="AL841" i="1"/>
  <c r="W841" i="1" s="1"/>
  <c r="AL270" i="1"/>
  <c r="W270" i="1" s="1"/>
  <c r="AL594" i="1"/>
  <c r="W594" i="1" s="1"/>
  <c r="AL970" i="1"/>
  <c r="W970" i="1" s="1"/>
  <c r="AL419" i="1"/>
  <c r="W419" i="1" s="1"/>
  <c r="AL723" i="1"/>
  <c r="W723" i="1" s="1"/>
  <c r="AL153" i="1"/>
  <c r="W153" i="1" s="1"/>
  <c r="AL548" i="1"/>
  <c r="W548" i="1" s="1"/>
  <c r="AL852" i="1"/>
  <c r="W852" i="1" s="1"/>
  <c r="AL243" i="1"/>
  <c r="W243" i="1" s="1"/>
  <c r="AL614" i="1"/>
  <c r="W614" i="1" s="1"/>
  <c r="AL332" i="1"/>
  <c r="W332" i="1" s="1"/>
  <c r="AL321" i="1"/>
  <c r="W321" i="1" s="1"/>
  <c r="AL854" i="1"/>
  <c r="W854" i="1" s="1"/>
  <c r="AL398" i="1"/>
  <c r="W398" i="1" s="1"/>
  <c r="AL887" i="1"/>
  <c r="W887" i="1" s="1"/>
  <c r="AL613" i="1"/>
  <c r="W613" i="1" s="1"/>
  <c r="AL920" i="1"/>
  <c r="W920" i="1" s="1"/>
  <c r="AL656" i="1"/>
  <c r="W656" i="1" s="1"/>
  <c r="AL31" i="1"/>
  <c r="W31" i="1" s="1"/>
  <c r="AL680" i="1"/>
  <c r="W680" i="1" s="1"/>
  <c r="AL132" i="1"/>
  <c r="W132" i="1" s="1"/>
  <c r="AL783" i="1"/>
  <c r="W783" i="1" s="1"/>
  <c r="AL188" i="1"/>
  <c r="W188" i="1" s="1"/>
  <c r="AL800" i="1"/>
  <c r="W800" i="1" s="1"/>
  <c r="AL193" i="1"/>
  <c r="W193" i="1" s="1"/>
  <c r="AL688" i="1"/>
  <c r="W688" i="1" s="1"/>
  <c r="AL901" i="1"/>
  <c r="W901" i="1" s="1"/>
  <c r="Z31" i="1"/>
  <c r="Z119" i="1"/>
  <c r="Z207" i="1"/>
  <c r="Z279" i="1"/>
  <c r="Z343" i="1"/>
  <c r="Z407" i="1"/>
  <c r="Z471" i="1"/>
  <c r="Z535" i="1"/>
  <c r="Z599" i="1"/>
  <c r="Z663" i="1"/>
  <c r="Z48" i="1"/>
  <c r="Z112" i="1"/>
  <c r="Z176" i="1"/>
  <c r="Z240" i="1"/>
  <c r="Z81" i="1"/>
  <c r="Z145" i="1"/>
  <c r="Z209" i="1"/>
  <c r="Z273" i="1"/>
  <c r="Z337" i="1"/>
  <c r="Z401" i="1"/>
  <c r="Z465" i="1"/>
  <c r="Z529" i="1"/>
  <c r="Z593" i="1"/>
  <c r="Z657" i="1"/>
  <c r="Z42" i="1"/>
  <c r="AL213" i="1"/>
  <c r="W213" i="1" s="1"/>
  <c r="AL126" i="1"/>
  <c r="W126" i="1" s="1"/>
  <c r="AL147" i="1"/>
  <c r="W147" i="1" s="1"/>
  <c r="AL545" i="1"/>
  <c r="W545" i="1" s="1"/>
  <c r="AL849" i="1"/>
  <c r="W849" i="1" s="1"/>
  <c r="AL318" i="1"/>
  <c r="W318" i="1" s="1"/>
  <c r="AL674" i="1"/>
  <c r="W674" i="1" s="1"/>
  <c r="AL978" i="1"/>
  <c r="W978" i="1" s="1"/>
  <c r="AL459" i="1"/>
  <c r="W459" i="1" s="1"/>
  <c r="AL803" i="1"/>
  <c r="W803" i="1" s="1"/>
  <c r="AL164" i="1"/>
  <c r="W164" i="1" s="1"/>
  <c r="AL588" i="1"/>
  <c r="W588" i="1" s="1"/>
  <c r="AL932" i="1"/>
  <c r="W932" i="1" s="1"/>
  <c r="AL254" i="1"/>
  <c r="W254" i="1" s="1"/>
  <c r="AL654" i="1"/>
  <c r="W654" i="1" s="1"/>
  <c r="AL423" i="1"/>
  <c r="W423" i="1" s="1"/>
  <c r="AL358" i="1"/>
  <c r="W358" i="1" s="1"/>
  <c r="AL870" i="1"/>
  <c r="W870" i="1" s="1"/>
  <c r="AL589" i="1"/>
  <c r="W589" i="1" s="1"/>
  <c r="AL903" i="1"/>
  <c r="W903" i="1" s="1"/>
  <c r="AL632" i="1"/>
  <c r="W632" i="1" s="1"/>
  <c r="AL1016" i="1"/>
  <c r="W1016" i="1" s="1"/>
  <c r="AL679" i="1"/>
  <c r="W679" i="1" s="1"/>
  <c r="AL129" i="1"/>
  <c r="W129" i="1" s="1"/>
  <c r="AL782" i="1"/>
  <c r="W782" i="1" s="1"/>
  <c r="AL182" i="1"/>
  <c r="W182" i="1" s="1"/>
  <c r="AL799" i="1"/>
  <c r="W799" i="1" s="1"/>
  <c r="AL421" i="1"/>
  <c r="W421" i="1" s="1"/>
  <c r="AL816" i="1"/>
  <c r="W816" i="1" s="1"/>
  <c r="AL278" i="1"/>
  <c r="W278" i="1" s="1"/>
  <c r="AL725" i="1"/>
  <c r="W725" i="1" s="1"/>
  <c r="AL917" i="1"/>
  <c r="W917" i="1" s="1"/>
  <c r="Z39" i="1"/>
  <c r="Z135" i="1"/>
  <c r="Z215" i="1"/>
  <c r="Z287" i="1"/>
  <c r="Z351" i="1"/>
  <c r="Z415" i="1"/>
  <c r="Z479" i="1"/>
  <c r="Z543" i="1"/>
  <c r="Z607" i="1"/>
  <c r="Z671" i="1"/>
  <c r="Z56" i="1"/>
  <c r="Z120" i="1"/>
  <c r="Z184" i="1"/>
  <c r="Z25" i="1"/>
  <c r="Z89" i="1"/>
  <c r="Z153" i="1"/>
  <c r="Z217" i="1"/>
  <c r="Z281" i="1"/>
  <c r="Z345" i="1"/>
  <c r="Z409" i="1"/>
  <c r="Z473" i="1"/>
  <c r="Z537" i="1"/>
  <c r="Z601" i="1"/>
  <c r="Z665" i="1"/>
  <c r="Z50" i="1"/>
  <c r="Z114" i="1"/>
  <c r="Z178" i="1"/>
  <c r="Z242" i="1"/>
  <c r="Z306" i="1"/>
  <c r="Z370" i="1"/>
  <c r="Z434" i="1"/>
  <c r="Z498" i="1"/>
  <c r="Z562" i="1"/>
  <c r="Z626" i="1"/>
  <c r="Z690" i="1"/>
  <c r="Z75" i="1"/>
  <c r="Z139" i="1"/>
  <c r="Z203" i="1"/>
  <c r="Z267" i="1"/>
  <c r="Z331" i="1"/>
  <c r="Z395" i="1"/>
  <c r="Z76" i="1"/>
  <c r="Z140" i="1"/>
  <c r="Z204" i="1"/>
  <c r="Z268" i="1"/>
  <c r="Z332" i="1"/>
  <c r="Z396" i="1"/>
  <c r="Z460" i="1"/>
  <c r="Z117" i="1"/>
  <c r="Z328" i="1"/>
  <c r="Z477" i="1"/>
  <c r="Z584" i="1"/>
  <c r="Z686" i="1"/>
  <c r="Z757" i="1"/>
  <c r="Z821" i="1"/>
  <c r="Z885" i="1"/>
  <c r="Z949" i="1"/>
  <c r="Z1013" i="1"/>
  <c r="AL585" i="1"/>
  <c r="W585" i="1" s="1"/>
  <c r="AL87" i="1"/>
  <c r="W87" i="1" s="1"/>
  <c r="AL596" i="1"/>
  <c r="W596" i="1" s="1"/>
  <c r="AL463" i="1"/>
  <c r="W463" i="1" s="1"/>
  <c r="AL999" i="1"/>
  <c r="W999" i="1" s="1"/>
  <c r="AL178" i="1"/>
  <c r="W178" i="1" s="1"/>
  <c r="AL453" i="1"/>
  <c r="W453" i="1" s="1"/>
  <c r="AL933" i="1"/>
  <c r="W933" i="1" s="1"/>
  <c r="Z295" i="1"/>
  <c r="Z551" i="1"/>
  <c r="Z128" i="1"/>
  <c r="Z161" i="1"/>
  <c r="Z417" i="1"/>
  <c r="Z673" i="1"/>
  <c r="Z186" i="1"/>
  <c r="Z362" i="1"/>
  <c r="Z514" i="1"/>
  <c r="Z698" i="1"/>
  <c r="Z195" i="1"/>
  <c r="Z347" i="1"/>
  <c r="Z148" i="1"/>
  <c r="Z324" i="1"/>
  <c r="Z476" i="1"/>
  <c r="Z493" i="1"/>
  <c r="Z749" i="1"/>
  <c r="Z877" i="1"/>
  <c r="Z1005" i="1"/>
  <c r="Z246" i="1"/>
  <c r="Z414" i="1"/>
  <c r="Z534" i="1"/>
  <c r="Z637" i="1"/>
  <c r="Z726" i="1"/>
  <c r="Z790" i="1"/>
  <c r="Z854" i="1"/>
  <c r="Z918" i="1"/>
  <c r="Z982" i="1"/>
  <c r="Z94" i="1"/>
  <c r="Z317" i="1"/>
  <c r="Z467" i="1"/>
  <c r="Z576" i="1"/>
  <c r="Z678" i="1"/>
  <c r="Z752" i="1"/>
  <c r="Z816" i="1"/>
  <c r="Z880" i="1"/>
  <c r="Z944" i="1"/>
  <c r="Z1008" i="1"/>
  <c r="Z197" i="1"/>
  <c r="Z382" i="1"/>
  <c r="Z515" i="1"/>
  <c r="Z616" i="1"/>
  <c r="Z713" i="1"/>
  <c r="Z777" i="1"/>
  <c r="Z841" i="1"/>
  <c r="Z905" i="1"/>
  <c r="Z969" i="1"/>
  <c r="Z141" i="1"/>
  <c r="Z488" i="1"/>
  <c r="Z696" i="1"/>
  <c r="Z827" i="1"/>
  <c r="Z955" i="1"/>
  <c r="Z262" i="1"/>
  <c r="Z544" i="1"/>
  <c r="Z732" i="1"/>
  <c r="Z860" i="1"/>
  <c r="Z988" i="1"/>
  <c r="Z312" i="1"/>
  <c r="Z574" i="1"/>
  <c r="Z751" i="1"/>
  <c r="Z879" i="1"/>
  <c r="Z1007" i="1"/>
  <c r="Z365" i="1"/>
  <c r="Z605" i="1"/>
  <c r="Z770" i="1"/>
  <c r="Z898" i="1"/>
  <c r="Z125" i="1"/>
  <c r="Z691" i="1"/>
  <c r="Z951" i="1"/>
  <c r="Z541" i="1"/>
  <c r="Z858" i="1"/>
  <c r="Z280" i="1"/>
  <c r="Z739" i="1"/>
  <c r="Z995" i="1"/>
  <c r="Z619" i="1"/>
  <c r="Z906" i="1"/>
  <c r="Z472" i="1"/>
  <c r="Z819" i="1"/>
  <c r="Z475" i="1"/>
  <c r="Z804" i="1"/>
  <c r="Z507" i="1"/>
  <c r="Z868" i="1"/>
  <c r="Z756" i="1"/>
  <c r="Z368" i="1"/>
  <c r="Z980" i="1"/>
  <c r="AL781" i="1"/>
  <c r="W781" i="1" s="1"/>
  <c r="AL631" i="1"/>
  <c r="W631" i="1" s="1"/>
  <c r="AL593" i="1"/>
  <c r="W593" i="1" s="1"/>
  <c r="AL151" i="1"/>
  <c r="W151" i="1" s="1"/>
  <c r="AL676" i="1"/>
  <c r="W676" i="1" s="1"/>
  <c r="AL471" i="1"/>
  <c r="W471" i="1" s="1"/>
  <c r="AL1015" i="1"/>
  <c r="W1015" i="1" s="1"/>
  <c r="AL412" i="1"/>
  <c r="W412" i="1" s="1"/>
  <c r="AL485" i="1"/>
  <c r="W485" i="1" s="1"/>
  <c r="AL949" i="1"/>
  <c r="W949" i="1" s="1"/>
  <c r="Z303" i="1"/>
  <c r="Z559" i="1"/>
  <c r="Z136" i="1"/>
  <c r="Z169" i="1"/>
  <c r="Z425" i="1"/>
  <c r="Z681" i="1"/>
  <c r="Z194" i="1"/>
  <c r="Z378" i="1"/>
  <c r="Z554" i="1"/>
  <c r="Z27" i="1"/>
  <c r="Z211" i="1"/>
  <c r="Z387" i="1"/>
  <c r="Z156" i="1"/>
  <c r="Z340" i="1"/>
  <c r="Z85" i="1"/>
  <c r="Z508" i="1"/>
  <c r="Z765" i="1"/>
  <c r="Z893" i="1"/>
  <c r="Z1021" i="1"/>
  <c r="Z269" i="1"/>
  <c r="Z430" i="1"/>
  <c r="Z548" i="1"/>
  <c r="Z651" i="1"/>
  <c r="Z734" i="1"/>
  <c r="Z798" i="1"/>
  <c r="Z862" i="1"/>
  <c r="Z926" i="1"/>
  <c r="Z990" i="1"/>
  <c r="Z126" i="1"/>
  <c r="Z336" i="1"/>
  <c r="Z483" i="1"/>
  <c r="Z589" i="1"/>
  <c r="Z692" i="1"/>
  <c r="Z760" i="1"/>
  <c r="Z824" i="1"/>
  <c r="Z888" i="1"/>
  <c r="Z952" i="1"/>
  <c r="Z1016" i="1"/>
  <c r="Z229" i="1"/>
  <c r="Z405" i="1"/>
  <c r="Z526" i="1"/>
  <c r="Z629" i="1"/>
  <c r="Z721" i="1"/>
  <c r="Z785" i="1"/>
  <c r="Z849" i="1"/>
  <c r="Z913" i="1"/>
  <c r="Z977" i="1"/>
  <c r="Z205" i="1"/>
  <c r="Z517" i="1"/>
  <c r="Z715" i="1"/>
  <c r="Z843" i="1"/>
  <c r="Z971" i="1"/>
  <c r="Z304" i="1"/>
  <c r="Z571" i="1"/>
  <c r="Z748" i="1"/>
  <c r="Z876" i="1"/>
  <c r="Z1004" i="1"/>
  <c r="Z357" i="1"/>
  <c r="Z600" i="1"/>
  <c r="Z767" i="1"/>
  <c r="Z895" i="1"/>
  <c r="Z1023" i="1"/>
  <c r="Z406" i="1"/>
  <c r="Z630" i="1"/>
  <c r="Z786" i="1"/>
  <c r="Z914" i="1"/>
  <c r="Z248" i="1"/>
  <c r="Z727" i="1"/>
  <c r="Z983" i="1"/>
  <c r="Z592" i="1"/>
  <c r="Z890" i="1"/>
  <c r="Z366" i="1"/>
  <c r="Z771" i="1"/>
  <c r="Z70" i="1"/>
  <c r="Z669" i="1"/>
  <c r="Z938" i="1"/>
  <c r="Z531" i="1"/>
  <c r="Z851" i="1"/>
  <c r="Z613" i="1"/>
  <c r="Z884" i="1"/>
  <c r="Z635" i="1"/>
  <c r="Z948" i="1"/>
  <c r="Z839" i="1"/>
  <c r="Z532" i="1"/>
  <c r="Z174" i="1"/>
  <c r="AL608" i="1"/>
  <c r="W608" i="1" s="1"/>
  <c r="Z64" i="1"/>
  <c r="Z609" i="1"/>
  <c r="Z642" i="1"/>
  <c r="Z276" i="1"/>
  <c r="Z374" i="1"/>
  <c r="Z774" i="1"/>
  <c r="Z30" i="1"/>
  <c r="Z653" i="1"/>
  <c r="Z928" i="1"/>
  <c r="Z485" i="1"/>
  <c r="Z825" i="1"/>
  <c r="Z424" i="1"/>
  <c r="Z142" i="1"/>
  <c r="Z699" i="1"/>
  <c r="Z221" i="1"/>
  <c r="Z975" i="1"/>
  <c r="Z866" i="1"/>
  <c r="Z422" i="1"/>
  <c r="Z931" i="1"/>
  <c r="Z1011" i="1"/>
  <c r="Z510" i="1"/>
  <c r="AL320" i="1"/>
  <c r="W320" i="1" s="1"/>
  <c r="AL911" i="1"/>
  <c r="W911" i="1" s="1"/>
  <c r="Z231" i="1"/>
  <c r="Z105" i="1"/>
  <c r="Z170" i="1"/>
  <c r="Z155" i="1"/>
  <c r="Z461" i="1"/>
  <c r="Z214" i="1"/>
  <c r="Z523" i="1"/>
  <c r="Z846" i="1"/>
  <c r="Z294" i="1"/>
  <c r="Z667" i="1"/>
  <c r="Z936" i="1"/>
  <c r="Z501" i="1"/>
  <c r="Z897" i="1"/>
  <c r="Z670" i="1"/>
  <c r="Z518" i="1"/>
  <c r="Z270" i="1"/>
  <c r="Z991" i="1"/>
  <c r="Z882" i="1"/>
  <c r="Z486" i="1"/>
  <c r="Z963" i="1"/>
  <c r="Z787" i="1"/>
  <c r="Z775" i="1"/>
  <c r="Z964" i="1"/>
  <c r="AL253" i="1"/>
  <c r="W253" i="1" s="1"/>
  <c r="AL929" i="1"/>
  <c r="W929" i="1" s="1"/>
  <c r="AL467" i="1"/>
  <c r="W467" i="1" s="1"/>
  <c r="AL972" i="1"/>
  <c r="W972" i="1" s="1"/>
  <c r="AL557" i="1"/>
  <c r="W557" i="1" s="1"/>
  <c r="AL655" i="1"/>
  <c r="W655" i="1" s="1"/>
  <c r="AL798" i="1"/>
  <c r="W798" i="1" s="1"/>
  <c r="AL912" i="1"/>
  <c r="W912" i="1" s="1"/>
  <c r="Z55" i="1"/>
  <c r="Z359" i="1"/>
  <c r="Z615" i="1"/>
  <c r="Z192" i="1"/>
  <c r="Z225" i="1"/>
  <c r="Z481" i="1"/>
  <c r="Z58" i="1"/>
  <c r="Z234" i="1"/>
  <c r="Z386" i="1"/>
  <c r="Z570" i="1"/>
  <c r="Z67" i="1"/>
  <c r="Z219" i="1"/>
  <c r="Z403" i="1"/>
  <c r="Z196" i="1"/>
  <c r="Z348" i="1"/>
  <c r="Z149" i="1"/>
  <c r="Z572" i="1"/>
  <c r="Z773" i="1"/>
  <c r="Z901" i="1"/>
  <c r="Z54" i="1"/>
  <c r="Z288" i="1"/>
  <c r="Z446" i="1"/>
  <c r="Z560" i="1"/>
  <c r="Z662" i="1"/>
  <c r="Z742" i="1"/>
  <c r="Z806" i="1"/>
  <c r="Z870" i="1"/>
  <c r="Z934" i="1"/>
  <c r="Z998" i="1"/>
  <c r="Z158" i="1"/>
  <c r="Z358" i="1"/>
  <c r="Z499" i="1"/>
  <c r="Z603" i="1"/>
  <c r="Z704" i="1"/>
  <c r="Z768" i="1"/>
  <c r="Z832" i="1"/>
  <c r="Z896" i="1"/>
  <c r="Z960" i="1"/>
  <c r="Z24" i="1"/>
  <c r="Z254" i="1"/>
  <c r="Z421" i="1"/>
  <c r="Z540" i="1"/>
  <c r="Z643" i="1"/>
  <c r="Z729" i="1"/>
  <c r="Z793" i="1"/>
  <c r="Z857" i="1"/>
  <c r="Z921" i="1"/>
  <c r="Z985" i="1"/>
  <c r="Z261" i="1"/>
  <c r="Z542" i="1"/>
  <c r="Z731" i="1"/>
  <c r="Z859" i="1"/>
  <c r="Z987" i="1"/>
  <c r="Z349" i="1"/>
  <c r="Z596" i="1"/>
  <c r="Z764" i="1"/>
  <c r="Z892" i="1"/>
  <c r="Z1020" i="1"/>
  <c r="Z398" i="1"/>
  <c r="Z627" i="1"/>
  <c r="Z783" i="1"/>
  <c r="Z911" i="1"/>
  <c r="Z38" i="1"/>
  <c r="Z438" i="1"/>
  <c r="Z656" i="1"/>
  <c r="Z802" i="1"/>
  <c r="Z930" i="1"/>
  <c r="Z334" i="1"/>
  <c r="Z759" i="1"/>
  <c r="Z1015" i="1"/>
  <c r="Z644" i="1"/>
  <c r="Z922" i="1"/>
  <c r="Z440" i="1"/>
  <c r="Z803" i="1"/>
  <c r="Z198" i="1"/>
  <c r="Z714" i="1"/>
  <c r="Z970" i="1"/>
  <c r="Z581" i="1"/>
  <c r="Z883" i="1"/>
  <c r="Z740" i="1"/>
  <c r="Z967" i="1"/>
  <c r="Z743" i="1"/>
  <c r="Z189" i="1"/>
  <c r="Z932" i="1"/>
  <c r="Z664" i="1"/>
  <c r="Z411" i="1"/>
  <c r="AL662" i="1"/>
  <c r="W662" i="1" s="1"/>
  <c r="Z705" i="1"/>
  <c r="AL261" i="1"/>
  <c r="W261" i="1" s="1"/>
  <c r="AL969" i="1"/>
  <c r="W969" i="1" s="1"/>
  <c r="AL547" i="1"/>
  <c r="W547" i="1" s="1"/>
  <c r="AL980" i="1"/>
  <c r="W980" i="1" s="1"/>
  <c r="AL584" i="1"/>
  <c r="W584" i="1" s="1"/>
  <c r="AL760" i="1"/>
  <c r="W760" i="1" s="1"/>
  <c r="AL814" i="1"/>
  <c r="W814" i="1" s="1"/>
  <c r="AL928" i="1"/>
  <c r="W928" i="1" s="1"/>
  <c r="Z71" i="1"/>
  <c r="Z367" i="1"/>
  <c r="Z623" i="1"/>
  <c r="Z200" i="1"/>
  <c r="Z233" i="1"/>
  <c r="Z489" i="1"/>
  <c r="Z66" i="1"/>
  <c r="Z250" i="1"/>
  <c r="Z426" i="1"/>
  <c r="Z578" i="1"/>
  <c r="Z83" i="1"/>
  <c r="Z259" i="1"/>
  <c r="Z28" i="1"/>
  <c r="Z212" i="1"/>
  <c r="Z388" i="1"/>
  <c r="Z181" i="1"/>
  <c r="Z597" i="1"/>
  <c r="Z789" i="1"/>
  <c r="Z917" i="1"/>
  <c r="Z86" i="1"/>
  <c r="Z310" i="1"/>
  <c r="Z462" i="1"/>
  <c r="Z573" i="1"/>
  <c r="Z676" i="1"/>
  <c r="Z750" i="1"/>
  <c r="Z814" i="1"/>
  <c r="Z878" i="1"/>
  <c r="Z942" i="1"/>
  <c r="Z1006" i="1"/>
  <c r="Z190" i="1"/>
  <c r="Z381" i="1"/>
  <c r="Z512" i="1"/>
  <c r="Z614" i="1"/>
  <c r="Z712" i="1"/>
  <c r="Z776" i="1"/>
  <c r="Z840" i="1"/>
  <c r="Z904" i="1"/>
  <c r="Z968" i="1"/>
  <c r="Z37" i="1"/>
  <c r="Z277" i="1"/>
  <c r="Z437" i="1"/>
  <c r="Z552" i="1"/>
  <c r="Z654" i="1"/>
  <c r="Z737" i="1"/>
  <c r="Z801" i="1"/>
  <c r="Z865" i="1"/>
  <c r="Z929" i="1"/>
  <c r="Z993" i="1"/>
  <c r="Z302" i="1"/>
  <c r="Z568" i="1"/>
  <c r="Z747" i="1"/>
  <c r="Z875" i="1"/>
  <c r="Z1003" i="1"/>
  <c r="Z390" i="1"/>
  <c r="Z621" i="1"/>
  <c r="Z780" i="1"/>
  <c r="Z908" i="1"/>
  <c r="Z29" i="1"/>
  <c r="Z432" i="1"/>
  <c r="Z652" i="1"/>
  <c r="Z799" i="1"/>
  <c r="Z927" i="1"/>
  <c r="Z102" i="1"/>
  <c r="Z470" i="1"/>
  <c r="Z683" i="1"/>
  <c r="Z818" i="1"/>
  <c r="Z946" i="1"/>
  <c r="Z416" i="1"/>
  <c r="Z791" i="1"/>
  <c r="Z134" i="1"/>
  <c r="Z694" i="1"/>
  <c r="Z954" i="1"/>
  <c r="Z504" i="1"/>
  <c r="Z835" i="1"/>
  <c r="Z301" i="1"/>
  <c r="Z746" i="1"/>
  <c r="Z1002" i="1"/>
  <c r="Z632" i="1"/>
  <c r="Z915" i="1"/>
  <c r="Z820" i="1"/>
  <c r="Z238" i="1"/>
  <c r="Z836" i="1"/>
  <c r="Z608" i="1"/>
  <c r="Z1012" i="1"/>
  <c r="Z772" i="1"/>
  <c r="Z563" i="1"/>
  <c r="AL714" i="1"/>
  <c r="W714" i="1" s="1"/>
  <c r="AL773" i="1"/>
  <c r="W773" i="1" s="1"/>
  <c r="Z97" i="1"/>
  <c r="Z314" i="1"/>
  <c r="Z323" i="1"/>
  <c r="Z700" i="1"/>
  <c r="Z182" i="1"/>
  <c r="Z612" i="1"/>
  <c r="Z902" i="1"/>
  <c r="Z435" i="1"/>
  <c r="Z800" i="1"/>
  <c r="Z133" i="1"/>
  <c r="Z590" i="1"/>
  <c r="Z889" i="1"/>
  <c r="Z645" i="1"/>
  <c r="Z491" i="1"/>
  <c r="Z524" i="1"/>
  <c r="Z278" i="1"/>
  <c r="Z994" i="1"/>
  <c r="Z794" i="1"/>
  <c r="Z516" i="1"/>
  <c r="Z755" i="1"/>
  <c r="Z376" i="1"/>
  <c r="Z871" i="1"/>
  <c r="AL722" i="1"/>
  <c r="W722" i="1" s="1"/>
  <c r="Z72" i="1"/>
  <c r="Z506" i="1"/>
  <c r="Z284" i="1"/>
  <c r="Z981" i="1"/>
  <c r="Z718" i="1"/>
  <c r="Z910" i="1"/>
  <c r="Z564" i="1"/>
  <c r="Z872" i="1"/>
  <c r="Z360" i="1"/>
  <c r="Z833" i="1"/>
  <c r="Z456" i="1"/>
  <c r="Z206" i="1"/>
  <c r="Z972" i="1"/>
  <c r="Z863" i="1"/>
  <c r="Z754" i="1"/>
  <c r="Z638" i="1"/>
  <c r="Z173" i="1"/>
  <c r="Z874" i="1"/>
  <c r="Z293" i="1"/>
  <c r="Z61" i="1"/>
  <c r="AL64" i="1"/>
  <c r="W64" i="1" s="1"/>
  <c r="AL327" i="1"/>
  <c r="W327" i="1" s="1"/>
  <c r="AL843" i="1"/>
  <c r="W843" i="1" s="1"/>
  <c r="AL350" i="1"/>
  <c r="W350" i="1" s="1"/>
  <c r="AL886" i="1"/>
  <c r="W886" i="1" s="1"/>
  <c r="AL121" i="1"/>
  <c r="W121" i="1" s="1"/>
  <c r="AL416" i="1"/>
  <c r="W416" i="1" s="1"/>
  <c r="AL424" i="1"/>
  <c r="W424" i="1" s="1"/>
  <c r="Z143" i="1"/>
  <c r="Z423" i="1"/>
  <c r="Z679" i="1"/>
  <c r="Z33" i="1"/>
  <c r="Z289" i="1"/>
  <c r="Z545" i="1"/>
  <c r="Z106" i="1"/>
  <c r="Z258" i="1"/>
  <c r="Z442" i="1"/>
  <c r="Z618" i="1"/>
  <c r="Z91" i="1"/>
  <c r="Z275" i="1"/>
  <c r="Z68" i="1"/>
  <c r="Z220" i="1"/>
  <c r="Z404" i="1"/>
  <c r="Z309" i="1"/>
  <c r="Z611" i="1"/>
  <c r="Z813" i="1"/>
  <c r="Z941" i="1"/>
  <c r="Z118" i="1"/>
  <c r="Z333" i="1"/>
  <c r="Z478" i="1"/>
  <c r="Z587" i="1"/>
  <c r="Z688" i="1"/>
  <c r="Z758" i="1"/>
  <c r="Z822" i="1"/>
  <c r="Z886" i="1"/>
  <c r="Z950" i="1"/>
  <c r="Z1014" i="1"/>
  <c r="Z222" i="1"/>
  <c r="Z400" i="1"/>
  <c r="Z525" i="1"/>
  <c r="Z628" i="1"/>
  <c r="Z720" i="1"/>
  <c r="Z784" i="1"/>
  <c r="Z848" i="1"/>
  <c r="Z912" i="1"/>
  <c r="Z976" i="1"/>
  <c r="Z69" i="1"/>
  <c r="Z296" i="1"/>
  <c r="Z453" i="1"/>
  <c r="Z565" i="1"/>
  <c r="Z668" i="1"/>
  <c r="Z745" i="1"/>
  <c r="Z809" i="1"/>
  <c r="Z873" i="1"/>
  <c r="Z937" i="1"/>
  <c r="Z1001" i="1"/>
  <c r="Z344" i="1"/>
  <c r="Z595" i="1"/>
  <c r="Z763" i="1"/>
  <c r="Z891" i="1"/>
  <c r="Z1019" i="1"/>
  <c r="Z427" i="1"/>
  <c r="Z646" i="1"/>
  <c r="Z796" i="1"/>
  <c r="Z924" i="1"/>
  <c r="Z93" i="1"/>
  <c r="Z464" i="1"/>
  <c r="Z677" i="1"/>
  <c r="Z815" i="1"/>
  <c r="Z943" i="1"/>
  <c r="Z166" i="1"/>
  <c r="Z502" i="1"/>
  <c r="Z706" i="1"/>
  <c r="Z834" i="1"/>
  <c r="Z962" i="1"/>
  <c r="Z480" i="1"/>
  <c r="Z823" i="1"/>
  <c r="Z256" i="1"/>
  <c r="Z730" i="1"/>
  <c r="Z986" i="1"/>
  <c r="Z556" i="1"/>
  <c r="Z867" i="1"/>
  <c r="Z384" i="1"/>
  <c r="Z778" i="1"/>
  <c r="Z109" i="1"/>
  <c r="Z684" i="1"/>
  <c r="Z947" i="1"/>
  <c r="Z903" i="1"/>
  <c r="Z724" i="1"/>
  <c r="Z916" i="1"/>
  <c r="Z46" i="1"/>
  <c r="Z557" i="1"/>
  <c r="Z852" i="1"/>
  <c r="Z708" i="1"/>
  <c r="AL161" i="1"/>
  <c r="W161" i="1" s="1"/>
  <c r="Z223" i="1"/>
  <c r="Z353" i="1"/>
  <c r="Z490" i="1"/>
  <c r="Z92" i="1"/>
  <c r="Z373" i="1"/>
  <c r="Z837" i="1"/>
  <c r="Z509" i="1"/>
  <c r="Z838" i="1"/>
  <c r="Z272" i="1"/>
  <c r="Z736" i="1"/>
  <c r="Z992" i="1"/>
  <c r="Z693" i="1"/>
  <c r="Z953" i="1"/>
  <c r="Z795" i="1"/>
  <c r="Z956" i="1"/>
  <c r="Z847" i="1"/>
  <c r="Z738" i="1"/>
  <c r="Z887" i="1"/>
  <c r="Z659" i="1"/>
  <c r="Z325" i="1"/>
  <c r="Z900" i="1"/>
  <c r="Z110" i="1"/>
  <c r="AL268" i="1"/>
  <c r="W268" i="1" s="1"/>
  <c r="Z361" i="1"/>
  <c r="Z682" i="1"/>
  <c r="Z132" i="1"/>
  <c r="Z853" i="1"/>
  <c r="Z624" i="1"/>
  <c r="Z974" i="1"/>
  <c r="Z451" i="1"/>
  <c r="Z808" i="1"/>
  <c r="Z165" i="1"/>
  <c r="Z769" i="1"/>
  <c r="Z77" i="1"/>
  <c r="Z939" i="1"/>
  <c r="Z844" i="1"/>
  <c r="Z735" i="1"/>
  <c r="Z580" i="1"/>
  <c r="Z919" i="1"/>
  <c r="Z707" i="1"/>
  <c r="Z408" i="1"/>
  <c r="Z443" i="1"/>
  <c r="Z582" i="1"/>
  <c r="AL104" i="1"/>
  <c r="W104" i="1" s="1"/>
  <c r="AL418" i="1"/>
  <c r="W418" i="1" s="1"/>
  <c r="AL851" i="1"/>
  <c r="W851" i="1" s="1"/>
  <c r="AL395" i="1"/>
  <c r="W395" i="1" s="1"/>
  <c r="AL982" i="1"/>
  <c r="W982" i="1" s="1"/>
  <c r="AL171" i="1"/>
  <c r="W171" i="1" s="1"/>
  <c r="AL448" i="1"/>
  <c r="W448" i="1" s="1"/>
  <c r="AL456" i="1"/>
  <c r="W456" i="1" s="1"/>
  <c r="Z151" i="1"/>
  <c r="Z431" i="1"/>
  <c r="Z687" i="1"/>
  <c r="Z41" i="1"/>
  <c r="Z297" i="1"/>
  <c r="Z553" i="1"/>
  <c r="Z122" i="1"/>
  <c r="Z298" i="1"/>
  <c r="Z450" i="1"/>
  <c r="Z634" i="1"/>
  <c r="Z131" i="1"/>
  <c r="Z283" i="1"/>
  <c r="Z84" i="1"/>
  <c r="Z260" i="1"/>
  <c r="Z412" i="1"/>
  <c r="Z350" i="1"/>
  <c r="Z675" i="1"/>
  <c r="Z829" i="1"/>
  <c r="Z957" i="1"/>
  <c r="Z150" i="1"/>
  <c r="Z352" i="1"/>
  <c r="Z494" i="1"/>
  <c r="Z598" i="1"/>
  <c r="Z701" i="1"/>
  <c r="Z766" i="1"/>
  <c r="Z830" i="1"/>
  <c r="Z894" i="1"/>
  <c r="Z958" i="1"/>
  <c r="Z1022" i="1"/>
  <c r="Z253" i="1"/>
  <c r="Z419" i="1"/>
  <c r="Z539" i="1"/>
  <c r="Z640" i="1"/>
  <c r="Z728" i="1"/>
  <c r="Z792" i="1"/>
  <c r="Z856" i="1"/>
  <c r="Z920" i="1"/>
  <c r="Z984" i="1"/>
  <c r="Z101" i="1"/>
  <c r="Z318" i="1"/>
  <c r="Z469" i="1"/>
  <c r="Z579" i="1"/>
  <c r="Z680" i="1"/>
  <c r="Z753" i="1"/>
  <c r="Z817" i="1"/>
  <c r="Z881" i="1"/>
  <c r="Z945" i="1"/>
  <c r="Z1009" i="1"/>
  <c r="Z389" i="1"/>
  <c r="Z620" i="1"/>
  <c r="Z779" i="1"/>
  <c r="Z907" i="1"/>
  <c r="Z78" i="1"/>
  <c r="Z459" i="1"/>
  <c r="Z672" i="1"/>
  <c r="Z812" i="1"/>
  <c r="Z940" i="1"/>
  <c r="Z157" i="1"/>
  <c r="Z496" i="1"/>
  <c r="Z702" i="1"/>
  <c r="Z831" i="1"/>
  <c r="Z959" i="1"/>
  <c r="Z230" i="1"/>
  <c r="Z528" i="1"/>
  <c r="Z722" i="1"/>
  <c r="Z850" i="1"/>
  <c r="Z978" i="1"/>
  <c r="Z536" i="1"/>
  <c r="Z855" i="1"/>
  <c r="Z342" i="1"/>
  <c r="Z762" i="1"/>
  <c r="Z1018" i="1"/>
  <c r="Z606" i="1"/>
  <c r="Z899" i="1"/>
  <c r="Z454" i="1"/>
  <c r="Z810" i="1"/>
  <c r="Z237" i="1"/>
  <c r="Z723" i="1"/>
  <c r="Z979" i="1"/>
  <c r="Z996" i="1"/>
  <c r="Z807" i="1"/>
  <c r="Z999" i="1"/>
  <c r="Z326" i="1"/>
  <c r="Z711" i="1"/>
  <c r="Z935" i="1"/>
  <c r="Z788" i="1"/>
  <c r="AL273" i="1"/>
  <c r="W273" i="1" s="1"/>
  <c r="AL815" i="1"/>
  <c r="W815" i="1" s="1"/>
  <c r="Z487" i="1"/>
  <c r="Z130" i="1"/>
  <c r="Z147" i="1"/>
  <c r="Z452" i="1"/>
  <c r="Z965" i="1"/>
  <c r="Z710" i="1"/>
  <c r="Z966" i="1"/>
  <c r="Z550" i="1"/>
  <c r="Z864" i="1"/>
  <c r="Z341" i="1"/>
  <c r="Z761" i="1"/>
  <c r="Z1017" i="1"/>
  <c r="Z923" i="1"/>
  <c r="Z828" i="1"/>
  <c r="Z719" i="1"/>
  <c r="Z555" i="1"/>
  <c r="Z588" i="1"/>
  <c r="Z45" i="1"/>
  <c r="Z842" i="1"/>
  <c r="Z685" i="1"/>
  <c r="Z448" i="1"/>
  <c r="AL92" i="1"/>
  <c r="W92" i="1" s="1"/>
  <c r="AL797" i="1"/>
  <c r="W797" i="1" s="1"/>
  <c r="AL789" i="1"/>
  <c r="W789" i="1" s="1"/>
  <c r="Z495" i="1"/>
  <c r="Z617" i="1"/>
  <c r="Z322" i="1"/>
  <c r="Z339" i="1"/>
  <c r="Z468" i="1"/>
  <c r="Z709" i="1"/>
  <c r="Z397" i="1"/>
  <c r="Z782" i="1"/>
  <c r="Z62" i="1"/>
  <c r="Z744" i="1"/>
  <c r="Z1000" i="1"/>
  <c r="Z604" i="1"/>
  <c r="Z961" i="1"/>
  <c r="Z811" i="1"/>
  <c r="Z716" i="1"/>
  <c r="Z549" i="1"/>
  <c r="Z320" i="1"/>
  <c r="Z1010" i="1"/>
  <c r="Z826" i="1"/>
  <c r="Z566" i="1"/>
  <c r="Z285" i="1"/>
  <c r="Z660" i="1"/>
  <c r="K21" i="1" a="1"/>
  <c r="K21" i="1" s="1"/>
  <c r="B17" i="1" a="1"/>
  <c r="B17" i="1" s="1"/>
  <c r="P21" i="1" a="1"/>
  <c r="P21" i="1" s="1"/>
  <c r="O21" i="1" a="1"/>
  <c r="O21" i="1" s="1"/>
  <c r="O18" i="1" a="1"/>
  <c r="O18" i="1" s="1"/>
  <c r="D35" i="5" a="1"/>
  <c r="D35" i="5" s="1"/>
  <c r="D30" i="5" a="1"/>
  <c r="D30" i="5" s="1"/>
  <c r="E35" i="6" a="1"/>
  <c r="E35" i="6" s="1"/>
  <c r="D34" i="5" a="1"/>
  <c r="D34" i="5" s="1"/>
  <c r="D31" i="5" a="1"/>
  <c r="D31" i="5" s="1"/>
  <c r="E34" i="6" a="1"/>
  <c r="E34" i="6" s="1"/>
  <c r="D24" i="5" a="1"/>
  <c r="D24" i="5" s="1"/>
  <c r="D32" i="5" a="1"/>
  <c r="D32" i="5" s="1"/>
  <c r="C53" i="6" a="1"/>
  <c r="C53" i="6" s="1"/>
  <c r="B34" i="6" a="1"/>
  <c r="B34" i="6" s="1"/>
  <c r="B36" i="6" a="1"/>
  <c r="B36" i="6" s="1"/>
  <c r="D25" i="5" a="1"/>
  <c r="D25" i="5" s="1"/>
  <c r="D33" i="5" a="1"/>
  <c r="D33" i="5" s="1"/>
  <c r="B37" i="6" a="1"/>
  <c r="B37" i="6" s="1"/>
  <c r="D23" i="5" a="1"/>
  <c r="D23" i="5" s="1"/>
  <c r="D26" i="5" a="1"/>
  <c r="D26" i="5" s="1"/>
  <c r="D27" i="5" a="1"/>
  <c r="D27" i="5" s="1"/>
  <c r="B35" i="6" a="1"/>
  <c r="B35" i="6" s="1"/>
  <c r="D28" i="5" a="1"/>
  <c r="D28" i="5" s="1"/>
  <c r="E37" i="6" a="1"/>
  <c r="E37" i="6" s="1"/>
  <c r="D29" i="5" a="1"/>
  <c r="D29" i="5" s="1"/>
  <c r="E36" i="6" a="1"/>
  <c r="E36" i="6" s="1"/>
  <c r="B23" i="6" a="1"/>
  <c r="B23" i="6" s="1"/>
  <c r="B32" i="6" a="1"/>
  <c r="B32" i="6" s="1"/>
  <c r="B20" i="6" a="1"/>
  <c r="B20" i="6" s="1"/>
  <c r="B31" i="6" a="1"/>
  <c r="B31" i="6" s="1"/>
  <c r="E32" i="6" a="1"/>
  <c r="E32" i="6" s="1"/>
  <c r="I32" i="6" a="1"/>
  <c r="I32" i="6" s="1"/>
  <c r="B9" i="6" a="1"/>
  <c r="B9" i="6" s="1"/>
  <c r="I31" i="6" a="1"/>
  <c r="I31" i="6" s="1"/>
  <c r="E31" i="6" a="1"/>
  <c r="E31" i="6" s="1"/>
  <c r="C9" i="1" a="1"/>
  <c r="C9" i="1" s="1"/>
  <c r="B7" i="1" a="1"/>
  <c r="B7" i="1" s="1"/>
  <c r="B2" i="1" a="1"/>
  <c r="B2" i="1" s="1"/>
  <c r="H21" i="1" a="1"/>
  <c r="H21" i="1" s="1"/>
  <c r="B16" i="1" a="1"/>
  <c r="B16" i="1" s="1"/>
  <c r="B18" i="1" a="1"/>
  <c r="B18" i="1" s="1"/>
  <c r="Q22" i="5"/>
  <c r="C22" i="5" s="1"/>
  <c r="K20" i="1" a="1"/>
  <c r="K20" i="1" s="1"/>
  <c r="M22" i="1" a="1"/>
  <c r="M22" i="1" s="1"/>
  <c r="B15" i="1" a="1"/>
  <c r="B15" i="1" s="1"/>
  <c r="K13" i="6"/>
  <c r="N23" i="1" a="1"/>
  <c r="N23" i="1" s="1"/>
  <c r="N22" i="1" a="1"/>
  <c r="N22" i="1" s="1"/>
  <c r="B6" i="1" a="1"/>
  <c r="B6" i="1" s="1"/>
  <c r="B5" i="1" a="1"/>
  <c r="B5" i="1" s="1"/>
  <c r="M21" i="1" a="1"/>
  <c r="M21" i="1" s="1"/>
  <c r="I21" i="1" a="1"/>
  <c r="I21" i="1" s="1"/>
  <c r="J21" i="1" a="1"/>
  <c r="J21" i="1" s="1"/>
  <c r="L22" i="1" a="1"/>
  <c r="L22" i="1" s="1"/>
  <c r="F20" i="1" a="1"/>
  <c r="F20" i="1" s="1"/>
  <c r="K22" i="1" a="1"/>
  <c r="K22" i="1" s="1"/>
  <c r="B4" i="1" a="1"/>
  <c r="B4" i="1" s="1"/>
  <c r="C13" i="1" a="1"/>
  <c r="C13" i="1" s="1"/>
  <c r="W21" i="1" a="1"/>
  <c r="W21" i="1" s="1"/>
  <c r="V20" i="1" a="1"/>
  <c r="V20" i="1" s="1"/>
  <c r="X23" i="6"/>
  <c r="W24" i="1" l="1"/>
  <c r="M1" i="1"/>
  <c r="R10" i="5"/>
  <c r="L12" i="6" s="1"/>
  <c r="B47" i="6"/>
  <c r="B50" i="6"/>
  <c r="B53" i="6"/>
  <c r="B56" i="6"/>
  <c r="B59" i="6"/>
  <c r="B62" i="6"/>
  <c r="X31" i="6"/>
  <c r="X35" i="6"/>
  <c r="X36" i="6"/>
  <c r="X37" i="6"/>
  <c r="X34" i="6"/>
  <c r="X39" i="6"/>
  <c r="X38" i="6"/>
  <c r="X75" i="6"/>
  <c r="X15" i="6"/>
  <c r="X12" i="6"/>
  <c r="X13" i="6"/>
  <c r="X11" i="6"/>
  <c r="X70" i="6"/>
  <c r="X62" i="6"/>
  <c r="X47" i="6"/>
  <c r="X50" i="6"/>
  <c r="X53" i="6"/>
  <c r="X56" i="6"/>
  <c r="X59" i="6"/>
  <c r="X43" i="6"/>
  <c r="X27" i="6"/>
  <c r="X24" i="6"/>
  <c r="X20" i="6"/>
  <c r="X19" i="6"/>
  <c r="A909" i="1" l="1"/>
  <c r="A147" i="1"/>
  <c r="A940" i="1"/>
  <c r="A557" i="1"/>
  <c r="A973" i="1"/>
  <c r="A676" i="1"/>
  <c r="A732" i="1"/>
  <c r="A620" i="1"/>
  <c r="A637" i="1"/>
  <c r="A948" i="1"/>
  <c r="A477" i="1"/>
  <c r="A427" i="1"/>
  <c r="A845" i="1"/>
  <c r="L9" i="5"/>
  <c r="D6" i="1"/>
  <c r="A779" i="1"/>
  <c r="B45" i="6" a="1"/>
  <c r="B45" i="6" s="1"/>
  <c r="I30" i="6" a="1"/>
  <c r="I30" i="6" s="1"/>
  <c r="B72" i="6" a="1"/>
  <c r="B72" i="6" s="1"/>
  <c r="B26" i="6" a="1"/>
  <c r="B26" i="6" s="1"/>
  <c r="B18" i="6" a="1"/>
  <c r="B18" i="6" s="1"/>
  <c r="B42" i="6" a="1"/>
  <c r="B42" i="6" s="1"/>
  <c r="B69" i="6" a="1"/>
  <c r="B69" i="6" s="1"/>
  <c r="B70" i="6" a="1"/>
  <c r="B70" i="6" s="1"/>
  <c r="I6" i="6" a="1"/>
  <c r="I6" i="6" s="1"/>
  <c r="I4" i="6" a="1"/>
  <c r="I4" i="6" s="1"/>
  <c r="I5" i="6" a="1"/>
  <c r="I5" i="6" s="1"/>
  <c r="B74" i="6" a="1"/>
  <c r="B74" i="6" s="1"/>
  <c r="E39" i="6" a="1"/>
  <c r="E39" i="6" s="1"/>
  <c r="B38" i="6" a="1"/>
  <c r="B38" i="6" s="1"/>
  <c r="E38" i="6" a="1"/>
  <c r="E38" i="6" s="1"/>
  <c r="B39" i="6" a="1"/>
  <c r="B39" i="6" s="1"/>
  <c r="B43" i="6" a="1"/>
  <c r="B43" i="6" s="1"/>
  <c r="B29" i="6" a="1"/>
  <c r="B29" i="6" s="1"/>
  <c r="E30" i="6" a="1"/>
  <c r="E30" i="6" s="1"/>
  <c r="B27" i="6" a="1"/>
  <c r="B27" i="6" s="1"/>
  <c r="C24" i="6" a="1"/>
  <c r="C24" i="6" s="1"/>
  <c r="B19" i="6" a="1"/>
  <c r="B19" i="6" s="1"/>
  <c r="B15" i="6" a="1"/>
  <c r="B15" i="6" s="1"/>
  <c r="B13" i="6" a="1"/>
  <c r="B13" i="6" s="1"/>
  <c r="B12" i="6" a="1"/>
  <c r="B12" i="6" s="1"/>
  <c r="B8" i="6" a="1"/>
  <c r="B8" i="6" s="1"/>
  <c r="B11" i="6" a="1"/>
  <c r="B11" i="6" s="1"/>
  <c r="B22" i="6" a="1"/>
  <c r="B22" i="6" s="1"/>
  <c r="A259" i="1" l="1"/>
  <c r="A717" i="1"/>
  <c r="A788" i="1"/>
  <c r="A493" i="1"/>
  <c r="A238" i="1"/>
  <c r="A724" i="1"/>
  <c r="A269" i="1"/>
  <c r="A281" i="1"/>
  <c r="A412" i="1"/>
  <c r="A588" i="1"/>
  <c r="A227" i="1"/>
  <c r="A372" i="1"/>
  <c r="A916" i="1"/>
  <c r="A942" i="1"/>
  <c r="A980" i="1"/>
  <c r="A781" i="1"/>
  <c r="A884" i="1"/>
  <c r="A1004" i="1"/>
  <c r="A652" i="1"/>
  <c r="A748" i="1"/>
  <c r="A596" i="1"/>
  <c r="A812" i="1"/>
  <c r="A876" i="1"/>
  <c r="A837" i="1"/>
  <c r="B12" i="5"/>
  <c r="B7" i="5" s="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24" i="1"/>
  <c r="A1008" i="1" l="1"/>
  <c r="A419" i="1"/>
  <c r="A305" i="1"/>
  <c r="A343" i="1"/>
  <c r="A149" i="1"/>
  <c r="A473" i="1"/>
  <c r="A170" i="1"/>
  <c r="A133" i="1"/>
  <c r="A450" i="1"/>
  <c r="A169" i="1"/>
  <c r="A374" i="1"/>
  <c r="A609" i="1"/>
  <c r="A306" i="1"/>
  <c r="A682" i="1"/>
  <c r="A813" i="1"/>
  <c r="A186" i="1"/>
  <c r="A591" i="1"/>
  <c r="A550" i="1"/>
  <c r="A807" i="1"/>
  <c r="A612" i="1"/>
  <c r="A939" i="1"/>
  <c r="A774" i="1"/>
  <c r="A763" i="1"/>
  <c r="A136" i="1"/>
  <c r="A337" i="1"/>
  <c r="A972" i="1"/>
  <c r="A896" i="1"/>
  <c r="A1013" i="1"/>
  <c r="A206" i="1"/>
  <c r="A628" i="1"/>
  <c r="A761" i="1"/>
  <c r="A872" i="1"/>
  <c r="A933" i="1"/>
  <c r="A201" i="1"/>
  <c r="A215" i="1"/>
  <c r="A296" i="1"/>
  <c r="A490" i="1"/>
  <c r="A437" i="1"/>
  <c r="A844" i="1"/>
  <c r="A975" i="1"/>
  <c r="A365" i="1"/>
  <c r="A408" i="1"/>
  <c r="A987" i="1"/>
  <c r="A904" i="1"/>
  <c r="A299" i="1"/>
  <c r="A448" i="1"/>
  <c r="A590" i="1"/>
  <c r="A454" i="1"/>
  <c r="A721" i="1"/>
  <c r="A741" i="1"/>
  <c r="A597" i="1"/>
  <c r="A581" i="1"/>
  <c r="A459" i="1"/>
  <c r="A277" i="1"/>
  <c r="A863" i="1"/>
  <c r="A806" i="1"/>
  <c r="A1019" i="1"/>
  <c r="A256" i="1"/>
  <c r="A467" i="1"/>
  <c r="A995" i="1"/>
  <c r="A376" i="1"/>
  <c r="A558" i="1"/>
  <c r="A934" i="1"/>
  <c r="A656" i="1"/>
  <c r="A893" i="1"/>
  <c r="A835" i="1"/>
  <c r="A643" i="1"/>
  <c r="A698" i="1"/>
  <c r="A417" i="1"/>
  <c r="A383" i="1"/>
  <c r="A508" i="1"/>
  <c r="A733" i="1"/>
  <c r="A327" i="1"/>
  <c r="A927" i="1"/>
  <c r="A777" i="1"/>
  <c r="A627" i="1"/>
  <c r="A653" i="1"/>
  <c r="A765" i="1"/>
  <c r="A387" i="1"/>
  <c r="A346" i="1"/>
  <c r="A260" i="1"/>
  <c r="A569" i="1"/>
  <c r="A607" i="1"/>
  <c r="A497" i="1"/>
  <c r="A194" i="1"/>
  <c r="A749" i="1"/>
  <c r="A755" i="1"/>
  <c r="A930" i="1"/>
  <c r="A841" i="1"/>
  <c r="A974" i="1"/>
  <c r="A729" i="1"/>
  <c r="A776" i="1"/>
  <c r="A850" i="1"/>
  <c r="A922" i="1"/>
  <c r="A636" i="1"/>
  <c r="A880" i="1"/>
  <c r="A316" i="1"/>
  <c r="A768" i="1"/>
  <c r="A380" i="1"/>
  <c r="A503" i="1"/>
  <c r="A222" i="1"/>
  <c r="A679" i="1"/>
  <c r="A574" i="1"/>
  <c r="A471" i="1"/>
  <c r="A537" i="1"/>
  <c r="A245" i="1"/>
  <c r="A138" i="1"/>
  <c r="A543" i="1"/>
  <c r="A407" i="1"/>
  <c r="A297" i="1"/>
  <c r="A673" i="1"/>
  <c r="A370" i="1"/>
  <c r="A549" i="1"/>
  <c r="A753" i="1"/>
  <c r="A181" i="1"/>
  <c r="A530" i="1"/>
  <c r="A1020" i="1"/>
  <c r="A531" i="1"/>
  <c r="A250" i="1"/>
  <c r="A622" i="1"/>
  <c r="A486" i="1"/>
  <c r="A209" i="1"/>
  <c r="A935" i="1"/>
  <c r="A797" i="1"/>
  <c r="A878" i="1"/>
  <c r="A395" i="1"/>
  <c r="A455" i="1"/>
  <c r="A319" i="1"/>
  <c r="A895" i="1"/>
  <c r="A861" i="1"/>
  <c r="A285" i="1"/>
  <c r="A794" i="1"/>
  <c r="A533" i="1"/>
  <c r="A314" i="1"/>
  <c r="A330" i="1"/>
  <c r="A405" i="1"/>
  <c r="A288" i="1"/>
  <c r="A650" i="1"/>
  <c r="A681" i="1"/>
  <c r="A207" i="1"/>
  <c r="A442" i="1"/>
  <c r="A139" i="1"/>
  <c r="A515" i="1"/>
  <c r="A465" i="1"/>
  <c r="A358" i="1"/>
  <c r="A829" i="1"/>
  <c r="A804" i="1"/>
  <c r="A771" i="1"/>
  <c r="A971" i="1"/>
  <c r="A333" i="1"/>
  <c r="A243" i="1"/>
  <c r="A815" i="1"/>
  <c r="A924" i="1"/>
  <c r="A891" i="1"/>
  <c r="A874" i="1"/>
  <c r="A862" i="1"/>
  <c r="A441" i="1"/>
  <c r="A334" i="1"/>
  <c r="A211" i="1"/>
  <c r="A126" i="1"/>
  <c r="A502" i="1"/>
  <c r="A199" i="1"/>
  <c r="A783" i="1"/>
  <c r="A616" i="1"/>
  <c r="A516" i="1"/>
  <c r="A744" i="1"/>
  <c r="A230" i="1"/>
  <c r="A351" i="1"/>
  <c r="A859" i="1"/>
  <c r="A542" i="1"/>
  <c r="A718" i="1"/>
  <c r="A736" i="1"/>
  <c r="A808" i="1"/>
  <c r="A579" i="1"/>
  <c r="A210" i="1"/>
  <c r="A900" i="1"/>
  <c r="A375" i="1"/>
  <c r="A760" i="1"/>
  <c r="A809" i="1"/>
  <c r="A322" i="1"/>
  <c r="A887" i="1"/>
  <c r="A680" i="1"/>
  <c r="A868" i="1"/>
  <c r="A710" i="1"/>
  <c r="A189" i="1"/>
  <c r="A360" i="1"/>
  <c r="A528" i="1"/>
  <c r="A304" i="1"/>
  <c r="A725" i="1"/>
  <c r="A912" i="1"/>
  <c r="A371" i="1"/>
  <c r="A981" i="1"/>
  <c r="A171" i="1"/>
  <c r="A129" i="1"/>
  <c r="A373" i="1"/>
  <c r="A190" i="1"/>
  <c r="A399" i="1"/>
  <c r="A720" i="1"/>
  <c r="A997" i="1"/>
  <c r="A706" i="1"/>
  <c r="A244" i="1"/>
  <c r="A307" i="1"/>
  <c r="A393" i="1"/>
  <c r="A631" i="1"/>
  <c r="A150" i="1"/>
  <c r="A559" i="1"/>
  <c r="A625" i="1"/>
  <c r="A660" i="1"/>
  <c r="A953" i="1"/>
  <c r="A479" i="1"/>
  <c r="A784" i="1"/>
  <c r="A386" i="1"/>
  <c r="A310" i="1"/>
  <c r="A160" i="1"/>
  <c r="A273" i="1"/>
  <c r="A847" i="1"/>
  <c r="A271" i="1"/>
  <c r="A364" i="1"/>
  <c r="A657" i="1"/>
  <c r="A325" i="1"/>
  <c r="A127" i="1"/>
  <c r="A696" i="1"/>
  <c r="A629" i="1"/>
  <c r="A541" i="1"/>
  <c r="A843" i="1"/>
  <c r="A910" i="1"/>
  <c r="A522" i="1"/>
  <c r="A158" i="1"/>
  <c r="A235" i="1"/>
  <c r="A266" i="1"/>
  <c r="A163" i="1"/>
  <c r="A539" i="1"/>
  <c r="A336" i="1"/>
  <c r="A241" i="1"/>
  <c r="A547" i="1"/>
  <c r="A411" i="1"/>
  <c r="A566" i="1"/>
  <c r="A931" i="1"/>
  <c r="A914" i="1"/>
  <c r="A1017" i="1"/>
  <c r="A684" i="1"/>
  <c r="A518" i="1"/>
  <c r="A712" i="1"/>
  <c r="A867" i="1"/>
  <c r="A500" i="1"/>
  <c r="A913" i="1"/>
  <c r="A444" i="1"/>
  <c r="A141" i="1"/>
  <c r="A356" i="1"/>
  <c r="A172" i="1"/>
  <c r="A446" i="1"/>
  <c r="A690" i="1"/>
  <c r="A678" i="1"/>
  <c r="A719" i="1"/>
  <c r="A641" i="1"/>
  <c r="A534" i="1"/>
  <c r="A398" i="1"/>
  <c r="A312" i="1"/>
  <c r="A326" i="1"/>
  <c r="A702" i="1"/>
  <c r="A225" i="1"/>
  <c r="A642" i="1"/>
  <c r="A735" i="1"/>
  <c r="A440" i="1"/>
  <c r="A602" i="1"/>
  <c r="A439" i="1"/>
  <c r="A778" i="1"/>
  <c r="A664" i="1"/>
  <c r="A800" i="1"/>
  <c r="A689" i="1"/>
  <c r="A836" i="1"/>
  <c r="A482" i="1"/>
  <c r="A513" i="1"/>
  <c r="A527" i="1"/>
  <c r="A246" i="1"/>
  <c r="A426" i="1"/>
  <c r="A951" i="1"/>
  <c r="A344" i="1"/>
  <c r="A742" i="1"/>
  <c r="A982" i="1"/>
  <c r="A970" i="1"/>
  <c r="A191" i="1"/>
  <c r="A911" i="1"/>
  <c r="A901" i="1"/>
  <c r="A568" i="1"/>
  <c r="A352" i="1"/>
  <c r="A524" i="1"/>
  <c r="A700" i="1"/>
  <c r="A945" i="1"/>
  <c r="A750" i="1"/>
  <c r="A1022" i="1"/>
  <c r="A340" i="1"/>
  <c r="A993" i="1"/>
  <c r="A368" i="1"/>
  <c r="A644" i="1"/>
  <c r="A406" i="1"/>
  <c r="A434" i="1"/>
  <c r="A731" i="1"/>
  <c r="A414" i="1"/>
  <c r="A449" i="1"/>
  <c r="A487" i="1"/>
  <c r="A1023" i="1"/>
  <c r="A759" i="1"/>
  <c r="A708" i="1"/>
  <c r="A213" i="1"/>
  <c r="A247" i="1"/>
  <c r="A298" i="1"/>
  <c r="A224" i="1"/>
  <c r="A991" i="1"/>
  <c r="A946" i="1"/>
  <c r="A603" i="1"/>
  <c r="A474" i="1"/>
  <c r="A367" i="1"/>
  <c r="A231" i="1"/>
  <c r="A262" i="1"/>
  <c r="A159" i="1"/>
  <c r="A535" i="1"/>
  <c r="A671" i="1"/>
  <c r="A361" i="1"/>
  <c r="A570" i="1"/>
  <c r="A270" i="1"/>
  <c r="A514" i="1"/>
  <c r="A1015" i="1"/>
  <c r="A989" i="1"/>
  <c r="A722" i="1"/>
  <c r="A897" i="1"/>
  <c r="A1012" i="1"/>
  <c r="A848" i="1"/>
  <c r="A234" i="1"/>
  <c r="A798" i="1"/>
  <c r="A457" i="1"/>
  <c r="A662" i="1"/>
  <c r="A385" i="1"/>
  <c r="A594" i="1"/>
  <c r="A458" i="1"/>
  <c r="A415" i="1"/>
  <c r="A659" i="1"/>
  <c r="A178" i="1"/>
  <c r="A184" i="1"/>
  <c r="A166" i="1"/>
  <c r="A943" i="1"/>
  <c r="A384" i="1"/>
  <c r="A614" i="1"/>
  <c r="A1006" i="1"/>
  <c r="A355" i="1"/>
  <c r="A575" i="1"/>
  <c r="A621" i="1"/>
  <c r="A666" i="1"/>
  <c r="A324" i="1"/>
  <c r="A142" i="1"/>
  <c r="A216" i="1"/>
  <c r="A1007" i="1"/>
  <c r="A990" i="1"/>
  <c r="A838" i="1"/>
  <c r="A564" i="1"/>
  <c r="A954" i="1"/>
  <c r="A663" i="1"/>
  <c r="A885" i="1"/>
  <c r="A525" i="1"/>
  <c r="A456" i="1"/>
  <c r="A432" i="1"/>
  <c r="A452" i="1"/>
  <c r="A484" i="1"/>
  <c r="A713" i="1"/>
  <c r="A381" i="1"/>
  <c r="A545" i="1"/>
  <c r="A665" i="1"/>
  <c r="A453" i="1"/>
  <c r="A317" i="1"/>
  <c r="A167" i="1"/>
  <c r="A335" i="1"/>
  <c r="A654" i="1"/>
  <c r="A1001" i="1"/>
  <c r="A639" i="1"/>
  <c r="A796" i="1"/>
  <c r="A394" i="1"/>
  <c r="A739" i="1"/>
  <c r="A669" i="1"/>
  <c r="A902" i="1"/>
  <c r="A291" i="1"/>
  <c r="A552" i="1"/>
  <c r="A856" i="1"/>
  <c r="A577" i="1"/>
  <c r="A267" i="1"/>
  <c r="A354" i="1"/>
  <c r="A840" i="1"/>
  <c r="A478" i="1"/>
  <c r="A846" i="1"/>
  <c r="A734" i="1"/>
  <c r="A388" i="1"/>
  <c r="A705" i="1"/>
  <c r="A164" i="1"/>
  <c r="A824" i="1"/>
  <c r="A239" i="1"/>
  <c r="A929" i="1"/>
  <c r="A328" i="1"/>
  <c r="A604" i="1"/>
  <c r="A492" i="1"/>
  <c r="A888" i="1"/>
  <c r="A606" i="1"/>
  <c r="A834" i="1"/>
  <c r="A685" i="1"/>
  <c r="A996" i="1"/>
  <c r="A294" i="1"/>
  <c r="A598" i="1"/>
  <c r="A165" i="1"/>
  <c r="A526" i="1"/>
  <c r="A390" i="1"/>
  <c r="A599" i="1"/>
  <c r="A586" i="1"/>
  <c r="A177" i="1"/>
  <c r="A752" i="1"/>
  <c r="A188" i="1"/>
  <c r="A283" i="1"/>
  <c r="A481" i="1"/>
  <c r="A519" i="1"/>
  <c r="A236" i="1"/>
  <c r="A906" i="1"/>
  <c r="A817" i="1"/>
  <c r="A928" i="1"/>
  <c r="A410" i="1"/>
  <c r="A795" i="1"/>
  <c r="A919" i="1"/>
  <c r="A556" i="1"/>
  <c r="A179" i="1"/>
  <c r="A489" i="1"/>
  <c r="A879" i="1"/>
  <c r="A430" i="1"/>
  <c r="A251" i="1"/>
  <c r="A212" i="1"/>
  <c r="A131" i="1"/>
  <c r="A703" i="1"/>
  <c r="A957" i="1"/>
  <c r="A932" i="1"/>
  <c r="A899" i="1"/>
  <c r="A839" i="1"/>
  <c r="A787" i="1"/>
  <c r="A341" i="1"/>
  <c r="A182" i="1"/>
  <c r="A976" i="1"/>
  <c r="A869" i="1"/>
  <c r="A303" i="1"/>
  <c r="A301" i="1"/>
  <c r="A276" i="1"/>
  <c r="A284" i="1"/>
  <c r="A187" i="1"/>
  <c r="A865" i="1"/>
  <c r="A311" i="1"/>
  <c r="A740" i="1"/>
  <c r="A1016" i="1"/>
  <c r="A293" i="1"/>
  <c r="A192" i="1"/>
  <c r="A709" i="1"/>
  <c r="A339" i="1"/>
  <c r="A573" i="1"/>
  <c r="A949" i="1"/>
  <c r="A608" i="1"/>
  <c r="A692" i="1"/>
  <c r="A645" i="1"/>
  <c r="A882" i="1"/>
  <c r="A831" i="1"/>
  <c r="A509" i="1"/>
  <c r="A470" i="1"/>
  <c r="A683" i="1"/>
  <c r="A475" i="1"/>
  <c r="A152" i="1"/>
  <c r="A353" i="1"/>
  <c r="A134" i="1"/>
  <c r="A378" i="1"/>
  <c r="A148" i="1"/>
  <c r="A366" i="1"/>
  <c r="A903" i="1"/>
  <c r="A357" i="1"/>
  <c r="A988" i="1"/>
  <c r="A938" i="1"/>
  <c r="A701" i="1"/>
  <c r="A826" i="1"/>
  <c r="A630" i="1"/>
  <c r="A726" i="1"/>
  <c r="A1003" i="1"/>
  <c r="A468" i="1"/>
  <c r="A624" i="1"/>
  <c r="A822" i="1"/>
  <c r="A960" i="1"/>
  <c r="A204" i="1"/>
  <c r="A855" i="1"/>
  <c r="A738" i="1"/>
  <c r="A229" i="1"/>
  <c r="A849" i="1"/>
  <c r="A918" i="1"/>
  <c r="A348" i="1"/>
  <c r="A963" i="1"/>
  <c r="A716" i="1"/>
  <c r="A864" i="1"/>
  <c r="A495" i="1"/>
  <c r="A651" i="1"/>
  <c r="A560" i="1"/>
  <c r="A984" i="1"/>
  <c r="A429" i="1"/>
  <c r="A132" i="1"/>
  <c r="A699" i="1"/>
  <c r="A898" i="1"/>
  <c r="A175" i="1"/>
  <c r="A610" i="1"/>
  <c r="A463" i="1"/>
  <c r="A667" i="1"/>
  <c r="A592" i="1"/>
  <c r="A923" i="1"/>
  <c r="A649" i="1"/>
  <c r="A687" i="1"/>
  <c r="A648" i="1"/>
  <c r="A936" i="1"/>
  <c r="A218" i="1"/>
  <c r="A658" i="1"/>
  <c r="A332" i="1"/>
  <c r="A460" i="1"/>
  <c r="A565" i="1"/>
  <c r="A823" i="1"/>
  <c r="A730" i="1"/>
  <c r="A833" i="1"/>
  <c r="A661" i="1"/>
  <c r="A952" i="1"/>
  <c r="A605" i="1"/>
  <c r="A124" i="1"/>
  <c r="A571" i="1"/>
  <c r="A435" i="1"/>
  <c r="A633" i="1"/>
  <c r="A363" i="1"/>
  <c r="A221" i="1"/>
  <c r="A197" i="1"/>
  <c r="A615" i="1"/>
  <c r="A389" i="1"/>
  <c r="A196" i="1"/>
  <c r="A675" i="1"/>
  <c r="A392" i="1"/>
  <c r="A254" i="1"/>
  <c r="A908" i="1"/>
  <c r="A875" i="1"/>
  <c r="A986" i="1"/>
  <c r="A743" i="1"/>
  <c r="A944" i="1"/>
  <c r="A580" i="1"/>
  <c r="A832" i="1"/>
  <c r="A200" i="1"/>
  <c r="A219" i="1"/>
  <c r="A617" i="1"/>
  <c r="A143" i="1"/>
  <c r="A174" i="1"/>
  <c r="A409" i="1"/>
  <c r="A999" i="1"/>
  <c r="A168" i="1"/>
  <c r="A655" i="1"/>
  <c r="A686" i="1"/>
  <c r="A242" i="1"/>
  <c r="A618" i="1"/>
  <c r="A959" i="1"/>
  <c r="A576" i="1"/>
  <c r="A647" i="1"/>
  <c r="A978" i="1"/>
  <c r="A802" i="1"/>
  <c r="A674" i="1"/>
  <c r="A670" i="1"/>
  <c r="A1021" i="1"/>
  <c r="A416" i="1"/>
  <c r="A464" i="1"/>
  <c r="A917" i="1"/>
  <c r="A956" i="1"/>
  <c r="A308" i="1"/>
  <c r="A428" i="1"/>
  <c r="A466" i="1"/>
  <c r="A289" i="1"/>
  <c r="A472" i="1"/>
  <c r="A377" i="1"/>
  <c r="A272" i="1"/>
  <c r="A770" i="1"/>
  <c r="A499" i="1"/>
  <c r="A623" i="1"/>
  <c r="A220" i="1"/>
  <c r="A402" i="1"/>
  <c r="A587" i="1"/>
  <c r="A600" i="1"/>
  <c r="A232" i="1"/>
  <c r="A202" i="1"/>
  <c r="A585" i="1"/>
  <c r="A551" i="1"/>
  <c r="A877" i="1"/>
  <c r="A504" i="1"/>
  <c r="A883" i="1"/>
  <c r="A814" i="1"/>
  <c r="A969" i="1"/>
  <c r="A496" i="1"/>
  <c r="A857" i="1"/>
  <c r="A540" i="1"/>
  <c r="A362" i="1"/>
  <c r="A966" i="1"/>
  <c r="A854" i="1"/>
  <c r="A572" i="1"/>
  <c r="A672" i="1"/>
  <c r="A851" i="1"/>
  <c r="A745" i="1"/>
  <c r="A967" i="1"/>
  <c r="A727" i="1"/>
  <c r="A176" i="1"/>
  <c r="A711" i="1"/>
  <c r="A756" i="1"/>
  <c r="A915" i="1"/>
  <c r="A214" i="1"/>
  <c r="A998" i="1"/>
  <c r="A1009" i="1"/>
  <c r="A799" i="1"/>
  <c r="A640" i="1"/>
  <c r="A830" i="1"/>
  <c r="A155" i="1"/>
  <c r="A962" i="1"/>
  <c r="A801" i="1"/>
  <c r="A694" i="1"/>
  <c r="A593" i="1"/>
  <c r="A275" i="1"/>
  <c r="A772" i="1"/>
  <c r="A507" i="1"/>
  <c r="A226" i="1"/>
  <c r="A295" i="1"/>
  <c r="A697" i="1"/>
  <c r="A561" i="1"/>
  <c r="A983" i="1"/>
  <c r="A926" i="1"/>
  <c r="A860" i="1"/>
  <c r="A827" i="1"/>
  <c r="A810" i="1"/>
  <c r="A1010" i="1"/>
  <c r="A688" i="1"/>
  <c r="A811" i="1"/>
  <c r="A819" i="1"/>
  <c r="A994" i="1"/>
  <c r="A905" i="1"/>
  <c r="A791" i="1"/>
  <c r="A793" i="1"/>
  <c r="A737" i="1"/>
  <c r="A646" i="1"/>
  <c r="A125" i="1"/>
  <c r="A523" i="1"/>
  <c r="A438" i="1"/>
  <c r="A135" i="1"/>
  <c r="A511" i="1"/>
  <c r="A436" i="1"/>
  <c r="A140" i="1"/>
  <c r="A338" i="1"/>
  <c r="A369" i="1"/>
  <c r="A233" i="1"/>
  <c r="A130" i="1"/>
  <c r="A506" i="1"/>
  <c r="A203" i="1"/>
  <c r="A780" i="1"/>
  <c r="A747" i="1"/>
  <c r="A858" i="1"/>
  <c r="A961" i="1"/>
  <c r="A816" i="1"/>
  <c r="A870" i="1"/>
  <c r="A704" i="1"/>
  <c r="A805" i="1"/>
  <c r="A881" i="1"/>
  <c r="A992" i="1"/>
  <c r="A782" i="1"/>
  <c r="A151" i="1"/>
  <c r="A512" i="1"/>
  <c r="A318" i="1"/>
  <c r="A379" i="1"/>
  <c r="A501" i="1"/>
  <c r="A941" i="1"/>
  <c r="A757" i="1"/>
  <c r="A947" i="1"/>
  <c r="A532" i="1"/>
  <c r="A886" i="1"/>
  <c r="A668" i="1"/>
  <c r="A921" i="1"/>
  <c r="A397" i="1"/>
  <c r="A842" i="1"/>
  <c r="A964" i="1"/>
  <c r="A433" i="1"/>
  <c r="A252" i="1"/>
  <c r="A443" i="1"/>
  <c r="A613" i="1"/>
  <c r="A766" i="1"/>
  <c r="A128" i="1"/>
  <c r="A595" i="1"/>
  <c r="A145" i="1"/>
  <c r="A554" i="1"/>
  <c r="A421" i="1"/>
  <c r="A925" i="1"/>
  <c r="A937" i="1"/>
  <c r="A728" i="1"/>
  <c r="A401" i="1"/>
  <c r="A695" i="1"/>
  <c r="A418" i="1"/>
  <c r="A491" i="1"/>
  <c r="A950" i="1"/>
  <c r="A208" i="1"/>
  <c r="A635" i="1"/>
  <c r="A154" i="1"/>
  <c r="A563" i="1"/>
  <c r="A278" i="1"/>
  <c r="A268" i="1"/>
  <c r="A553" i="1"/>
  <c r="A279" i="1"/>
  <c r="A157" i="1"/>
  <c r="A205" i="1"/>
  <c r="A447" i="1"/>
  <c r="A180" i="1"/>
  <c r="A562" i="1"/>
  <c r="A422" i="1"/>
  <c r="A1014" i="1"/>
  <c r="A775" i="1"/>
  <c r="A789" i="1"/>
  <c r="A828" i="1"/>
  <c r="A261" i="1"/>
  <c r="A195" i="1"/>
  <c r="A255" i="1"/>
  <c r="A751" i="1"/>
  <c r="A485" i="1"/>
  <c r="A853" i="1"/>
  <c r="A892" i="1"/>
  <c r="A714" i="1"/>
  <c r="A423" i="1"/>
  <c r="A1002" i="1"/>
  <c r="A890" i="1"/>
  <c r="A413" i="1"/>
  <c r="A382" i="1"/>
  <c r="A626" i="1"/>
  <c r="A707" i="1"/>
  <c r="A315" i="1"/>
  <c r="A977" i="1"/>
  <c r="A1005" i="1"/>
  <c r="A821" i="1"/>
  <c r="A1011" i="1"/>
  <c r="A767" i="1"/>
  <c r="A754" i="1"/>
  <c r="A985" i="1"/>
  <c r="A156" i="1"/>
  <c r="A894" i="1"/>
  <c r="A404" i="1"/>
  <c r="A520" i="1"/>
  <c r="A476" i="1"/>
  <c r="A818" i="1"/>
  <c r="A461" i="1"/>
  <c r="A483" i="1"/>
  <c r="A345" i="1"/>
  <c r="A907" i="1"/>
  <c r="A873" i="1"/>
  <c r="A825" i="1"/>
  <c r="A746" i="1"/>
  <c r="A396" i="1"/>
  <c r="A494" i="1"/>
  <c r="A320" i="1"/>
  <c r="A420" i="1"/>
  <c r="A548" i="1"/>
  <c r="A480" i="1"/>
  <c r="A820" i="1"/>
  <c r="A979" i="1"/>
  <c r="A803" i="1"/>
  <c r="A786" i="1"/>
  <c r="A889" i="1"/>
  <c r="A1000" i="1"/>
  <c r="A634" i="1"/>
  <c r="A546" i="1"/>
  <c r="A792" i="1"/>
  <c r="A555" i="1"/>
  <c r="A265" i="1"/>
  <c r="A544" i="1"/>
  <c r="A968" i="1"/>
  <c r="A691" i="1"/>
  <c r="A498" i="1"/>
  <c r="A217" i="1"/>
  <c r="A300" i="1"/>
  <c r="A965" i="1"/>
  <c r="A677" i="1"/>
  <c r="A589" i="1"/>
  <c r="A693" i="1"/>
  <c r="A162" i="1"/>
  <c r="A567" i="1"/>
  <c r="A431" i="1"/>
  <c r="A253" i="1"/>
  <c r="A359" i="1"/>
  <c r="A223" i="1"/>
  <c r="A425" i="1"/>
  <c r="A619" i="1"/>
  <c r="A193" i="1"/>
  <c r="A257" i="1"/>
  <c r="A462" i="1"/>
  <c r="A185" i="1"/>
  <c r="A258" i="1"/>
  <c r="A529" i="1"/>
  <c r="A958" i="1"/>
  <c r="A538" i="1"/>
  <c r="A758" i="1"/>
  <c r="A263" i="1"/>
  <c r="A871" i="1"/>
  <c r="A852" i="1"/>
  <c r="A274" i="1"/>
  <c r="A198" i="1"/>
  <c r="A638" i="1"/>
  <c r="A347" i="1"/>
  <c r="A302" i="1"/>
  <c r="A249" i="1"/>
  <c r="A578" i="1"/>
  <c r="A469" i="1"/>
  <c r="A785" i="1"/>
  <c r="A723" i="1"/>
  <c r="A321" i="1"/>
  <c r="A264" i="1"/>
  <c r="A955" i="1"/>
  <c r="A583" i="1"/>
  <c r="A536" i="1"/>
  <c r="A144" i="1"/>
  <c r="A715" i="1"/>
  <c r="A1018" i="1"/>
  <c r="A286" i="1"/>
  <c r="A769" i="1"/>
  <c r="A287" i="1"/>
  <c r="A237" i="1"/>
  <c r="A920" i="1"/>
  <c r="A342" i="1"/>
  <c r="A510" i="1"/>
  <c r="A790" i="1"/>
  <c r="A391" i="1"/>
  <c r="A400" i="1"/>
  <c r="A349" i="1"/>
  <c r="A505" i="1"/>
  <c r="A183" i="1"/>
  <c r="A445" i="1"/>
  <c r="A866" i="1"/>
  <c r="A161" i="1"/>
  <c r="A329" i="1"/>
  <c r="A173" i="1"/>
  <c r="A309" i="1"/>
  <c r="A240" i="1"/>
  <c r="A137" i="1"/>
  <c r="A582" i="1"/>
  <c r="A403" i="1"/>
  <c r="A762" i="1"/>
  <c r="A601" i="1"/>
  <c r="A331" i="1"/>
  <c r="A764" i="1"/>
  <c r="A517" i="1"/>
  <c r="A632" i="1"/>
  <c r="A350" i="1"/>
  <c r="A146" i="1"/>
  <c r="A153" i="1"/>
  <c r="A773" i="1"/>
  <c r="A280" i="1"/>
  <c r="A584" i="1"/>
  <c r="A290" i="1"/>
  <c r="A488" i="1"/>
  <c r="A611" i="1"/>
  <c r="A282" i="1"/>
  <c r="A313" i="1"/>
  <c r="A451" i="1"/>
  <c r="A521" i="1"/>
  <c r="A292" i="1"/>
  <c r="A248" i="1"/>
  <c r="A228" i="1"/>
  <c r="A323" i="1"/>
  <c r="A424" i="1"/>
  <c r="E2" i="3" a="1"/>
  <c r="E2" i="3" s="1"/>
  <c r="A41" i="1" l="1"/>
  <c r="A110" i="1"/>
  <c r="A117" i="1"/>
  <c r="A66" i="1"/>
  <c r="A100" i="1"/>
  <c r="A29" i="1"/>
  <c r="A67" i="1"/>
  <c r="A34" i="1"/>
  <c r="A44" i="1"/>
  <c r="A82" i="1"/>
  <c r="A96" i="1"/>
  <c r="A52" i="1"/>
  <c r="A63" i="1"/>
  <c r="A70" i="1"/>
  <c r="A36" i="1"/>
  <c r="A73" i="1"/>
  <c r="A25" i="1"/>
  <c r="A85" i="1"/>
  <c r="A59" i="1"/>
  <c r="A109" i="1"/>
  <c r="A46" i="1"/>
  <c r="A35" i="1"/>
  <c r="A122" i="1"/>
  <c r="A103" i="1"/>
  <c r="A56" i="1"/>
  <c r="A112" i="1"/>
  <c r="A94" i="1"/>
  <c r="A106" i="1"/>
  <c r="A48" i="1"/>
  <c r="A107" i="1"/>
  <c r="A80" i="1"/>
  <c r="A50" i="1"/>
  <c r="A81" i="1"/>
  <c r="A97" i="1"/>
  <c r="A69" i="1"/>
  <c r="A32" i="1"/>
  <c r="A101" i="1"/>
  <c r="A53" i="1"/>
  <c r="A39" i="1"/>
  <c r="A49" i="1"/>
  <c r="A60" i="1"/>
  <c r="A121" i="1"/>
  <c r="A24" i="1"/>
  <c r="A71" i="1"/>
  <c r="A54" i="1"/>
  <c r="A115" i="1"/>
  <c r="A37" i="1"/>
  <c r="A40" i="1"/>
  <c r="A108" i="1"/>
  <c r="A90" i="1"/>
  <c r="A118" i="1"/>
  <c r="A68" i="1"/>
  <c r="A72" i="1"/>
  <c r="A75" i="1"/>
  <c r="A105" i="1"/>
  <c r="A74" i="1"/>
  <c r="A89" i="1"/>
  <c r="A83" i="1"/>
  <c r="A116" i="1"/>
  <c r="A92" i="1"/>
  <c r="A31" i="1"/>
  <c r="A61" i="1"/>
  <c r="A55" i="1"/>
  <c r="A65" i="1"/>
  <c r="A111" i="1"/>
  <c r="A84" i="1"/>
  <c r="A113" i="1"/>
  <c r="A98" i="1"/>
  <c r="A104" i="1"/>
  <c r="A91" i="1"/>
  <c r="A86" i="1"/>
  <c r="A123" i="1"/>
  <c r="A87" i="1"/>
  <c r="A43" i="1"/>
  <c r="A119" i="1"/>
  <c r="A42" i="1"/>
  <c r="A58" i="1"/>
  <c r="A120" i="1"/>
  <c r="A77" i="1"/>
  <c r="A51" i="1"/>
  <c r="A47" i="1"/>
  <c r="A33" i="1"/>
  <c r="A76" i="1"/>
  <c r="A26" i="1"/>
  <c r="A95" i="1"/>
  <c r="A30" i="1"/>
  <c r="A99" i="1"/>
  <c r="A79" i="1"/>
  <c r="A102" i="1"/>
  <c r="A88" i="1"/>
  <c r="A45" i="1"/>
  <c r="A64" i="1"/>
  <c r="A114" i="1"/>
  <c r="A38" i="1"/>
  <c r="A93" i="1"/>
  <c r="A62" i="1"/>
  <c r="A28" i="1"/>
  <c r="A78" i="1"/>
  <c r="A57" i="1"/>
  <c r="U21" i="1" a="1"/>
  <c r="U21" i="1" s="1"/>
  <c r="G21" i="1" a="1"/>
  <c r="G21" i="1" s="1"/>
  <c r="E21" i="1" a="1"/>
  <c r="E21" i="1" s="1"/>
  <c r="C20" i="1" a="1"/>
  <c r="C20" i="1" s="1"/>
  <c r="C10" i="1" a="1"/>
  <c r="C10" i="1" s="1"/>
  <c r="C8" i="1" a="1"/>
  <c r="C8" i="1" s="1"/>
  <c r="V21" i="1" a="1"/>
  <c r="V21" i="1" s="1"/>
  <c r="D21" i="1" a="1"/>
  <c r="D21" i="1" s="1"/>
  <c r="C21" i="1" a="1"/>
  <c r="C21" i="1" s="1"/>
  <c r="O20" i="1" a="1"/>
  <c r="O20" i="1" s="1"/>
  <c r="Q21" i="1" a="1"/>
  <c r="Q21" i="1" s="1"/>
  <c r="C11" i="1" a="1"/>
  <c r="C11" i="1" s="1"/>
  <c r="C12" i="1" a="1"/>
  <c r="C12" i="1" s="1"/>
  <c r="R20" i="1" a="1"/>
  <c r="R20" i="1" s="1"/>
  <c r="S21" i="1" a="1"/>
  <c r="S21" i="1" s="1"/>
  <c r="T21" i="1" a="1"/>
  <c r="T21" i="1" s="1"/>
  <c r="D17" i="1" l="1"/>
  <c r="H74" i="6" l="1"/>
  <c r="A2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<sst xmlns="http://schemas.openxmlformats.org/spreadsheetml/2006/main" count="16294" uniqueCount="5021">
  <si>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</si>
  <si>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</si>
  <si>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</si>
  <si>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</si>
  <si>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</si>
  <si>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</si>
  <si>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</si>
  <si>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</si>
  <si>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</si>
  <si>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</si>
  <si>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</si>
  <si>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</si>
  <si>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</si>
  <si>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</si>
  <si>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</si>
  <si>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</si>
  <si>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</si>
  <si>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</si>
  <si>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</si>
  <si>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</si>
  <si>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</si>
  <si>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</si>
  <si>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</si>
  <si>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</si>
  <si>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</si>
  <si>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</si>
  <si>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</si>
  <si>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</si>
  <si>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</si>
  <si>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</si>
  <si>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</si>
  <si>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</si>
  <si>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</si>
  <si>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</si>
  <si>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</si>
  <si>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</si>
  <si>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</si>
  <si>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</si>
  <si>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</si>
  <si>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</si>
  <si>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</si>
  <si>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</si>
  <si>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</si>
  <si>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</si>
  <si>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</si>
  <si>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</si>
  <si>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</si>
  <si>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</si>
  <si>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</si>
  <si>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</si>
  <si>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</si>
  <si>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</si>
  <si>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</si>
  <si>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</si>
  <si>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</si>
  <si>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</si>
  <si>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</si>
  <si>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</si>
  <si>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</si>
  <si>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</si>
  <si>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</si>
  <si>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</si>
  <si>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</si>
  <si>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</si>
  <si>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</si>
  <si>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</si>
  <si>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</si>
  <si>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</si>
  <si>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</si>
  <si>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</si>
  <si>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</si>
  <si>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</si>
  <si>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</si>
  <si>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</si>
  <si>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</si>
  <si>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</si>
  <si>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</si>
  <si>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</si>
  <si>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</si>
  <si>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</si>
  <si>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</si>
  <si>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</si>
  <si>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</si>
  <si>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</si>
  <si>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</si>
  <si>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</si>
  <si>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</si>
  <si>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</si>
  <si>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</si>
  <si>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</si>
  <si>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</si>
  <si>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</si>
  <si>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</si>
  <si>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</si>
  <si>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</si>
  <si>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</si>
  <si>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</si>
  <si>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</si>
  <si>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</si>
  <si>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</si>
  <si>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</si>
  <si>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</si>
  <si>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</si>
  <si>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</si>
  <si>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</si>
  <si>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</si>
  <si>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</si>
  <si>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</si>
  <si>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</si>
  <si>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</si>
  <si>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</si>
  <si>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</si>
  <si>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</si>
  <si>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</si>
  <si>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</si>
  <si>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</si>
  <si>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</si>
  <si>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</si>
  <si>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</si>
  <si>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</si>
  <si>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</si>
  <si>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</si>
  <si>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</si>
  <si>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</si>
  <si>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</si>
  <si>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</si>
  <si>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</si>
  <si>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</si>
  <si>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</si>
  <si>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</si>
  <si>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</si>
  <si>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</si>
  <si>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</si>
  <si>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</si>
  <si>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</si>
  <si>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</si>
  <si>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</si>
  <si>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</si>
  <si>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</si>
  <si>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</si>
  <si>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</si>
  <si>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</si>
  <si>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</si>
  <si>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</si>
  <si>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</si>
  <si>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</si>
  <si>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</si>
  <si>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</si>
  <si>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</si>
  <si>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</si>
  <si>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</si>
  <si>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</si>
  <si>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</si>
  <si>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</si>
  <si>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</si>
  <si>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</si>
  <si>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</si>
  <si>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</si>
  <si>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</si>
  <si>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</si>
  <si>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</si>
  <si>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</si>
  <si>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</si>
  <si>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</si>
  <si>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</si>
  <si>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</si>
  <si>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</si>
  <si>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</si>
  <si>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</si>
  <si>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</si>
  <si>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</si>
  <si>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</si>
  <si>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</si>
  <si>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</si>
  <si>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</si>
  <si>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</si>
  <si>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</si>
  <si>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</si>
  <si>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</si>
  <si>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</si>
  <si>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</si>
  <si>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</si>
  <si>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</si>
  <si>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</si>
  <si>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</si>
  <si>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</si>
  <si>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</si>
  <si>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</si>
  <si>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</si>
  <si>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</si>
  <si>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</si>
  <si>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</si>
  <si>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</si>
  <si>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</si>
  <si>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</si>
  <si>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</si>
  <si>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</si>
  <si>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</si>
  <si>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</si>
  <si>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</si>
  <si>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</si>
  <si>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</si>
  <si>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</si>
  <si>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</si>
  <si>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</si>
  <si>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</si>
  <si>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</si>
  <si>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</si>
  <si>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</si>
  <si>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</si>
  <si>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</si>
  <si>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</si>
  <si>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</si>
  <si>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</si>
  <si>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</si>
  <si>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</si>
  <si>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</si>
  <si>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</si>
  <si>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</si>
  <si>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</si>
  <si>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</si>
  <si>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</si>
  <si>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</si>
  <si>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</si>
  <si>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</si>
  <si>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</si>
  <si>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</si>
  <si>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</si>
  <si>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</si>
  <si>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</si>
  <si>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</si>
  <si>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</si>
  <si>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</si>
  <si>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</si>
  <si>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</si>
  <si>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</si>
  <si>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</si>
  <si>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</si>
  <si>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</si>
  <si>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</si>
  <si>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</si>
  <si>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</si>
  <si>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</si>
  <si>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</si>
  <si>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</si>
  <si>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</si>
  <si>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</si>
  <si>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</si>
  <si>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</si>
  <si>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</si>
  <si>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</si>
  <si>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</si>
  <si>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</si>
  <si>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</si>
  <si>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</si>
  <si>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</si>
  <si>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</si>
  <si>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</si>
  <si>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</si>
  <si>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</si>
  <si>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</si>
  <si>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</si>
  <si>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</si>
  <si>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</si>
  <si>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</si>
  <si>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</si>
  <si>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</si>
  <si>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</si>
  <si>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</si>
  <si>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</si>
  <si>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</si>
  <si>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</si>
  <si>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</si>
  <si>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</si>
  <si>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</si>
  <si>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</si>
  <si>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</si>
  <si>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</si>
  <si>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</si>
  <si>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</si>
  <si>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</si>
  <si>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</si>
  <si>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</si>
  <si>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</si>
  <si>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</si>
  <si>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</si>
  <si>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</si>
  <si>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</si>
  <si>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</si>
  <si>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</si>
  <si>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</si>
  <si>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</si>
  <si>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</si>
  <si>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</si>
  <si>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</si>
  <si>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</si>
  <si>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</si>
  <si>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</si>
  <si>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</si>
  <si>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</si>
  <si>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</si>
  <si>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</si>
  <si>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</si>
  <si>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</si>
  <si>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</si>
  <si>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</si>
  <si>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</si>
  <si>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</si>
  <si>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</si>
  <si>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</si>
  <si>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</si>
  <si>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</si>
  <si>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</si>
  <si>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</si>
  <si>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</si>
  <si>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</si>
  <si>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</si>
  <si>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</si>
  <si>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</si>
  <si>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</si>
  <si>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</si>
  <si>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</si>
  <si>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</si>
  <si>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</si>
  <si>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</si>
  <si>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</si>
  <si>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</si>
  <si>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</si>
  <si>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</si>
  <si>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</si>
  <si>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</si>
  <si>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</si>
  <si>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</si>
  <si>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</si>
  <si>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</si>
  <si>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</si>
  <si>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</si>
  <si>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</si>
  <si>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</si>
  <si>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</si>
  <si>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</si>
  <si>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</si>
  <si>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</si>
  <si>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</si>
  <si>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</si>
  <si>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</si>
  <si>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</si>
  <si>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</si>
  <si>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</si>
  <si>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</si>
  <si>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</si>
  <si>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</si>
  <si>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</si>
  <si>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</si>
  <si>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</si>
  <si>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</si>
  <si>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</si>
  <si>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</si>
  <si>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</si>
  <si>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</si>
  <si>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</si>
  <si>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</si>
  <si>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</si>
  <si>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</si>
  <si>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</si>
  <si>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</si>
  <si>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</si>
  <si>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</si>
  <si>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</si>
  <si>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</si>
  <si>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</si>
  <si>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</si>
  <si>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</si>
  <si>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</si>
  <si>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</si>
  <si>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</si>
  <si>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</si>
  <si>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</si>
  <si>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</si>
  <si>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</si>
  <si>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</si>
  <si>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</si>
  <si>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</si>
  <si>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</si>
  <si>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</si>
  <si>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</si>
  <si>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</si>
  <si>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</si>
  <si>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</si>
  <si>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</si>
  <si>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</si>
  <si>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</si>
  <si>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</si>
  <si>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</si>
  <si>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</si>
  <si>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</si>
  <si>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</si>
  <si>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</si>
  <si>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</si>
  <si>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</si>
  <si>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</si>
  <si>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</si>
  <si>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</si>
  <si>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</si>
  <si>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</si>
  <si>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</si>
  <si>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</si>
  <si>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</si>
  <si>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</si>
  <si>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</si>
  <si>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</si>
  <si>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</si>
  <si>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</si>
  <si>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</si>
  <si>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</si>
  <si>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</si>
  <si>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</si>
  <si>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</si>
  <si>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</si>
  <si>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</si>
  <si>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</si>
  <si>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</si>
  <si>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</si>
  <si>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</si>
  <si>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</si>
  <si>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</si>
  <si>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</si>
  <si>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</si>
  <si>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</si>
  <si>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</si>
  <si>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</si>
  <si>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</si>
  <si>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</si>
  <si>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</si>
  <si>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</si>
  <si>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</si>
  <si>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</si>
  <si>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</si>
  <si>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</si>
  <si>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</si>
  <si>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</si>
  <si>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</si>
  <si>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</si>
  <si>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</si>
  <si>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</si>
  <si>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</si>
  <si>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</si>
  <si>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</si>
  <si>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</si>
  <si>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</si>
  <si>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</si>
  <si>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</si>
  <si>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</si>
  <si>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</si>
  <si>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</si>
  <si>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</si>
  <si>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</si>
  <si>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</si>
  <si>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</si>
  <si>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</si>
  <si>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</si>
  <si>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</si>
  <si>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</si>
  <si>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</si>
  <si>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</si>
  <si>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</si>
  <si>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</si>
  <si>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</si>
  <si>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</si>
  <si>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</si>
  <si>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</si>
  <si>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</si>
  <si>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</si>
  <si>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</si>
  <si>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</si>
  <si>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</si>
  <si>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</si>
  <si>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</si>
  <si>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</si>
  <si>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</si>
  <si>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</si>
  <si>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</si>
  <si>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</si>
  <si>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</si>
  <si>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</si>
  <si>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</si>
  <si>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</si>
  <si>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</si>
  <si>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</si>
  <si>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</si>
  <si>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</si>
  <si>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</si>
  <si>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</si>
  <si>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</si>
  <si>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</si>
  <si>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</si>
  <si>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</si>
  <si>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</si>
  <si>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</si>
  <si>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</si>
  <si>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</si>
  <si>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</si>
  <si>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</si>
  <si>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</si>
  <si>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</si>
  <si>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</si>
  <si>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</si>
  <si>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</si>
  <si>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</si>
  <si>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</si>
  <si>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</si>
  <si>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</si>
  <si>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</si>
  <si>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</si>
  <si>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</si>
  <si>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</si>
  <si>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</si>
  <si>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</si>
  <si>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</si>
  <si>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</si>
  <si>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</si>
  <si>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</si>
  <si>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</si>
  <si>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</si>
  <si>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</si>
  <si>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</si>
  <si>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</si>
  <si>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</si>
  <si>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</si>
  <si>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</si>
  <si>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</si>
  <si>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</si>
  <si>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</si>
  <si>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</si>
  <si>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</si>
  <si>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</si>
  <si>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</si>
  <si>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</si>
  <si>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</si>
  <si>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</si>
  <si>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</si>
  <si>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</si>
  <si>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</si>
  <si>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</si>
  <si>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</si>
  <si>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</si>
  <si>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</si>
  <si>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</si>
  <si>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</si>
  <si>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</si>
  <si>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</si>
  <si>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</si>
  <si>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</si>
  <si>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</si>
  <si>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</si>
  <si>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</si>
  <si>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</si>
  <si>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</si>
  <si>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</si>
  <si>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</si>
  <si>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</si>
  <si>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</si>
  <si>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</si>
  <si>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</si>
  <si>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</si>
  <si>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</si>
  <si>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</si>
  <si>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</si>
  <si>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</si>
  <si>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</si>
  <si>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</si>
  <si>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</si>
  <si>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</si>
  <si>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</si>
  <si>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</si>
  <si>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</si>
  <si>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</si>
  <si>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</si>
  <si>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</si>
  <si>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</si>
  <si>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</si>
  <si>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</si>
  <si>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</si>
  <si>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</si>
  <si>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</si>
  <si>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</si>
  <si>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</si>
  <si>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</si>
  <si>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</si>
  <si>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</si>
  <si>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</si>
  <si>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</si>
  <si>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</si>
  <si>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</si>
  <si>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</si>
  <si>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</si>
  <si>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</si>
  <si>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</si>
  <si>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</si>
  <si>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</si>
  <si>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</si>
  <si>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</si>
  <si>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</si>
  <si>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</si>
  <si>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</si>
  <si>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</si>
  <si>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</si>
  <si>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</si>
  <si>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</si>
  <si>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</si>
  <si>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</si>
  <si>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</si>
  <si>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</si>
  <si>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</si>
  <si>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</si>
  <si>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</si>
  <si>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</si>
  <si>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</si>
  <si>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</si>
  <si>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</si>
  <si>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</si>
  <si>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</si>
  <si>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</si>
  <si>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</si>
  <si>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</si>
  <si>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</si>
  <si>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</si>
  <si>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</si>
  <si>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</si>
  <si>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</si>
  <si>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</si>
  <si>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</si>
  <si>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</si>
  <si>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</si>
  <si>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</si>
  <si>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</si>
  <si>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</si>
  <si>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</si>
  <si>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</si>
  <si>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</si>
  <si>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</si>
  <si>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</si>
  <si>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</si>
  <si>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</si>
  <si>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</si>
  <si>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</si>
  <si>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</si>
  <si>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</si>
  <si>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</si>
  <si>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</si>
  <si>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</si>
  <si>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</si>
  <si>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</si>
  <si>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</si>
  <si>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</si>
  <si>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</si>
  <si>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</si>
  <si>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</si>
  <si>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</si>
  <si>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</si>
  <si>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</si>
  <si>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</si>
  <si>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</si>
  <si>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</si>
  <si>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</si>
  <si>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</si>
  <si>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</si>
  <si>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</si>
  <si>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</si>
  <si>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</si>
  <si>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</si>
  <si>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</si>
  <si>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</si>
  <si>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</si>
  <si>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</si>
  <si>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</si>
  <si>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</si>
  <si>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</si>
  <si>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</si>
  <si>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</si>
  <si>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</si>
  <si>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</si>
  <si>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</si>
  <si>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</si>
  <si>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</si>
  <si>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</si>
  <si>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</si>
  <si>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</si>
  <si>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</si>
  <si>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</si>
  <si>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</si>
  <si>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</si>
  <si>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</si>
  <si>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</si>
  <si>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</si>
  <si>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</si>
  <si>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</si>
  <si>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</si>
  <si>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</si>
  <si>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</si>
  <si>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</si>
  <si>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</si>
  <si>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</si>
  <si>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</si>
  <si>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</si>
  <si>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</si>
  <si>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</si>
  <si>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</si>
  <si>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</si>
  <si>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</si>
  <si>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</si>
  <si>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</si>
  <si>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</si>
  <si>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</si>
  <si>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</si>
  <si>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</si>
  <si>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</si>
  <si>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</si>
  <si>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</si>
  <si>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</si>
  <si>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</si>
  <si>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</si>
  <si>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</si>
  <si>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</si>
  <si>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</si>
  <si>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</si>
  <si>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</si>
  <si>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</si>
  <si>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</si>
  <si>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</si>
  <si>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</si>
  <si>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</si>
  <si>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</si>
  <si>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</si>
  <si>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</si>
  <si>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</si>
  <si>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</si>
  <si>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</si>
  <si>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</si>
  <si>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</si>
  <si>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</si>
  <si>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</si>
  <si>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</si>
  <si>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</si>
  <si>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</si>
  <si>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</si>
  <si>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</si>
  <si>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</si>
  <si>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</si>
  <si>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</si>
  <si>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</si>
  <si>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</si>
  <si>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</si>
  <si>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</si>
  <si>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</si>
  <si>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</si>
  <si>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</si>
  <si>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</si>
  <si>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</si>
  <si>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</si>
  <si>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</si>
  <si>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</si>
  <si>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</si>
  <si>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</si>
  <si>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</si>
  <si>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</si>
  <si>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</si>
  <si>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</si>
  <si>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</si>
  <si>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</si>
  <si>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</si>
  <si>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</si>
  <si>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</si>
  <si>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</si>
  <si>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</si>
  <si>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</si>
  <si>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</si>
  <si>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</si>
  <si>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</si>
  <si>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</si>
  <si>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</si>
  <si>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</si>
  <si>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</si>
  <si>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</si>
  <si>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</si>
  <si>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</si>
  <si>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</si>
  <si>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</si>
  <si>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</si>
  <si>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</si>
  <si>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</si>
  <si>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</si>
  <si>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</si>
  <si>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</si>
  <si>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</si>
  <si>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</si>
  <si>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</si>
  <si>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</si>
  <si>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</si>
  <si>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</si>
  <si>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</si>
  <si>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</si>
  <si>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</si>
  <si>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</si>
  <si>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</si>
  <si>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</si>
  <si>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</si>
  <si>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</si>
  <si>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</si>
  <si>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</si>
  <si>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</si>
  <si>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</si>
  <si>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</si>
  <si>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</si>
  <si>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</si>
  <si>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</si>
  <si>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</si>
  <si>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</si>
  <si>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</si>
  <si>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</si>
  <si>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</si>
  <si>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</si>
  <si>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</si>
  <si>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</si>
  <si>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</si>
  <si>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</si>
  <si>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</si>
  <si>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</si>
  <si>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</si>
  <si>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</si>
  <si>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</si>
  <si>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</si>
  <si>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</si>
  <si>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</si>
  <si>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</si>
  <si>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</si>
  <si>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</si>
  <si>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</si>
  <si>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</si>
  <si>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</si>
  <si>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</si>
  <si>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</si>
  <si>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</si>
  <si>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</si>
  <si>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</si>
  <si>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</si>
  <si>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</si>
  <si>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</si>
  <si>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</si>
  <si>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</si>
  <si>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</si>
  <si>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</si>
  <si>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</si>
  <si>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</si>
  <si>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</si>
  <si>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</si>
  <si>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</si>
  <si>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</si>
  <si>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</si>
  <si>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</si>
  <si>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</si>
  <si>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</si>
  <si>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</si>
  <si>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</si>
  <si>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</si>
  <si>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</si>
  <si>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</si>
  <si>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</si>
  <si>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</si>
  <si>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</si>
  <si>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</si>
  <si>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</si>
  <si>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</si>
  <si>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</si>
  <si>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</si>
  <si>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</si>
  <si>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</si>
  <si>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</si>
  <si>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</si>
  <si>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</si>
  <si>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</si>
  <si>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</si>
  <si>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</si>
  <si>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</si>
  <si>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</si>
  <si>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</si>
  <si>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</si>
  <si>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</si>
  <si>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</si>
  <si>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</si>
  <si>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</si>
  <si>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</si>
  <si>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</si>
  <si>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</si>
  <si>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</si>
  <si>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</si>
  <si>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</si>
  <si>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</si>
  <si>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</si>
  <si>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</si>
  <si>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</si>
  <si>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</si>
  <si>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</si>
  <si>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</si>
  <si>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</si>
  <si>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</si>
  <si>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</si>
  <si>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</si>
  <si>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</si>
  <si>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</si>
  <si>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</si>
  <si>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</si>
  <si>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</si>
  <si>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</si>
  <si>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</si>
  <si>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</si>
  <si>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</si>
  <si>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</si>
  <si>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</si>
  <si>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</si>
  <si>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</si>
  <si>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</si>
  <si>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</si>
  <si>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</si>
  <si>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</si>
  <si>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</si>
  <si>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</si>
  <si>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</si>
  <si>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</si>
  <si>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</si>
  <si>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</si>
  <si>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</si>
  <si>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</si>
  <si>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</si>
  <si>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</si>
  <si>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</si>
  <si>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</si>
  <si>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</si>
  <si>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</si>
  <si>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</si>
  <si>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</si>
  <si>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</si>
  <si>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</si>
  <si>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</si>
  <si>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</si>
  <si>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</si>
  <si>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</si>
  <si>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</si>
  <si>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</si>
  <si>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</si>
  <si>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</si>
  <si>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</si>
  <si>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</si>
  <si>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</si>
  <si>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</si>
  <si>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</si>
  <si>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</si>
  <si>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</si>
  <si>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</si>
  <si>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</si>
  <si>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</si>
  <si>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</si>
  <si>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</si>
  <si>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</si>
  <si>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</si>
  <si>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</si>
  <si>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</si>
  <si>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</si>
  <si>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</si>
  <si>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</si>
  <si>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</si>
  <si>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</si>
  <si>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</si>
  <si>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</si>
  <si>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</si>
  <si>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</si>
  <si>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</si>
  <si>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</si>
  <si>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</si>
  <si>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</si>
  <si>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</si>
  <si>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</si>
  <si>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</si>
  <si>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</si>
  <si>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</si>
  <si>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</si>
  <si>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</si>
  <si>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</si>
  <si>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</si>
  <si>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</si>
  <si>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</si>
  <si>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</si>
  <si>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</si>
  <si>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</si>
  <si>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</si>
  <si>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</si>
  <si>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</si>
  <si>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</si>
  <si>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</si>
  <si>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</si>
  <si>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</si>
  <si>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</si>
  <si>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</si>
  <si>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</si>
  <si>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</si>
  <si>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</si>
  <si>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</si>
  <si>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</si>
  <si>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</si>
  <si>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</si>
  <si>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</si>
  <si>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</si>
  <si>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</si>
  <si>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</si>
  <si>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</si>
  <si>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</si>
  <si>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</si>
  <si>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</si>
  <si>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</si>
  <si>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</si>
  <si>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</si>
  <si>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</si>
  <si>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</si>
  <si>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</si>
  <si>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</si>
  <si>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</si>
  <si>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</si>
  <si>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</si>
  <si>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</si>
  <si>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</si>
  <si>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</si>
  <si>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</si>
  <si>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</si>
  <si>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</si>
  <si>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</si>
  <si>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</si>
  <si>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</si>
  <si>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</si>
  <si>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</si>
  <si>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</si>
  <si>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</si>
  <si>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</si>
  <si>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</si>
  <si>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</si>
  <si>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</si>
  <si>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</si>
  <si>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</si>
  <si>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</si>
  <si>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</si>
  <si>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</si>
  <si>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</si>
  <si>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</si>
  <si>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</si>
  <si>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</si>
  <si>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</si>
  <si>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</si>
  <si>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</si>
  <si>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</si>
  <si>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</si>
  <si>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</si>
  <si>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</si>
  <si>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</si>
  <si>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</si>
  <si>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</si>
  <si>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</si>
  <si>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</si>
  <si>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</si>
  <si>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</si>
  <si>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</si>
  <si>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</si>
  <si>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</si>
  <si>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</si>
  <si>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</si>
  <si>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</si>
  <si>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</si>
  <si>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</si>
  <si>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</si>
  <si>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</si>
  <si>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</si>
  <si>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</si>
  <si>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</si>
  <si>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</si>
  <si>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</si>
  <si>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</si>
  <si>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</si>
  <si>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</si>
  <si>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</si>
  <si>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</si>
  <si>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</si>
  <si>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</si>
  <si>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</si>
  <si>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</si>
  <si>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</si>
  <si>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</si>
  <si>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</si>
  <si>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</si>
  <si>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</si>
  <si>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</si>
  <si>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</si>
  <si>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</si>
  <si>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</si>
  <si>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</si>
  <si>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</si>
  <si>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</si>
  <si>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</si>
  <si>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</si>
  <si>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</si>
  <si>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</si>
  <si>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</si>
  <si>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</si>
  <si>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</si>
  <si>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</si>
  <si>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</si>
  <si>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</si>
  <si>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</si>
  <si>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</si>
  <si>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</si>
  <si>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</si>
  <si>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</si>
  <si>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</si>
  <si>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</si>
  <si>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</si>
  <si>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</si>
  <si>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</si>
  <si>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</si>
  <si>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</si>
  <si>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</si>
  <si>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</si>
  <si>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</si>
  <si>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</si>
  <si>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</si>
  <si>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</si>
  <si>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</si>
  <si>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</si>
  <si>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</si>
  <si>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</si>
  <si>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</si>
  <si>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</si>
  <si>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</si>
  <si>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</si>
  <si>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</si>
  <si>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</si>
  <si>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</si>
  <si>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</si>
  <si>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</si>
  <si>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</si>
  <si>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</si>
  <si>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</si>
  <si>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</si>
  <si>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</si>
  <si>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</si>
  <si>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</si>
  <si>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</si>
  <si>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</si>
  <si>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</si>
  <si>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</si>
  <si>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</si>
  <si>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</si>
  <si>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</si>
  <si>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</si>
  <si>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</si>
  <si>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</si>
  <si>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</si>
  <si>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</si>
  <si>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</si>
  <si>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</si>
  <si>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</si>
  <si>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</si>
  <si>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</si>
  <si>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</si>
  <si>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</si>
  <si>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</si>
  <si>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</si>
  <si>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</si>
  <si>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</si>
  <si>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</si>
  <si>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</si>
  <si>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</si>
  <si>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</si>
  <si>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</si>
  <si>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</si>
  <si>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</si>
  <si>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</si>
  <si>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</si>
  <si>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</si>
  <si>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</si>
  <si>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</si>
  <si>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</si>
  <si>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</si>
  <si>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</si>
  <si>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</si>
  <si>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</si>
  <si>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</si>
  <si>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</si>
  <si>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</si>
  <si>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</si>
  <si>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</si>
  <si>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</si>
  <si>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</si>
  <si>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</si>
  <si>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</si>
  <si>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</si>
  <si>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</si>
  <si>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</si>
  <si>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</si>
  <si>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</si>
  <si>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</si>
  <si>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</si>
  <si>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</si>
  <si>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</si>
  <si>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</si>
  <si>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</si>
  <si>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</si>
  <si>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</si>
  <si>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</si>
  <si>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</si>
  <si>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</si>
  <si>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</si>
  <si>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</si>
  <si>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</si>
  <si>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</si>
  <si>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</si>
  <si>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</si>
  <si>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</si>
  <si>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</si>
  <si>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</si>
  <si>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</si>
  <si>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</si>
  <si>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</si>
  <si>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</si>
  <si>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</si>
  <si>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</si>
  <si>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</si>
  <si>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</si>
  <si>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</si>
  <si>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</si>
  <si>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</si>
  <si>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</si>
  <si>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</si>
  <si>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</si>
  <si>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</si>
  <si>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</si>
  <si>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</si>
  <si>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</si>
  <si>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</si>
  <si>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</si>
  <si>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</si>
  <si>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</si>
  <si>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</si>
  <si>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</si>
  <si>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</si>
  <si>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</si>
  <si>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</si>
  <si>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</si>
  <si>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</si>
  <si>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</si>
  <si>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</si>
  <si>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</si>
  <si>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</si>
  <si>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</si>
  <si>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</si>
  <si>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</si>
  <si>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</si>
  <si>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</si>
  <si>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</si>
  <si>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</si>
  <si>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</si>
  <si>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</si>
  <si>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</si>
  <si>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</si>
  <si>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</si>
  <si>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</si>
  <si>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</si>
  <si>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</si>
  <si>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</si>
  <si>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</si>
  <si>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</si>
  <si>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</si>
  <si>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</si>
  <si>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</si>
  <si>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</si>
  <si>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</si>
  <si>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</si>
  <si>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</si>
  <si>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</si>
  <si>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</si>
  <si>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</si>
  <si>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</si>
  <si>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</si>
  <si>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</si>
  <si>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</si>
  <si>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</si>
  <si>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</si>
  <si>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</si>
  <si>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</si>
  <si>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</si>
  <si>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</si>
  <si>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</si>
  <si>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</si>
  <si>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</si>
  <si>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</si>
  <si>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</si>
  <si>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</si>
  <si>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</si>
  <si>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</si>
  <si>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</si>
  <si>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</si>
  <si>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</si>
  <si>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</si>
  <si>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</si>
  <si>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</si>
  <si>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</si>
  <si>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</si>
  <si>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</si>
  <si>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</si>
  <si>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</si>
  <si>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</si>
  <si>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</si>
  <si>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</si>
  <si>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</si>
  <si>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</si>
  <si>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</si>
  <si>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</si>
  <si>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</si>
  <si>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</si>
  <si>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</si>
  <si>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</si>
  <si>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</si>
  <si>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</si>
  <si>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</si>
  <si>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</si>
  <si>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</si>
  <si>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</si>
  <si>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</si>
  <si>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</si>
  <si>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</si>
  <si>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</si>
  <si>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</si>
  <si>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</si>
  <si>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</si>
  <si>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</si>
  <si>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</si>
  <si>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</si>
  <si>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</si>
  <si>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</si>
  <si>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</si>
  <si>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</si>
  <si>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</si>
  <si>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</si>
  <si>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</si>
  <si>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</si>
  <si>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</si>
  <si>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</si>
  <si>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</si>
  <si>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</si>
  <si>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</si>
  <si>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</si>
  <si>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</si>
  <si>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</si>
  <si>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</si>
  <si>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</si>
  <si>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</si>
  <si>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</si>
  <si>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</si>
  <si>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</si>
  <si>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</si>
  <si>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</si>
  <si>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</si>
  <si>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</si>
  <si>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</si>
  <si>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</si>
  <si>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</si>
  <si>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</si>
  <si>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</si>
  <si>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</si>
  <si>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</si>
  <si>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</si>
  <si>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</si>
  <si>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</si>
  <si>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</si>
  <si>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</si>
  <si>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</si>
  <si>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</si>
  <si>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</si>
  <si>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</si>
  <si>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</si>
  <si>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</si>
  <si>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</si>
  <si>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</si>
  <si>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</si>
  <si>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</si>
  <si>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</si>
  <si>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</si>
  <si>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</si>
  <si>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</si>
  <si>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</si>
  <si>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</si>
  <si>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</si>
  <si>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</si>
  <si>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</si>
  <si>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</si>
  <si>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</si>
  <si>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</si>
  <si>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</si>
  <si>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</si>
  <si>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</si>
  <si>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</si>
  <si>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</si>
  <si>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</si>
  <si>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</si>
  <si>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</si>
  <si>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</si>
  <si>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</si>
  <si>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</si>
  <si>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</si>
  <si>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</si>
  <si>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</si>
  <si>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</si>
  <si>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</si>
  <si>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</si>
  <si>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</si>
  <si>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</si>
  <si>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</si>
  <si>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</si>
  <si>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</si>
  <si>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</si>
  <si>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</si>
  <si>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</si>
  <si>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</si>
  <si>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</si>
  <si>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</si>
  <si>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</si>
  <si>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</si>
  <si>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</si>
  <si>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</si>
  <si>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</si>
  <si>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</si>
  <si>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</si>
  <si>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</si>
  <si>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</si>
  <si>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</si>
  <si>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</si>
  <si>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</si>
  <si>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</si>
  <si>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</si>
  <si>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</si>
  <si>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</si>
  <si>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</si>
  <si>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</si>
  <si>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</si>
  <si>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</si>
  <si>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</si>
  <si>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</si>
  <si>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</si>
  <si>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</si>
  <si>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</si>
  <si>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</si>
  <si>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</si>
  <si>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</si>
  <si>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</si>
  <si>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</si>
  <si>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</si>
  <si>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</si>
  <si>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</si>
  <si>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</si>
  <si>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</si>
  <si>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</si>
  <si>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</si>
  <si>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</si>
  <si>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</si>
  <si>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</si>
  <si>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</si>
  <si>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</si>
  <si>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</si>
  <si>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</si>
  <si>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</si>
  <si>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</si>
  <si>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</si>
  <si>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</si>
  <si>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</si>
  <si>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</si>
  <si>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</si>
  <si>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</si>
  <si>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</si>
  <si>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</si>
  <si>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</si>
  <si>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</si>
  <si>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</si>
  <si>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</si>
  <si>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</si>
  <si>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</si>
  <si>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</si>
  <si>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</si>
  <si>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</si>
  <si>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</si>
  <si>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</si>
  <si>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</si>
  <si>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</si>
  <si>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</si>
  <si>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</si>
  <si>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</si>
  <si>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</si>
  <si>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</si>
  <si>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</si>
  <si>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</si>
  <si>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</si>
  <si>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</si>
  <si>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</si>
  <si>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</si>
  <si>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</si>
  <si>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</si>
  <si>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</si>
  <si>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</si>
  <si>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</si>
  <si>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</si>
  <si>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</si>
  <si>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</si>
  <si>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</si>
  <si>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</si>
  <si>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</si>
  <si>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</si>
  <si>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</si>
  <si>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</si>
  <si>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</si>
  <si>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</si>
  <si>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</si>
  <si>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</si>
  <si>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</si>
  <si>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</si>
  <si>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</si>
  <si>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</si>
  <si>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</si>
  <si>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</si>
  <si>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</si>
  <si>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</si>
  <si>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</si>
  <si>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</si>
  <si>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</si>
  <si>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</si>
  <si>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</si>
  <si>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</si>
  <si>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</si>
  <si>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</si>
  <si>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</si>
  <si>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</si>
  <si>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</si>
  <si>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</si>
  <si>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</si>
  <si>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</si>
  <si>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</si>
  <si>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</si>
  <si>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</si>
  <si>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</si>
  <si>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</si>
  <si>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</si>
  <si>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</si>
  <si>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</si>
  <si>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</si>
  <si>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</si>
  <si>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</si>
  <si>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</si>
  <si>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</si>
  <si>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</si>
  <si>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</si>
  <si>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</si>
  <si>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</si>
  <si>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</si>
  <si>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</si>
  <si>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</si>
  <si>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</si>
  <si>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</si>
  <si>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</si>
  <si>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</si>
  <si>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</si>
  <si>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</si>
  <si>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</si>
  <si>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</si>
  <si>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</si>
  <si>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</si>
  <si>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</si>
  <si>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</si>
  <si>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</si>
  <si>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</si>
  <si>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</si>
  <si>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</si>
  <si>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</si>
  <si>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</si>
  <si>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</si>
  <si>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</si>
  <si>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</si>
  <si>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</si>
  <si>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</si>
  <si>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</si>
  <si>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</si>
  <si>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</si>
  <si>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</si>
  <si>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</si>
  <si>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</si>
  <si>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</si>
  <si>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</si>
  <si>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</si>
  <si>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</si>
  <si>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</si>
  <si>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</si>
  <si>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</si>
  <si>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</si>
  <si>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</si>
  <si>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</si>
  <si>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</si>
  <si>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</si>
  <si>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</si>
  <si>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</si>
  <si>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</si>
  <si>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</si>
  <si>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</si>
  <si>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</si>
  <si>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</si>
  <si>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</si>
  <si>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</si>
  <si>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</si>
  <si>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</si>
  <si>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</si>
  <si>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</si>
  <si>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</si>
  <si>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</si>
  <si>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</si>
  <si>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</si>
  <si>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</si>
  <si>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</si>
  <si>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</si>
  <si>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</si>
  <si>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</si>
  <si>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</si>
  <si>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</si>
  <si>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</si>
  <si>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</si>
  <si>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</si>
  <si>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</si>
  <si>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</si>
  <si>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</si>
  <si>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</si>
  <si>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</si>
  <si>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</si>
  <si>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</si>
  <si>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</si>
  <si>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</si>
  <si>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</si>
  <si>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</si>
  <si>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</si>
  <si>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</si>
  <si>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</si>
  <si>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</si>
  <si>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</si>
  <si>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</si>
  <si>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</si>
  <si>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</si>
  <si>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</si>
  <si>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</si>
  <si>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</si>
  <si>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</si>
  <si>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</si>
  <si>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</si>
  <si>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</si>
  <si>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</si>
  <si>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</si>
  <si>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</si>
  <si>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</si>
  <si>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</si>
  <si>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</si>
  <si>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</si>
  <si>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</si>
  <si>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</si>
  <si>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</si>
  <si>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</si>
  <si>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</si>
  <si>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</si>
  <si>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</si>
  <si>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</si>
  <si>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</si>
  <si>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</si>
  <si>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</si>
  <si>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</si>
  <si>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</si>
  <si>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</si>
  <si>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</si>
  <si>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</si>
  <si>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</si>
  <si>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</si>
  <si>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</si>
  <si>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</si>
  <si>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</si>
  <si>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</si>
  <si>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</si>
  <si>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</si>
  <si>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</si>
  <si>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</si>
  <si>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</si>
  <si>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</si>
  <si>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</si>
  <si>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</si>
  <si>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</si>
  <si>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</si>
  <si>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</si>
  <si>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</si>
  <si>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</si>
  <si>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</si>
  <si>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</si>
  <si>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</si>
  <si>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</si>
  <si>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</si>
  <si>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</si>
  <si>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</si>
  <si>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</si>
  <si>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</si>
  <si>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</si>
  <si>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</si>
  <si>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</si>
  <si>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</si>
  <si>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</si>
  <si>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</si>
  <si>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</si>
  <si>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</si>
  <si>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</si>
  <si>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</si>
  <si>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</si>
  <si>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</si>
  <si>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</si>
  <si>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</si>
  <si>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</si>
  <si>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</si>
  <si>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</si>
  <si>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</si>
  <si>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</si>
  <si>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</si>
  <si>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</si>
  <si>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</si>
  <si>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</si>
  <si>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</si>
  <si>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</si>
  <si>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</si>
  <si>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</si>
  <si>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</si>
  <si>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</si>
  <si>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</si>
  <si>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</si>
  <si>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</si>
  <si>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</si>
  <si>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</si>
  <si>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</si>
  <si>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</si>
  <si>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</si>
  <si>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</si>
  <si>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</si>
  <si>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</si>
  <si>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</si>
  <si>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</si>
  <si>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</si>
  <si>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</si>
  <si>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</si>
  <si>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</si>
  <si>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</si>
  <si>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</si>
  <si>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</si>
  <si>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</si>
  <si>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</si>
  <si>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</si>
  <si>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</si>
  <si>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</si>
  <si>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</si>
  <si>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</si>
  <si>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</si>
  <si>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</si>
  <si>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</si>
  <si>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</si>
  <si>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</si>
  <si>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</si>
  <si>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</si>
  <si>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</si>
  <si>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</si>
  <si>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</si>
  <si>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</si>
  <si>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</si>
  <si>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</si>
  <si>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</si>
  <si>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</si>
  <si>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</si>
  <si>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</si>
  <si>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</si>
  <si>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</si>
  <si>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</si>
  <si>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</si>
  <si>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</si>
  <si>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</si>
  <si>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</si>
  <si>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</si>
  <si>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</si>
  <si>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</si>
  <si>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</si>
  <si>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</si>
  <si>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</si>
  <si>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</si>
  <si>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</si>
  <si>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</si>
  <si>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</si>
  <si>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</si>
  <si>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</si>
  <si>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</si>
  <si>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</si>
  <si>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</si>
  <si>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</si>
  <si>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</si>
  <si>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</si>
  <si>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</si>
  <si>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</si>
  <si>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</si>
  <si>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</si>
  <si>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</si>
  <si>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</si>
  <si>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</si>
  <si>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</si>
  <si>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</si>
  <si>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</si>
  <si>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</si>
  <si>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</si>
  <si>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</si>
  <si>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</si>
  <si>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</si>
  <si>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</si>
  <si>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</si>
  <si>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</si>
  <si>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</si>
  <si>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</si>
  <si>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</si>
  <si>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</si>
  <si>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</si>
  <si>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</si>
  <si>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</si>
  <si>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</si>
  <si>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</si>
  <si>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</si>
  <si>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</si>
  <si>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</si>
  <si>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</si>
  <si>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</si>
  <si>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</si>
  <si>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</si>
  <si>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</si>
  <si>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</si>
  <si>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</si>
  <si>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</si>
  <si>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</si>
  <si>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</si>
  <si>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</si>
  <si>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</si>
  <si>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</si>
  <si>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</si>
  <si>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</si>
  <si>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</si>
  <si>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</si>
  <si>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</si>
  <si>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</si>
  <si>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</si>
  <si>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</si>
  <si>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</si>
  <si>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</si>
  <si>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</si>
  <si>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</si>
  <si>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</si>
  <si>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</si>
  <si>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</si>
  <si>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</si>
  <si>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</si>
  <si>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</si>
  <si>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</si>
  <si>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</si>
  <si>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</si>
  <si>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</si>
  <si>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</si>
  <si>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</si>
  <si>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</si>
  <si>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</si>
  <si>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</si>
  <si>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</si>
  <si>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</si>
  <si>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</si>
  <si>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</si>
  <si>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</si>
  <si>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</si>
  <si>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</si>
  <si>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</si>
  <si>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</si>
  <si>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</si>
  <si>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</si>
  <si>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</si>
  <si>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</si>
  <si>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</si>
  <si>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</si>
  <si>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</si>
  <si>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</si>
  <si>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</si>
  <si>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</si>
  <si>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</si>
  <si>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</si>
  <si>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</si>
  <si>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</si>
  <si>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</si>
  <si>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</si>
  <si>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</si>
  <si>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</si>
  <si>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</si>
  <si>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</si>
  <si>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</si>
  <si>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</si>
  <si>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</si>
  <si>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</si>
  <si>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</si>
  <si>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</si>
  <si>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</si>
  <si>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</si>
  <si>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</si>
  <si>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</si>
  <si>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</si>
  <si>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</si>
  <si>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</si>
  <si>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</si>
  <si>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</si>
  <si>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</si>
  <si>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</si>
  <si>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</si>
  <si>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</si>
  <si>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</si>
  <si>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</si>
  <si>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</si>
  <si>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</si>
  <si>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</si>
  <si>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</si>
  <si>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</si>
  <si>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</si>
  <si>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</si>
  <si>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</si>
  <si>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</si>
  <si>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</si>
  <si>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</si>
  <si>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</si>
  <si>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</si>
  <si>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</si>
  <si>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</si>
  <si>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</si>
  <si>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</si>
  <si>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</si>
  <si>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</si>
  <si>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</si>
  <si>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</si>
  <si>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</si>
  <si>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</si>
  <si>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</si>
  <si>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</si>
  <si>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</si>
  <si>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</si>
  <si>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</si>
  <si>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</si>
  <si>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</si>
  <si>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</si>
  <si>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</si>
  <si>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</si>
  <si>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</si>
  <si>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</si>
  <si>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</si>
  <si>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</si>
  <si>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</si>
  <si>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</si>
  <si>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</si>
  <si>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</si>
  <si>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</si>
  <si>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</si>
  <si>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</si>
  <si>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</si>
  <si>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</si>
  <si>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</si>
  <si>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</si>
  <si>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</si>
  <si>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</si>
  <si>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</si>
  <si>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</si>
  <si>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</si>
  <si>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</si>
  <si>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</si>
  <si>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</si>
  <si>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</si>
  <si>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</si>
  <si>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</si>
  <si>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</si>
  <si>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</si>
  <si>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</si>
  <si>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</si>
  <si>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</si>
  <si>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</si>
  <si>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</si>
  <si>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</si>
  <si>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</si>
  <si>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</si>
  <si>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</si>
  <si>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</si>
  <si>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</si>
  <si>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</si>
  <si>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</si>
  <si>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</si>
  <si>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</si>
  <si>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</si>
  <si>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</si>
  <si>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</si>
  <si>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</si>
  <si>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</si>
  <si>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</si>
  <si>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</si>
  <si>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</si>
  <si>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</si>
  <si>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</si>
  <si>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</si>
  <si>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</si>
  <si>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</si>
  <si>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</si>
  <si>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</si>
  <si>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</si>
  <si>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</si>
  <si>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</si>
  <si>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</si>
  <si>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</si>
  <si>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</si>
  <si>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</si>
  <si>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</si>
  <si>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</si>
  <si>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</si>
  <si>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</si>
  <si>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</si>
  <si>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</si>
  <si>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</si>
  <si>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</si>
  <si>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</si>
  <si>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</si>
  <si>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</si>
  <si>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</si>
  <si>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</si>
  <si>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</si>
  <si>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</si>
  <si>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</si>
  <si>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</si>
  <si>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</si>
  <si>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</si>
  <si>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</si>
  <si>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</si>
  <si>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</si>
  <si>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</si>
  <si>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</si>
  <si>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</si>
  <si>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</si>
  <si>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</si>
  <si>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</si>
  <si>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</si>
  <si>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</si>
  <si>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</si>
  <si>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</si>
  <si>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</si>
  <si>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</si>
  <si>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</si>
  <si>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</si>
  <si>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</si>
  <si>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</si>
  <si>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</si>
  <si>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</si>
  <si>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</si>
  <si>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</si>
  <si>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</si>
  <si>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</si>
  <si>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</si>
  <si>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</si>
  <si>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</si>
  <si>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</si>
  <si>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</si>
  <si>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</si>
  <si>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</si>
  <si>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</si>
  <si>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</si>
  <si>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</si>
  <si>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</si>
  <si>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</si>
  <si>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</si>
  <si>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</si>
  <si>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</si>
  <si>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</si>
  <si>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</si>
  <si>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</si>
  <si>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</si>
  <si>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</si>
  <si>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</si>
  <si>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</si>
  <si>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</si>
  <si>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</si>
  <si>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</si>
  <si>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</si>
  <si>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</si>
  <si>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</si>
  <si>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</si>
  <si>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</si>
  <si>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</si>
  <si>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</si>
  <si>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</si>
  <si>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</si>
  <si>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</si>
  <si>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</si>
  <si>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</si>
  <si>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</si>
  <si>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</si>
  <si>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</si>
  <si>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</si>
  <si>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</si>
  <si>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</si>
  <si>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</si>
  <si>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</si>
  <si>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</si>
  <si>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</si>
  <si>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</si>
  <si>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</si>
  <si>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</si>
  <si>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</si>
  <si>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</si>
  <si>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</si>
  <si>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</si>
  <si>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</si>
  <si>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</si>
  <si>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</si>
  <si>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</si>
  <si>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</si>
  <si>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</si>
  <si>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</si>
  <si>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</si>
  <si>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</si>
  <si>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</si>
  <si>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</si>
  <si>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</si>
  <si>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</si>
  <si>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</si>
  <si>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</si>
  <si>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</si>
  <si>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</si>
  <si>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</si>
  <si>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</si>
  <si>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</si>
  <si>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</si>
  <si>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</si>
  <si>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</si>
  <si>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</si>
  <si>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</si>
  <si>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</si>
  <si>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</si>
  <si>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</si>
  <si>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</si>
  <si>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</si>
  <si>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</si>
  <si>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</si>
  <si>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</si>
  <si>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</si>
  <si>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</si>
  <si>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</si>
  <si>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</si>
  <si>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</si>
  <si>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</si>
  <si>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</si>
  <si>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</si>
  <si>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</si>
  <si>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</si>
  <si>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</si>
  <si>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</si>
  <si>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</si>
  <si>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</si>
  <si>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</si>
  <si>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</si>
  <si>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</si>
  <si>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</si>
  <si>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</si>
  <si>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</si>
  <si>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</si>
  <si>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</si>
  <si>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</si>
  <si>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</si>
  <si>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</si>
  <si>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</si>
  <si>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</si>
  <si>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</si>
  <si>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</si>
  <si>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</si>
  <si>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</si>
  <si>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</si>
  <si>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</si>
  <si>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</si>
  <si>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</si>
  <si>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</si>
  <si>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</si>
  <si>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</si>
  <si>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</si>
  <si>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</si>
  <si>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</si>
  <si>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</si>
  <si>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</si>
  <si>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</si>
  <si>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</si>
  <si>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</si>
  <si>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</si>
  <si>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</si>
  <si>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</si>
  <si>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</si>
  <si>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</si>
  <si>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</si>
  <si>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</si>
  <si>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</si>
  <si>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</si>
  <si>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</si>
  <si>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</si>
  <si>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</si>
  <si>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</si>
  <si>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</si>
  <si>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</si>
  <si>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</si>
  <si>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</si>
  <si>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</si>
  <si>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</si>
  <si>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</si>
  <si>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</si>
  <si>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</si>
  <si>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</si>
  <si>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</si>
  <si>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</si>
  <si>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</si>
  <si>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</si>
  <si>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</si>
  <si>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</si>
  <si>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</si>
  <si>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</si>
  <si>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</si>
  <si>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</si>
  <si>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</si>
  <si>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</si>
  <si>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</si>
  <si>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</si>
  <si>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</si>
  <si>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</si>
  <si>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</si>
  <si>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</si>
  <si>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</si>
  <si>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</si>
  <si>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</si>
  <si>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</si>
  <si>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</si>
  <si>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</si>
  <si>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</si>
  <si>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</si>
  <si>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</si>
  <si>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</si>
  <si>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</si>
  <si>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</si>
  <si>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</si>
  <si>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</si>
  <si>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</si>
  <si>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</si>
  <si>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</si>
  <si>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</si>
  <si>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</si>
  <si>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</si>
  <si>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</si>
  <si>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</si>
  <si>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</si>
  <si>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</si>
  <si>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</si>
  <si>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</si>
  <si>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</si>
  <si>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</si>
  <si>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</si>
  <si>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</si>
  <si>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</si>
  <si>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</si>
  <si>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</si>
  <si>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</si>
  <si>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</si>
  <si>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</si>
  <si>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</si>
  <si>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</si>
  <si>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</si>
  <si>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</si>
  <si>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</si>
  <si>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</si>
  <si>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</si>
  <si>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</si>
  <si>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</si>
  <si>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</si>
  <si>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</si>
  <si>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</si>
  <si>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</si>
  <si>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</si>
  <si>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</si>
  <si>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</si>
  <si>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</si>
  <si>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</si>
  <si>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</si>
  <si>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</si>
  <si>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</si>
  <si>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</si>
  <si>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</si>
  <si>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</si>
  <si>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</si>
  <si>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</si>
  <si>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</si>
  <si>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</si>
  <si>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</si>
  <si>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</si>
  <si>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</si>
  <si>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</si>
  <si>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</si>
  <si>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</si>
  <si>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</si>
  <si>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</si>
  <si>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</si>
  <si>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</si>
  <si>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</si>
  <si>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</si>
  <si>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</si>
  <si>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</si>
  <si>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</si>
  <si>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</si>
  <si>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</si>
  <si>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</si>
  <si>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</si>
  <si>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</si>
  <si>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</si>
  <si>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</si>
  <si>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</si>
  <si>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</si>
  <si>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</si>
  <si>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</si>
  <si>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</si>
  <si>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</si>
  <si>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</si>
  <si>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</si>
  <si>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</si>
  <si>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</si>
  <si>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</si>
  <si>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</si>
  <si>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</si>
  <si>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</si>
  <si>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</si>
  <si>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</si>
  <si>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</si>
  <si>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</si>
  <si>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</si>
  <si>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</si>
  <si>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</si>
  <si>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</si>
  <si>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</si>
  <si>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</si>
  <si>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</si>
  <si>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</si>
  <si>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</si>
  <si>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</si>
  <si>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</si>
  <si>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</si>
  <si>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</si>
  <si>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</si>
  <si>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</si>
  <si>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</si>
  <si>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</si>
  <si>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</si>
  <si>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</si>
  <si>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</si>
  <si>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</si>
  <si>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</si>
  <si>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</si>
  <si>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</si>
  <si>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</si>
  <si>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</si>
  <si>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</si>
  <si>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</si>
  <si>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</si>
  <si>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</si>
  <si>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</si>
  <si>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</si>
  <si>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</si>
  <si>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</si>
  <si>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</si>
  <si>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</si>
  <si>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</si>
  <si>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</si>
  <si>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</si>
  <si>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</si>
  <si>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</si>
  <si>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</si>
  <si>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</si>
  <si>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</si>
  <si>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</si>
  <si>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</si>
  <si>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</si>
  <si>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</si>
  <si>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</si>
  <si>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</si>
  <si>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</si>
  <si>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</si>
  <si>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</si>
  <si>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</si>
  <si>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</si>
  <si>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</si>
  <si>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</si>
  <si>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</si>
  <si>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</si>
  <si>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</si>
  <si>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</si>
  <si>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</si>
  <si>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</si>
  <si>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</si>
  <si>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</si>
  <si>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</si>
  <si>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</si>
  <si>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</si>
  <si>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</si>
  <si>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</si>
  <si>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</si>
  <si>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</si>
  <si>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</si>
  <si>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</si>
  <si>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</si>
  <si>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</si>
  <si>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</si>
  <si>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</si>
  <si>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</si>
  <si>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</si>
  <si>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</si>
  <si>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</si>
  <si>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</si>
  <si>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</si>
  <si>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</si>
  <si>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</si>
  <si>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</si>
  <si>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</si>
  <si>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</si>
  <si>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</si>
  <si>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</si>
  <si>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</si>
  <si>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</si>
  <si>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</si>
  <si>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</si>
  <si>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</si>
  <si>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</si>
  <si>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</si>
  <si>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</si>
  <si>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</si>
  <si>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</si>
  <si>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</si>
  <si>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</si>
  <si>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</si>
  <si>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</si>
  <si>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</si>
  <si>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</si>
  <si>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</si>
  <si>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</si>
  <si>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</si>
  <si>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</si>
  <si>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</si>
  <si>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</si>
  <si>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</si>
  <si>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</si>
  <si>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</si>
  <si>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</si>
  <si>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</si>
  <si>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</si>
  <si>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</si>
  <si>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</si>
  <si>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</si>
  <si>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</si>
  <si>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</si>
  <si>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</si>
  <si>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</si>
  <si>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</si>
  <si>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</si>
  <si>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</si>
  <si>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</si>
  <si>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</si>
  <si>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</si>
  <si>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</si>
  <si>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</si>
  <si>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</si>
  <si>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</si>
  <si>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</si>
  <si>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</si>
  <si>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</si>
  <si>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</si>
  <si>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</si>
  <si>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</si>
  <si>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</si>
  <si>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</si>
  <si>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</si>
  <si>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</si>
  <si>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</si>
  <si>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</si>
  <si>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</si>
  <si>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</si>
  <si>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</si>
  <si>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</si>
  <si>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</si>
  <si>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</si>
  <si>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</si>
  <si>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</si>
  <si>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</si>
  <si>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</si>
  <si>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</si>
  <si>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</si>
  <si>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</si>
  <si>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</si>
  <si>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</si>
  <si>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</si>
  <si>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</si>
  <si>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</si>
  <si>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</si>
  <si>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</si>
  <si>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</si>
  <si>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</si>
  <si>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</si>
  <si>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</si>
  <si>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</si>
  <si>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</si>
  <si>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</si>
  <si>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</si>
  <si>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</si>
  <si>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</si>
  <si>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</si>
  <si>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</si>
  <si>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</si>
  <si>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</si>
  <si>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</si>
  <si>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</si>
  <si>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</si>
  <si>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</si>
  <si>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</si>
  <si>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</si>
  <si>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</si>
  <si>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</si>
  <si>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</si>
  <si>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</si>
  <si>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</si>
  <si>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</si>
  <si>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</si>
  <si>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</si>
  <si>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</si>
  <si>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</si>
  <si>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</si>
  <si>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</si>
  <si>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</si>
  <si>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</si>
  <si>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</si>
  <si>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</si>
  <si>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</si>
  <si>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</si>
  <si>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</si>
  <si>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</si>
  <si>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</si>
  <si>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</si>
  <si>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</si>
  <si>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</si>
  <si>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</si>
  <si>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</si>
  <si>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</si>
  <si>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</si>
  <si>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</si>
  <si>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</si>
  <si>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</si>
  <si>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</si>
  <si>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</si>
  <si>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</si>
  <si>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</si>
  <si>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</si>
  <si>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</si>
  <si>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</si>
  <si>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</si>
  <si>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</si>
  <si>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</si>
  <si>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</si>
  <si>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</si>
  <si>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</si>
  <si>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</si>
  <si>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</si>
  <si>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</si>
  <si>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</si>
  <si>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</si>
  <si>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</si>
  <si>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</si>
  <si>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</si>
  <si>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</si>
  <si>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</si>
  <si>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</si>
  <si>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</si>
  <si>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</si>
  <si>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</si>
  <si>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</si>
  <si>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</si>
  <si>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</si>
  <si>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</si>
  <si>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</si>
  <si>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</si>
  <si>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</si>
  <si>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</si>
  <si>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</si>
  <si>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</si>
  <si>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</si>
  <si>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</si>
  <si>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</si>
  <si>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</si>
  <si>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</si>
  <si>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</si>
  <si>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</si>
  <si>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</si>
  <si>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</si>
  <si>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</si>
  <si>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</si>
  <si>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</si>
  <si>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</si>
  <si>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</si>
  <si>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</si>
  <si>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</si>
  <si>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</si>
  <si>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</si>
  <si>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</si>
  <si>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</si>
  <si>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</si>
  <si>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</si>
  <si>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</si>
  <si>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</si>
  <si>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</si>
  <si>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</si>
  <si>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</si>
  <si>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</si>
  <si>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</si>
  <si>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</si>
  <si>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</si>
  <si>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</si>
  <si>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</si>
  <si>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</si>
  <si>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</si>
  <si>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</si>
  <si>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</si>
  <si>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</si>
  <si>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</si>
  <si>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</si>
  <si>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</si>
  <si>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</si>
  <si>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</si>
  <si>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</si>
  <si>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</si>
  <si>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</si>
  <si>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</si>
  <si>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</si>
  <si>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</si>
  <si>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</si>
  <si>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</si>
  <si>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</si>
  <si>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</si>
  <si>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</si>
  <si>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</si>
  <si>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</si>
  <si>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</si>
  <si>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</si>
  <si>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</si>
  <si>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</si>
  <si>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</si>
  <si>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</si>
  <si>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</si>
  <si>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</si>
  <si>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</si>
  <si>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</si>
  <si>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</si>
  <si>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</si>
  <si>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</si>
  <si>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</si>
  <si>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</si>
  <si>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</si>
  <si>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</si>
  <si>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</si>
  <si>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</si>
  <si>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</si>
  <si>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</si>
  <si>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</si>
  <si>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</si>
  <si>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</si>
  <si>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</si>
  <si>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</si>
  <si>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</si>
  <si>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</si>
  <si>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</si>
  <si>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</si>
  <si>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</si>
  <si>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</si>
  <si>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</si>
  <si>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</si>
  <si>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</si>
  <si>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</si>
  <si>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</si>
  <si>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</si>
  <si>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</si>
  <si>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</si>
  <si>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</si>
  <si>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</si>
  <si>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</si>
  <si>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</si>
  <si>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</si>
  <si>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</si>
  <si>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</si>
  <si>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</si>
  <si>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</si>
  <si>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</si>
  <si>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</si>
  <si>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</si>
  <si>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</si>
  <si>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</si>
  <si>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</si>
  <si>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</si>
  <si>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</si>
  <si>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</si>
  <si>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</si>
  <si>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</si>
  <si>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</si>
  <si>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</si>
  <si>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</si>
  <si>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</si>
  <si>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</si>
  <si>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</si>
  <si>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</si>
  <si>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</si>
  <si>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</si>
  <si>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</si>
  <si>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</si>
  <si>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</si>
  <si>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</si>
  <si>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</si>
  <si>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</si>
  <si>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</si>
  <si>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</si>
  <si>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</si>
  <si>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</si>
  <si>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</si>
  <si>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</si>
  <si>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</si>
  <si>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</si>
  <si>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</si>
  <si>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</si>
  <si>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</si>
  <si>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</si>
  <si>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</si>
  <si>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</si>
  <si>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</si>
  <si>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</si>
  <si>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</si>
  <si>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</si>
  <si>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</si>
  <si>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</si>
  <si>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</si>
  <si>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</si>
  <si>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</si>
  <si>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</si>
  <si>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</si>
  <si>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</si>
  <si>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</si>
  <si>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</si>
  <si>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</si>
  <si>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</si>
  <si>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</si>
  <si>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</si>
  <si>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</si>
  <si>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</si>
  <si>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</si>
  <si>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</si>
  <si>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</si>
  <si>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</si>
  <si>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</si>
  <si>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</si>
  <si>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</si>
  <si>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</si>
  <si>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</si>
  <si>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</si>
  <si>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</si>
  <si>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</si>
  <si>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</si>
  <si>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</si>
  <si>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</si>
  <si>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</si>
  <si>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</si>
  <si>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</si>
  <si>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</si>
  <si>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</si>
  <si>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</si>
  <si>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</si>
  <si>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</si>
  <si>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</si>
  <si>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</si>
  <si>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</si>
  <si>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</si>
  <si>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</si>
  <si>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</si>
  <si>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</si>
  <si>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</si>
  <si>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</si>
  <si>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</si>
  <si>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</si>
  <si>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</si>
  <si>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</si>
  <si>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</si>
  <si>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</si>
  <si>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</si>
  <si>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</si>
  <si>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</si>
  <si>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</si>
  <si>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</si>
  <si>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</si>
  <si>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</si>
  <si>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</si>
  <si>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</si>
  <si>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</si>
  <si>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</si>
  <si>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</si>
  <si>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</si>
  <si>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</si>
  <si>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</si>
  <si>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</si>
  <si>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</si>
  <si>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</si>
  <si>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</si>
  <si>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</si>
  <si>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</si>
  <si>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</si>
  <si>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</si>
  <si>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</si>
  <si>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</si>
  <si>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</si>
  <si>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</si>
  <si>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</si>
  <si>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</si>
  <si>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</si>
  <si>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</si>
  <si>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</si>
  <si>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</si>
  <si>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</si>
  <si>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</si>
  <si>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</si>
  <si>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</si>
  <si>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</si>
  <si>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</si>
  <si>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</si>
  <si>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</si>
  <si>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</si>
  <si>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</si>
  <si>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</si>
  <si>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</si>
  <si>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</si>
  <si>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</si>
  <si>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</si>
  <si>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</si>
  <si>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</si>
  <si>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</si>
  <si>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</si>
  <si>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</si>
  <si>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</si>
  <si>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</si>
  <si>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</si>
  <si>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</si>
  <si>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</si>
  <si>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</si>
  <si>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</si>
  <si>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</si>
  <si>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</si>
  <si>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</si>
  <si>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</si>
  <si>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</si>
  <si>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</si>
  <si>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</si>
  <si>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</si>
  <si>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</si>
  <si>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</si>
  <si>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</si>
  <si>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</si>
  <si>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</si>
  <si>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</si>
  <si>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</si>
  <si>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</si>
  <si>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</si>
  <si>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</si>
  <si>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</si>
  <si>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</si>
  <si>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</si>
  <si>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</si>
  <si>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</si>
  <si>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</si>
  <si>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</si>
  <si>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</si>
  <si>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</si>
  <si>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</si>
  <si>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</si>
  <si>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</si>
  <si>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</si>
  <si>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</si>
  <si>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</si>
  <si>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</si>
  <si>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</si>
  <si>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</si>
  <si>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</si>
  <si>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</si>
  <si>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</si>
  <si>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</si>
  <si>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</si>
  <si>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</si>
  <si>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</si>
  <si>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</si>
  <si>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</si>
  <si>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</si>
  <si>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</si>
  <si>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</si>
  <si>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</si>
  <si>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</si>
  <si>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</si>
  <si>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</si>
  <si>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</si>
  <si>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</si>
  <si>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</si>
  <si>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</si>
  <si>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</si>
  <si>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</si>
  <si>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</si>
  <si>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</si>
  <si>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</si>
  <si>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</si>
  <si>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</si>
  <si>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</si>
  <si>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</si>
  <si>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</si>
  <si>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</si>
  <si>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</si>
  <si>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</si>
  <si>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</si>
  <si>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</si>
  <si>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</si>
  <si>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</si>
  <si>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</si>
  <si>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</si>
  <si>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</si>
  <si>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</si>
  <si>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</si>
  <si>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</si>
  <si>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</si>
  <si>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</si>
  <si>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</si>
  <si>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</si>
  <si>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</si>
  <si>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</si>
  <si>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</si>
  <si>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</si>
  <si>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</si>
  <si>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</si>
  <si>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</si>
  <si>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</si>
  <si>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</si>
  <si>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</si>
  <si>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</si>
  <si>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</si>
  <si>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</si>
  <si>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</si>
  <si>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</si>
  <si>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</si>
  <si>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</si>
  <si>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</si>
  <si>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</si>
  <si>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</si>
  <si>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</si>
  <si>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</si>
  <si>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</si>
  <si>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</si>
  <si>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</si>
  <si>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</si>
  <si>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</si>
  <si>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</si>
  <si>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</si>
  <si>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</si>
  <si>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</si>
  <si>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</si>
  <si>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</si>
  <si>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</si>
  <si>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</si>
  <si>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</si>
  <si>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</si>
  <si>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</si>
  <si>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</si>
  <si>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</si>
  <si>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</si>
  <si>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</si>
  <si>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</si>
  <si>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</si>
  <si>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</si>
  <si>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</si>
  <si>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</si>
  <si>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</si>
  <si>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</si>
  <si>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</si>
  <si>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</si>
  <si>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</si>
  <si>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</si>
  <si>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</si>
  <si>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</si>
  <si>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</si>
  <si>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</si>
  <si>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</si>
  <si>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</si>
  <si>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</si>
  <si>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</si>
  <si>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</si>
  <si>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</si>
  <si>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</si>
  <si>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</si>
  <si>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</si>
  <si>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</si>
  <si>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</si>
  <si>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</si>
  <si>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</si>
  <si>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</si>
  <si>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</si>
  <si>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</si>
  <si>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</si>
  <si>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</si>
  <si>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</si>
  <si>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</si>
  <si>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</si>
  <si>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</si>
  <si>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</si>
  <si>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</si>
  <si>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</si>
  <si>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</si>
  <si>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</si>
  <si>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</si>
  <si>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</si>
  <si>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</si>
  <si>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</si>
  <si>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</si>
  <si>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</si>
  <si>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</si>
  <si>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</si>
  <si>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</si>
  <si>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</si>
  <si>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</si>
  <si>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</si>
  <si>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</si>
  <si>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</si>
  <si>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</si>
  <si>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</si>
  <si>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</si>
  <si>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</si>
  <si>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</si>
  <si>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</si>
  <si>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</si>
  <si>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</si>
  <si>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</si>
  <si>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</si>
  <si>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</si>
  <si>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</si>
  <si>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</si>
  <si>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</si>
  <si>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</si>
  <si>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</si>
  <si>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</si>
  <si>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</si>
  <si>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</si>
  <si>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</si>
  <si>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</si>
  <si>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</si>
  <si>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</si>
  <si>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</si>
  <si>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</si>
  <si>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</si>
  <si>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</si>
  <si>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</si>
  <si>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</si>
  <si>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</si>
  <si>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</si>
  <si>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</si>
  <si>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</si>
  <si>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</si>
  <si>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</si>
  <si>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</si>
  <si>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</si>
  <si>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</si>
  <si>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</si>
  <si>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</si>
  <si>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</si>
  <si>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</si>
  <si>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</si>
  <si>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</si>
  <si>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</si>
  <si>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</si>
  <si>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</si>
  <si>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</si>
  <si>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</si>
  <si>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</si>
  <si>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</si>
  <si>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</si>
  <si>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</si>
  <si>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</si>
  <si>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</si>
  <si>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</si>
  <si>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</si>
  <si>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</si>
  <si>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</si>
  <si>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</si>
  <si>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</si>
  <si>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</si>
  <si>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</si>
  <si>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</si>
  <si>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</si>
  <si>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</si>
  <si>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</si>
  <si>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</si>
  <si>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</si>
  <si>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</si>
  <si>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</si>
  <si>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</si>
  <si>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</si>
  <si>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</si>
  <si>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</si>
  <si>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</si>
  <si>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</si>
  <si>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</si>
  <si>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</si>
  <si>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</si>
  <si>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</si>
  <si>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</si>
  <si>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</si>
  <si>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</si>
  <si>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</si>
  <si>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</si>
  <si>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</si>
  <si>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</si>
  <si>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</si>
  <si>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</si>
  <si>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</si>
  <si>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</si>
  <si>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</si>
  <si>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</si>
  <si>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</si>
  <si>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</si>
  <si>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</si>
  <si>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</si>
  <si>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</si>
  <si>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</si>
  <si>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</si>
  <si>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</si>
  <si>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</si>
  <si>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</si>
  <si>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</si>
  <si>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</si>
  <si>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</si>
  <si>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</si>
  <si>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</si>
  <si>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</si>
  <si>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</si>
  <si>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</si>
  <si>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</si>
  <si>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</si>
  <si>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</si>
  <si>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</si>
  <si>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</si>
  <si>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</si>
  <si>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</si>
  <si>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</si>
  <si>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</si>
  <si>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</si>
  <si>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</si>
  <si>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</si>
  <si>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</si>
  <si>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</si>
  <si>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</si>
  <si>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</si>
  <si>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</si>
  <si>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</si>
  <si>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</si>
  <si>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</si>
  <si>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</si>
  <si>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</si>
  <si>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</si>
  <si>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</si>
  <si>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</si>
  <si>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</si>
  <si>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</si>
  <si>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</si>
  <si>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</si>
  <si>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</si>
  <si>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</si>
  <si>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</si>
  <si>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</si>
  <si>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</si>
  <si>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</si>
  <si>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</si>
  <si>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</si>
  <si>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</si>
  <si>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</si>
  <si>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</si>
  <si>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</si>
  <si>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</si>
  <si>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</si>
  <si>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</si>
  <si>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</si>
  <si>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</si>
  <si>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</si>
  <si>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</si>
  <si>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</si>
  <si>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</si>
  <si>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</si>
  <si>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</si>
  <si>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</si>
  <si>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</si>
  <si>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</si>
  <si>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</si>
  <si>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</si>
  <si>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</si>
  <si>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</si>
  <si>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</si>
  <si>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</si>
  <si>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</si>
  <si>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</si>
  <si>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</si>
  <si>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</si>
  <si>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</si>
  <si>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</si>
  <si>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</si>
  <si>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</si>
  <si>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</si>
  <si>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</si>
  <si>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</si>
  <si>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</si>
  <si>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</si>
  <si>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</si>
  <si>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</si>
  <si>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</si>
  <si>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</si>
  <si>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</si>
  <si>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</si>
  <si>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</si>
  <si>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</si>
  <si>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</si>
  <si>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</si>
  <si>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</si>
  <si>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</si>
  <si>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</si>
  <si>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</si>
  <si>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</si>
  <si>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</si>
  <si>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</si>
  <si>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</si>
  <si>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</si>
  <si>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</si>
  <si>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</si>
  <si>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</si>
  <si>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</si>
  <si>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</si>
  <si>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</si>
  <si>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</si>
  <si>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</si>
  <si>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</si>
  <si>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</si>
  <si>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</si>
  <si>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</si>
  <si>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</si>
  <si>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</si>
  <si>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</si>
  <si>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</si>
  <si>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</si>
  <si>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</si>
  <si>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</si>
  <si>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</si>
  <si>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</si>
  <si>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</si>
  <si>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</si>
  <si>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</si>
  <si>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</si>
  <si>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</si>
  <si>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</si>
  <si>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</si>
  <si>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</si>
  <si>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</si>
  <si>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</si>
  <si>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</si>
  <si>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</si>
  <si>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</si>
  <si>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</si>
  <si>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</si>
  <si>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</si>
  <si>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</si>
  <si>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</si>
  <si>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</si>
  <si>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</si>
  <si>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</si>
  <si>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</si>
  <si>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</si>
  <si>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</si>
  <si>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</si>
  <si>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</si>
  <si>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</si>
  <si>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</si>
  <si>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</si>
  <si>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</si>
  <si>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</si>
  <si>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</si>
  <si>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</si>
  <si>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</si>
  <si>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</si>
  <si>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</si>
  <si>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</si>
  <si>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</si>
  <si>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</si>
  <si>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</si>
  <si>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</si>
  <si>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</si>
  <si>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</si>
  <si>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</si>
  <si>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</si>
  <si>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</si>
  <si>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</si>
  <si>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</si>
  <si>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</si>
  <si>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</si>
  <si>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</si>
  <si>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</si>
  <si>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</si>
  <si>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</si>
  <si>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</si>
  <si>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</si>
  <si>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</si>
  <si>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</si>
  <si>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</si>
  <si>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</si>
  <si>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</si>
  <si>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</si>
  <si>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</si>
  <si>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</si>
  <si>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</si>
  <si>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</si>
  <si>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</si>
  <si>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</si>
  <si>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</si>
  <si>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</si>
  <si>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</si>
  <si>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</si>
  <si>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</si>
  <si>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</si>
  <si>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</si>
  <si>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</si>
  <si>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</si>
  <si>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</si>
  <si>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</si>
  <si>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</si>
  <si>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</si>
  <si>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</si>
  <si>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</si>
  <si>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</si>
  <si>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</si>
  <si>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</si>
  <si>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</si>
  <si>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</si>
  <si>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</si>
  <si>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</si>
  <si>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</si>
  <si>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</si>
  <si>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</si>
  <si>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</si>
  <si>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</si>
  <si>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</si>
  <si>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</si>
  <si>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</si>
  <si>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</si>
  <si>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</si>
  <si>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</si>
  <si>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</si>
  <si>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</si>
  <si>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</si>
  <si>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</si>
  <si>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</si>
  <si>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</si>
  <si>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</si>
  <si>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</si>
  <si>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</si>
  <si>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</si>
  <si>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</si>
  <si>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</si>
  <si>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</si>
  <si>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</si>
  <si>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</si>
  <si>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</si>
  <si>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</si>
  <si>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</si>
  <si>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</si>
  <si>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</si>
  <si>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</si>
  <si>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</si>
  <si>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</si>
  <si>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</si>
  <si>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</si>
  <si>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</si>
  <si>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</si>
  <si>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</si>
  <si>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</si>
  <si>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</si>
  <si>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</si>
  <si>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</si>
  <si>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</si>
  <si>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</si>
  <si>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</si>
  <si>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</si>
  <si>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</si>
  <si>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</si>
  <si>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</si>
  <si>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</si>
  <si>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</si>
  <si>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</si>
  <si>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</si>
  <si>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</si>
  <si>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</si>
  <si>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</si>
  <si>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</si>
  <si>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</si>
  <si>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</si>
  <si>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</si>
  <si>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</si>
  <si>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</si>
  <si>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</si>
  <si>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</si>
  <si>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</si>
  <si>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</si>
  <si>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</si>
  <si>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</si>
  <si>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</si>
  <si>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</si>
  <si>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</si>
  <si>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</si>
  <si>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</si>
  <si>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</si>
  <si>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</si>
  <si>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</si>
  <si>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</si>
  <si>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</si>
  <si>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</si>
  <si>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</si>
  <si>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</si>
  <si>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</si>
  <si>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</si>
  <si>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</si>
  <si>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</si>
  <si>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</si>
  <si>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</si>
  <si>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</si>
  <si>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</si>
  <si>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</si>
  <si>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</si>
  <si>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</si>
  <si>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</si>
  <si>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</si>
  <si>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</si>
  <si>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</si>
  <si>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</si>
  <si>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</si>
  <si>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</si>
  <si>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</si>
  <si>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</si>
  <si>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</si>
  <si>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</si>
  <si>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</si>
  <si>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</si>
  <si>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</si>
  <si>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</si>
  <si>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</si>
  <si>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</si>
  <si>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</si>
  <si>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</si>
  <si>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</si>
  <si>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</si>
  <si>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</si>
  <si>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</si>
  <si>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</si>
  <si>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</si>
  <si>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</si>
  <si>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</si>
  <si>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</si>
  <si>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</si>
  <si>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</si>
  <si>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</si>
  <si>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</si>
  <si>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</si>
  <si>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</si>
  <si>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</si>
  <si>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</si>
  <si>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</si>
  <si>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</si>
  <si>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</si>
  <si>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</si>
  <si>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</si>
  <si>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</si>
  <si>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</si>
  <si>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</si>
  <si>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</si>
  <si>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</si>
  <si>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</si>
  <si>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</si>
  <si>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</si>
  <si>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</si>
  <si>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</si>
  <si>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</si>
  <si>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</si>
  <si>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</si>
  <si>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</si>
  <si>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</si>
  <si>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</si>
  <si>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</si>
  <si>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</si>
  <si>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</si>
  <si>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</si>
  <si>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</si>
  <si>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</si>
  <si>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</si>
  <si>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</si>
  <si>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</si>
  <si>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</si>
  <si>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</si>
  <si>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</si>
  <si>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</si>
  <si>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</si>
  <si>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</si>
  <si>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</si>
  <si>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</si>
  <si>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</si>
  <si>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</si>
  <si>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</si>
  <si>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</si>
  <si>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</si>
  <si>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</si>
  <si>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</si>
  <si>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</si>
  <si>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</si>
  <si>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</si>
  <si>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</si>
  <si>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</si>
  <si>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</si>
  <si>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</si>
  <si>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</si>
  <si>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</si>
  <si>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</si>
  <si>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</si>
  <si>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</si>
  <si>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</si>
  <si>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</si>
  <si>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</si>
  <si>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</si>
  <si>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</si>
  <si>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</si>
  <si>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</si>
  <si>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</si>
  <si>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</si>
  <si>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</si>
  <si>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</si>
  <si>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</si>
  <si>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</si>
  <si>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</si>
  <si>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</si>
  <si>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</si>
  <si>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</si>
  <si>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</si>
  <si>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</si>
  <si>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</si>
  <si>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</si>
  <si>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</si>
  <si>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</si>
  <si>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</si>
  <si>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</si>
  <si>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</si>
  <si>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</si>
  <si>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</si>
  <si>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</si>
  <si>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</si>
  <si>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</si>
  <si>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</si>
  <si>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</si>
  <si>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</si>
  <si>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</si>
  <si>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</si>
  <si>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</si>
  <si>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</si>
  <si>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</si>
  <si>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</si>
  <si>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</si>
  <si>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</si>
  <si>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</si>
  <si>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</si>
  <si>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</si>
  <si>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</si>
  <si>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</si>
  <si>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</si>
  <si>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</si>
  <si>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</si>
  <si>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</si>
  <si>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</si>
  <si>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</si>
  <si>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</si>
  <si>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</si>
  <si>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</si>
  <si>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</si>
  <si>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</si>
  <si>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</si>
  <si>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</si>
  <si>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</si>
  <si>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</si>
  <si>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</si>
  <si>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</si>
  <si>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</si>
  <si>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</si>
  <si>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</si>
  <si>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</si>
  <si>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</si>
  <si>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</si>
  <si>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</si>
  <si>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</si>
  <si>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</si>
  <si>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</si>
  <si>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</si>
  <si>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</si>
  <si>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</si>
  <si>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</si>
  <si>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</si>
  <si>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</si>
  <si>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</si>
  <si>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</si>
  <si>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</si>
  <si>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</si>
  <si>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</si>
  <si>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</si>
  <si>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</si>
  <si>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</si>
  <si>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</si>
  <si>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</si>
  <si>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</si>
  <si>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</si>
  <si>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</si>
  <si>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</si>
  <si>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</si>
  <si>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</si>
  <si>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</si>
  <si>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</si>
  <si>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</si>
  <si>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</si>
  <si>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</si>
  <si>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</si>
  <si>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</si>
  <si>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</si>
  <si>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</si>
  <si>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</si>
  <si>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</si>
  <si>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</si>
  <si>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</si>
  <si>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</si>
  <si>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</si>
  <si>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</si>
  <si>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</si>
  <si>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</si>
  <si>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</si>
  <si>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</si>
  <si>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</si>
  <si>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</si>
  <si>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</si>
  <si>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</si>
  <si>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</si>
  <si>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</si>
  <si>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</si>
  <si>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</si>
  <si>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</si>
  <si>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</si>
  <si>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</si>
  <si>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</si>
  <si>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</si>
  <si>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</si>
  <si>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</si>
  <si>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</si>
  <si>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</si>
  <si>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</si>
  <si>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</si>
  <si>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</si>
  <si>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</si>
  <si>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</si>
  <si>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</si>
  <si>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</si>
  <si>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</si>
  <si>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</si>
  <si>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</si>
  <si>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</si>
  <si>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</si>
  <si>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</si>
  <si>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</si>
  <si>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</si>
  <si>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</si>
  <si>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</si>
  <si>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</si>
  <si>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</si>
  <si>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</si>
  <si>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</si>
  <si>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</si>
  <si>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</si>
  <si>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</si>
  <si>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</si>
  <si>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</si>
  <si>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</si>
  <si>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</si>
  <si>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</si>
  <si>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</si>
  <si>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</si>
  <si>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</si>
  <si>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</si>
  <si>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</si>
  <si>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</si>
  <si>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</si>
  <si>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</si>
  <si>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</si>
  <si>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</si>
  <si>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</si>
  <si>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</si>
  <si>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</si>
  <si>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</si>
  <si>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</si>
  <si>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</si>
  <si>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</si>
  <si>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</si>
  <si>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</si>
  <si>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</si>
  <si>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</si>
  <si>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</si>
  <si>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</si>
  <si>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</si>
  <si>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</si>
  <si>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</si>
  <si>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</si>
  <si>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</si>
  <si>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</si>
  <si>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</si>
  <si>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</si>
  <si>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</si>
  <si>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</si>
  <si>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</si>
  <si>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</si>
  <si>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</si>
  <si>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</si>
  <si>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</si>
  <si>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</si>
  <si>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</si>
  <si>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</si>
  <si>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</si>
  <si>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</si>
  <si>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</si>
  <si>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</si>
  <si>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</si>
  <si>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</si>
  <si>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</si>
  <si>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</si>
  <si>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</si>
  <si>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</si>
  <si>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</si>
  <si>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</si>
  <si>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</si>
  <si>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</si>
  <si>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</si>
  <si>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</si>
  <si>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</si>
  <si>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</si>
  <si>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</si>
  <si>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</si>
  <si>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</si>
  <si>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</si>
  <si>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</si>
  <si>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</si>
  <si>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</si>
  <si>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</si>
  <si>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</si>
  <si>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</si>
  <si>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</si>
  <si>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</si>
  <si>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</si>
  <si>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</si>
  <si>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</si>
  <si>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</si>
  <si>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</si>
  <si>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</si>
  <si>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</si>
  <si>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</si>
  <si>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</si>
  <si>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</si>
  <si>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</si>
  <si>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</si>
  <si>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</si>
  <si>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</si>
  <si>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</si>
  <si>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</si>
  <si>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</si>
  <si>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</si>
  <si>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</si>
  <si>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</si>
  <si>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</si>
  <si>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</si>
  <si>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</si>
  <si>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</si>
  <si>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</si>
  <si>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</si>
  <si>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</si>
  <si>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</si>
  <si>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</si>
  <si>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</si>
  <si>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</si>
  <si>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</si>
  <si>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</si>
  <si>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</si>
  <si>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</si>
  <si>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</si>
  <si>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</si>
  <si>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</si>
  <si>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</si>
  <si>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</si>
  <si>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</si>
  <si>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</si>
  <si>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</si>
  <si>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</si>
  <si>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</si>
  <si>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</si>
  <si>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</si>
  <si>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</si>
  <si>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</si>
  <si>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</si>
  <si>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</si>
  <si>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</si>
  <si>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</si>
  <si>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</si>
  <si>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</si>
  <si>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</si>
  <si>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</si>
  <si>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</si>
  <si>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</si>
  <si>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</si>
  <si>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</si>
  <si>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</si>
  <si>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</si>
  <si>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</si>
  <si>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</si>
  <si>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</si>
  <si>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</si>
  <si>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</si>
  <si>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</si>
  <si>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</si>
  <si>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</si>
  <si>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</si>
  <si>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</si>
  <si>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</si>
  <si>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</si>
  <si>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</si>
  <si>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</si>
  <si>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</si>
  <si>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</si>
  <si>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</si>
  <si>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</si>
  <si>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</si>
  <si>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</si>
  <si>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</si>
  <si>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</si>
  <si>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</si>
  <si>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</si>
  <si>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</si>
  <si>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</si>
  <si>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</si>
  <si>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</si>
  <si>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</si>
  <si>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</si>
  <si>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</si>
  <si>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</si>
  <si>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</si>
  <si>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</si>
  <si>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</si>
  <si>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</si>
  <si>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</si>
  <si>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</si>
  <si>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</si>
  <si>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</si>
  <si>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</si>
  <si>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</si>
  <si>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</si>
  <si>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</si>
  <si>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</si>
  <si>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</si>
  <si>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</si>
  <si>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</si>
  <si>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</si>
  <si>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</si>
  <si>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</si>
  <si>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</si>
  <si>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</si>
  <si>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</si>
  <si>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</si>
  <si>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</si>
  <si>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</si>
  <si>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</si>
  <si>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</si>
  <si>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</si>
  <si>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</si>
  <si>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</si>
  <si>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</si>
  <si>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</si>
  <si>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</si>
  <si>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</si>
  <si>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</si>
  <si>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</si>
  <si>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</si>
  <si>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</si>
  <si>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</si>
  <si>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</si>
  <si>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</si>
  <si>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</si>
  <si>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</si>
  <si>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</si>
  <si>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</si>
  <si>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</si>
  <si>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</si>
  <si>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</si>
  <si>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</si>
  <si>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</si>
  <si>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</si>
  <si>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</si>
  <si>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</si>
  <si>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</si>
  <si>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</si>
  <si>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</si>
  <si>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</si>
  <si>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</si>
  <si>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</si>
  <si>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</si>
  <si>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</si>
  <si>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</si>
  <si>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</si>
  <si>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</si>
  <si>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</si>
  <si>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</si>
  <si>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</si>
  <si>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</si>
  <si>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</si>
  <si>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</si>
  <si>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</si>
  <si>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</si>
  <si>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</si>
  <si>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</si>
  <si>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</si>
  <si>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</si>
  <si>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</si>
  <si>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</si>
  <si>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</si>
  <si>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</si>
  <si>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</si>
  <si>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</si>
  <si>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</si>
  <si>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</si>
  <si>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</si>
  <si>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</si>
  <si>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</si>
  <si>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</si>
  <si>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</si>
  <si>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</si>
  <si>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</si>
  <si>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</si>
  <si>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</si>
  <si>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</si>
  <si>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</si>
  <si>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</si>
  <si>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</si>
  <si>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</si>
  <si>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</si>
  <si>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</si>
  <si>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</si>
  <si>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</si>
  <si>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</si>
  <si>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</si>
  <si>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</si>
  <si>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</si>
  <si>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</si>
  <si>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</si>
  <si>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</si>
  <si>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</si>
  <si>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</si>
  <si>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</si>
  <si>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</si>
  <si>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</si>
  <si>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</si>
  <si>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</si>
  <si>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</si>
  <si>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</si>
  <si>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</si>
  <si>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</si>
  <si>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</si>
  <si>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</si>
  <si>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</si>
  <si>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</si>
  <si>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</si>
  <si>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</si>
  <si>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</si>
  <si>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</si>
  <si>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</si>
  <si>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</si>
  <si>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</si>
  <si>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</si>
  <si>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</si>
  <si>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</si>
  <si>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</si>
  <si>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</si>
  <si>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</si>
  <si>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</si>
  <si>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</si>
  <si>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</si>
  <si>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</si>
  <si>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</si>
  <si>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</si>
  <si>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</si>
  <si>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</si>
  <si>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</si>
  <si>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</si>
  <si>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</si>
  <si>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</si>
  <si>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</si>
  <si>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</si>
  <si>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</si>
  <si>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</si>
  <si>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</si>
  <si>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</si>
  <si>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</si>
  <si>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</si>
  <si>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</si>
  <si>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</si>
  <si>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</si>
  <si>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</si>
  <si>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</si>
  <si>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</si>
  <si>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</si>
  <si>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</si>
  <si>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</si>
  <si>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</si>
  <si>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</si>
  <si>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</si>
  <si>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</si>
  <si>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</si>
  <si>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</si>
  <si>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</si>
  <si>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</si>
  <si>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</si>
  <si>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</si>
  <si>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</si>
  <si>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</si>
  <si>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</si>
  <si>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</si>
  <si>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</si>
  <si>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</si>
  <si>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</si>
  <si>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</si>
  <si>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</si>
  <si>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</si>
  <si>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</si>
  <si>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</si>
  <si>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</si>
  <si>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</si>
  <si>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</si>
  <si>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</si>
  <si>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</si>
  <si>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</si>
  <si>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</si>
  <si>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</si>
  <si>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</si>
  <si>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</si>
  <si>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</si>
  <si>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</si>
  <si>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</si>
  <si>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</si>
  <si>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</si>
  <si>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</si>
  <si>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</si>
  <si>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</si>
  <si>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</si>
  <si>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</si>
  <si>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</si>
  <si>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</si>
  <si>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</si>
  <si>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</si>
  <si>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</si>
  <si>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</si>
  <si>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</si>
  <si>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</si>
  <si>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</si>
  <si>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</si>
  <si>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</si>
  <si>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</si>
  <si>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</si>
  <si>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</si>
  <si>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</si>
  <si>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</si>
  <si>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</si>
  <si>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</si>
  <si>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</si>
  <si>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</si>
  <si>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</si>
  <si>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</si>
  <si>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</si>
  <si>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</si>
  <si>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</si>
  <si>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</si>
  <si>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</si>
  <si>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</si>
  <si>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</si>
  <si>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</si>
  <si>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</si>
  <si>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</si>
  <si>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</si>
  <si>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</si>
  <si>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</si>
  <si>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</si>
  <si>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</si>
  <si>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</si>
  <si>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</si>
  <si>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</si>
  <si>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</si>
  <si>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</si>
  <si>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</si>
  <si>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</si>
  <si>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</si>
  <si>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</si>
  <si>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</si>
  <si>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</si>
  <si>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</si>
  <si>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</si>
  <si>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</si>
  <si>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</si>
  <si>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</si>
  <si>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</si>
  <si>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</si>
  <si>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</si>
  <si>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</si>
  <si>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</si>
  <si>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</si>
  <si>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</si>
  <si>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</si>
  <si>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</si>
  <si>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</si>
  <si>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</si>
  <si>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</si>
  <si>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</si>
  <si>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</si>
  <si>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</si>
  <si>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</si>
  <si>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</si>
  <si>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</si>
  <si>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</si>
  <si>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</si>
  <si>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</si>
  <si>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</si>
  <si>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</si>
  <si>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</si>
  <si>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</si>
  <si>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</si>
  <si>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</si>
  <si>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</si>
  <si>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</si>
  <si>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</si>
  <si>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</si>
  <si>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</si>
  <si>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</si>
  <si>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</si>
  <si>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</si>
  <si>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</si>
  <si>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</si>
  <si>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</si>
  <si>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</si>
  <si>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</si>
  <si>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</si>
  <si>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</si>
  <si>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</si>
  <si>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</si>
  <si>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</si>
  <si>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</si>
  <si>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</si>
  <si>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</si>
  <si>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</si>
  <si>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</si>
  <si>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</si>
  <si>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</si>
  <si>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</si>
  <si>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</si>
  <si>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</si>
  <si>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</si>
  <si>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</si>
  <si>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</si>
  <si>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</si>
  <si>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</si>
  <si>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</si>
  <si>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</si>
  <si>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</si>
  <si>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</si>
  <si>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</si>
  <si>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</si>
  <si>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</si>
  <si>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</si>
  <si>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</si>
  <si>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</si>
  <si>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</si>
  <si>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</si>
  <si>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</si>
  <si>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</si>
  <si>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</si>
  <si>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</si>
  <si>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</si>
  <si>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</si>
  <si>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</si>
  <si>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</si>
  <si>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</si>
  <si>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</si>
  <si>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</si>
  <si>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</si>
  <si>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</si>
  <si>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</si>
  <si>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</si>
  <si>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</si>
  <si>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</si>
  <si>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</si>
  <si>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</si>
  <si>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</si>
  <si>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</si>
  <si>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</si>
  <si>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</si>
  <si>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</si>
  <si>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</si>
  <si>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</si>
  <si>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</si>
  <si>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</si>
  <si>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</si>
  <si>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</si>
  <si>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</si>
  <si>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</si>
  <si>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</si>
  <si>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</si>
  <si>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</si>
  <si>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</si>
  <si>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</si>
  <si>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</si>
  <si>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</si>
  <si>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</si>
  <si>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</si>
  <si>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</si>
  <si>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</si>
  <si>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</si>
  <si>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</si>
  <si>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</si>
  <si>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</si>
  <si>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</si>
  <si>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</si>
  <si>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</si>
  <si>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</si>
  <si>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</si>
  <si>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</si>
  <si>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</si>
  <si>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</si>
  <si>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</si>
  <si>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</si>
  <si>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</si>
  <si>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</si>
  <si>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</si>
  <si>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</si>
  <si>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</si>
  <si>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</si>
  <si>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</si>
  <si>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</si>
  <si>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</si>
  <si>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</si>
  <si>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</si>
  <si>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</si>
  <si>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</si>
  <si>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</si>
  <si>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</si>
  <si>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</si>
  <si>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</si>
  <si>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</si>
  <si>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</si>
  <si>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</si>
  <si>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</si>
  <si>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</si>
  <si>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</si>
  <si>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</si>
  <si>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</si>
  <si>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</si>
  <si>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</si>
  <si>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</si>
  <si>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</si>
  <si>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</si>
  <si>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</si>
  <si>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</si>
  <si>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</si>
  <si>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</si>
  <si>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</si>
  <si>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</si>
  <si>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</si>
  <si>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</si>
  <si>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</si>
  <si>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</si>
  <si>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</si>
  <si>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</si>
  <si>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</si>
  <si>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</si>
  <si>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</si>
  <si>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</si>
  <si>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</si>
  <si>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</si>
  <si>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</si>
  <si>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</si>
  <si>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</si>
  <si>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</si>
  <si>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</si>
  <si>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</si>
  <si>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</si>
  <si>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</si>
  <si>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</si>
  <si>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</si>
  <si>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</si>
  <si>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</si>
  <si>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</si>
  <si>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</si>
  <si>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</si>
  <si>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</si>
  <si>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</si>
  <si>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</si>
  <si>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</si>
  <si>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</si>
  <si>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</si>
  <si>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</si>
  <si>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</si>
  <si>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</si>
  <si>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</si>
  <si>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</si>
  <si>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</si>
  <si>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</si>
  <si>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</si>
  <si>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</si>
  <si>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</si>
  <si>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</si>
  <si>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</si>
  <si>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</si>
  <si>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</si>
  <si>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</si>
  <si>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</si>
  <si>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</si>
  <si>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</si>
  <si>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</si>
  <si>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</si>
  <si>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</si>
  <si>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</si>
  <si>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</si>
  <si>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</si>
  <si>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</si>
  <si>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</si>
  <si>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</si>
  <si>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</si>
  <si>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</si>
  <si>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</si>
  <si>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</si>
  <si>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</si>
  <si>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</si>
  <si>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</si>
  <si>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</si>
  <si>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</si>
  <si>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</si>
  <si>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</si>
  <si>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</si>
  <si>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</si>
  <si>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</si>
  <si>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</si>
  <si>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</si>
  <si>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</si>
  <si>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</si>
  <si>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</si>
  <si>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</si>
  <si>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</si>
  <si>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</si>
  <si>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</si>
  <si>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</si>
  <si>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</si>
  <si>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</si>
  <si>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</si>
  <si>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</si>
  <si>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</si>
  <si>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</si>
  <si>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</si>
  <si>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</si>
  <si>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</si>
  <si>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</si>
  <si>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</si>
  <si>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</si>
  <si>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</si>
  <si>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</si>
  <si>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</si>
  <si>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</si>
  <si>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</si>
  <si>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</si>
  <si>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</si>
  <si>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</si>
  <si>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</si>
  <si>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</si>
  <si>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</si>
  <si>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</si>
  <si>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</si>
  <si>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</si>
  <si>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</si>
  <si>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</si>
  <si>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</si>
  <si>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</si>
  <si>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</si>
  <si>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</si>
  <si>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</si>
  <si>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</si>
  <si>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</si>
  <si>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</si>
  <si>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</si>
  <si>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</si>
  <si>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</si>
  <si>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</si>
  <si>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</si>
  <si>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</si>
  <si>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</si>
  <si>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</si>
  <si>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</si>
  <si>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</si>
  <si>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</si>
  <si>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</si>
  <si>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</si>
  <si>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</si>
  <si>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</si>
  <si>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</si>
  <si>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</si>
  <si>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</si>
  <si>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</si>
  <si>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</si>
  <si>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</si>
  <si>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</si>
  <si>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</si>
  <si>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</si>
  <si>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</si>
  <si>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</si>
  <si>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</si>
  <si>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</si>
  <si>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</si>
  <si>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</si>
  <si>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</si>
  <si>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</si>
  <si>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</si>
  <si>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</si>
  <si>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CHE-123.456.789</t>
  </si>
  <si>
    <t>MWh</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</si>
  <si>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</si>
  <si>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</si>
  <si>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</si>
  <si>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</si>
  <si>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</si>
  <si>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</si>
  <si>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</si>
  <si>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</si>
  <si>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</si>
  <si>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</si>
  <si>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</si>
  <si>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</si>
  <si>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</si>
  <si>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</si>
  <si>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</si>
  <si>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</si>
  <si>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</si>
  <si>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</si>
  <si>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</si>
  <si>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</si>
  <si>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</si>
  <si>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</si>
  <si>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</si>
  <si>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</si>
  <si>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</si>
  <si>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</si>
  <si>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</si>
  <si>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</si>
  <si>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</si>
  <si>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</si>
  <si>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</si>
  <si>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</si>
  <si>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</si>
  <si>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</si>
  <si>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</si>
  <si>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</si>
  <si>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</si>
  <si>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</si>
  <si>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</si>
  <si>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</si>
  <si>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</si>
  <si>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</si>
  <si>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</si>
  <si>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</si>
  <si>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</si>
  <si>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</si>
  <si>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A+++</t>
  </si>
  <si>
    <t>Gebäude</t>
  </si>
  <si>
    <t>Bâtiment</t>
  </si>
  <si>
    <t>Edificio</t>
  </si>
  <si>
    <t>Gebäudekategorie</t>
  </si>
  <si>
    <t>Catégorie de bâtiment</t>
  </si>
  <si>
    <t>Categoria di edificio</t>
  </si>
  <si>
    <t>row</t>
  </si>
  <si>
    <t>col</t>
  </si>
  <si>
    <t>Wohnung</t>
  </si>
  <si>
    <t>Logement</t>
  </si>
  <si>
    <t>Alloggiamento</t>
  </si>
  <si>
    <t>Nutzung</t>
  </si>
  <si>
    <t>Utilisation</t>
  </si>
  <si>
    <t>Utilizzo</t>
  </si>
  <si>
    <t>Erstwohnung, 1 Zimmer</t>
  </si>
  <si>
    <t>Erstwohnung, 2 Zimmer</t>
  </si>
  <si>
    <t>Erstwohnung, 3 Zimmer</t>
  </si>
  <si>
    <t>Erstwohnung, 4 Zimmer</t>
  </si>
  <si>
    <t>Erstwohnung, 5+ Zimmer</t>
  </si>
  <si>
    <t>Zweitwohnung, 1 Zimmer</t>
  </si>
  <si>
    <t>Zweitwohnung, 2 Zimmer</t>
  </si>
  <si>
    <t>Zweitwohnung, 3 Zimmer</t>
  </si>
  <si>
    <t>Zweitwohnung, 4 Zimmer</t>
  </si>
  <si>
    <t>Zweitwohnung, 5+ Zimmer</t>
  </si>
  <si>
    <t xml:space="preserve">Energie-effizienz-klasse </t>
  </si>
  <si>
    <t>UID</t>
  </si>
  <si>
    <t>Classe CECE (involucro)</t>
  </si>
  <si>
    <t>Résidence principale, 1 pièce</t>
  </si>
  <si>
    <t>Résidence principale, 2 pièces</t>
  </si>
  <si>
    <t>Résidence principale, 3 pièces</t>
  </si>
  <si>
    <t>Résidence principale, 4 pièces</t>
  </si>
  <si>
    <t>Résidence principale, 5+ pièces</t>
  </si>
  <si>
    <t>Résidence secondaire, 1 pièce</t>
  </si>
  <si>
    <t>Résidence secondaire, 2 pièces</t>
  </si>
  <si>
    <t>Résidence secondaire, 3 pièces</t>
  </si>
  <si>
    <t>Résidence secondaire, 4 pièces</t>
  </si>
  <si>
    <t>Résidence secondaire, 5+ pièces</t>
  </si>
  <si>
    <t>Residenza principale, 1 camera</t>
  </si>
  <si>
    <t>Residenza principale, 2 camere</t>
  </si>
  <si>
    <t>Residenza principale, 3 camere</t>
  </si>
  <si>
    <t>Residenza principale, 4 camere</t>
  </si>
  <si>
    <t>Residenza secondaria, 1 camera</t>
  </si>
  <si>
    <t>RZAG100N2Y1B</t>
  </si>
  <si>
    <t>Daikin Europe N.V.</t>
  </si>
  <si>
    <t>Modellkennzeichnung (aussen)</t>
  </si>
  <si>
    <t>Modellkennzeichnung (innen)</t>
  </si>
  <si>
    <t>Identification du modèle extérieur</t>
  </si>
  <si>
    <t>Identification du modèle intérieur</t>
  </si>
  <si>
    <t>Etichettatura del modello (interno)</t>
  </si>
  <si>
    <t>Etichettatura del modello (esterno)</t>
  </si>
  <si>
    <t xml:space="preserve">Wärmebedarf </t>
  </si>
  <si>
    <t>Demande de chauffage</t>
  </si>
  <si>
    <t>Fabbisogno di riscaldamento</t>
  </si>
  <si>
    <t>kWh/m²</t>
  </si>
  <si>
    <t>RZAG100NFJFP</t>
  </si>
  <si>
    <t>A++</t>
  </si>
  <si>
    <t>Surface de référence énergétique</t>
  </si>
  <si>
    <t>Superficie di riferimento energetico</t>
  </si>
  <si>
    <t>Energie-bezugsfläche</t>
  </si>
  <si>
    <t>F</t>
  </si>
  <si>
    <t>I</t>
  </si>
  <si>
    <t>Erste Fassung</t>
  </si>
  <si>
    <t>Region</t>
  </si>
  <si>
    <t>Région</t>
  </si>
  <si>
    <t>Regione</t>
  </si>
  <si>
    <t>E</t>
  </si>
  <si>
    <t>GEAK</t>
  </si>
  <si>
    <t>CECB</t>
  </si>
  <si>
    <t>CECE</t>
  </si>
  <si>
    <t>SRE</t>
  </si>
  <si>
    <t>m2</t>
  </si>
  <si>
    <t>GEAK Klasse (Hülle)</t>
  </si>
  <si>
    <t>Classe CECB (enveloppe)</t>
  </si>
  <si>
    <t>Eingabefeld (optional)</t>
  </si>
  <si>
    <t>Champ d'entrée (optionnel)</t>
  </si>
  <si>
    <t>Campo di ingresso (opzionale)</t>
  </si>
  <si>
    <t>Diese Werte erfüllen  die Anforderungen der Massnahme nicht (Klasse D)</t>
  </si>
  <si>
    <t>Questi valori non soddisfano i requisiti della misura (classe D).</t>
  </si>
  <si>
    <t>Ces valeurs ne satisfont pas aux exigences de la mesure (classe D).</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</si>
  <si>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</si>
  <si>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</si>
  <si>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</si>
  <si>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</si>
  <si>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</si>
  <si>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</si>
  <si>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</si>
  <si>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</si>
  <si>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</si>
  <si>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</si>
  <si>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</si>
  <si>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</si>
  <si>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</si>
  <si>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</si>
  <si>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</si>
  <si>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</si>
  <si>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</si>
  <si>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</si>
  <si>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</si>
  <si>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</si>
  <si>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</si>
  <si>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</si>
  <si>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</si>
  <si>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</si>
  <si>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</si>
  <si>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</si>
  <si>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</si>
  <si>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</si>
  <si>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</si>
  <si>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</si>
  <si>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</si>
  <si>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</si>
  <si>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</si>
  <si>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</si>
  <si>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</si>
  <si>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</si>
  <si>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</si>
  <si>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</si>
  <si>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</si>
  <si>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</si>
  <si>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</si>
  <si>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</si>
  <si>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</si>
  <si>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</si>
  <si>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</si>
  <si>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</si>
  <si>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</si>
  <si>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</si>
  <si>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</si>
  <si>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</si>
  <si>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</si>
  <si>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</si>
  <si>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</si>
  <si>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</si>
  <si>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</si>
  <si>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</si>
  <si>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</si>
  <si>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</si>
  <si>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</si>
  <si>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</si>
  <si>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</si>
  <si>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</si>
  <si>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</si>
  <si>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</si>
  <si>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Calcul. CO₂</t>
  </si>
  <si>
    <t>CO₂-Rechner</t>
  </si>
  <si>
    <t>Standardisierte Massnahme</t>
  </si>
  <si>
    <t>Ersatz von dezentralen Elektroheizungen durch Klimageräte in Wohnbauten</t>
  </si>
  <si>
    <t>Massnahmennummer</t>
  </si>
  <si>
    <t>Version</t>
  </si>
  <si>
    <t>Gültig ab</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</si>
  <si>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</si>
  <si>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Disclaimer</t>
  </si>
  <si>
    <t>Anwendungsbereich</t>
  </si>
  <si>
    <t xml:space="preserve">Direkt elektrische (Joule-Effekt) Einzelraumheizgeräte in Wohnbauten. </t>
  </si>
  <si>
    <t>Beschreibung</t>
  </si>
  <si>
    <t>Anforderungen</t>
  </si>
  <si>
    <t>Nachweis</t>
  </si>
  <si>
    <t>bis</t>
  </si>
  <si>
    <t>Berechnungen</t>
  </si>
  <si>
    <t>Eidgenössisches Departement für Umwelt, Verkehr,</t>
  </si>
  <si>
    <t>Energie und Kommunikation UVEK</t>
  </si>
  <si>
    <t>Bundesamt für Energie BFE</t>
  </si>
  <si>
    <t>HZ-03a</t>
  </si>
  <si>
    <t>Mesure standardisée</t>
  </si>
  <si>
    <t>Valable dès</t>
  </si>
  <si>
    <t>Tabelle 1: Anforderungen</t>
  </si>
  <si>
    <t>Altes System</t>
  </si>
  <si>
    <t>Neues System</t>
  </si>
  <si>
    <t>Technologie</t>
  </si>
  <si>
    <t>Umsetzung</t>
  </si>
  <si>
    <t>Entsorgung</t>
  </si>
  <si>
    <t xml:space="preserve">Wohnen EFH </t>
  </si>
  <si>
    <t>Höhe über Meer</t>
  </si>
  <si>
    <t>1’200 m oder tiefer</t>
  </si>
  <si>
    <t>Gebäudehülle</t>
  </si>
  <si>
    <t>Energieeffizienzklasse D oder besser</t>
  </si>
  <si>
    <t>Wärmeschutz</t>
  </si>
  <si>
    <t>Die Anforderungen an den Sonnenschutz gemäss SIA 180 (2014) müssen eingehalten werden.</t>
  </si>
  <si>
    <t>Gegenstand</t>
  </si>
  <si>
    <t>Texte</t>
  </si>
  <si>
    <t>Format</t>
  </si>
  <si>
    <t>Lang</t>
  </si>
  <si>
    <t>Lines</t>
  </si>
  <si>
    <t>Height</t>
  </si>
  <si>
    <t>Subtitel</t>
  </si>
  <si>
    <t>Remplacement de chauffages électriques décentralisés par des climatiseurs dans les bâtiments résidentiels</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</si>
  <si>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</si>
  <si>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</si>
  <si>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 xml:space="preserve">Dispositifs de chauffage décentralisés électriques (effet de Joule) dans des bâtiments d’habitation. </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</si>
  <si>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</si>
  <si>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</si>
  <si>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</si>
  <si>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</si>
  <si>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</si>
  <si>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</si>
  <si>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</si>
  <si>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</si>
  <si>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</si>
  <si>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</si>
  <si>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</si>
  <si>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</si>
  <si>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Classe CECB D ou supérieur</t>
  </si>
  <si>
    <t>Enveloppe du bâtiment</t>
  </si>
  <si>
    <t>moins de 1'200 m</t>
  </si>
  <si>
    <t>Altitude</t>
  </si>
  <si>
    <t>Office fédéral de l'énergie OFEN</t>
  </si>
  <si>
    <t>Sostituzione di riscaldamenti elettrici decentralizzati con condizionatori d’aria in edifici abitativi</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</si>
  <si>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</si>
  <si>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</si>
  <si>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</si>
  <si>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</si>
  <si>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</si>
  <si>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</si>
  <si>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Apparecchi elettrici diretti (effetto Joule) per il riscaldamento d’ambiente locale in edifici abitativi.</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</si>
  <si>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</si>
  <si>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</si>
  <si>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</si>
  <si>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</si>
  <si>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</si>
  <si>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</si>
  <si>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</si>
  <si>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</si>
  <si>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</si>
  <si>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</si>
  <si>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</si>
  <si>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</si>
  <si>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</si>
  <si>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</si>
  <si>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</si>
  <si>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</si>
  <si>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</si>
  <si>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</si>
  <si>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</si>
  <si>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Classe CECE D o superiore</t>
  </si>
  <si>
    <t>Involucro dell’edificio</t>
  </si>
  <si>
    <t>sotto dei 1200 m s.l.m.</t>
  </si>
  <si>
    <t>Altitudine</t>
  </si>
  <si>
    <t>Devono essere rispettati i requisiti in termini di protezione solare conformemente a SIA 180 (2014).</t>
  </si>
  <si>
    <t>Isolamento termico</t>
  </si>
  <si>
    <t>Protection thermique</t>
  </si>
  <si>
    <t>Les exigences en termes de protection thermique estivale selon la norme SIA 180 (2014) doivent être respectées.</t>
  </si>
  <si>
    <t>Habitat individuel</t>
  </si>
  <si>
    <t>Abitazioni monofamiliari</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</si>
  <si>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</si>
  <si>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</si>
  <si>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</si>
  <si>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</si>
  <si>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</si>
  <si>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</si>
  <si>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</si>
  <si>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</si>
  <si>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Beispiel AG</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</si>
  <si>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</si>
  <si>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</si>
  <si>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</si>
  <si>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</si>
  <si>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</si>
  <si>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</si>
  <si>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</si>
  <si>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</si>
  <si>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</si>
  <si>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</si>
  <si>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</si>
  <si>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</si>
  <si>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</si>
  <si>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</si>
  <si>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</si>
  <si>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</si>
  <si>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</si>
  <si>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</si>
  <si>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</si>
  <si>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</si>
  <si>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</si>
  <si>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</si>
  <si>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</si>
  <si>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</si>
  <si>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</si>
  <si>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</si>
  <si>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</si>
  <si>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</si>
  <si>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</si>
  <si>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</si>
  <si>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</si>
  <si>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</si>
  <si>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</si>
  <si>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</si>
  <si>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</si>
  <si>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</si>
  <si>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</si>
  <si>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</si>
  <si>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Titre</t>
  </si>
  <si>
    <t>Champ d'application</t>
  </si>
  <si>
    <t>Description (II)</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</si>
  <si>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</si>
  <si>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</si>
  <si>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</si>
  <si>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</si>
  <si>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</si>
  <si>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</si>
  <si>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</si>
  <si>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</si>
  <si>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</si>
  <si>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</si>
  <si>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</si>
  <si>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</si>
  <si>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</si>
  <si>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</si>
  <si>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</si>
  <si>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Effizienzklasse</t>
  </si>
  <si>
    <t>Classe di efficienza</t>
  </si>
  <si>
    <t xml:space="preserve">Classe d'efficacité </t>
  </si>
  <si>
    <t>A++ oder besser</t>
  </si>
  <si>
    <t>A++ o superiore</t>
  </si>
  <si>
    <t>A++ ou meilleure</t>
  </si>
  <si>
    <t>Ortsfeste reversible Split- oder Multisplit-Klimageräte (maximal 2 Aussengeräte pro Gebäude) im Geltungsbereich des Anhangs 1.13 EnEV</t>
  </si>
  <si>
    <t>Ortsfeste elektrische, elektrische Speicher- und elektrische Fussboden-Einzelraumheizgeräte im Geltungsbereich des Anhangs 1.18 EnEV</t>
  </si>
  <si>
    <t>Système de climatisation split ou multisplit réversible (maximum deux unités extérieures par bâtiment) compris dans le champ d’application de l’annexe 1.13 OEEE</t>
  </si>
  <si>
    <t>Condizionatori d’aria split o multisplit fissi reversibili (max 2 apparecchi esterni per edificio) nel campo d’applicazione dell’allegato 1.13 OEEne</t>
  </si>
  <si>
    <t>Dispositifs de chauffage décentralisé électrique fixe, à accumulation et par sol compris dans le champ d’application de l’annexe 1.18 OEEE</t>
  </si>
  <si>
    <t>Apparecchi per il riscaldamento d'ambiente locale elettrico fisso, ad accumulo e a pavimento nel campo d’applicazione dell’allegato 1.18 OEEne</t>
  </si>
  <si>
    <t>Justificatifs</t>
  </si>
  <si>
    <t>alt und neu</t>
  </si>
  <si>
    <t>alt neu</t>
  </si>
  <si>
    <t>GEAK-Gebäudeenergieausweise oder eine kurze Erläuterung zu den CO₂-Rechner Eingabedaten (Format PDF)</t>
  </si>
  <si>
    <t>Certificats énergétiques CECB ou brève explication des données saisies dans le calculateur de CO₂ (format PDF)</t>
  </si>
  <si>
    <t>Certificati energetici CECE o una breve spiegazione dei dati inseriti nel calcolatore di CO₂ (formato PDF)</t>
  </si>
  <si>
    <t>Ancien / Nouveau système</t>
  </si>
  <si>
    <t>Altes / Neues System</t>
  </si>
  <si>
    <t>Vecchio / Nuovo sistema</t>
  </si>
  <si>
    <t xml:space="preserve">Remplacement d’une installation de chauffage composée de dispositifs de chauffage décentralisés (ci-après chauffage électrique décentralisé) conformément à l’ordonnance sur les exigences relatives à l’efficacité énergétique (RS 730.02, OEEE) par un système fixe réversible de climatisation split ou multisplit. Le chauffage électrique décentralisé doit couvrir plus de 90 % du besoin de chauffage du logement et être complètement démonté ou, pour les chauffages au sol électriques individuels, définitivement déconnectés. </t>
  </si>
  <si>
    <t>Ersatz einer Heizungsanlage bestehend aus elektrischen  Einzelraumheizgeräten (nachfolgend dezentralen Elektroheizung) gemäss Energieeffizienzverordnung (SR 730.02; EnEV) durch ein ortsfestes reversibles Split- oder Multisplit-Klimagerät. Die dezentrale Elektroheizung muss mindestens 90 % des Wärmebedarfs der Wohnung abdecken und vollständig ausgebaut oder bei Einzelraumfussbodenheizung elektrisch dauerhaft getrennt werden.</t>
  </si>
  <si>
    <t>Sostituzione di un impianto di riscaldamento composto da apparecchi per il riscaldamento d'ambiente locale elettrici (di seguito riscaldamento elettrico decentralizzato) conformemente all’ordinanza sull’efficienza energetica (RS 730.02; OEEne) con un condizionatore d’aria split o multisplit fisso reversibile. Il riscaldamento elettrico decentralizzato deve coprire oltre il 90 % del fabbisogno di calore dell’abitazione e deve essere smontato completamente oppure staccato in modo duraturo dal riscaldamento elettrico a pavimento dei singoli locali.</t>
  </si>
  <si>
    <t>EBF</t>
  </si>
  <si>
    <t>Speichergasse 6</t>
  </si>
  <si>
    <t>SRE = Surface de référence énergétique</t>
  </si>
  <si>
    <t>SRE = Superficie di riferimento energetico</t>
  </si>
  <si>
    <t>EBF = Energiebezugsfläche</t>
  </si>
  <si>
    <t>Wärme-bedarf</t>
  </si>
  <si>
    <t>GEAK vorhanden</t>
  </si>
  <si>
    <t>CECB disponible</t>
  </si>
  <si>
    <t>CECE disponibile</t>
  </si>
  <si>
    <t>Entreprise Sàrl</t>
  </si>
  <si>
    <t>Chemin du Vallon 13</t>
  </si>
  <si>
    <t>Fabbisogno di riscal.</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</si>
  <si>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</si>
  <si>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</si>
  <si>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</si>
  <si>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</si>
  <si>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</si>
  <si>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</si>
  <si>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</si>
  <si>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</si>
  <si>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</si>
  <si>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</si>
  <si>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</si>
  <si>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</si>
  <si>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</si>
  <si>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</si>
  <si>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</si>
  <si>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</si>
  <si>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</si>
  <si>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</si>
  <si>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</si>
  <si>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</si>
  <si>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</si>
  <si>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</si>
  <si>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</si>
  <si>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</si>
  <si>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</si>
  <si>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</si>
  <si>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</si>
  <si>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</si>
  <si>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</si>
  <si>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</si>
  <si>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</si>
  <si>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</si>
  <si>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</si>
  <si>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</si>
  <si>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</si>
  <si>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Class</t>
  </si>
  <si>
    <t>R</t>
  </si>
  <si>
    <t>kWh</t>
  </si>
  <si>
    <t>Anrechenbare Stromeinsparungen* [kWh]</t>
  </si>
  <si>
    <t>Économies d’électricité comptabilisables* [kWh]</t>
  </si>
  <si>
    <t>Risparmio di elettricità computabile* [kWh]</t>
  </si>
  <si>
    <t>Einsparungen (gesamte)</t>
  </si>
  <si>
    <t>Économies (totales)</t>
  </si>
  <si>
    <t>Risparmi (totali)</t>
  </si>
  <si>
    <t>Elektrizitätslieferant</t>
  </si>
  <si>
    <t>Fournisseur d'électricité</t>
  </si>
  <si>
    <t>Fornitore di elettricità</t>
  </si>
  <si>
    <t>Energia Beispiel AG</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</si>
  <si>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</si>
  <si>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</si>
  <si>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</si>
  <si>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</si>
  <si>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</si>
  <si>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</si>
  <si>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</si>
  <si>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</si>
  <si>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</si>
  <si>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</si>
  <si>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</si>
  <si>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</si>
  <si>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</si>
  <si>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</si>
  <si>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</si>
  <si>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</si>
  <si>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</si>
  <si>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</si>
  <si>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Für BO</t>
  </si>
  <si>
    <t>Wärmeerzeugung</t>
  </si>
  <si>
    <t>Produzione di calore</t>
  </si>
  <si>
    <t>Production de chaleur</t>
  </si>
  <si>
    <t>Gebäude mit über 2 Wohnungen</t>
  </si>
  <si>
    <t>Bâtiment avec plus de 2 logements</t>
  </si>
  <si>
    <t>Edificio con più di 2 alloggi</t>
  </si>
  <si>
    <t>Dezentrale Elektroheizungen</t>
  </si>
  <si>
    <t>Zentrale Elektroheizung</t>
  </si>
  <si>
    <t>Chauffage él. centralisé</t>
  </si>
  <si>
    <t>Chauffage él. décentralisé</t>
  </si>
  <si>
    <t>Riscaldamento el. centralizzato</t>
  </si>
  <si>
    <t>Riscaldamento el. decentralizzato</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</si>
  <si>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</si>
  <si>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</si>
  <si>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</si>
  <si>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</si>
  <si>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</si>
  <si>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</si>
  <si>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</si>
  <si>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</si>
  <si>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</si>
  <si>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</si>
  <si>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</si>
  <si>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</si>
  <si>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</si>
  <si>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</si>
  <si>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</si>
  <si>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</si>
  <si>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</si>
  <si>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</si>
  <si>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Cat.</t>
  </si>
  <si>
    <t>Lang_measure</t>
  </si>
  <si>
    <t>Nachrüstung einer Fernsteuerung für Heizungen in Zweit- und Ferienwohnungen</t>
  </si>
  <si>
    <t>Mindestens zwei vorprogrammierte Solltemperaturen, eine davon auf die Frostschutztemperatur (6 °C bei EFH, 12 °C bei MFH) eingestellt.</t>
  </si>
  <si>
    <t xml:space="preserve">Wohnen EFH oder MFH </t>
  </si>
  <si>
    <t>Habitat individuel ou collectif</t>
  </si>
  <si>
    <t>measure_nbr</t>
  </si>
  <si>
    <t>Almeno due temperature nominali preprogrammate, una delle quali impostata sulla temperatura antigelo (6 °C per le case unifamiliari, 12 °C per i condomini).</t>
  </si>
  <si>
    <t>Au moins deux températures de consigne préprogrammées, dont l'une réglée sur la température antigel (6 °C pour les maisons individuelles, 12 °C pour les immeubles).</t>
  </si>
  <si>
    <t>Abitazione individuale o collettiva</t>
  </si>
  <si>
    <t>Installazione di un sistema di controllo remoto per il riscaldamento in seconde case e case vacanza</t>
  </si>
  <si>
    <t xml:space="preserve">Direkt elektrische (Joule-Effekt) Einzelraumheizgeräte in Zweit- und Ferienwohnungen. </t>
  </si>
  <si>
    <t>Installation d'une télécommande pour le chauffage dans les résidences secondaires et de vacances</t>
  </si>
  <si>
    <t xml:space="preserve">Dispositifs de chauffage décentralisés électriques (effet de Joule) dans des résidences secondaires ou des logements de vacances. </t>
  </si>
  <si>
    <t>Apparecchi elettrici diretti (effetto Joule) per il riscaldamento d’ambiente locale in abitazione secondarie o di vacanza.</t>
  </si>
  <si>
    <t>Nachrüstung einer Fernsteuerung für eine Heizungsanlage bestehend aus elektrischen Einzelraumheizgeräten  (nachfolgend Elektroheizung) gemäss Energieeffizienzverordnung (SR 730.02; EnEV) in Zweit- und Ferienwohnungen. Die dezentrale Elektroheizung muss mindestens 90 % des Wärmebedarfs der Wohnung abdecken.</t>
  </si>
  <si>
    <t>Installazione di un sistema di controllo remoto per un impianto di riscaldamento composto da apparecchi per il riscaldamento d'ambiente locale elettrici (di seguito riscaldamento elettrico decentralizzato) conformemente all’ordinanza sull’efficienza energetica (RS 730.02; OEEne)  in abitazione secondarie o di vacanza. Il riscaldamento elettrico decentralizzato deve coprire oltre il 90 % del fabbisogno di calore dell’abitazione.</t>
  </si>
  <si>
    <t xml:space="preserve">Installation d'une télécommande pour une installation de chauffage composée de dispositifs de chauffage décentralisés (ci-après chauffage électrique décentralisé) conformément à l’ordonnance sur les exigences relatives à l’efficacité énergétique (RS 730.02, OEEE) dans des résidences secondaires ou des logements de vacances. Le chauffage électrique décentralisé doit couvrir plus de 90 % du besoin de chauffage du logement. </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</si>
  <si>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</si>
  <si>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</si>
  <si>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</si>
  <si>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</si>
  <si>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eindeutige Identifikation, die es ermöglicht, auf einer frei zugänglichen Website die Anforderungen in Tabelle 1 zu prüfen</t>
  </si>
  <si>
    <t>Identification univoque permettant de vérifier les exigences du tableau 1 sur un site web librement accessible.</t>
  </si>
  <si>
    <t>Identificazione univoca che consente di verificare i requisiti indicati nella tabella 1 su un sito web liberamente accessibile.</t>
  </si>
  <si>
    <t>A</t>
  </si>
  <si>
    <t>B</t>
  </si>
  <si>
    <t>C</t>
  </si>
  <si>
    <t>G</t>
  </si>
  <si>
    <t>Explanation</t>
  </si>
  <si>
    <t>Modifier en fonction de la mesure</t>
  </si>
  <si>
    <t>Modifier en fonction de la version et la date de la modification (l'entrée s'affiche seulement si le texte est saisi dans Y)</t>
  </si>
  <si>
    <t>Gesperrtes Feld</t>
  </si>
  <si>
    <t>Hier können Sie den unternehmensinternen Dateinamen einfügen</t>
  </si>
  <si>
    <r>
      <t>E</t>
    </r>
    <r>
      <rPr>
        <b/>
        <vertAlign val="subscript"/>
        <sz val="9"/>
        <color theme="1"/>
        <rFont val="Arial"/>
        <family val="2"/>
      </rPr>
      <t>eco</t>
    </r>
  </si>
  <si>
    <r>
      <t>N</t>
    </r>
    <r>
      <rPr>
        <vertAlign val="subscript"/>
        <sz val="9"/>
        <color theme="1"/>
        <rFont val="Arial"/>
        <family val="2"/>
      </rPr>
      <t>s</t>
    </r>
  </si>
  <si>
    <r>
      <t>f</t>
    </r>
    <r>
      <rPr>
        <vertAlign val="subscript"/>
        <sz val="9"/>
        <color theme="1"/>
        <rFont val="Arial"/>
        <family val="2"/>
      </rPr>
      <t>eco</t>
    </r>
  </si>
  <si>
    <t>Geleichung</t>
  </si>
  <si>
    <t>Équation</t>
  </si>
  <si>
    <t>Equazione</t>
  </si>
  <si>
    <t>Bitte füllen Sie nur eines der beiden Felder unten aus.</t>
  </si>
  <si>
    <t>Veuillez remplir seulement un des deux champs ci-dessous.</t>
  </si>
  <si>
    <t>Compila solo uno dei due campi sottostanti.</t>
  </si>
  <si>
    <t>Helpers</t>
  </si>
  <si>
    <r>
      <t>E</t>
    </r>
    <r>
      <rPr>
        <b/>
        <vertAlign val="subscript"/>
        <sz val="9"/>
        <color theme="0" tint="-0.499984740745262"/>
        <rFont val="Arial"/>
        <family val="2"/>
      </rPr>
      <t>eco</t>
    </r>
  </si>
  <si>
    <t>Method</t>
  </si>
  <si>
    <r>
      <t>Q</t>
    </r>
    <r>
      <rPr>
        <vertAlign val="subscript"/>
        <sz val="9"/>
        <color theme="1"/>
        <rFont val="Arial"/>
        <family val="2"/>
      </rPr>
      <t>li</t>
    </r>
  </si>
  <si>
    <r>
      <t>A</t>
    </r>
    <r>
      <rPr>
        <vertAlign val="subscript"/>
        <sz val="9"/>
        <color theme="1"/>
        <rFont val="Arial"/>
        <family val="2"/>
      </rPr>
      <t>E</t>
    </r>
  </si>
  <si>
    <t>m²</t>
  </si>
  <si>
    <t>Class (cor.)</t>
  </si>
  <si>
    <t>Error?</t>
  </si>
  <si>
    <t>R (cor.)</t>
  </si>
  <si>
    <t>A_E</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</si>
  <si>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</si>
  <si>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</si>
  <si>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Residenza principale, 5+ camere</t>
  </si>
  <si>
    <t>Residenza secondaria, 2 camere</t>
  </si>
  <si>
    <t>Residenza secondaria, 3 camere</t>
  </si>
  <si>
    <t>Residenza secondaria, 4 camere</t>
  </si>
  <si>
    <t>Residenza secondaria, 5+ camere</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</si>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</sst>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yyyy"/>
  </numFmts>
  <fonts count="69" x14ac:knownFonts="1">
    <font>
      <sz val="11"/>
      <color theme="1"/>
      <name val="Calibri"/>
      <family val="2"/>
      <scheme val="minor"/>
    </font>
    <font>
      <sz val="10"/>
      <color theme="1"/>
      <name val="Arial"/>
      <family val="2"/>
    </font>
    <font>
      <sz val="11"/>
      <color theme="1"/>
      <name val="Arial"/>
      <family val="2"/>
    </font>
    <font>
      <b/>
      <sz val="10"/>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sz val="11"/>
      <color theme="1"/>
      <name val="Calibri"/>
      <family val="2"/>
      <scheme val="minor"/>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sz val="9"/>
      <color rgb="FFFF0000"/>
      <name val="Arial"/>
      <family val="2"/>
    </font>
    <font>
      <b/>
      <sz val="7"/>
      <color theme="0"/>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sz val="10"/>
      <color rgb="FFFF0000"/>
      <name val="Arial"/>
      <family val="2"/>
    </font>
    <font>
      <b/>
      <vertAlign val="subscript"/>
      <sz val="9"/>
      <color theme="1"/>
      <name val="Arial"/>
      <family val="2"/>
    </font>
    <font>
      <vertAlign val="subscript"/>
      <sz val="9"/>
      <color theme="1"/>
      <name val="Arial"/>
      <family val="2"/>
    </font>
    <font>
      <b/>
      <i/>
      <sz val="9"/>
      <color theme="0" tint="-0.499984740745262"/>
      <name val="Arial"/>
      <family val="2"/>
    </font>
    <font>
      <i/>
      <sz val="8"/>
      <color theme="0" tint="-0.499984740745262"/>
      <name val="Arial"/>
      <family val="2"/>
    </font>
    <font>
      <b/>
      <vertAlign val="subscript"/>
      <sz val="9"/>
      <color theme="0" tint="-0.499984740745262"/>
      <name val="Arial"/>
      <family val="2"/>
    </font>
    <font>
      <sz val="8"/>
      <color theme="0" tint="-0.499984740745262"/>
      <name val="Arial"/>
      <family val="2"/>
    </font>
    <font>
      <sz val="9"/>
      <color theme="0" tint="-0.499984740745262"/>
      <name val="Arial"/>
      <family val="2"/>
    </font>
    <font>
      <b/>
      <sz val="9"/>
      <color theme="0" tint="-0.499984740745262"/>
      <name val="Arial"/>
      <family val="2"/>
    </font>
    <font>
      <i/>
      <sz val="9"/>
      <color theme="0" tint="-0.499984740745262"/>
      <name val="Arial"/>
      <family val="2"/>
    </font>
  </fonts>
  <fills count="1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00"/>
        <bgColor indexed="64"/>
      </patternFill>
    </fill>
    <fill>
      <patternFill patternType="solid">
        <fgColor rgb="FFFFFF66"/>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s>
  <cellStyleXfs count="5">
    <xf numFmtId="0" fontId="0" fillId="0" borderId="0"/>
    <xf numFmtId="0" fontId="4" fillId="0" borderId="0" applyNumberFormat="0" applyFill="0" applyBorder="0" applyAlignment="0" applyProtection="0"/>
    <xf numFmtId="0" fontId="16" fillId="0" borderId="0"/>
    <xf numFmtId="9" fontId="20" fillId="0" borderId="0" applyFont="0" applyFill="0" applyBorder="0" applyAlignment="0" applyProtection="0"/>
    <xf numFmtId="0" fontId="12" fillId="0" borderId="0"/>
  </cellStyleXfs>
  <cellXfs count="333">
    <xf numFmtId="0" fontId="0" fillId="0" borderId="0" xfId="0"/>
    <xf numFmtId="0" fontId="5" fillId="0" borderId="1" xfId="0" applyFont="1" applyBorder="1" applyAlignment="1">
      <alignment vertical="center"/>
    </xf>
    <xf numFmtId="0" fontId="6" fillId="0" borderId="0" xfId="0" applyFont="1"/>
    <xf numFmtId="0" fontId="6" fillId="0" borderId="1" xfId="0" applyFont="1" applyBorder="1"/>
    <xf numFmtId="14" fontId="6" fillId="0" borderId="0" xfId="0" applyNumberFormat="1" applyFont="1"/>
    <xf numFmtId="0" fontId="7" fillId="0" borderId="0" xfId="1" applyFont="1"/>
    <xf numFmtId="0" fontId="11" fillId="2" borderId="0" xfId="0" applyFont="1" applyFill="1" applyAlignment="1" applyProtection="1">
      <alignment horizontal="center"/>
      <protection hidden="1"/>
    </xf>
    <xf numFmtId="0" fontId="2" fillId="2" borderId="0" xfId="0" applyFont="1" applyFill="1" applyProtection="1">
      <protection hidden="1"/>
    </xf>
    <xf numFmtId="0" fontId="12"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protection hidden="1"/>
    </xf>
    <xf numFmtId="0" fontId="11" fillId="2" borderId="0" xfId="0" applyFont="1" applyFill="1" applyProtection="1">
      <protection hidden="1"/>
    </xf>
    <xf numFmtId="0" fontId="9" fillId="2" borderId="0" xfId="0" applyFont="1" applyFill="1" applyProtection="1">
      <protection hidden="1"/>
    </xf>
    <xf numFmtId="0" fontId="14" fillId="2" borderId="0" xfId="0" applyFont="1" applyFill="1" applyAlignment="1" applyProtection="1">
      <alignment vertical="center" wrapText="1"/>
      <protection hidden="1"/>
    </xf>
    <xf numFmtId="0" fontId="14" fillId="2" borderId="0" xfId="0" applyFont="1" applyFill="1" applyAlignment="1" applyProtection="1">
      <alignment horizontal="center" vertical="center"/>
      <protection hidden="1"/>
    </xf>
    <xf numFmtId="0" fontId="11" fillId="2" borderId="0" xfId="0" applyFont="1" applyFill="1" applyAlignment="1" applyProtection="1">
      <alignment horizontal="center" vertical="center"/>
      <protection hidden="1"/>
    </xf>
    <xf numFmtId="0" fontId="17" fillId="2" borderId="0" xfId="0" applyFont="1" applyFill="1" applyAlignment="1" applyProtection="1">
      <alignment horizontal="left" vertical="center" indent="1"/>
      <protection hidden="1"/>
    </xf>
    <xf numFmtId="0" fontId="19"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8" fillId="2" borderId="0" xfId="0" applyFont="1" applyFill="1" applyAlignment="1" applyProtection="1">
      <alignment horizontal="left" vertical="center"/>
      <protection hidden="1"/>
    </xf>
    <xf numFmtId="0" fontId="17" fillId="2" borderId="0" xfId="0" applyFont="1" applyFill="1" applyAlignment="1" applyProtection="1">
      <alignment horizontal="left" vertical="center"/>
      <protection hidden="1"/>
    </xf>
    <xf numFmtId="0" fontId="2" fillId="2" borderId="0" xfId="0" applyFont="1" applyFill="1" applyAlignment="1" applyProtection="1">
      <alignment vertical="center"/>
      <protection hidden="1"/>
    </xf>
    <xf numFmtId="0" fontId="12" fillId="0" borderId="1" xfId="4" applyBorder="1"/>
    <xf numFmtId="0" fontId="21" fillId="6" borderId="1" xfId="4" applyFont="1" applyFill="1" applyBorder="1"/>
    <xf numFmtId="164" fontId="5" fillId="0" borderId="1" xfId="0" applyNumberFormat="1" applyFont="1" applyBorder="1"/>
    <xf numFmtId="0" fontId="12" fillId="2" borderId="5" xfId="0" applyFont="1" applyFill="1" applyBorder="1" applyAlignment="1" applyProtection="1">
      <alignment horizontal="center" vertical="center"/>
      <protection hidden="1"/>
    </xf>
    <xf numFmtId="0" fontId="6" fillId="0" borderId="1" xfId="0" applyFont="1" applyBorder="1" applyAlignment="1">
      <alignment vertical="top" wrapText="1"/>
    </xf>
    <xf numFmtId="0" fontId="6" fillId="0" borderId="0" xfId="0" applyFont="1" applyAlignment="1">
      <alignment vertical="top" wrapText="1"/>
    </xf>
    <xf numFmtId="0" fontId="27" fillId="2" borderId="0" xfId="0" applyFont="1" applyFill="1" applyAlignment="1" applyProtection="1">
      <alignment vertical="center"/>
      <protection hidden="1"/>
    </xf>
    <xf numFmtId="0" fontId="23" fillId="2" borderId="0" xfId="0" applyFont="1" applyFill="1" applyAlignment="1" applyProtection="1">
      <alignment vertical="center"/>
      <protection hidden="1"/>
    </xf>
    <xf numFmtId="0" fontId="26" fillId="2" borderId="0" xfId="0" applyFont="1" applyFill="1" applyAlignment="1" applyProtection="1">
      <alignment vertical="center"/>
      <protection hidden="1"/>
    </xf>
    <xf numFmtId="0" fontId="5" fillId="6" borderId="1" xfId="0" applyFont="1" applyFill="1" applyBorder="1" applyAlignment="1">
      <alignment horizontal="center" vertical="top" wrapText="1"/>
    </xf>
    <xf numFmtId="0" fontId="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28"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indent="1"/>
      <protection hidden="1"/>
    </xf>
    <xf numFmtId="14" fontId="16" fillId="2" borderId="0" xfId="0" applyNumberFormat="1" applyFont="1" applyFill="1" applyAlignment="1" applyProtection="1">
      <alignment horizontal="right" vertical="center" indent="1"/>
      <protection hidden="1"/>
    </xf>
    <xf numFmtId="0" fontId="34" fillId="2" borderId="0" xfId="0" applyFont="1" applyFill="1" applyAlignment="1" applyProtection="1">
      <alignment vertical="center"/>
      <protection hidden="1"/>
    </xf>
    <xf numFmtId="0" fontId="34" fillId="2" borderId="0" xfId="0" applyFont="1" applyFill="1" applyProtection="1">
      <protection hidden="1"/>
    </xf>
    <xf numFmtId="0" fontId="32" fillId="2" borderId="0" xfId="0" applyFont="1" applyFill="1" applyAlignment="1" applyProtection="1">
      <alignment horizontal="left" vertical="top" wrapText="1"/>
      <protection hidden="1"/>
    </xf>
    <xf numFmtId="0" fontId="36" fillId="2" borderId="0" xfId="0" applyFont="1" applyFill="1" applyAlignment="1" applyProtection="1">
      <alignment vertical="top"/>
      <protection hidden="1"/>
    </xf>
    <xf numFmtId="0" fontId="19" fillId="2" borderId="0" xfId="0" applyFont="1" applyFill="1" applyAlignment="1" applyProtection="1">
      <alignment vertical="center"/>
      <protection hidden="1"/>
    </xf>
    <xf numFmtId="0" fontId="19" fillId="2" borderId="0" xfId="0" applyFont="1" applyFill="1" applyAlignment="1" applyProtection="1">
      <alignment horizontal="right" vertical="center"/>
      <protection hidden="1"/>
    </xf>
    <xf numFmtId="0" fontId="38" fillId="2" borderId="0" xfId="0" applyFont="1" applyFill="1" applyProtection="1">
      <protection hidden="1"/>
    </xf>
    <xf numFmtId="0" fontId="38" fillId="2" borderId="0" xfId="0" applyFont="1" applyFill="1" applyAlignment="1" applyProtection="1">
      <alignment horizontal="left"/>
      <protection hidden="1"/>
    </xf>
    <xf numFmtId="49" fontId="19" fillId="2" borderId="0" xfId="0" applyNumberFormat="1" applyFont="1" applyFill="1" applyAlignment="1" applyProtection="1">
      <alignment horizontal="right" vertical="center"/>
      <protection hidden="1"/>
    </xf>
    <xf numFmtId="14" fontId="19" fillId="2" borderId="0" xfId="0" applyNumberFormat="1" applyFont="1" applyFill="1" applyAlignment="1" applyProtection="1">
      <alignment horizontal="right" vertical="center"/>
      <protection hidden="1"/>
    </xf>
    <xf numFmtId="0" fontId="30" fillId="2" borderId="0" xfId="0" applyFont="1" applyFill="1" applyAlignment="1" applyProtection="1">
      <alignment horizontal="center"/>
      <protection hidden="1"/>
    </xf>
    <xf numFmtId="0" fontId="37" fillId="2" borderId="0" xfId="0" applyFont="1" applyFill="1" applyAlignment="1" applyProtection="1">
      <alignment vertical="center" wrapText="1"/>
      <protection hidden="1"/>
    </xf>
    <xf numFmtId="0" fontId="29" fillId="2" borderId="0" xfId="0" applyFont="1" applyFill="1" applyAlignment="1" applyProtection="1">
      <alignment horizontal="left" vertical="center" wrapText="1" indent="1"/>
      <protection hidden="1"/>
    </xf>
    <xf numFmtId="0" fontId="24" fillId="8" borderId="0" xfId="0" applyFont="1" applyFill="1" applyAlignment="1" applyProtection="1">
      <alignment horizontal="left" vertical="center" indent="1"/>
      <protection hidden="1"/>
    </xf>
    <xf numFmtId="0" fontId="24" fillId="3" borderId="0" xfId="0" applyFont="1" applyFill="1" applyAlignment="1" applyProtection="1">
      <alignment horizontal="center" vertical="center"/>
      <protection hidden="1"/>
    </xf>
    <xf numFmtId="0" fontId="1" fillId="0" borderId="0" xfId="0" applyFont="1" applyProtection="1">
      <protection hidden="1"/>
    </xf>
    <xf numFmtId="0" fontId="1" fillId="2" borderId="0" xfId="0" applyFont="1" applyFill="1" applyAlignment="1" applyProtection="1">
      <alignment vertical="center"/>
      <protection hidden="1"/>
    </xf>
    <xf numFmtId="0" fontId="33" fillId="2" borderId="0" xfId="0" applyFont="1" applyFill="1" applyAlignment="1" applyProtection="1">
      <alignment vertical="center"/>
      <protection hidden="1"/>
    </xf>
    <xf numFmtId="0" fontId="1" fillId="2" borderId="0" xfId="0" applyFont="1" applyFill="1" applyProtection="1">
      <protection hidden="1"/>
    </xf>
    <xf numFmtId="0" fontId="25" fillId="8" borderId="0" xfId="0" applyFont="1" applyFill="1" applyAlignment="1" applyProtection="1">
      <alignment horizontal="left" vertical="center" indent="1"/>
      <protection hidden="1"/>
    </xf>
    <xf numFmtId="0" fontId="25" fillId="8" borderId="0" xfId="0" applyFont="1" applyFill="1" applyAlignment="1" applyProtection="1">
      <alignment horizontal="left" vertical="center"/>
      <protection hidden="1"/>
    </xf>
    <xf numFmtId="0" fontId="25" fillId="9" borderId="0" xfId="0" applyFont="1" applyFill="1" applyAlignment="1" applyProtection="1">
      <alignment horizontal="center" vertical="center"/>
      <protection hidden="1"/>
    </xf>
    <xf numFmtId="0" fontId="25" fillId="3" borderId="0" xfId="0" applyFont="1" applyFill="1" applyAlignment="1" applyProtection="1">
      <alignment horizontal="center" vertical="center"/>
      <protection hidden="1"/>
    </xf>
    <xf numFmtId="0" fontId="1" fillId="0" borderId="0" xfId="0" applyFont="1" applyAlignment="1" applyProtection="1">
      <alignment vertical="center"/>
      <protection hidden="1"/>
    </xf>
    <xf numFmtId="0" fontId="35" fillId="2" borderId="0" xfId="0" applyFont="1" applyFill="1" applyProtection="1">
      <protection hidden="1"/>
    </xf>
    <xf numFmtId="0" fontId="33" fillId="2" borderId="0" xfId="0" applyFont="1" applyFill="1" applyProtection="1">
      <protection hidden="1"/>
    </xf>
    <xf numFmtId="0" fontId="31" fillId="3" borderId="0" xfId="0" applyFont="1" applyFill="1" applyAlignment="1" applyProtection="1">
      <alignment horizontal="center" vertical="center"/>
      <protection hidden="1"/>
    </xf>
    <xf numFmtId="0" fontId="25" fillId="8" borderId="0" xfId="0" applyFont="1" applyFill="1" applyAlignment="1" applyProtection="1">
      <alignment horizontal="left" vertical="center" wrapText="1" indent="1"/>
      <protection hidden="1"/>
    </xf>
    <xf numFmtId="0" fontId="25" fillId="9" borderId="0" xfId="0" applyFont="1" applyFill="1" applyAlignment="1" applyProtection="1">
      <alignment horizontal="center" vertical="center" wrapText="1"/>
      <protection hidden="1"/>
    </xf>
    <xf numFmtId="0" fontId="1" fillId="0" borderId="0" xfId="0" applyFont="1" applyAlignment="1" applyProtection="1">
      <alignment wrapText="1"/>
      <protection hidden="1"/>
    </xf>
    <xf numFmtId="0" fontId="40" fillId="2" borderId="0" xfId="0" applyFont="1" applyFill="1" applyProtection="1">
      <protection hidden="1"/>
    </xf>
    <xf numFmtId="0" fontId="40" fillId="2" borderId="0" xfId="0" applyFont="1" applyFill="1" applyAlignment="1" applyProtection="1">
      <alignment horizontal="center"/>
      <protection hidden="1"/>
    </xf>
    <xf numFmtId="0" fontId="12" fillId="2" borderId="0" xfId="0" applyFont="1" applyFill="1" applyProtection="1">
      <protection hidden="1"/>
    </xf>
    <xf numFmtId="0" fontId="41" fillId="2" borderId="0" xfId="0" applyFont="1" applyFill="1" applyAlignment="1" applyProtection="1">
      <alignment horizontal="center" vertical="center"/>
      <protection hidden="1"/>
    </xf>
    <xf numFmtId="0" fontId="12" fillId="2" borderId="0" xfId="0" applyFont="1" applyFill="1" applyAlignment="1" applyProtection="1">
      <alignment horizontal="center"/>
      <protection hidden="1"/>
    </xf>
    <xf numFmtId="0" fontId="40" fillId="2" borderId="0" xfId="0" applyFont="1" applyFill="1" applyAlignment="1" applyProtection="1">
      <alignment vertical="center"/>
      <protection hidden="1"/>
    </xf>
    <xf numFmtId="0" fontId="8"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2" fillId="2" borderId="0" xfId="0" applyFont="1" applyFill="1" applyAlignment="1" applyProtection="1">
      <alignment horizontal="center" vertical="center"/>
      <protection hidden="1"/>
    </xf>
    <xf numFmtId="0" fontId="40" fillId="2" borderId="0" xfId="0" applyFont="1" applyFill="1" applyAlignment="1" applyProtection="1">
      <alignment horizontal="center" vertical="center"/>
      <protection hidden="1"/>
    </xf>
    <xf numFmtId="0" fontId="12" fillId="2" borderId="6" xfId="0" applyFont="1" applyFill="1" applyBorder="1" applyAlignment="1" applyProtection="1">
      <alignment vertical="center"/>
      <protection hidden="1"/>
    </xf>
    <xf numFmtId="0" fontId="12" fillId="2" borderId="8" xfId="0" applyFont="1" applyFill="1" applyBorder="1" applyAlignment="1" applyProtection="1">
      <alignment vertical="center"/>
      <protection hidden="1"/>
    </xf>
    <xf numFmtId="0" fontId="12" fillId="2" borderId="7" xfId="0" applyFont="1" applyFill="1" applyBorder="1" applyAlignment="1" applyProtection="1">
      <alignment horizontal="center" vertical="center"/>
      <protection hidden="1"/>
    </xf>
    <xf numFmtId="0" fontId="12" fillId="2" borderId="1" xfId="0" applyFont="1" applyFill="1" applyBorder="1" applyAlignment="1" applyProtection="1">
      <alignment horizontal="left" vertical="center" indent="1"/>
      <protection hidden="1"/>
    </xf>
    <xf numFmtId="0" fontId="3" fillId="2" borderId="5" xfId="0" applyFont="1" applyFill="1" applyBorder="1" applyAlignment="1" applyProtection="1">
      <alignment horizontal="left" vertical="center" indent="1"/>
      <protection hidden="1"/>
    </xf>
    <xf numFmtId="0" fontId="3" fillId="2" borderId="9" xfId="0" applyFont="1" applyFill="1" applyBorder="1" applyAlignment="1" applyProtection="1">
      <alignment vertical="center" wrapText="1"/>
      <protection hidden="1"/>
    </xf>
    <xf numFmtId="0" fontId="3" fillId="2" borderId="10" xfId="0" applyFont="1" applyFill="1" applyBorder="1" applyAlignment="1" applyProtection="1">
      <alignment vertical="center" wrapText="1"/>
      <protection hidden="1"/>
    </xf>
    <xf numFmtId="0" fontId="3" fillId="2" borderId="9" xfId="0" applyFont="1" applyFill="1" applyBorder="1" applyAlignment="1" applyProtection="1">
      <alignment horizontal="center" vertical="center" wrapText="1"/>
      <protection hidden="1"/>
    </xf>
    <xf numFmtId="0" fontId="3" fillId="2" borderId="3" xfId="0" applyFont="1" applyFill="1" applyBorder="1" applyAlignment="1" applyProtection="1">
      <alignment vertical="center" wrapText="1"/>
      <protection hidden="1"/>
    </xf>
    <xf numFmtId="0" fontId="3" fillId="2" borderId="4" xfId="0" applyFont="1" applyFill="1" applyBorder="1" applyAlignment="1" applyProtection="1">
      <alignment vertical="center" wrapText="1"/>
      <protection hidden="1"/>
    </xf>
    <xf numFmtId="0" fontId="3" fillId="2" borderId="2" xfId="0" applyFont="1" applyFill="1" applyBorder="1" applyAlignment="1" applyProtection="1">
      <alignment horizontal="left" vertical="center" indent="1"/>
      <protection hidden="1"/>
    </xf>
    <xf numFmtId="0" fontId="26" fillId="2" borderId="0" xfId="0" applyFont="1" applyFill="1" applyAlignment="1" applyProtection="1">
      <alignment horizontal="left" vertical="center"/>
      <protection hidden="1"/>
    </xf>
    <xf numFmtId="0" fontId="27" fillId="2" borderId="0" xfId="0" applyFont="1" applyFill="1" applyAlignment="1" applyProtection="1">
      <alignment horizontal="center" vertical="top" wrapText="1"/>
      <protection hidden="1"/>
    </xf>
    <xf numFmtId="0" fontId="12" fillId="2" borderId="5" xfId="0" applyFont="1" applyFill="1" applyBorder="1" applyAlignment="1" applyProtection="1">
      <alignment horizontal="center" vertical="center" wrapText="1"/>
      <protection hidden="1"/>
    </xf>
    <xf numFmtId="0" fontId="29" fillId="2" borderId="26" xfId="0" applyFont="1" applyFill="1" applyBorder="1" applyAlignment="1" applyProtection="1">
      <alignment horizontal="left" vertical="center" wrapText="1" indent="1"/>
      <protection hidden="1"/>
    </xf>
    <xf numFmtId="0" fontId="2" fillId="0" borderId="0" xfId="0" applyFont="1" applyProtection="1">
      <protection hidden="1"/>
    </xf>
    <xf numFmtId="0" fontId="2" fillId="0" borderId="0" xfId="0" applyFont="1" applyAlignment="1" applyProtection="1">
      <alignment vertical="center"/>
      <protection hidden="1"/>
    </xf>
    <xf numFmtId="0" fontId="44" fillId="2" borderId="0" xfId="1" applyFont="1" applyFill="1" applyAlignment="1" applyProtection="1">
      <alignment horizontal="left" vertical="center" indent="1"/>
      <protection hidden="1"/>
    </xf>
    <xf numFmtId="0" fontId="45" fillId="2" borderId="0" xfId="0" applyFont="1" applyFill="1" applyProtection="1">
      <protection hidden="1"/>
    </xf>
    <xf numFmtId="0" fontId="46" fillId="2" borderId="0" xfId="0" applyFont="1" applyFill="1" applyProtection="1">
      <protection hidden="1"/>
    </xf>
    <xf numFmtId="0" fontId="45" fillId="2" borderId="0" xfId="0" applyFont="1" applyFill="1" applyAlignment="1" applyProtection="1">
      <alignment horizontal="center" vertical="center"/>
      <protection hidden="1"/>
    </xf>
    <xf numFmtId="0" fontId="46" fillId="0" borderId="0" xfId="0" applyFont="1" applyProtection="1">
      <protection hidden="1"/>
    </xf>
    <xf numFmtId="0" fontId="47" fillId="2" borderId="0" xfId="0" applyFont="1" applyFill="1" applyAlignment="1" applyProtection="1">
      <alignment horizontal="left" vertical="center" indent="1"/>
      <protection hidden="1"/>
    </xf>
    <xf numFmtId="0" fontId="6" fillId="9" borderId="0" xfId="0" applyFont="1" applyFill="1"/>
    <xf numFmtId="0" fontId="6" fillId="0" borderId="0" xfId="0" applyFont="1" applyAlignment="1">
      <alignment horizontal="center" vertical="top"/>
    </xf>
    <xf numFmtId="0" fontId="6" fillId="9" borderId="0" xfId="0" applyFont="1" applyFill="1" applyAlignment="1">
      <alignment horizontal="center" vertical="top"/>
    </xf>
    <xf numFmtId="0" fontId="6" fillId="12" borderId="1" xfId="0" applyFont="1" applyFill="1" applyBorder="1" applyAlignment="1">
      <alignment vertical="top" wrapText="1"/>
    </xf>
    <xf numFmtId="0" fontId="6" fillId="11" borderId="0" xfId="0" applyFont="1" applyFill="1"/>
    <xf numFmtId="0" fontId="6" fillId="11" borderId="0" xfId="0" applyFont="1" applyFill="1" applyAlignment="1">
      <alignment horizontal="center" vertical="top"/>
    </xf>
    <xf numFmtId="0" fontId="49" fillId="11" borderId="0" xfId="0" applyFont="1" applyFill="1" applyAlignment="1">
      <alignment horizontal="left" indent="1"/>
    </xf>
    <xf numFmtId="0" fontId="49" fillId="9" borderId="0" xfId="0" applyFont="1" applyFill="1" applyAlignment="1">
      <alignment horizontal="left" indent="1"/>
    </xf>
    <xf numFmtId="0" fontId="49" fillId="0" borderId="0" xfId="0" applyFont="1" applyAlignment="1">
      <alignment horizontal="left" indent="1"/>
    </xf>
    <xf numFmtId="0" fontId="49" fillId="5" borderId="0" xfId="0" applyFont="1" applyFill="1" applyAlignment="1">
      <alignment horizontal="left" indent="1"/>
    </xf>
    <xf numFmtId="0" fontId="6" fillId="5" borderId="0" xfId="0" applyFont="1" applyFill="1"/>
    <xf numFmtId="0" fontId="6" fillId="5" borderId="0" xfId="0" applyFont="1" applyFill="1" applyAlignment="1">
      <alignment horizontal="center" vertical="top"/>
    </xf>
    <xf numFmtId="0" fontId="48" fillId="11" borderId="0" xfId="0" applyFont="1" applyFill="1" applyAlignment="1">
      <alignment horizontal="left" vertical="top" indent="1"/>
    </xf>
    <xf numFmtId="0" fontId="5" fillId="0" borderId="1" xfId="0" applyFont="1" applyBorder="1" applyAlignment="1">
      <alignment vertical="top" wrapText="1"/>
    </xf>
    <xf numFmtId="0" fontId="48" fillId="0" borderId="1" xfId="0" applyFont="1" applyBorder="1" applyAlignment="1">
      <alignment vertical="top" wrapText="1"/>
    </xf>
    <xf numFmtId="0" fontId="42" fillId="2" borderId="0" xfId="0" applyFont="1" applyFill="1" applyAlignment="1" applyProtection="1">
      <alignment vertical="center"/>
      <protection hidden="1"/>
    </xf>
    <xf numFmtId="0" fontId="15" fillId="2" borderId="3" xfId="0" applyFont="1" applyFill="1" applyBorder="1" applyAlignment="1" applyProtection="1">
      <alignment vertical="center"/>
      <protection hidden="1"/>
    </xf>
    <xf numFmtId="0" fontId="9" fillId="2" borderId="3" xfId="0" applyFont="1" applyFill="1" applyBorder="1" applyProtection="1">
      <protection hidden="1"/>
    </xf>
    <xf numFmtId="0" fontId="1" fillId="2" borderId="3" xfId="0" applyFont="1" applyFill="1" applyBorder="1" applyProtection="1">
      <protection hidden="1"/>
    </xf>
    <xf numFmtId="0" fontId="35" fillId="2" borderId="0" xfId="0" applyFont="1" applyFill="1" applyAlignment="1" applyProtection="1">
      <alignment vertical="center"/>
      <protection hidden="1"/>
    </xf>
    <xf numFmtId="0" fontId="27" fillId="2" borderId="28"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center" vertical="top"/>
      <protection hidden="1"/>
    </xf>
    <xf numFmtId="0" fontId="27" fillId="2" borderId="12" xfId="0" applyFont="1" applyFill="1" applyBorder="1" applyAlignment="1" applyProtection="1">
      <alignment horizontal="center" vertical="top" wrapText="1"/>
      <protection hidden="1"/>
    </xf>
    <xf numFmtId="0" fontId="27" fillId="2" borderId="31" xfId="0" applyFont="1" applyFill="1" applyBorder="1" applyAlignment="1" applyProtection="1">
      <alignment horizontal="center" vertical="top" wrapText="1"/>
      <protection hidden="1"/>
    </xf>
    <xf numFmtId="0" fontId="27" fillId="2" borderId="25" xfId="0" applyFont="1" applyFill="1" applyBorder="1" applyAlignment="1" applyProtection="1">
      <alignment horizontal="center" vertical="top" wrapText="1"/>
      <protection hidden="1"/>
    </xf>
    <xf numFmtId="0" fontId="27" fillId="2" borderId="30" xfId="0" applyFont="1" applyFill="1" applyBorder="1" applyAlignment="1" applyProtection="1">
      <alignment horizontal="center" vertical="top" wrapText="1"/>
      <protection hidden="1"/>
    </xf>
    <xf numFmtId="0" fontId="27" fillId="2" borderId="11" xfId="0" applyFont="1" applyFill="1" applyBorder="1" applyAlignment="1" applyProtection="1">
      <alignment horizontal="center" vertical="top" wrapText="1"/>
      <protection hidden="1"/>
    </xf>
    <xf numFmtId="0" fontId="27" fillId="2" borderId="26" xfId="0" applyFont="1" applyFill="1" applyBorder="1" applyAlignment="1" applyProtection="1">
      <alignment horizontal="center" vertical="top" wrapText="1"/>
      <protection hidden="1"/>
    </xf>
    <xf numFmtId="0" fontId="27" fillId="2" borderId="32"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left" vertical="top" indent="1"/>
      <protection hidden="1"/>
    </xf>
    <xf numFmtId="0" fontId="52" fillId="2" borderId="2" xfId="0" applyFont="1" applyFill="1" applyBorder="1" applyAlignment="1" applyProtection="1">
      <alignment horizontal="left" vertical="top" wrapText="1" indent="1"/>
      <protection hidden="1"/>
    </xf>
    <xf numFmtId="0" fontId="52" fillId="2" borderId="3" xfId="0" applyFont="1" applyFill="1" applyBorder="1" applyAlignment="1" applyProtection="1">
      <alignment horizontal="center" vertical="top" wrapText="1"/>
      <protection hidden="1"/>
    </xf>
    <xf numFmtId="0" fontId="52" fillId="2" borderId="4" xfId="0" applyFont="1" applyFill="1" applyBorder="1" applyAlignment="1" applyProtection="1">
      <alignment horizontal="center" vertical="top" wrapText="1"/>
      <protection hidden="1"/>
    </xf>
    <xf numFmtId="0" fontId="52" fillId="2" borderId="12" xfId="0" applyFont="1" applyFill="1" applyBorder="1" applyAlignment="1" applyProtection="1">
      <alignment horizontal="left" vertical="top" wrapText="1" indent="1"/>
      <protection hidden="1"/>
    </xf>
    <xf numFmtId="0" fontId="52" fillId="2" borderId="0" xfId="0" applyFont="1" applyFill="1" applyAlignment="1" applyProtection="1">
      <alignment horizontal="center" vertical="top" wrapText="1"/>
      <protection hidden="1"/>
    </xf>
    <xf numFmtId="0" fontId="52" fillId="2" borderId="31" xfId="0" applyFont="1" applyFill="1" applyBorder="1" applyAlignment="1" applyProtection="1">
      <alignment horizontal="center" vertical="top" wrapText="1"/>
      <protection hidden="1"/>
    </xf>
    <xf numFmtId="0" fontId="52" fillId="2" borderId="25" xfId="0" applyFont="1" applyFill="1" applyBorder="1" applyAlignment="1" applyProtection="1">
      <alignment horizontal="left" vertical="top" wrapText="1" indent="1"/>
      <protection hidden="1"/>
    </xf>
    <xf numFmtId="0" fontId="52" fillId="2" borderId="28" xfId="0" applyFont="1" applyFill="1" applyBorder="1" applyAlignment="1" applyProtection="1">
      <alignment horizontal="center" vertical="top" wrapText="1"/>
      <protection hidden="1"/>
    </xf>
    <xf numFmtId="0" fontId="52" fillId="2" borderId="30" xfId="0" applyFont="1" applyFill="1" applyBorder="1" applyAlignment="1" applyProtection="1">
      <alignment horizontal="center" vertical="top" wrapText="1"/>
      <protection hidden="1"/>
    </xf>
    <xf numFmtId="0" fontId="50" fillId="3" borderId="0" xfId="0" applyFont="1" applyFill="1" applyAlignment="1" applyProtection="1">
      <alignment horizontal="center" vertical="center"/>
      <protection hidden="1"/>
    </xf>
    <xf numFmtId="0" fontId="3" fillId="2" borderId="9" xfId="0" applyFont="1" applyFill="1" applyBorder="1" applyAlignment="1" applyProtection="1">
      <alignment horizontal="left" vertical="center" indent="1"/>
      <protection hidden="1"/>
    </xf>
    <xf numFmtId="0" fontId="5" fillId="12" borderId="1" xfId="0" applyFont="1" applyFill="1" applyBorder="1" applyAlignment="1">
      <alignment vertical="top" wrapText="1"/>
    </xf>
    <xf numFmtId="0" fontId="6" fillId="2" borderId="1" xfId="0" applyFont="1" applyFill="1" applyBorder="1" applyAlignment="1">
      <alignment vertical="top" wrapText="1"/>
    </xf>
    <xf numFmtId="0" fontId="12" fillId="2" borderId="1" xfId="0" applyFont="1" applyFill="1" applyBorder="1" applyAlignment="1" applyProtection="1">
      <alignment vertical="center"/>
      <protection hidden="1"/>
    </xf>
    <xf numFmtId="0" fontId="12" fillId="2" borderId="6" xfId="0" applyFont="1" applyFill="1" applyBorder="1" applyAlignment="1" applyProtection="1">
      <alignment horizontal="center" vertical="center" wrapText="1"/>
      <protection hidden="1"/>
    </xf>
    <xf numFmtId="1" fontId="14" fillId="2" borderId="0" xfId="0" applyNumberFormat="1" applyFont="1" applyFill="1" applyAlignment="1" applyProtection="1">
      <alignment horizontal="center" vertical="center"/>
      <protection hidden="1"/>
    </xf>
    <xf numFmtId="0" fontId="21" fillId="4" borderId="37" xfId="0" applyFont="1" applyFill="1" applyBorder="1" applyAlignment="1" applyProtection="1">
      <alignment horizontal="center" vertical="center"/>
      <protection hidden="1"/>
    </xf>
    <xf numFmtId="0" fontId="21" fillId="2" borderId="37" xfId="0" applyFont="1" applyFill="1" applyBorder="1" applyAlignment="1" applyProtection="1">
      <alignment horizontal="center" vertical="center"/>
      <protection hidden="1"/>
    </xf>
    <xf numFmtId="0" fontId="12" fillId="3" borderId="37" xfId="0" applyFont="1" applyFill="1" applyBorder="1" applyAlignment="1" applyProtection="1">
      <alignment horizontal="right" vertical="center" indent="1"/>
      <protection hidden="1"/>
    </xf>
    <xf numFmtId="0" fontId="21" fillId="7" borderId="38" xfId="0" applyFont="1" applyFill="1" applyBorder="1" applyAlignment="1" applyProtection="1">
      <alignment horizontal="center" vertical="center"/>
      <protection hidden="1"/>
    </xf>
    <xf numFmtId="0" fontId="12" fillId="0" borderId="0" xfId="0" applyFont="1" applyProtection="1">
      <protection hidden="1"/>
    </xf>
    <xf numFmtId="0" fontId="12" fillId="0" borderId="0" xfId="0" applyFont="1" applyAlignment="1" applyProtection="1">
      <alignment vertical="center"/>
      <protection hidden="1"/>
    </xf>
    <xf numFmtId="0" fontId="12" fillId="2" borderId="0" xfId="0" applyFont="1" applyFill="1" applyAlignment="1" applyProtection="1">
      <alignment horizontal="left" vertical="center" indent="1"/>
      <protection hidden="1"/>
    </xf>
    <xf numFmtId="164" fontId="12" fillId="2" borderId="1" xfId="0" applyNumberFormat="1" applyFont="1" applyFill="1" applyBorder="1" applyAlignment="1" applyProtection="1">
      <alignment horizontal="center" vertical="center"/>
      <protection hidden="1"/>
    </xf>
    <xf numFmtId="0" fontId="3" fillId="2" borderId="10" xfId="0" applyFont="1" applyFill="1" applyBorder="1" applyAlignment="1" applyProtection="1">
      <alignment horizontal="right" vertical="center" indent="1"/>
      <protection hidden="1"/>
    </xf>
    <xf numFmtId="49" fontId="12" fillId="2" borderId="0" xfId="0" applyNumberFormat="1" applyFont="1" applyFill="1" applyAlignment="1" applyProtection="1">
      <alignment horizontal="left" vertical="center" indent="1"/>
      <protection hidden="1"/>
    </xf>
    <xf numFmtId="0" fontId="12" fillId="2" borderId="0" xfId="0" applyFont="1" applyFill="1" applyAlignment="1" applyProtection="1">
      <alignment horizontal="left" vertical="center" wrapText="1" indent="1"/>
      <protection hidden="1"/>
    </xf>
    <xf numFmtId="164" fontId="25" fillId="9" borderId="0" xfId="0" applyNumberFormat="1" applyFont="1" applyFill="1" applyAlignment="1" applyProtection="1">
      <alignment horizontal="left" vertical="center" indent="1"/>
      <protection hidden="1"/>
    </xf>
    <xf numFmtId="0" fontId="23" fillId="2" borderId="0" xfId="0" applyFont="1" applyFill="1" applyAlignment="1" applyProtection="1">
      <alignment horizontal="left"/>
      <protection hidden="1"/>
    </xf>
    <xf numFmtId="0" fontId="23" fillId="2" borderId="0" xfId="0" applyFont="1" applyFill="1" applyAlignment="1" applyProtection="1">
      <alignment horizontal="right" vertical="center" indent="1"/>
      <protection hidden="1"/>
    </xf>
    <xf numFmtId="0" fontId="12" fillId="6" borderId="9" xfId="0" applyFont="1" applyFill="1" applyBorder="1" applyAlignment="1" applyProtection="1">
      <alignment horizontal="center" vertical="center"/>
      <protection hidden="1"/>
    </xf>
    <xf numFmtId="3" fontId="12" fillId="0" borderId="1" xfId="0" applyNumberFormat="1" applyFont="1" applyBorder="1" applyAlignment="1" applyProtection="1">
      <alignment horizontal="right" vertical="center" indent="1"/>
      <protection hidden="1"/>
    </xf>
    <xf numFmtId="0" fontId="12" fillId="6" borderId="1" xfId="0" applyFont="1" applyFill="1" applyBorder="1" applyAlignment="1" applyProtection="1">
      <alignment horizontal="left" vertical="center" indent="1"/>
      <protection hidden="1"/>
    </xf>
    <xf numFmtId="0" fontId="8" fillId="2" borderId="0" xfId="0" applyFont="1" applyFill="1" applyAlignment="1" applyProtection="1">
      <alignment vertical="center" wrapText="1"/>
      <protection hidden="1"/>
    </xf>
    <xf numFmtId="0" fontId="8" fillId="2" borderId="0" xfId="0" applyFont="1" applyFill="1" applyAlignment="1" applyProtection="1">
      <alignment vertical="center"/>
      <protection hidden="1"/>
    </xf>
    <xf numFmtId="0" fontId="23" fillId="2" borderId="0" xfId="0" applyFont="1" applyFill="1" applyAlignment="1" applyProtection="1">
      <alignment horizontal="left" indent="1"/>
      <protection hidden="1"/>
    </xf>
    <xf numFmtId="0" fontId="23" fillId="2" borderId="0" xfId="0" applyFont="1" applyFill="1" applyAlignment="1" applyProtection="1">
      <alignment horizontal="right" vertical="center"/>
      <protection hidden="1"/>
    </xf>
    <xf numFmtId="0" fontId="12" fillId="2" borderId="13" xfId="0" applyFont="1" applyFill="1" applyBorder="1" applyAlignment="1" applyProtection="1">
      <alignment horizontal="left" vertical="center" indent="1"/>
      <protection hidden="1"/>
    </xf>
    <xf numFmtId="0" fontId="12" fillId="2" borderId="14" xfId="0" applyFont="1" applyFill="1" applyBorder="1" applyAlignment="1" applyProtection="1">
      <alignment vertical="center"/>
      <protection hidden="1"/>
    </xf>
    <xf numFmtId="0" fontId="12" fillId="2" borderId="18" xfId="0" applyFont="1" applyFill="1" applyBorder="1" applyAlignment="1" applyProtection="1">
      <alignment horizontal="left" vertical="center" indent="1"/>
      <protection hidden="1"/>
    </xf>
    <xf numFmtId="0" fontId="12" fillId="2" borderId="19" xfId="0" applyFont="1" applyFill="1" applyBorder="1" applyAlignment="1" applyProtection="1">
      <alignment vertical="center"/>
      <protection hidden="1"/>
    </xf>
    <xf numFmtId="0" fontId="53" fillId="2" borderId="0" xfId="0" applyFont="1" applyFill="1" applyAlignment="1" applyProtection="1">
      <alignment horizontal="center" vertical="center"/>
      <protection hidden="1"/>
    </xf>
    <xf numFmtId="0" fontId="17" fillId="2" borderId="0" xfId="0" applyFont="1" applyFill="1" applyAlignment="1" applyProtection="1">
      <alignment horizontal="left" indent="1"/>
      <protection hidden="1"/>
    </xf>
    <xf numFmtId="0" fontId="50" fillId="2" borderId="0" xfId="0" applyFont="1" applyFill="1" applyAlignment="1" applyProtection="1">
      <alignment horizontal="left" indent="1"/>
      <protection hidden="1"/>
    </xf>
    <xf numFmtId="165" fontId="25" fillId="9" borderId="0" xfId="0" applyNumberFormat="1" applyFont="1" applyFill="1" applyAlignment="1" applyProtection="1">
      <alignment horizontal="left" vertical="center" indent="1"/>
      <protection hidden="1"/>
    </xf>
    <xf numFmtId="0" fontId="12" fillId="2" borderId="12" xfId="0" applyFont="1" applyFill="1" applyBorder="1" applyAlignment="1" applyProtection="1">
      <alignment horizontal="left" vertical="center" indent="1"/>
      <protection hidden="1"/>
    </xf>
    <xf numFmtId="0" fontId="12" fillId="2" borderId="24" xfId="0" applyFont="1" applyFill="1" applyBorder="1" applyAlignment="1" applyProtection="1">
      <alignment vertical="center"/>
      <protection hidden="1"/>
    </xf>
    <xf numFmtId="165" fontId="12" fillId="2" borderId="14" xfId="0" applyNumberFormat="1" applyFont="1" applyFill="1" applyBorder="1" applyAlignment="1" applyProtection="1">
      <alignment horizontal="center" vertical="center" wrapText="1"/>
      <protection hidden="1"/>
    </xf>
    <xf numFmtId="165" fontId="12" fillId="2" borderId="16" xfId="0" applyNumberFormat="1" applyFont="1" applyFill="1" applyBorder="1" applyAlignment="1" applyProtection="1">
      <alignment horizontal="center" vertical="center" wrapText="1"/>
      <protection hidden="1"/>
    </xf>
    <xf numFmtId="165" fontId="12" fillId="2" borderId="19" xfId="0" applyNumberFormat="1" applyFont="1" applyFill="1" applyBorder="1" applyAlignment="1" applyProtection="1">
      <alignment horizontal="center" vertical="center" wrapText="1"/>
      <protection hidden="1"/>
    </xf>
    <xf numFmtId="0" fontId="32" fillId="2" borderId="0" xfId="0" applyFont="1" applyFill="1" applyAlignment="1" applyProtection="1">
      <alignment horizontal="left" vertical="center" wrapText="1"/>
      <protection hidden="1"/>
    </xf>
    <xf numFmtId="3" fontId="12" fillId="2" borderId="0" xfId="0" applyNumberFormat="1" applyFont="1" applyFill="1" applyAlignment="1" applyProtection="1">
      <alignment horizontal="left" vertical="center" indent="1"/>
      <protection hidden="1"/>
    </xf>
    <xf numFmtId="0" fontId="17" fillId="2" borderId="3" xfId="0" applyFont="1" applyFill="1" applyBorder="1" applyAlignment="1" applyProtection="1">
      <alignment horizontal="left" vertical="center"/>
      <protection hidden="1"/>
    </xf>
    <xf numFmtId="0" fontId="36" fillId="2" borderId="0" xfId="0" applyFont="1" applyFill="1" applyAlignment="1" applyProtection="1">
      <alignment horizontal="left" vertical="center" indent="1"/>
      <protection hidden="1"/>
    </xf>
    <xf numFmtId="0" fontId="36" fillId="13" borderId="0" xfId="0" applyFont="1" applyFill="1" applyAlignment="1" applyProtection="1">
      <alignment horizontal="center" vertical="center"/>
      <protection hidden="1"/>
    </xf>
    <xf numFmtId="0" fontId="21" fillId="12" borderId="44" xfId="0" applyFont="1" applyFill="1" applyBorder="1" applyAlignment="1" applyProtection="1">
      <alignment horizontal="center" vertical="center"/>
      <protection hidden="1"/>
    </xf>
    <xf numFmtId="0" fontId="21" fillId="14" borderId="36" xfId="0" applyFont="1" applyFill="1" applyBorder="1" applyAlignment="1" applyProtection="1">
      <alignment horizontal="center" vertical="center"/>
      <protection hidden="1"/>
    </xf>
    <xf numFmtId="0" fontId="56" fillId="2" borderId="0" xfId="0" applyFont="1" applyFill="1" applyAlignment="1" applyProtection="1">
      <alignment horizontal="left" vertical="center"/>
      <protection hidden="1"/>
    </xf>
    <xf numFmtId="0" fontId="24" fillId="8" borderId="0" xfId="0" applyFont="1" applyFill="1" applyAlignment="1" applyProtection="1">
      <alignment horizontal="center" vertical="center"/>
      <protection hidden="1"/>
    </xf>
    <xf numFmtId="0" fontId="57" fillId="8" borderId="0" xfId="0" applyFont="1" applyFill="1" applyProtection="1">
      <protection hidden="1"/>
    </xf>
    <xf numFmtId="0" fontId="57" fillId="8" borderId="0" xfId="0" applyFont="1" applyFill="1" applyAlignment="1" applyProtection="1">
      <alignment vertical="center"/>
      <protection hidden="1"/>
    </xf>
    <xf numFmtId="0" fontId="58" fillId="8" borderId="0" xfId="0" applyFont="1" applyFill="1" applyProtection="1">
      <protection hidden="1"/>
    </xf>
    <xf numFmtId="0" fontId="21" fillId="2" borderId="0" xfId="0" applyFont="1" applyFill="1" applyAlignment="1" applyProtection="1">
      <alignment horizontal="left" indent="2"/>
      <protection hidden="1"/>
    </xf>
    <xf numFmtId="0" fontId="2" fillId="2" borderId="0" xfId="0" applyFont="1" applyFill="1" applyAlignment="1" applyProtection="1">
      <alignment horizontal="left" indent="1"/>
      <protection hidden="1"/>
    </xf>
    <xf numFmtId="0" fontId="24" fillId="9" borderId="0" xfId="0" applyFont="1" applyFill="1" applyAlignment="1" applyProtection="1">
      <alignment horizontal="left" vertical="center" indent="1"/>
      <protection hidden="1"/>
    </xf>
    <xf numFmtId="0" fontId="2" fillId="9" borderId="0" xfId="0" applyFont="1" applyFill="1" applyProtection="1">
      <protection hidden="1"/>
    </xf>
    <xf numFmtId="0" fontId="1" fillId="9" borderId="0" xfId="0" applyFont="1" applyFill="1" applyProtection="1">
      <protection hidden="1"/>
    </xf>
    <xf numFmtId="0" fontId="2" fillId="9" borderId="0" xfId="0" applyFont="1" applyFill="1" applyAlignment="1" applyProtection="1">
      <alignment vertical="center"/>
      <protection hidden="1"/>
    </xf>
    <xf numFmtId="0" fontId="46" fillId="9" borderId="0" xfId="0" applyFont="1" applyFill="1" applyProtection="1">
      <protection hidden="1"/>
    </xf>
    <xf numFmtId="0" fontId="24" fillId="7" borderId="0" xfId="0" applyFont="1" applyFill="1" applyAlignment="1" applyProtection="1">
      <alignment horizontal="left" vertical="center" indent="1"/>
      <protection hidden="1"/>
    </xf>
    <xf numFmtId="0" fontId="24" fillId="10" borderId="0" xfId="0" applyFont="1" applyFill="1" applyAlignment="1" applyProtection="1">
      <alignment horizontal="left" vertical="center" indent="1"/>
      <protection hidden="1"/>
    </xf>
    <xf numFmtId="164" fontId="12" fillId="2" borderId="13" xfId="0" applyNumberFormat="1" applyFont="1" applyFill="1" applyBorder="1" applyAlignment="1" applyProtection="1">
      <alignment horizontal="center" vertical="center" wrapText="1"/>
      <protection hidden="1"/>
    </xf>
    <xf numFmtId="164" fontId="12" fillId="2" borderId="15" xfId="0" applyNumberFormat="1" applyFont="1" applyFill="1" applyBorder="1" applyAlignment="1" applyProtection="1">
      <alignment horizontal="center" vertical="center" wrapText="1"/>
      <protection hidden="1"/>
    </xf>
    <xf numFmtId="164" fontId="12" fillId="2" borderId="18" xfId="0" applyNumberFormat="1" applyFont="1" applyFill="1" applyBorder="1" applyAlignment="1" applyProtection="1">
      <alignment horizontal="center" vertical="center" wrapText="1"/>
      <protection hidden="1"/>
    </xf>
    <xf numFmtId="0" fontId="24" fillId="9"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165" fontId="24" fillId="7" borderId="0" xfId="0" applyNumberFormat="1" applyFont="1" applyFill="1" applyAlignment="1" applyProtection="1">
      <alignment horizontal="left" vertical="center" wrapText="1" indent="1"/>
      <protection hidden="1"/>
    </xf>
    <xf numFmtId="164" fontId="24" fillId="10" borderId="0" xfId="0" applyNumberFormat="1" applyFont="1" applyFill="1" applyAlignment="1" applyProtection="1">
      <alignment horizontal="left" vertical="center" indent="1"/>
      <protection hidden="1"/>
    </xf>
    <xf numFmtId="0" fontId="24" fillId="7" borderId="0" xfId="0" applyFont="1" applyFill="1" applyAlignment="1" applyProtection="1">
      <alignment horizontal="center" vertical="center"/>
      <protection hidden="1"/>
    </xf>
    <xf numFmtId="0" fontId="24" fillId="9" borderId="0" xfId="0" applyFont="1" applyFill="1" applyAlignment="1" applyProtection="1">
      <alignment horizontal="center" vertical="center" wrapText="1"/>
      <protection hidden="1"/>
    </xf>
    <xf numFmtId="0" fontId="29" fillId="2" borderId="0" xfId="0" applyFont="1" applyFill="1" applyAlignment="1" applyProtection="1">
      <alignment horizontal="left" vertical="top" indent="1"/>
      <protection hidden="1"/>
    </xf>
    <xf numFmtId="0" fontId="31" fillId="7" borderId="0" xfId="0" applyFont="1" applyFill="1" applyAlignment="1" applyProtection="1">
      <alignment horizontal="left" vertical="center" wrapText="1" indent="1"/>
      <protection hidden="1"/>
    </xf>
    <xf numFmtId="0" fontId="24" fillId="2" borderId="0" xfId="0" applyFont="1" applyFill="1" applyAlignment="1" applyProtection="1">
      <alignment horizontal="left" vertical="center" indent="1"/>
      <protection hidden="1"/>
    </xf>
    <xf numFmtId="0" fontId="23" fillId="4" borderId="16" xfId="0" applyFont="1" applyFill="1" applyBorder="1" applyAlignment="1" applyProtection="1">
      <alignment horizontal="center" vertical="center"/>
      <protection locked="0"/>
    </xf>
    <xf numFmtId="0" fontId="12" fillId="14" borderId="1" xfId="0" applyFont="1" applyFill="1" applyBorder="1" applyAlignment="1" applyProtection="1">
      <alignment horizontal="left" vertical="center" indent="1"/>
      <protection locked="0" hidden="1"/>
    </xf>
    <xf numFmtId="0" fontId="12" fillId="4" borderId="1" xfId="0" applyFont="1" applyFill="1" applyBorder="1" applyAlignment="1" applyProtection="1">
      <alignment horizontal="center" vertical="center"/>
      <protection locked="0" hidden="1"/>
    </xf>
    <xf numFmtId="0" fontId="12" fillId="14" borderId="5" xfId="0" applyFont="1" applyFill="1" applyBorder="1" applyAlignment="1" applyProtection="1">
      <alignment horizontal="left" vertical="center" indent="1"/>
      <protection locked="0" hidden="1"/>
    </xf>
    <xf numFmtId="0" fontId="12" fillId="4" borderId="5" xfId="0" applyFont="1" applyFill="1" applyBorder="1" applyAlignment="1" applyProtection="1">
      <alignment horizontal="left" vertical="center" indent="1"/>
      <protection locked="0" hidden="1"/>
    </xf>
    <xf numFmtId="0" fontId="12" fillId="14" borderId="5" xfId="0"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164" fontId="12" fillId="12" borderId="1" xfId="0" applyNumberFormat="1" applyFont="1" applyFill="1" applyBorder="1" applyAlignment="1" applyProtection="1">
      <alignment horizontal="center" vertical="center"/>
      <protection locked="0" hidden="1"/>
    </xf>
    <xf numFmtId="164" fontId="12" fillId="4" borderId="1" xfId="0" applyNumberFormat="1" applyFont="1" applyFill="1" applyBorder="1" applyAlignment="1" applyProtection="1">
      <alignment horizontal="center" vertical="center"/>
      <protection locked="0" hidden="1"/>
    </xf>
    <xf numFmtId="164" fontId="12" fillId="14" borderId="1" xfId="0" applyNumberFormat="1" applyFont="1" applyFill="1" applyBorder="1" applyAlignment="1" applyProtection="1">
      <alignment horizontal="center" vertical="center"/>
      <protection locked="0" hidden="1"/>
    </xf>
    <xf numFmtId="1" fontId="12" fillId="14" borderId="5" xfId="0" applyNumberFormat="1" applyFont="1" applyFill="1" applyBorder="1" applyAlignment="1" applyProtection="1">
      <alignment horizontal="left" vertical="center" indent="1"/>
      <protection locked="0" hidden="1"/>
    </xf>
    <xf numFmtId="1" fontId="12" fillId="14" borderId="1" xfId="0" applyNumberFormat="1" applyFont="1" applyFill="1" applyBorder="1" applyAlignment="1" applyProtection="1">
      <alignment horizontal="left" vertical="center" indent="1"/>
      <protection locked="0" hidden="1"/>
    </xf>
    <xf numFmtId="0" fontId="12" fillId="14" borderId="1" xfId="0" applyFont="1" applyFill="1" applyBorder="1" applyAlignment="1" applyProtection="1">
      <alignment horizontal="center" vertical="center"/>
      <protection locked="0" hidden="1"/>
    </xf>
    <xf numFmtId="1" fontId="12" fillId="4" borderId="1" xfId="0" applyNumberFormat="1" applyFont="1" applyFill="1" applyBorder="1" applyAlignment="1" applyProtection="1">
      <alignment horizontal="center" vertical="center"/>
      <protection locked="0" hidden="1"/>
    </xf>
    <xf numFmtId="14" fontId="12" fillId="14" borderId="1" xfId="0" applyNumberFormat="1" applyFont="1" applyFill="1" applyBorder="1" applyAlignment="1" applyProtection="1">
      <alignment horizontal="center" vertical="center"/>
      <protection locked="0" hidden="1"/>
    </xf>
    <xf numFmtId="0" fontId="40" fillId="2" borderId="0" xfId="0" applyFont="1" applyFill="1"/>
    <xf numFmtId="0" fontId="12" fillId="2" borderId="0" xfId="0" applyFont="1" applyFill="1"/>
    <xf numFmtId="0" fontId="40" fillId="2" borderId="0" xfId="0" applyFont="1" applyFill="1" applyAlignment="1">
      <alignment vertical="center"/>
    </xf>
    <xf numFmtId="0" fontId="12" fillId="2" borderId="0" xfId="0" applyFont="1" applyFill="1" applyAlignment="1">
      <alignment vertical="center"/>
    </xf>
    <xf numFmtId="0" fontId="12" fillId="2" borderId="0" xfId="0" applyFont="1" applyFill="1" applyAlignment="1">
      <alignment horizontal="center"/>
    </xf>
    <xf numFmtId="0" fontId="59" fillId="10" borderId="1" xfId="0" applyFont="1" applyFill="1" applyBorder="1" applyAlignment="1">
      <alignment horizontal="center" vertical="center"/>
    </xf>
    <xf numFmtId="0" fontId="14" fillId="2" borderId="0" xfId="0" applyFont="1" applyFill="1" applyAlignment="1">
      <alignment vertical="center" wrapText="1"/>
    </xf>
    <xf numFmtId="0" fontId="21" fillId="2" borderId="7" xfId="0" applyFont="1" applyFill="1" applyBorder="1" applyAlignment="1">
      <alignment horizontal="center" vertical="center"/>
    </xf>
    <xf numFmtId="0" fontId="12" fillId="2" borderId="7" xfId="0" applyFont="1" applyFill="1" applyBorder="1" applyAlignment="1">
      <alignment horizontal="center" vertical="center"/>
    </xf>
    <xf numFmtId="0" fontId="12" fillId="2" borderId="7" xfId="0" applyFont="1" applyFill="1" applyBorder="1" applyAlignment="1">
      <alignment horizontal="center" vertical="center" wrapText="1"/>
    </xf>
    <xf numFmtId="0" fontId="63" fillId="2" borderId="7" xfId="0" applyFont="1" applyFill="1" applyBorder="1" applyAlignment="1">
      <alignment horizontal="center" vertical="center" wrapText="1"/>
    </xf>
    <xf numFmtId="0" fontId="14" fillId="2" borderId="0" xfId="0" applyFont="1" applyFill="1" applyAlignment="1">
      <alignment horizontal="center" vertical="center"/>
    </xf>
    <xf numFmtId="0" fontId="23" fillId="2" borderId="1" xfId="0" applyFont="1" applyFill="1" applyBorder="1" applyAlignment="1">
      <alignment horizontal="center" vertical="center"/>
    </xf>
    <xf numFmtId="0" fontId="65" fillId="2" borderId="1" xfId="0" applyFont="1" applyFill="1" applyBorder="1" applyAlignment="1">
      <alignment horizontal="center" vertical="center" wrapText="1"/>
    </xf>
    <xf numFmtId="0" fontId="8" fillId="2" borderId="0" xfId="0" applyFont="1" applyFill="1" applyAlignment="1">
      <alignment vertical="center"/>
    </xf>
    <xf numFmtId="164" fontId="12" fillId="2" borderId="1" xfId="0" applyNumberFormat="1" applyFont="1" applyFill="1" applyBorder="1" applyAlignment="1">
      <alignment horizontal="center" vertical="center"/>
    </xf>
    <xf numFmtId="0" fontId="12" fillId="2" borderId="1" xfId="0" applyFont="1" applyFill="1" applyBorder="1" applyAlignment="1">
      <alignment horizontal="center" vertical="center"/>
    </xf>
    <xf numFmtId="164" fontId="66" fillId="2" borderId="1" xfId="0" applyNumberFormat="1" applyFont="1" applyFill="1" applyBorder="1" applyAlignment="1">
      <alignment horizontal="center" vertical="center" wrapText="1"/>
    </xf>
    <xf numFmtId="0" fontId="66" fillId="2" borderId="1" xfId="0" applyFont="1" applyFill="1" applyBorder="1" applyAlignment="1">
      <alignment horizontal="center" vertical="center" wrapText="1"/>
    </xf>
    <xf numFmtId="9" fontId="66" fillId="2" borderId="1" xfId="3" applyFont="1" applyFill="1" applyBorder="1" applyAlignment="1" applyProtection="1">
      <alignment horizontal="center" vertical="center" wrapText="1"/>
    </xf>
    <xf numFmtId="9" fontId="65" fillId="2" borderId="1" xfId="3" applyFont="1" applyFill="1" applyBorder="1" applyAlignment="1" applyProtection="1">
      <alignment horizontal="center" vertical="center" wrapText="1"/>
    </xf>
    <xf numFmtId="0" fontId="67" fillId="2" borderId="1" xfId="0" applyFont="1" applyFill="1" applyBorder="1" applyAlignment="1">
      <alignment horizontal="center" vertical="center" wrapText="1"/>
    </xf>
    <xf numFmtId="0" fontId="67" fillId="2" borderId="1" xfId="0" applyFont="1" applyFill="1" applyBorder="1" applyAlignment="1">
      <alignment horizontal="center"/>
    </xf>
    <xf numFmtId="0" fontId="68" fillId="2" borderId="1" xfId="0" applyFont="1" applyFill="1" applyBorder="1" applyAlignment="1">
      <alignment horizontal="center" vertical="center"/>
    </xf>
    <xf numFmtId="0" fontId="66" fillId="2" borderId="1" xfId="0" applyFont="1" applyFill="1" applyBorder="1" applyAlignment="1">
      <alignment horizontal="center"/>
    </xf>
    <xf numFmtId="164" fontId="66" fillId="2" borderId="1" xfId="0" applyNumberFormat="1" applyFont="1" applyFill="1" applyBorder="1" applyAlignment="1">
      <alignment horizontal="center"/>
    </xf>
    <xf numFmtId="164" fontId="66" fillId="3" borderId="1" xfId="0" applyNumberFormat="1" applyFont="1" applyFill="1" applyBorder="1" applyAlignment="1">
      <alignment horizontal="center"/>
    </xf>
    <xf numFmtId="0" fontId="12" fillId="2" borderId="16" xfId="0" applyFont="1" applyFill="1" applyBorder="1" applyAlignment="1" applyProtection="1">
      <alignment horizontal="left" vertical="center" wrapText="1" indent="1"/>
      <protection hidden="1"/>
    </xf>
    <xf numFmtId="0" fontId="12" fillId="2" borderId="17" xfId="0" applyFont="1" applyFill="1" applyBorder="1" applyAlignment="1" applyProtection="1">
      <alignment horizontal="left" vertical="center" wrapText="1" indent="1"/>
      <protection hidden="1"/>
    </xf>
    <xf numFmtId="0" fontId="19" fillId="2" borderId="33" xfId="0" applyFont="1" applyFill="1" applyBorder="1" applyAlignment="1" applyProtection="1">
      <alignment horizontal="left" vertical="center" wrapText="1"/>
      <protection hidden="1"/>
    </xf>
    <xf numFmtId="0" fontId="19" fillId="2" borderId="34" xfId="0" applyFont="1" applyFill="1" applyBorder="1" applyAlignment="1" applyProtection="1">
      <alignment horizontal="left" vertical="center" wrapText="1"/>
      <protection hidden="1"/>
    </xf>
    <xf numFmtId="0" fontId="19" fillId="12" borderId="42" xfId="0" applyFont="1" applyFill="1" applyBorder="1" applyAlignment="1" applyProtection="1">
      <alignment horizontal="left" vertical="center" wrapText="1"/>
      <protection hidden="1"/>
    </xf>
    <xf numFmtId="0" fontId="19" fillId="12" borderId="43" xfId="0" applyFont="1" applyFill="1" applyBorder="1" applyAlignment="1" applyProtection="1">
      <alignment horizontal="left" vertical="center" wrapText="1"/>
      <protection hidden="1"/>
    </xf>
    <xf numFmtId="0" fontId="43" fillId="2" borderId="40" xfId="1" applyFont="1" applyFill="1" applyBorder="1" applyAlignment="1" applyProtection="1">
      <alignment horizontal="left" vertical="center" indent="1"/>
      <protection hidden="1"/>
    </xf>
    <xf numFmtId="0" fontId="43" fillId="2" borderId="33" xfId="1" applyFont="1" applyFill="1" applyBorder="1" applyAlignment="1" applyProtection="1">
      <alignment horizontal="left" vertical="center" indent="1"/>
      <protection hidden="1"/>
    </xf>
    <xf numFmtId="0" fontId="43" fillId="12" borderId="41" xfId="1" applyFont="1" applyFill="1" applyBorder="1" applyAlignment="1" applyProtection="1">
      <alignment horizontal="left" vertical="center" indent="1"/>
      <protection hidden="1"/>
    </xf>
    <xf numFmtId="0" fontId="43" fillId="12" borderId="42" xfId="1" applyFont="1" applyFill="1" applyBorder="1" applyAlignment="1" applyProtection="1">
      <alignment horizontal="left" vertical="center" indent="1"/>
      <protection hidden="1"/>
    </xf>
    <xf numFmtId="0" fontId="12" fillId="6" borderId="5" xfId="0" applyFont="1" applyFill="1" applyBorder="1" applyAlignment="1" applyProtection="1">
      <alignment horizontal="left" vertical="center" indent="1"/>
      <protection hidden="1"/>
    </xf>
    <xf numFmtId="0" fontId="12" fillId="6" borderId="9" xfId="0" applyFont="1" applyFill="1" applyBorder="1" applyAlignment="1" applyProtection="1">
      <alignment horizontal="left" vertical="center" indent="1"/>
      <protection hidden="1"/>
    </xf>
    <xf numFmtId="0" fontId="12" fillId="6" borderId="10" xfId="0" applyFont="1" applyFill="1" applyBorder="1" applyAlignment="1" applyProtection="1">
      <alignment horizontal="left" vertical="center" indent="1"/>
      <protection hidden="1"/>
    </xf>
    <xf numFmtId="0" fontId="12" fillId="2" borderId="14" xfId="0" applyFont="1" applyFill="1" applyBorder="1" applyAlignment="1" applyProtection="1">
      <alignment horizontal="left" vertical="center" wrapText="1" indent="1"/>
      <protection hidden="1"/>
    </xf>
    <xf numFmtId="0" fontId="12" fillId="2" borderId="39" xfId="0" applyFont="1" applyFill="1" applyBorder="1" applyAlignment="1" applyProtection="1">
      <alignment horizontal="left" vertical="center" wrapText="1" indent="1"/>
      <protection hidden="1"/>
    </xf>
    <xf numFmtId="0" fontId="19" fillId="2" borderId="0" xfId="0" applyFont="1" applyFill="1" applyAlignment="1" applyProtection="1">
      <alignment horizontal="left" vertical="top" wrapText="1"/>
      <protection hidden="1"/>
    </xf>
    <xf numFmtId="0" fontId="12" fillId="2" borderId="19" xfId="0" applyFont="1" applyFill="1" applyBorder="1" applyAlignment="1" applyProtection="1">
      <alignment horizontal="left" vertical="center" wrapText="1" indent="1"/>
      <protection hidden="1"/>
    </xf>
    <xf numFmtId="0" fontId="12" fillId="2" borderId="20" xfId="0" applyFont="1" applyFill="1" applyBorder="1" applyAlignment="1" applyProtection="1">
      <alignment horizontal="left" vertical="center" wrapText="1" indent="1"/>
      <protection hidden="1"/>
    </xf>
    <xf numFmtId="0" fontId="32" fillId="2" borderId="0" xfId="0" applyFont="1" applyFill="1" applyAlignment="1" applyProtection="1">
      <alignment horizontal="left" vertical="center" wrapText="1"/>
      <protection hidden="1"/>
    </xf>
    <xf numFmtId="0" fontId="42" fillId="2" borderId="0" xfId="0" applyFont="1" applyFill="1" applyAlignment="1" applyProtection="1">
      <alignment horizontal="left" vertical="center" wrapText="1"/>
      <protection hidden="1"/>
    </xf>
    <xf numFmtId="0" fontId="12" fillId="0" borderId="15" xfId="0" applyFont="1" applyBorder="1" applyAlignment="1" applyProtection="1">
      <alignment horizontal="left" vertical="center" wrapText="1" indent="1"/>
      <protection hidden="1"/>
    </xf>
    <xf numFmtId="0" fontId="12" fillId="0" borderId="24" xfId="0" applyFont="1" applyBorder="1" applyAlignment="1" applyProtection="1">
      <alignment horizontal="left" vertical="center" wrapText="1" indent="1"/>
      <protection hidden="1"/>
    </xf>
    <xf numFmtId="0" fontId="12" fillId="0" borderId="17" xfId="0" applyFont="1" applyBorder="1" applyAlignment="1" applyProtection="1">
      <alignment horizontal="left" vertical="center" wrapText="1" indent="1"/>
      <protection hidden="1"/>
    </xf>
    <xf numFmtId="0" fontId="32" fillId="2" borderId="0" xfId="0" applyFont="1" applyFill="1" applyAlignment="1" applyProtection="1">
      <alignment horizontal="justify" vertical="top" wrapText="1"/>
      <protection hidden="1"/>
    </xf>
    <xf numFmtId="0" fontId="12" fillId="0" borderId="16" xfId="0" applyFont="1" applyBorder="1" applyAlignment="1" applyProtection="1">
      <alignment horizontal="left" vertical="center" wrapText="1" indent="1"/>
      <protection hidden="1"/>
    </xf>
    <xf numFmtId="0" fontId="19" fillId="2" borderId="0" xfId="0" applyFont="1" applyFill="1" applyAlignment="1" applyProtection="1">
      <alignment horizontal="left" vertical="center" wrapText="1"/>
      <protection hidden="1"/>
    </xf>
    <xf numFmtId="3" fontId="10" fillId="2" borderId="5" xfId="0" applyNumberFormat="1" applyFont="1" applyFill="1" applyBorder="1" applyAlignment="1" applyProtection="1">
      <alignment horizontal="center" vertical="center"/>
      <protection hidden="1"/>
    </xf>
    <xf numFmtId="3" fontId="10" fillId="2" borderId="9" xfId="0" applyNumberFormat="1" applyFont="1" applyFill="1" applyBorder="1" applyAlignment="1" applyProtection="1">
      <alignment horizontal="center" vertical="center"/>
      <protection hidden="1"/>
    </xf>
    <xf numFmtId="3" fontId="10" fillId="2" borderId="10" xfId="0" applyNumberFormat="1" applyFont="1" applyFill="1" applyBorder="1" applyAlignment="1" applyProtection="1">
      <alignment horizontal="center" vertical="center"/>
      <protection hidden="1"/>
    </xf>
    <xf numFmtId="0" fontId="32" fillId="0" borderId="0" xfId="0" applyFont="1" applyAlignment="1" applyProtection="1">
      <alignment horizontal="justify" vertical="top" wrapText="1"/>
      <protection hidden="1"/>
    </xf>
    <xf numFmtId="0" fontId="19" fillId="2" borderId="3" xfId="0" applyFont="1" applyFill="1" applyBorder="1" applyAlignment="1" applyProtection="1">
      <alignment horizontal="left" vertical="center" wrapText="1"/>
      <protection hidden="1"/>
    </xf>
    <xf numFmtId="0" fontId="32" fillId="2" borderId="0" xfId="0" applyFont="1" applyFill="1" applyAlignment="1" applyProtection="1">
      <alignment horizontal="left" vertical="top" wrapText="1"/>
      <protection hidden="1"/>
    </xf>
    <xf numFmtId="0" fontId="32" fillId="2" borderId="31" xfId="0" applyFont="1" applyFill="1" applyBorder="1" applyAlignment="1" applyProtection="1">
      <alignment horizontal="left" vertical="top" wrapText="1"/>
      <protection hidden="1"/>
    </xf>
    <xf numFmtId="0" fontId="12" fillId="0" borderId="22" xfId="0" applyFont="1" applyBorder="1" applyAlignment="1" applyProtection="1">
      <alignment horizontal="left" vertical="center" indent="1"/>
      <protection hidden="1"/>
    </xf>
    <xf numFmtId="0" fontId="12" fillId="0" borderId="23" xfId="0" applyFont="1" applyBorder="1" applyAlignment="1" applyProtection="1">
      <alignment horizontal="left" vertical="center" indent="1"/>
      <protection hidden="1"/>
    </xf>
    <xf numFmtId="0" fontId="12" fillId="0" borderId="18" xfId="0" applyFont="1" applyBorder="1" applyAlignment="1" applyProtection="1">
      <alignment horizontal="left" vertical="center" wrapText="1" indent="1"/>
      <protection hidden="1"/>
    </xf>
    <xf numFmtId="0" fontId="12" fillId="0" borderId="19" xfId="0" applyFont="1" applyBorder="1" applyAlignment="1" applyProtection="1">
      <alignment horizontal="left" vertical="center" wrapText="1" indent="1"/>
      <protection hidden="1"/>
    </xf>
    <xf numFmtId="0" fontId="12" fillId="0" borderId="20" xfId="0" applyFont="1" applyBorder="1" applyAlignment="1" applyProtection="1">
      <alignment horizontal="left" vertical="center" wrapText="1" indent="1"/>
      <protection hidden="1"/>
    </xf>
    <xf numFmtId="0" fontId="12" fillId="0" borderId="29" xfId="0" applyFont="1" applyBorder="1" applyAlignment="1" applyProtection="1">
      <alignment horizontal="left" vertical="center" wrapText="1" indent="1"/>
      <protection hidden="1"/>
    </xf>
    <xf numFmtId="0" fontId="12" fillId="6" borderId="9"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30" fillId="2" borderId="3" xfId="0" applyFont="1" applyFill="1" applyBorder="1" applyAlignment="1" applyProtection="1">
      <alignment horizontal="center"/>
      <protection hidden="1"/>
    </xf>
    <xf numFmtId="0" fontId="28" fillId="2" borderId="0" xfId="0" applyFont="1" applyFill="1" applyAlignment="1" applyProtection="1">
      <alignment horizontal="center" vertical="center" wrapText="1"/>
      <protection hidden="1"/>
    </xf>
    <xf numFmtId="0" fontId="39" fillId="2" borderId="0" xfId="0" applyFont="1" applyFill="1" applyAlignment="1" applyProtection="1">
      <alignment horizontal="justify" vertical="center" wrapText="1"/>
      <protection hidden="1"/>
    </xf>
    <xf numFmtId="14" fontId="19" fillId="2" borderId="0" xfId="0" applyNumberFormat="1" applyFont="1" applyFill="1" applyAlignment="1" applyProtection="1">
      <alignment horizontal="right" vertical="center"/>
      <protection hidden="1"/>
    </xf>
    <xf numFmtId="0" fontId="51" fillId="2" borderId="0" xfId="0" applyFont="1" applyFill="1" applyAlignment="1" applyProtection="1">
      <alignment horizontal="center" vertical="top"/>
      <protection hidden="1"/>
    </xf>
    <xf numFmtId="0" fontId="27" fillId="2" borderId="0" xfId="0" applyFont="1" applyFill="1" applyAlignment="1" applyProtection="1">
      <alignment horizontal="center" vertical="top" wrapText="1"/>
      <protection hidden="1"/>
    </xf>
    <xf numFmtId="0" fontId="55" fillId="2" borderId="0" xfId="1" applyFont="1" applyFill="1" applyAlignment="1" applyProtection="1">
      <alignment horizontal="left"/>
      <protection hidden="1"/>
    </xf>
    <xf numFmtId="0" fontId="12" fillId="0" borderId="13" xfId="0" applyFont="1" applyBorder="1" applyAlignment="1" applyProtection="1">
      <alignment horizontal="left" vertical="center" wrapText="1" indent="1"/>
      <protection hidden="1"/>
    </xf>
    <xf numFmtId="0" fontId="12" fillId="0" borderId="27" xfId="0" applyFont="1" applyBorder="1" applyAlignment="1" applyProtection="1">
      <alignment horizontal="left" vertical="center" wrapText="1" indent="1"/>
      <protection hidden="1"/>
    </xf>
    <xf numFmtId="0" fontId="12" fillId="0" borderId="39" xfId="0" applyFont="1" applyBorder="1" applyAlignment="1" applyProtection="1">
      <alignment horizontal="left" vertical="center" wrapText="1" indent="1"/>
      <protection hidden="1"/>
    </xf>
    <xf numFmtId="0" fontId="12" fillId="0" borderId="45" xfId="0" applyFont="1" applyBorder="1" applyAlignment="1" applyProtection="1">
      <alignment horizontal="left" vertical="center" wrapText="1" indent="1"/>
      <protection hidden="1"/>
    </xf>
    <xf numFmtId="0" fontId="12" fillId="0" borderId="35" xfId="0" applyFont="1" applyBorder="1" applyAlignment="1" applyProtection="1">
      <alignment horizontal="left" vertical="center" wrapText="1" indent="1"/>
      <protection hidden="1"/>
    </xf>
    <xf numFmtId="0" fontId="12" fillId="0" borderId="46" xfId="0" applyFont="1" applyBorder="1" applyAlignment="1" applyProtection="1">
      <alignment horizontal="left" vertical="center" wrapText="1" indent="1"/>
      <protection hidden="1"/>
    </xf>
    <xf numFmtId="0" fontId="12" fillId="0" borderId="3" xfId="0" applyFont="1" applyBorder="1" applyAlignment="1" applyProtection="1">
      <alignment horizontal="left" vertical="center" wrapText="1" indent="1"/>
      <protection hidden="1"/>
    </xf>
    <xf numFmtId="0" fontId="12" fillId="0" borderId="4" xfId="0" applyFont="1" applyBorder="1" applyAlignment="1" applyProtection="1">
      <alignment horizontal="left" vertical="center" wrapText="1" indent="1"/>
      <protection hidden="1"/>
    </xf>
    <xf numFmtId="0" fontId="12" fillId="0" borderId="33" xfId="0" applyFont="1" applyBorder="1" applyAlignment="1" applyProtection="1">
      <alignment horizontal="left" vertical="center" indent="1"/>
      <protection hidden="1"/>
    </xf>
    <xf numFmtId="0" fontId="12" fillId="0" borderId="34" xfId="0" applyFont="1" applyBorder="1" applyAlignment="1" applyProtection="1">
      <alignment horizontal="left" vertical="center" indent="1"/>
      <protection hidden="1"/>
    </xf>
    <xf numFmtId="0" fontId="12" fillId="6" borderId="5" xfId="0" applyFont="1" applyFill="1" applyBorder="1" applyAlignment="1" applyProtection="1">
      <alignment horizontal="center" vertical="center"/>
      <protection hidden="1"/>
    </xf>
    <xf numFmtId="0" fontId="12" fillId="2" borderId="2" xfId="0" applyFont="1" applyFill="1" applyBorder="1" applyAlignment="1" applyProtection="1">
      <alignment horizontal="center" vertical="center" wrapText="1"/>
      <protection hidden="1"/>
    </xf>
    <xf numFmtId="0" fontId="12" fillId="2" borderId="11" xfId="0" applyFont="1" applyFill="1" applyBorder="1" applyAlignment="1" applyProtection="1">
      <alignment horizontal="center" vertical="center" wrapText="1"/>
      <protection hidden="1"/>
    </xf>
    <xf numFmtId="0" fontId="12" fillId="2" borderId="6" xfId="0" applyFont="1" applyFill="1" applyBorder="1" applyAlignment="1" applyProtection="1">
      <alignment horizontal="center" vertical="center" wrapText="1"/>
      <protection hidden="1"/>
    </xf>
    <xf numFmtId="0" fontId="12" fillId="2" borderId="7" xfId="0" applyFont="1" applyFill="1" applyBorder="1" applyAlignment="1" applyProtection="1">
      <alignment horizontal="center" vertical="center" wrapText="1"/>
      <protection hidden="1"/>
    </xf>
    <xf numFmtId="0" fontId="3" fillId="2" borderId="5" xfId="0" applyFont="1" applyFill="1" applyBorder="1" applyAlignment="1" applyProtection="1">
      <alignment horizontal="center" vertical="center"/>
      <protection hidden="1"/>
    </xf>
    <xf numFmtId="0" fontId="3" fillId="2" borderId="10" xfId="0" applyFont="1" applyFill="1" applyBorder="1" applyAlignment="1" applyProtection="1">
      <alignment horizontal="center" vertical="center"/>
      <protection hidden="1"/>
    </xf>
    <xf numFmtId="0" fontId="43" fillId="2" borderId="6" xfId="1" applyFont="1" applyFill="1" applyBorder="1" applyAlignment="1" applyProtection="1">
      <alignment horizontal="center" vertical="center" wrapText="1"/>
      <protection hidden="1"/>
    </xf>
    <xf numFmtId="0" fontId="43" fillId="2" borderId="7" xfId="1" applyFont="1" applyFill="1" applyBorder="1" applyAlignment="1" applyProtection="1">
      <alignment horizontal="center" vertical="center" wrapText="1"/>
      <protection hidden="1"/>
    </xf>
    <xf numFmtId="0" fontId="54" fillId="2" borderId="9" xfId="0" applyFont="1" applyFill="1" applyBorder="1" applyAlignment="1" applyProtection="1">
      <alignment horizontal="center" vertical="center" wrapText="1"/>
      <protection hidden="1"/>
    </xf>
    <xf numFmtId="0" fontId="54" fillId="2" borderId="10"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wrapText="1"/>
      <protection hidden="1"/>
    </xf>
    <xf numFmtId="0" fontId="12" fillId="14" borderId="14" xfId="0" applyFont="1" applyFill="1" applyBorder="1" applyAlignment="1" applyProtection="1">
      <alignment horizontal="left" vertical="center" indent="1"/>
      <protection locked="0" hidden="1"/>
    </xf>
    <xf numFmtId="0" fontId="12" fillId="14" borderId="39" xfId="0" applyFont="1" applyFill="1" applyBorder="1" applyAlignment="1" applyProtection="1">
      <alignment horizontal="left" vertical="center" indent="1"/>
      <protection locked="0" hidden="1"/>
    </xf>
    <xf numFmtId="3" fontId="12" fillId="2" borderId="19" xfId="0" applyNumberFormat="1" applyFont="1" applyFill="1" applyBorder="1" applyAlignment="1" applyProtection="1">
      <alignment horizontal="left" vertical="center" indent="1"/>
      <protection hidden="1"/>
    </xf>
    <xf numFmtId="3" fontId="12" fillId="2" borderId="20" xfId="0" applyNumberFormat="1" applyFont="1" applyFill="1" applyBorder="1" applyAlignment="1" applyProtection="1">
      <alignment horizontal="left" vertical="center" indent="1"/>
      <protection hidden="1"/>
    </xf>
    <xf numFmtId="0" fontId="12" fillId="12" borderId="21" xfId="0" applyFont="1" applyFill="1" applyBorder="1" applyAlignment="1" applyProtection="1">
      <alignment horizontal="left" vertical="center" indent="1"/>
      <protection locked="0" hidden="1"/>
    </xf>
    <xf numFmtId="0" fontId="12" fillId="12" borderId="23" xfId="0" applyFont="1" applyFill="1" applyBorder="1" applyAlignment="1" applyProtection="1">
      <alignment horizontal="left" vertical="center" indent="1"/>
      <protection locked="0" hidden="1"/>
    </xf>
    <xf numFmtId="0" fontId="67" fillId="2" borderId="1" xfId="0" applyFont="1" applyFill="1" applyBorder="1" applyAlignment="1">
      <alignment horizontal="center"/>
    </xf>
    <xf numFmtId="0" fontId="21" fillId="2" borderId="1" xfId="0" applyFont="1" applyFill="1" applyBorder="1" applyAlignment="1">
      <alignment horizontal="center" vertical="center"/>
    </xf>
    <xf numFmtId="0" fontId="62" fillId="2" borderId="1" xfId="0" applyFont="1" applyFill="1" applyBorder="1" applyAlignment="1">
      <alignment horizontal="center" vertical="center"/>
    </xf>
    <xf numFmtId="0" fontId="52" fillId="2" borderId="1" xfId="0" applyFont="1" applyFill="1" applyBorder="1" applyAlignment="1">
      <alignment horizontal="center" vertical="center"/>
    </xf>
  </cellXfs>
  <cellStyles count="5">
    <cellStyle name="Lien hypertexte" xfId="1" builtinId="8"/>
    <cellStyle name="Normal" xfId="0" builtinId="0"/>
    <cellStyle name="Normal 2" xfId="2" xr:uid="{6916636B-A48F-4266-B14E-3866D83E7AAE}"/>
    <cellStyle name="Normal 3" xfId="4" xr:uid="{7F9BDA7E-A37D-48D0-852C-F05937FA7429}"/>
    <cellStyle name="Pourcentage" xfId="3" builtinId="5"/>
  </cellStyles>
  <dxfs count="11">
    <dxf>
      <font>
        <color theme="2"/>
      </font>
      <fill>
        <patternFill>
          <fgColor theme="2"/>
          <bgColor theme="2"/>
        </patternFill>
      </fill>
    </dxf>
    <dxf>
      <font>
        <color rgb="FFFF0000"/>
      </font>
      <fill>
        <patternFill>
          <fgColor theme="2"/>
          <bgColor rgb="FFFFC000"/>
        </patternFill>
      </fill>
    </dxf>
    <dxf>
      <font>
        <color rgb="FFFF0000"/>
      </font>
      <fill>
        <patternFill>
          <fgColor theme="2"/>
          <bgColor rgb="FFFFC000"/>
        </patternFill>
      </fill>
    </dxf>
    <dxf>
      <font>
        <color theme="2"/>
      </font>
      <fill>
        <patternFill>
          <fgColor theme="2"/>
          <bgColor theme="2"/>
        </patternFill>
      </fill>
    </dxf>
    <dxf>
      <font>
        <color rgb="FFFF0000"/>
      </font>
      <fill>
        <patternFill>
          <fgColor theme="2"/>
          <bgColor rgb="FFFFC000"/>
        </patternFill>
      </fill>
    </dxf>
    <dxf>
      <font>
        <color rgb="FFFF0000"/>
      </font>
      <fill>
        <patternFill>
          <fgColor theme="2"/>
          <bgColor rgb="FFFFC000"/>
        </patternFill>
      </fill>
    </dxf>
    <dxf>
      <font>
        <color rgb="FFFF0000"/>
      </font>
      <fill>
        <patternFill>
          <fgColor theme="2"/>
          <bgColor rgb="FFFFC000"/>
        </patternFill>
      </fill>
    </dxf>
    <dxf>
      <font>
        <color theme="2"/>
      </font>
      <fill>
        <patternFill>
          <fgColor theme="2"/>
          <bgColor theme="2"/>
        </patternFill>
      </fill>
    </dxf>
    <dxf>
      <font>
        <color rgb="FFFF0000"/>
      </font>
      <fill>
        <patternFill>
          <fgColor theme="2"/>
          <bgColor rgb="FFFFC000"/>
        </patternFill>
      </fill>
    </dxf>
    <dxf>
      <font>
        <color rgb="FFFF0000"/>
      </font>
      <fill>
        <patternFill>
          <bgColor rgb="FFFFC000"/>
        </patternFill>
      </fill>
    </dxf>
    <dxf>
      <fill>
        <patternFill>
          <bgColor rgb="FFF9F9F9"/>
        </patternFill>
      </fill>
    </dxf>
  </dxfs>
  <tableStyles count="0" defaultTableStyle="TableStyleMedium2" defaultPivotStyle="PivotStyleLight16"/>
  <colors>
    <mruColors>
      <color rgb="FFFFFFCC"/>
      <color rgb="FFF9F9F9"/>
      <color rgb="FFCCFFFF"/>
      <color rgb="FFEAEAEA"/>
      <color rgb="FFFFFF66"/>
      <color rgb="FFFFFF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zefix.ch/de/search/entity/welcom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dimension ref="A1:W83"/>
  <sheetViews>
    <sheetView tabSelected="1" zoomScaleNormal="100" workbookViewId="0">
      <selection activeCell="B15" sqref="B15:E15"/>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7" width="10.7109375" style="7" hidden="1" customWidth="1"/>
    <col min="18" max="19" width="13.28515625" style="91" hidden="1" customWidth="1"/>
    <col min="20" max="20" width="10.7109375" style="58" hidden="1" customWidth="1"/>
    <col min="21" max="21" width="100.7109375" style="7" hidden="1" customWidth="1"/>
    <col min="22" max="16384" width="9.140625" style="91" hidden="1"/>
  </cols>
  <sheetData>
    <row r="1" spans="1:23" s="51" customFormat="1" ht="30" customHeight="1" x14ac:dyDescent="0.2">
      <c r="A1" s="11"/>
      <c r="B1" s="11"/>
      <c r="C1" s="11"/>
      <c r="D1" s="11"/>
      <c r="E1" s="11"/>
      <c r="F1" s="11"/>
      <c r="G1" s="11"/>
      <c r="H1" s="11"/>
      <c r="I1" s="11"/>
      <c r="J1" s="11"/>
      <c r="K1" s="11"/>
      <c r="L1" s="11"/>
      <c r="M1" s="11"/>
      <c r="N1" s="49" t="s">
        <v>4690</v>
      </c>
      <c r="O1" s="49" t="s">
        <v>4690</v>
      </c>
      <c r="P1" s="203" t="s">
        <v>4951</v>
      </c>
      <c r="Q1" s="203" t="s">
        <v>4951</v>
      </c>
      <c r="R1" s="198" t="s">
        <v>4971</v>
      </c>
      <c r="S1" s="198" t="s">
        <v>4971</v>
      </c>
      <c r="T1" s="50" t="s">
        <v>4691</v>
      </c>
      <c r="U1" s="207" t="s">
        <v>4981</v>
      </c>
      <c r="V1" s="91"/>
      <c r="W1" s="91"/>
    </row>
    <row r="2" spans="1:23" s="59" customFormat="1" ht="9.9499999999999993" customHeight="1" x14ac:dyDescent="0.2">
      <c r="A2" s="31"/>
      <c r="B2" s="31"/>
      <c r="C2" s="31"/>
      <c r="D2" s="31"/>
      <c r="E2" s="31"/>
      <c r="F2" s="31"/>
      <c r="G2" s="31"/>
      <c r="H2" s="52"/>
      <c r="I2" s="53" t="str" cm="1">
        <f t="array" ref="I2">INDEX(Trad, N2, lang)</f>
        <v>Eidgenössisches Departement für Umwelt, Verkehr,</v>
      </c>
      <c r="J2" s="53"/>
      <c r="K2" s="36"/>
      <c r="L2" s="31"/>
      <c r="M2" s="31"/>
      <c r="N2" s="55">
        <v>200</v>
      </c>
      <c r="O2" s="188"/>
      <c r="P2" s="194"/>
      <c r="Q2" s="194"/>
      <c r="R2" s="7"/>
      <c r="S2" s="7"/>
      <c r="T2" s="58"/>
      <c r="U2" s="7"/>
      <c r="V2" s="91"/>
      <c r="W2" s="91"/>
    </row>
    <row r="3" spans="1:23" s="59" customFormat="1" ht="9.9499999999999993" customHeight="1" x14ac:dyDescent="0.2">
      <c r="A3" s="31"/>
      <c r="B3" s="31"/>
      <c r="C3" s="31"/>
      <c r="D3" s="31"/>
      <c r="E3" s="31"/>
      <c r="F3" s="31"/>
      <c r="G3" s="31"/>
      <c r="H3" s="52"/>
      <c r="I3" s="53" t="str" cm="1">
        <f t="array" ref="I3">INDEX(Trad, N3, lang)</f>
        <v>Energie und Kommunikation UVEK</v>
      </c>
      <c r="J3" s="53"/>
      <c r="K3" s="36"/>
      <c r="L3" s="31"/>
      <c r="M3" s="31"/>
      <c r="N3" s="55">
        <v>201</v>
      </c>
      <c r="O3" s="188"/>
      <c r="P3" s="194"/>
      <c r="Q3" s="194"/>
      <c r="R3" s="7"/>
      <c r="S3" s="7"/>
      <c r="T3" s="58"/>
      <c r="U3" s="7"/>
      <c r="V3" s="91"/>
      <c r="W3" s="91"/>
    </row>
    <row r="4" spans="1:23" s="51" customFormat="1" ht="18" customHeight="1" x14ac:dyDescent="0.2">
      <c r="A4" s="11"/>
      <c r="B4" s="11"/>
      <c r="C4" s="11"/>
      <c r="D4" s="11"/>
      <c r="E4" s="11"/>
      <c r="F4" s="11"/>
      <c r="G4" s="11"/>
      <c r="H4" s="54"/>
      <c r="I4" s="60" t="str" cm="1">
        <f t="array" ref="I4">INDEX(Trad, N4, lang)</f>
        <v>Bundesamt für Energie BFE</v>
      </c>
      <c r="J4" s="61"/>
      <c r="K4" s="37"/>
      <c r="L4" s="11"/>
      <c r="M4" s="11"/>
      <c r="N4" s="55">
        <v>202</v>
      </c>
      <c r="O4" s="188"/>
      <c r="P4" s="194"/>
      <c r="Q4" s="194"/>
      <c r="R4" s="7"/>
      <c r="S4" s="7"/>
      <c r="T4" s="58"/>
      <c r="U4" s="7"/>
      <c r="V4" s="91"/>
      <c r="W4" s="91"/>
    </row>
    <row r="5" spans="1:23" s="51" customFormat="1" ht="30" customHeight="1" x14ac:dyDescent="0.2">
      <c r="A5" s="11"/>
      <c r="B5" s="11"/>
      <c r="C5" s="11"/>
      <c r="D5" s="11"/>
      <c r="E5" s="11"/>
      <c r="F5" s="11"/>
      <c r="G5" s="11"/>
      <c r="H5" s="11"/>
      <c r="I5" s="11"/>
      <c r="J5" s="11"/>
      <c r="K5" s="11"/>
      <c r="L5" s="11"/>
      <c r="M5" s="11"/>
      <c r="N5" s="55"/>
      <c r="O5" s="188"/>
      <c r="P5" s="194"/>
      <c r="Q5" s="194"/>
      <c r="R5" s="7"/>
      <c r="S5" s="7"/>
      <c r="T5" s="58"/>
      <c r="U5" s="7"/>
      <c r="V5" s="91"/>
      <c r="W5" s="91"/>
    </row>
    <row r="6" spans="1:23" s="51" customFormat="1" ht="12.6" customHeight="1" x14ac:dyDescent="0.2">
      <c r="A6" s="11"/>
      <c r="B6" s="54"/>
      <c r="C6" s="28"/>
      <c r="D6" s="54"/>
      <c r="E6" s="11"/>
      <c r="F6" s="11"/>
      <c r="G6" s="11"/>
      <c r="H6" s="11"/>
      <c r="I6" s="15" t="str" cm="1">
        <f t="array" ref="I6">INDEX(Trad, N6, lang)</f>
        <v>Bitte wählen Sie die Sprache aus</v>
      </c>
      <c r="J6" s="11"/>
      <c r="L6" s="212" t="s">
        <v>4466</v>
      </c>
      <c r="M6" s="11"/>
      <c r="N6" s="55">
        <v>203</v>
      </c>
      <c r="O6" s="188"/>
      <c r="P6" s="195"/>
      <c r="Q6" s="194"/>
      <c r="R6" s="211" cm="1">
        <f t="array" ref="R6">_xlfn.SWITCH(L6, "D", 1, "F", 2, "I", 3)</f>
        <v>1</v>
      </c>
      <c r="S6" s="191" t="s">
        <v>4692</v>
      </c>
      <c r="T6" s="58"/>
      <c r="U6" s="7"/>
      <c r="V6" s="91"/>
      <c r="W6" s="91"/>
    </row>
    <row r="7" spans="1:23" ht="5.0999999999999996" customHeight="1" x14ac:dyDescent="0.2">
      <c r="A7" s="10"/>
      <c r="B7" s="6">
        <f>IF(B12="D", 1, IF(B12="F", 2, 3))</f>
        <v>3</v>
      </c>
      <c r="F7" s="10"/>
      <c r="G7" s="14"/>
      <c r="H7" s="14"/>
      <c r="I7" s="14"/>
      <c r="J7" s="14"/>
      <c r="M7" s="10"/>
      <c r="N7" s="55"/>
      <c r="O7" s="188"/>
      <c r="P7" s="194"/>
      <c r="Q7" s="194"/>
      <c r="R7" s="192"/>
      <c r="S7" s="192"/>
    </row>
    <row r="8" spans="1:23" s="92" customFormat="1" ht="12.75" customHeight="1" x14ac:dyDescent="0.2">
      <c r="A8" s="17"/>
      <c r="B8" s="18"/>
      <c r="C8" s="19"/>
      <c r="D8" s="20"/>
      <c r="E8" s="20"/>
      <c r="F8" s="17"/>
      <c r="G8" s="14"/>
      <c r="H8" s="14"/>
      <c r="I8" s="164" t="str" cm="1">
        <f t="array" ref="I8">INDEX(Trad, N8, $R$6)</f>
        <v>Massnahme</v>
      </c>
      <c r="J8" s="14"/>
      <c r="K8" s="68"/>
      <c r="L8" s="165" t="str">
        <f>R8</f>
        <v>HZ-03a</v>
      </c>
      <c r="M8" s="17"/>
      <c r="N8" s="55">
        <v>23</v>
      </c>
      <c r="O8" s="189"/>
      <c r="P8" s="196"/>
      <c r="Q8" s="194"/>
      <c r="R8" s="199" t="s">
        <v>4673</v>
      </c>
      <c r="S8" s="191" t="s">
        <v>4949</v>
      </c>
      <c r="T8" s="58"/>
      <c r="U8" s="210" t="s">
        <v>4982</v>
      </c>
    </row>
    <row r="9" spans="1:23" ht="12.75" customHeight="1" x14ac:dyDescent="0.2">
      <c r="A9" s="10"/>
      <c r="B9" s="16"/>
      <c r="C9" s="15"/>
      <c r="E9" s="15"/>
      <c r="F9" s="10"/>
      <c r="G9" s="14"/>
      <c r="H9" s="14"/>
      <c r="I9" s="164" t="str" cm="1">
        <f t="array" ref="I9">INDEX(Trad, N9, $R$6)</f>
        <v>Version</v>
      </c>
      <c r="J9" s="14"/>
      <c r="K9" s="68"/>
      <c r="L9" s="165" t="str">
        <f>R10</f>
        <v>2.0 (11.2025)</v>
      </c>
      <c r="M9" s="10"/>
      <c r="N9" s="55">
        <v>24</v>
      </c>
      <c r="O9" s="188"/>
      <c r="P9" s="194"/>
      <c r="Q9" s="194"/>
      <c r="R9" s="211">
        <v>1</v>
      </c>
      <c r="S9" s="191" t="s">
        <v>4958</v>
      </c>
    </row>
    <row r="10" spans="1:23" ht="12.75" customHeight="1" x14ac:dyDescent="0.2">
      <c r="A10" s="10"/>
      <c r="B10" s="16"/>
      <c r="C10" s="15"/>
      <c r="E10" s="15"/>
      <c r="F10" s="10"/>
      <c r="G10" s="14"/>
      <c r="H10" s="14"/>
      <c r="I10" s="14"/>
      <c r="J10" s="14"/>
      <c r="K10" s="68"/>
      <c r="L10" s="158"/>
      <c r="M10" s="10"/>
      <c r="N10" s="55"/>
      <c r="O10" s="188"/>
      <c r="P10" s="194"/>
      <c r="Q10" s="194"/>
      <c r="R10" s="211" t="str">
        <f>$Q$21&amp;" ("&amp;$Q$22&amp;")"</f>
        <v>2.0 (11.2025)</v>
      </c>
      <c r="S10" s="191" t="s">
        <v>4950</v>
      </c>
    </row>
    <row r="11" spans="1:23" ht="12.75" customHeight="1" x14ac:dyDescent="0.2">
      <c r="A11" s="10"/>
      <c r="B11" s="16"/>
      <c r="C11" s="15"/>
      <c r="E11" s="15"/>
      <c r="F11" s="10"/>
      <c r="G11" s="14"/>
      <c r="H11" s="14"/>
      <c r="I11" s="14"/>
      <c r="J11" s="14"/>
      <c r="K11" s="68"/>
      <c r="L11" s="158"/>
      <c r="M11" s="10"/>
      <c r="N11" s="55"/>
      <c r="O11" s="188"/>
      <c r="P11" s="194"/>
      <c r="Q11" s="194"/>
      <c r="R11" s="7"/>
      <c r="S11" s="7"/>
    </row>
    <row r="12" spans="1:23" ht="12.75" customHeight="1" x14ac:dyDescent="0.2">
      <c r="A12" s="10"/>
      <c r="B12" s="6">
        <f>IF(B21="D", 1, IF(B21="F", 2, 3))</f>
        <v>3</v>
      </c>
      <c r="F12" s="10"/>
      <c r="G12" s="14"/>
      <c r="H12" s="14"/>
      <c r="I12" s="14"/>
      <c r="J12" s="14"/>
      <c r="M12" s="10"/>
      <c r="N12" s="55"/>
      <c r="O12" s="188"/>
      <c r="P12" s="194"/>
      <c r="Q12" s="194"/>
      <c r="R12" s="211">
        <f>lang + 3*(R9-1)</f>
        <v>1</v>
      </c>
      <c r="S12" s="191" t="s">
        <v>4953</v>
      </c>
    </row>
    <row r="13" spans="1:23" s="92" customFormat="1" ht="20.100000000000001" customHeight="1" x14ac:dyDescent="0.2">
      <c r="A13" s="17"/>
      <c r="B13" s="87" t="str" cm="1">
        <f t="array" ref="B13">INDEX(Trad, N13, lang)</f>
        <v>Inhaltsverzeichnis</v>
      </c>
      <c r="C13" s="19"/>
      <c r="D13" s="20"/>
      <c r="E13" s="20"/>
      <c r="F13" s="17"/>
      <c r="G13" s="14"/>
      <c r="H13" s="14"/>
      <c r="I13" s="14"/>
      <c r="J13" s="14"/>
      <c r="K13" s="20"/>
      <c r="L13" s="20"/>
      <c r="M13" s="17"/>
      <c r="N13" s="55">
        <v>205</v>
      </c>
      <c r="O13" s="189"/>
      <c r="P13" s="196"/>
      <c r="Q13" s="194"/>
      <c r="R13" s="7"/>
      <c r="S13" s="7"/>
      <c r="T13" s="58"/>
      <c r="U13" s="7"/>
    </row>
    <row r="14" spans="1:23" ht="8.1" customHeight="1" x14ac:dyDescent="0.2">
      <c r="A14" s="10"/>
      <c r="B14" s="16"/>
      <c r="C14" s="15"/>
      <c r="E14" s="15"/>
      <c r="F14" s="10"/>
      <c r="G14" s="14"/>
      <c r="H14" s="14"/>
      <c r="I14" s="14"/>
      <c r="J14" s="14"/>
      <c r="M14" s="10"/>
      <c r="N14" s="55"/>
      <c r="O14" s="188"/>
      <c r="P14" s="194"/>
      <c r="Q14" s="194"/>
      <c r="R14" s="7"/>
      <c r="S14" s="7"/>
    </row>
    <row r="15" spans="1:23" ht="24.95" customHeight="1" x14ac:dyDescent="0.2">
      <c r="A15" s="11"/>
      <c r="B15" s="259" t="str" cm="1">
        <f t="array" ref="B15">INDEX(Trad, N15, lang)</f>
        <v>A. Einsparprotokoll</v>
      </c>
      <c r="C15" s="260"/>
      <c r="D15" s="260"/>
      <c r="E15" s="260"/>
      <c r="F15" s="255" t="str" cm="1">
        <f t="array" ref="F15">INDEX(Trad, O15, $R$6)</f>
        <v>legt den Anwendungsbereich und die Anforderungen für die Umsetzung der Massnahme sowie an die Nachweise fest. Es ist keine Eingabe erforderlich.</v>
      </c>
      <c r="G15" s="255"/>
      <c r="H15" s="255"/>
      <c r="I15" s="255"/>
      <c r="J15" s="255"/>
      <c r="K15" s="255"/>
      <c r="L15" s="256"/>
      <c r="M15" s="10"/>
      <c r="N15" s="55">
        <v>206</v>
      </c>
      <c r="O15" s="55">
        <v>208</v>
      </c>
      <c r="P15" s="194"/>
      <c r="Q15" s="194"/>
      <c r="R15" s="7"/>
      <c r="S15" s="7"/>
    </row>
    <row r="16" spans="1:23" s="97" customFormat="1" ht="24.95" customHeight="1" x14ac:dyDescent="0.2">
      <c r="A16" s="11"/>
      <c r="B16" s="261" t="str" cm="1">
        <f t="array" ref="B16">INDEX(Trad, N16, lang)</f>
        <v>B. Monitoringliste</v>
      </c>
      <c r="C16" s="262"/>
      <c r="D16" s="262"/>
      <c r="E16" s="262"/>
      <c r="F16" s="257" t="str" cm="1">
        <f t="array" ref="F16">INDEX(Trad, O16, $R$6)</f>
        <v>fasst die in diesem Protokoll gemeldeten Massnahmen zusammen. Alle Eingabefelder müssen für jede Massnahme ausgefüllt werden.</v>
      </c>
      <c r="G16" s="257"/>
      <c r="H16" s="257"/>
      <c r="I16" s="257"/>
      <c r="J16" s="257"/>
      <c r="K16" s="257"/>
      <c r="L16" s="258"/>
      <c r="M16" s="94"/>
      <c r="N16" s="55">
        <v>207</v>
      </c>
      <c r="O16" s="55">
        <v>209</v>
      </c>
      <c r="P16" s="197"/>
      <c r="Q16" s="194"/>
      <c r="R16" s="7"/>
      <c r="S16" s="7"/>
      <c r="T16" s="58"/>
      <c r="U16" s="7"/>
    </row>
    <row r="17" spans="1:21" s="97" customFormat="1" ht="20.100000000000001" customHeight="1" x14ac:dyDescent="0.2">
      <c r="A17" s="10"/>
      <c r="B17" s="93"/>
      <c r="C17" s="98"/>
      <c r="D17" s="7"/>
      <c r="E17" s="98"/>
      <c r="F17" s="94"/>
      <c r="G17" s="96"/>
      <c r="H17" s="96"/>
      <c r="I17" s="96"/>
      <c r="J17" s="96"/>
      <c r="K17" s="95"/>
      <c r="L17" s="95"/>
      <c r="M17" s="94"/>
      <c r="N17" s="55"/>
      <c r="O17" s="190"/>
      <c r="P17" s="197"/>
      <c r="Q17" s="194"/>
      <c r="R17" s="95"/>
      <c r="S17" s="95"/>
      <c r="T17" s="58"/>
      <c r="U17" s="7"/>
    </row>
    <row r="18" spans="1:21" ht="12.75" customHeight="1" x14ac:dyDescent="0.2">
      <c r="A18" s="10"/>
      <c r="B18" s="16"/>
      <c r="C18" s="15"/>
      <c r="E18" s="15"/>
      <c r="F18" s="10"/>
      <c r="G18" s="14"/>
      <c r="H18" s="14"/>
      <c r="I18" s="14"/>
      <c r="J18" s="14"/>
      <c r="M18" s="10"/>
      <c r="N18" s="55"/>
      <c r="O18" s="188"/>
      <c r="P18" s="194"/>
      <c r="Q18" s="194"/>
      <c r="R18" s="7"/>
      <c r="S18" s="7"/>
      <c r="T18" s="50"/>
    </row>
    <row r="19" spans="1:21" s="92" customFormat="1" ht="20.100000000000001" customHeight="1" x14ac:dyDescent="0.2">
      <c r="A19" s="17"/>
      <c r="B19" s="87" t="str" cm="1">
        <f t="array" ref="B19">INDEX(Trad, N19, lang)</f>
        <v>Versionshistorie</v>
      </c>
      <c r="C19" s="19"/>
      <c r="D19" s="20"/>
      <c r="E19" s="20"/>
      <c r="F19" s="17"/>
      <c r="G19" s="14"/>
      <c r="H19" s="14"/>
      <c r="I19" s="14"/>
      <c r="J19" s="14"/>
      <c r="K19" s="20"/>
      <c r="L19" s="20"/>
      <c r="M19" s="17"/>
      <c r="N19" s="55">
        <v>210</v>
      </c>
      <c r="O19" s="189"/>
      <c r="P19" s="196"/>
      <c r="Q19" s="194"/>
      <c r="R19" s="20"/>
      <c r="S19" s="20"/>
      <c r="T19" s="58"/>
      <c r="U19" s="7"/>
    </row>
    <row r="20" spans="1:21" ht="8.1" customHeight="1" x14ac:dyDescent="0.2">
      <c r="A20" s="10"/>
      <c r="B20" s="16"/>
      <c r="C20" s="15"/>
      <c r="E20" s="15"/>
      <c r="F20" s="10"/>
      <c r="G20" s="14"/>
      <c r="H20" s="14"/>
      <c r="I20" s="14"/>
      <c r="J20" s="14"/>
      <c r="M20" s="10"/>
      <c r="N20" s="55"/>
      <c r="O20" s="188"/>
      <c r="P20" s="196"/>
      <c r="Q20" s="194"/>
      <c r="R20" s="7"/>
      <c r="S20" s="7"/>
    </row>
    <row r="21" spans="1:21" s="92" customFormat="1" ht="20.100000000000001" customHeight="1" x14ac:dyDescent="0.2">
      <c r="A21" s="20"/>
      <c r="B21" s="161" t="s">
        <v>4772</v>
      </c>
      <c r="C21" s="159" t="str" cm="1">
        <f t="array" ref="C21">INDEX(Trad, N21, lang)</f>
        <v>Datum</v>
      </c>
      <c r="D21" s="263" t="str" cm="1">
        <f t="array" ref="D21">INDEX(Trad, O21, lang)</f>
        <v>Änderung</v>
      </c>
      <c r="E21" s="264"/>
      <c r="F21" s="264"/>
      <c r="G21" s="264"/>
      <c r="H21" s="264"/>
      <c r="I21" s="264"/>
      <c r="J21" s="264"/>
      <c r="K21" s="264"/>
      <c r="L21" s="265"/>
      <c r="M21" s="20"/>
      <c r="N21" s="55">
        <v>211</v>
      </c>
      <c r="O21" s="55">
        <v>220</v>
      </c>
      <c r="P21" s="156" cm="1">
        <f t="array" ref="P21">_xlfn.XLOOKUP(TRUE, $R$22:$R$35&lt;&gt;"", $R$22:$R$35, , ,-1)</f>
        <v>2</v>
      </c>
      <c r="Q21" s="156" t="str">
        <f>TEXT(P21,"#.0")</f>
        <v>2.0</v>
      </c>
      <c r="R21" s="20"/>
      <c r="S21" s="20"/>
      <c r="T21" s="58"/>
      <c r="U21" s="7"/>
    </row>
    <row r="22" spans="1:21" ht="15" customHeight="1" x14ac:dyDescent="0.2">
      <c r="B22" s="200">
        <f>IF(OR(ISBLANK(R22), P22=R22),"",R22)</f>
        <v>1</v>
      </c>
      <c r="C22" s="176">
        <f>IF(OR(ISBLANK(S22), Q22=S22),"",S22)</f>
        <v>45597</v>
      </c>
      <c r="D22" s="266" t="str" cm="1">
        <f t="array" ref="D22">IF(ISBLANK(B22), "", INDEX(Trad, N22, lang))</f>
        <v>Erste Fassung</v>
      </c>
      <c r="E22" s="266"/>
      <c r="F22" s="266"/>
      <c r="G22" s="266"/>
      <c r="H22" s="266"/>
      <c r="I22" s="266"/>
      <c r="J22" s="266"/>
      <c r="K22" s="266"/>
      <c r="L22" s="267"/>
      <c r="N22" s="55">
        <v>221</v>
      </c>
      <c r="O22" s="188"/>
      <c r="P22" s="173">
        <f>VLOOKUP(P21, $R$22:$S$35, 2, FALSE)</f>
        <v>45962</v>
      </c>
      <c r="Q22" s="173" t="str">
        <f>TEXT(Version!P22,"mm.aaaa")</f>
        <v>11.2025</v>
      </c>
      <c r="R22" s="206">
        <v>1</v>
      </c>
      <c r="S22" s="205">
        <v>45597</v>
      </c>
      <c r="T22" s="58">
        <f>1</f>
        <v>1</v>
      </c>
      <c r="U22" s="210" t="s">
        <v>4983</v>
      </c>
    </row>
    <row r="23" spans="1:21" ht="15" customHeight="1" x14ac:dyDescent="0.2">
      <c r="B23" s="201">
        <f t="shared" ref="B23:C35" si="0">IF(OR(ISBLANK(R23), R22=R23),"",R23)</f>
        <v>2</v>
      </c>
      <c r="C23" s="177">
        <f t="shared" si="0"/>
        <v>45962</v>
      </c>
      <c r="D23" s="253" t="str" cm="1">
        <f t="array" ref="D23">IF(ISBLANK(INDEX(Trad, N23, measure_lang)), "", INDEX(Trad, N23, measure_lang))</f>
        <v>Aufnahme einer Übersichtstabelle über die Änderungen zwischen den früheren Versionen</v>
      </c>
      <c r="E23" s="253"/>
      <c r="F23" s="253"/>
      <c r="G23" s="253"/>
      <c r="H23" s="253"/>
      <c r="I23" s="253"/>
      <c r="J23" s="253"/>
      <c r="K23" s="253"/>
      <c r="L23" s="254"/>
      <c r="N23" s="49">
        <v>222</v>
      </c>
      <c r="O23" s="188"/>
      <c r="P23" s="204"/>
      <c r="Q23" s="193"/>
      <c r="R23" s="206">
        <v>2</v>
      </c>
      <c r="S23" s="205">
        <v>45962</v>
      </c>
      <c r="T23" s="58">
        <f>IF(ISBLANK(R23), 1001, IF(R23&lt;&gt;R22, T22+1,T22))</f>
        <v>2</v>
      </c>
      <c r="U23" s="210"/>
    </row>
    <row r="24" spans="1:21" ht="15" customHeight="1" x14ac:dyDescent="0.2">
      <c r="B24" s="201" t="str">
        <f t="shared" si="0"/>
        <v/>
      </c>
      <c r="C24" s="177" t="str">
        <f t="shared" si="0"/>
        <v/>
      </c>
      <c r="D24" s="253" t="str" cm="1">
        <f t="array" ref="D24">IF(ISBLANK(INDEX(Trad, N24, measure_lang)), "", INDEX(Trad, N24, measure_lang))</f>
        <v>Einfügen des Einsparprotokolls (Tabelle A)</v>
      </c>
      <c r="E24" s="253"/>
      <c r="F24" s="253"/>
      <c r="G24" s="253"/>
      <c r="H24" s="253"/>
      <c r="I24" s="253"/>
      <c r="J24" s="253"/>
      <c r="K24" s="253"/>
      <c r="L24" s="254"/>
      <c r="N24" s="49">
        <v>223</v>
      </c>
      <c r="O24" s="188"/>
      <c r="P24" s="204"/>
      <c r="Q24" s="193"/>
      <c r="R24" s="206">
        <v>2</v>
      </c>
      <c r="S24" s="205">
        <v>45962</v>
      </c>
      <c r="T24" s="58">
        <f t="shared" ref="T24:T35" si="1">IF(ISBLANK(R24), 1001, IF(R24&lt;&gt;R23, T23+1,T23))</f>
        <v>2</v>
      </c>
      <c r="U24" s="210"/>
    </row>
    <row r="25" spans="1:21" ht="15" customHeight="1" x14ac:dyDescent="0.2">
      <c r="B25" s="201" t="str">
        <f t="shared" si="0"/>
        <v/>
      </c>
      <c r="C25" s="177" t="str">
        <f t="shared" si="0"/>
        <v/>
      </c>
      <c r="D25" s="253" t="str" cm="1">
        <f t="array" ref="D25">IF(ISBLANK(INDEX(Trad, N25, measure_lang)), "", INDEX(Trad, N25, measure_lang))</f>
        <v>Änderung und Aufnahme von Feldern in der Monitoringliste  (Tabelle B)</v>
      </c>
      <c r="E25" s="253"/>
      <c r="F25" s="253"/>
      <c r="G25" s="253"/>
      <c r="H25" s="253"/>
      <c r="I25" s="253"/>
      <c r="J25" s="253"/>
      <c r="K25" s="253"/>
      <c r="L25" s="254"/>
      <c r="N25" s="49">
        <v>224</v>
      </c>
      <c r="O25" s="188"/>
      <c r="P25" s="204"/>
      <c r="Q25" s="193"/>
      <c r="R25" s="206">
        <v>2</v>
      </c>
      <c r="S25" s="205">
        <v>45962</v>
      </c>
      <c r="T25" s="58">
        <f t="shared" si="1"/>
        <v>2</v>
      </c>
      <c r="U25" s="210"/>
    </row>
    <row r="26" spans="1:21" ht="15" customHeight="1" x14ac:dyDescent="0.2">
      <c r="B26" s="201" t="str">
        <f t="shared" si="0"/>
        <v/>
      </c>
      <c r="C26" s="177" t="str">
        <f t="shared" si="0"/>
        <v/>
      </c>
      <c r="D26" s="253" t="str" cm="1">
        <f t="array" ref="D26">IF(ISBLANK(INDEX(Trad, N26, measure_lang)), "", INDEX(Trad, N26, measure_lang))</f>
        <v>Diverse Layout Anpassungen</v>
      </c>
      <c r="E26" s="253"/>
      <c r="F26" s="253"/>
      <c r="G26" s="253"/>
      <c r="H26" s="253"/>
      <c r="I26" s="253"/>
      <c r="J26" s="253"/>
      <c r="K26" s="253"/>
      <c r="L26" s="254"/>
      <c r="N26" s="49">
        <v>225</v>
      </c>
      <c r="O26" s="188"/>
      <c r="P26" s="204"/>
      <c r="Q26" s="193"/>
      <c r="R26" s="206">
        <v>2</v>
      </c>
      <c r="S26" s="205">
        <v>45962</v>
      </c>
      <c r="T26" s="58">
        <f t="shared" si="1"/>
        <v>2</v>
      </c>
      <c r="U26" s="210"/>
    </row>
    <row r="27" spans="1:21" ht="15" customHeight="1" x14ac:dyDescent="0.2">
      <c r="B27" s="201" t="str">
        <f t="shared" si="0"/>
        <v/>
      </c>
      <c r="C27" s="177" t="str">
        <f t="shared" si="0"/>
        <v/>
      </c>
      <c r="D27" s="253" t="str" cm="1">
        <f t="array" ref="D27">IF(ISBLANK(INDEX(Trad, N27, measure_lang)), "", INDEX(Trad, N27, measure_lang))</f>
        <v/>
      </c>
      <c r="E27" s="253"/>
      <c r="F27" s="253"/>
      <c r="G27" s="253"/>
      <c r="H27" s="253"/>
      <c r="I27" s="253"/>
      <c r="J27" s="253"/>
      <c r="K27" s="253"/>
      <c r="L27" s="254"/>
      <c r="N27" s="49">
        <v>226</v>
      </c>
      <c r="O27" s="188"/>
      <c r="P27" s="204"/>
      <c r="Q27" s="193"/>
      <c r="R27" s="206"/>
      <c r="S27" s="205"/>
      <c r="T27" s="58">
        <f t="shared" si="1"/>
        <v>1001</v>
      </c>
      <c r="U27" s="210"/>
    </row>
    <row r="28" spans="1:21" ht="15" customHeight="1" x14ac:dyDescent="0.2">
      <c r="B28" s="201" t="str">
        <f t="shared" si="0"/>
        <v/>
      </c>
      <c r="C28" s="177" t="str">
        <f t="shared" si="0"/>
        <v/>
      </c>
      <c r="D28" s="253" t="str" cm="1">
        <f t="array" ref="D28">IF(ISBLANK(INDEX(Trad, N28, measure_lang)), "", INDEX(Trad, N28, measure_lang))</f>
        <v/>
      </c>
      <c r="E28" s="253"/>
      <c r="F28" s="253"/>
      <c r="G28" s="253"/>
      <c r="H28" s="253"/>
      <c r="I28" s="253"/>
      <c r="J28" s="253"/>
      <c r="K28" s="253"/>
      <c r="L28" s="254"/>
      <c r="N28" s="49">
        <v>227</v>
      </c>
      <c r="O28" s="188"/>
      <c r="P28" s="204"/>
      <c r="Q28" s="193"/>
      <c r="R28" s="206"/>
      <c r="S28" s="205"/>
      <c r="T28" s="58">
        <f t="shared" si="1"/>
        <v>1001</v>
      </c>
      <c r="U28" s="210"/>
    </row>
    <row r="29" spans="1:21" ht="15" customHeight="1" x14ac:dyDescent="0.2">
      <c r="B29" s="201" t="str">
        <f t="shared" si="0"/>
        <v/>
      </c>
      <c r="C29" s="177" t="str">
        <f t="shared" si="0"/>
        <v/>
      </c>
      <c r="D29" s="253" t="str" cm="1">
        <f t="array" ref="D29">IF(ISBLANK(INDEX(Trad, N29, measure_lang)), "", INDEX(Trad, N29, measure_lang))</f>
        <v/>
      </c>
      <c r="E29" s="253"/>
      <c r="F29" s="253"/>
      <c r="G29" s="253"/>
      <c r="H29" s="253"/>
      <c r="I29" s="253"/>
      <c r="J29" s="253"/>
      <c r="K29" s="253"/>
      <c r="L29" s="254"/>
      <c r="N29" s="49">
        <v>228</v>
      </c>
      <c r="O29" s="188"/>
      <c r="P29" s="204"/>
      <c r="Q29" s="193"/>
      <c r="R29" s="206"/>
      <c r="S29" s="205"/>
      <c r="T29" s="58">
        <f t="shared" si="1"/>
        <v>1001</v>
      </c>
      <c r="U29" s="210"/>
    </row>
    <row r="30" spans="1:21" ht="15" customHeight="1" x14ac:dyDescent="0.2">
      <c r="B30" s="201" t="str">
        <f t="shared" si="0"/>
        <v/>
      </c>
      <c r="C30" s="177" t="str">
        <f t="shared" si="0"/>
        <v/>
      </c>
      <c r="D30" s="253" t="str" cm="1">
        <f t="array" ref="D30">IF(ISBLANK(INDEX(Trad, N30, measure_lang)), "", INDEX(Trad, N30, measure_lang))</f>
        <v/>
      </c>
      <c r="E30" s="253"/>
      <c r="F30" s="253"/>
      <c r="G30" s="253"/>
      <c r="H30" s="253"/>
      <c r="I30" s="253"/>
      <c r="J30" s="253"/>
      <c r="K30" s="253"/>
      <c r="L30" s="254"/>
      <c r="N30" s="49">
        <v>229</v>
      </c>
      <c r="O30" s="188"/>
      <c r="P30" s="204"/>
      <c r="Q30" s="193"/>
      <c r="R30" s="206"/>
      <c r="S30" s="205"/>
      <c r="T30" s="58">
        <f t="shared" si="1"/>
        <v>1001</v>
      </c>
      <c r="U30" s="210"/>
    </row>
    <row r="31" spans="1:21" ht="15" customHeight="1" x14ac:dyDescent="0.2">
      <c r="B31" s="201" t="str">
        <f t="shared" si="0"/>
        <v/>
      </c>
      <c r="C31" s="177" t="str">
        <f t="shared" si="0"/>
        <v/>
      </c>
      <c r="D31" s="253" t="str" cm="1">
        <f t="array" ref="D31">IF(ISBLANK(INDEX(Trad, N31, measure_lang)), "", INDEX(Trad, N31, measure_lang))</f>
        <v/>
      </c>
      <c r="E31" s="253"/>
      <c r="F31" s="253"/>
      <c r="G31" s="253"/>
      <c r="H31" s="253"/>
      <c r="I31" s="253"/>
      <c r="J31" s="253"/>
      <c r="K31" s="253"/>
      <c r="L31" s="254"/>
      <c r="N31" s="49">
        <v>230</v>
      </c>
      <c r="O31" s="188"/>
      <c r="P31" s="204"/>
      <c r="Q31" s="193"/>
      <c r="R31" s="206"/>
      <c r="S31" s="205"/>
      <c r="T31" s="58">
        <f t="shared" si="1"/>
        <v>1001</v>
      </c>
      <c r="U31" s="210"/>
    </row>
    <row r="32" spans="1:21" ht="15" customHeight="1" x14ac:dyDescent="0.2">
      <c r="B32" s="201" t="str">
        <f t="shared" si="0"/>
        <v/>
      </c>
      <c r="C32" s="177" t="str">
        <f t="shared" si="0"/>
        <v/>
      </c>
      <c r="D32" s="253" t="str" cm="1">
        <f t="array" ref="D32">IF(ISBLANK(INDEX(Trad, N32, measure_lang)), "", INDEX(Trad, N32, measure_lang))</f>
        <v/>
      </c>
      <c r="E32" s="253"/>
      <c r="F32" s="253"/>
      <c r="G32" s="253"/>
      <c r="H32" s="253"/>
      <c r="I32" s="253"/>
      <c r="J32" s="253"/>
      <c r="K32" s="253"/>
      <c r="L32" s="254"/>
      <c r="N32" s="49">
        <v>227</v>
      </c>
      <c r="O32" s="188"/>
      <c r="P32" s="204"/>
      <c r="Q32" s="193"/>
      <c r="R32" s="206"/>
      <c r="S32" s="205"/>
      <c r="T32" s="58">
        <f t="shared" si="1"/>
        <v>1001</v>
      </c>
      <c r="U32" s="210"/>
    </row>
    <row r="33" spans="1:23" ht="15" customHeight="1" x14ac:dyDescent="0.2">
      <c r="B33" s="201" t="str">
        <f t="shared" si="0"/>
        <v/>
      </c>
      <c r="C33" s="177" t="str">
        <f t="shared" si="0"/>
        <v/>
      </c>
      <c r="D33" s="253" t="str" cm="1">
        <f t="array" ref="D33">IF(ISBLANK(INDEX(Trad, N33, measure_lang)), "", INDEX(Trad, N33, measure_lang))</f>
        <v/>
      </c>
      <c r="E33" s="253"/>
      <c r="F33" s="253"/>
      <c r="G33" s="253"/>
      <c r="H33" s="253"/>
      <c r="I33" s="253"/>
      <c r="J33" s="253"/>
      <c r="K33" s="253"/>
      <c r="L33" s="254"/>
      <c r="N33" s="49">
        <v>228</v>
      </c>
      <c r="O33" s="188"/>
      <c r="P33" s="204"/>
      <c r="Q33" s="193"/>
      <c r="R33" s="206"/>
      <c r="S33" s="205"/>
      <c r="T33" s="58">
        <f t="shared" si="1"/>
        <v>1001</v>
      </c>
      <c r="U33" s="210"/>
    </row>
    <row r="34" spans="1:23" ht="15" customHeight="1" x14ac:dyDescent="0.2">
      <c r="B34" s="201" t="str">
        <f t="shared" si="0"/>
        <v/>
      </c>
      <c r="C34" s="177" t="str">
        <f t="shared" si="0"/>
        <v/>
      </c>
      <c r="D34" s="253" t="str" cm="1">
        <f t="array" ref="D34">IF(ISBLANK(INDEX(Trad, N34, measure_lang)), "", INDEX(Trad, N34, measure_lang))</f>
        <v/>
      </c>
      <c r="E34" s="253"/>
      <c r="F34" s="253"/>
      <c r="G34" s="253"/>
      <c r="H34" s="253"/>
      <c r="I34" s="253"/>
      <c r="J34" s="253"/>
      <c r="K34" s="253"/>
      <c r="L34" s="254"/>
      <c r="N34" s="49">
        <v>229</v>
      </c>
      <c r="O34" s="188"/>
      <c r="P34" s="204"/>
      <c r="Q34" s="193"/>
      <c r="R34" s="206"/>
      <c r="S34" s="205"/>
      <c r="T34" s="58">
        <f t="shared" si="1"/>
        <v>1001</v>
      </c>
      <c r="U34" s="210"/>
    </row>
    <row r="35" spans="1:23" ht="15" customHeight="1" x14ac:dyDescent="0.2">
      <c r="B35" s="202" t="str">
        <f t="shared" si="0"/>
        <v/>
      </c>
      <c r="C35" s="178" t="str">
        <f t="shared" si="0"/>
        <v/>
      </c>
      <c r="D35" s="269" t="str" cm="1">
        <f t="array" ref="D35">IF(ISBLANK(INDEX(Trad, N35, measure_lang)), "", INDEX(Trad, N35, measure_lang))</f>
        <v/>
      </c>
      <c r="E35" s="269"/>
      <c r="F35" s="269"/>
      <c r="G35" s="269"/>
      <c r="H35" s="269"/>
      <c r="I35" s="269"/>
      <c r="J35" s="269"/>
      <c r="K35" s="269"/>
      <c r="L35" s="270"/>
      <c r="N35" s="49">
        <v>230</v>
      </c>
      <c r="O35" s="188"/>
      <c r="P35" s="204"/>
      <c r="Q35" s="193"/>
      <c r="R35" s="206"/>
      <c r="S35" s="205"/>
      <c r="T35" s="58">
        <f t="shared" si="1"/>
        <v>1001</v>
      </c>
      <c r="U35" s="210"/>
    </row>
    <row r="36" spans="1:23" ht="15" customHeight="1" x14ac:dyDescent="0.2">
      <c r="B36" s="154"/>
      <c r="C36" s="155"/>
      <c r="D36" s="155"/>
      <c r="E36" s="155"/>
      <c r="F36" s="155"/>
      <c r="G36" s="155"/>
      <c r="H36" s="155"/>
      <c r="I36" s="155"/>
      <c r="J36" s="155"/>
      <c r="K36" s="155"/>
      <c r="L36" s="155"/>
      <c r="N36" s="55"/>
      <c r="O36" s="188"/>
      <c r="P36" s="196"/>
      <c r="Q36" s="194"/>
      <c r="R36" s="7"/>
      <c r="S36" s="7"/>
    </row>
    <row r="37" spans="1:23" ht="15" customHeight="1" x14ac:dyDescent="0.2">
      <c r="N37" s="55"/>
      <c r="O37" s="188"/>
      <c r="P37" s="196"/>
      <c r="Q37" s="194"/>
      <c r="R37" s="7"/>
      <c r="S37" s="7"/>
    </row>
    <row r="38" spans="1:23" ht="15" customHeight="1" x14ac:dyDescent="0.2">
      <c r="N38" s="55"/>
      <c r="O38" s="188"/>
      <c r="P38" s="194"/>
      <c r="Q38" s="194"/>
      <c r="R38" s="7"/>
      <c r="S38" s="7"/>
    </row>
    <row r="39" spans="1:23" ht="15" customHeight="1" x14ac:dyDescent="0.2">
      <c r="N39" s="55"/>
      <c r="O39" s="188"/>
      <c r="P39" s="194"/>
      <c r="Q39" s="194"/>
      <c r="R39" s="7"/>
      <c r="S39" s="7"/>
    </row>
    <row r="40" spans="1:23" ht="15" customHeight="1" x14ac:dyDescent="0.2">
      <c r="N40" s="55"/>
      <c r="O40" s="188"/>
      <c r="P40" s="194"/>
      <c r="Q40" s="194"/>
      <c r="R40" s="7"/>
      <c r="S40" s="7"/>
    </row>
    <row r="41" spans="1:23" s="51" customFormat="1" ht="13.5" customHeight="1" x14ac:dyDescent="0.2">
      <c r="A41" s="38"/>
      <c r="B41" s="27" t="str" cm="1">
        <f t="array" ref="B41">INDEX(Trad, N41, lang)</f>
        <v>Disclaimer</v>
      </c>
      <c r="C41" s="27"/>
      <c r="D41" s="54"/>
      <c r="E41" s="54"/>
      <c r="F41" s="54"/>
      <c r="G41" s="54"/>
      <c r="H41" s="54"/>
      <c r="I41" s="54"/>
      <c r="J41" s="54"/>
      <c r="K41" s="54"/>
      <c r="L41" s="54"/>
      <c r="M41" s="54"/>
      <c r="N41" s="55">
        <v>240</v>
      </c>
      <c r="O41" s="188"/>
      <c r="P41" s="194"/>
      <c r="Q41" s="194"/>
      <c r="R41" s="7"/>
      <c r="S41" s="7"/>
      <c r="T41" s="138"/>
      <c r="U41" s="7"/>
      <c r="V41" s="91"/>
      <c r="W41" s="91"/>
    </row>
    <row r="42" spans="1:23" s="51" customFormat="1" ht="58.5" customHeight="1" x14ac:dyDescent="0.2">
      <c r="A42" s="38"/>
      <c r="B42" s="268"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68"/>
      <c r="D42" s="268"/>
      <c r="E42" s="268"/>
      <c r="F42" s="268"/>
      <c r="G42" s="268"/>
      <c r="H42" s="268"/>
      <c r="I42" s="268"/>
      <c r="J42" s="268"/>
      <c r="K42" s="268"/>
      <c r="L42" s="268"/>
      <c r="M42" s="54"/>
      <c r="N42" s="55">
        <v>241</v>
      </c>
      <c r="O42" s="188"/>
      <c r="P42" s="194"/>
      <c r="Q42" s="194"/>
      <c r="R42" s="7"/>
      <c r="S42" s="7"/>
      <c r="T42" s="58"/>
      <c r="U42" s="7"/>
      <c r="V42" s="91"/>
      <c r="W42" s="91"/>
    </row>
    <row r="43" spans="1:23" x14ac:dyDescent="0.2">
      <c r="N43" s="55"/>
      <c r="O43" s="188"/>
      <c r="P43" s="194"/>
      <c r="Q43" s="194"/>
      <c r="R43" s="7"/>
      <c r="S43" s="7"/>
      <c r="T43" s="50"/>
    </row>
    <row r="44" spans="1:23" x14ac:dyDescent="0.2">
      <c r="N44" s="55"/>
      <c r="O44" s="188"/>
      <c r="P44" s="194"/>
      <c r="Q44" s="194"/>
      <c r="R44" s="7"/>
      <c r="S44" s="7"/>
    </row>
    <row r="45" spans="1:23" x14ac:dyDescent="0.2">
      <c r="N45" s="55"/>
      <c r="O45" s="188"/>
      <c r="P45" s="194"/>
      <c r="Q45" s="194"/>
      <c r="R45" s="7"/>
      <c r="S45" s="7"/>
    </row>
    <row r="46" spans="1:23" x14ac:dyDescent="0.2">
      <c r="N46" s="55"/>
      <c r="O46" s="188"/>
      <c r="P46" s="194"/>
      <c r="Q46" s="194"/>
      <c r="R46" s="7"/>
      <c r="S46" s="7"/>
    </row>
    <row r="47" spans="1:23" x14ac:dyDescent="0.2">
      <c r="N47" s="55"/>
      <c r="O47" s="188"/>
      <c r="P47" s="194"/>
      <c r="Q47" s="194"/>
      <c r="R47" s="7"/>
      <c r="S47" s="7"/>
    </row>
    <row r="48" spans="1:23" x14ac:dyDescent="0.2">
      <c r="N48" s="55"/>
      <c r="O48" s="188"/>
      <c r="P48" s="194"/>
      <c r="Q48" s="194"/>
      <c r="R48" s="7"/>
      <c r="S48" s="7"/>
    </row>
    <row r="49" spans="14:20" hidden="1" x14ac:dyDescent="0.2">
      <c r="N49" s="55"/>
    </row>
    <row r="50" spans="14:20" hidden="1" x14ac:dyDescent="0.2">
      <c r="N50" s="55"/>
    </row>
    <row r="51" spans="14:20" hidden="1" x14ac:dyDescent="0.2">
      <c r="N51" s="55"/>
      <c r="T51" s="58">
        <v>10</v>
      </c>
    </row>
    <row r="52" spans="14:20" hidden="1" x14ac:dyDescent="0.2">
      <c r="N52" s="55"/>
    </row>
    <row r="53" spans="14:20" hidden="1" x14ac:dyDescent="0.2">
      <c r="N53" s="55"/>
    </row>
    <row r="54" spans="14:20" hidden="1" x14ac:dyDescent="0.2">
      <c r="N54" s="55"/>
      <c r="T54" s="58">
        <v>10</v>
      </c>
    </row>
    <row r="55" spans="14:20" hidden="1" x14ac:dyDescent="0.2">
      <c r="N55" s="55"/>
    </row>
    <row r="56" spans="14:20" hidden="1" x14ac:dyDescent="0.2">
      <c r="N56" s="55"/>
    </row>
    <row r="57" spans="14:20" hidden="1" x14ac:dyDescent="0.2">
      <c r="N57" s="55"/>
      <c r="T57" s="58">
        <v>10</v>
      </c>
    </row>
    <row r="58" spans="14:20" hidden="1" x14ac:dyDescent="0.2">
      <c r="N58" s="55"/>
    </row>
    <row r="59" spans="14:20" hidden="1" x14ac:dyDescent="0.2">
      <c r="N59" s="55"/>
    </row>
    <row r="60" spans="14:20" hidden="1" x14ac:dyDescent="0.2">
      <c r="N60" s="55"/>
      <c r="T60" s="58">
        <v>10</v>
      </c>
    </row>
    <row r="61" spans="14:20" hidden="1" x14ac:dyDescent="0.2">
      <c r="N61" s="55"/>
    </row>
    <row r="62" spans="14:20" hidden="1" x14ac:dyDescent="0.2">
      <c r="N62" s="55"/>
    </row>
    <row r="63" spans="14:20" hidden="1" x14ac:dyDescent="0.2">
      <c r="N63" s="55"/>
      <c r="T63" s="58">
        <v>10</v>
      </c>
    </row>
    <row r="64" spans="14:20" hidden="1" x14ac:dyDescent="0.2">
      <c r="N64" s="55"/>
    </row>
    <row r="65" spans="14:20" hidden="1" x14ac:dyDescent="0.2">
      <c r="N65" s="55"/>
      <c r="T65" s="138">
        <v>8</v>
      </c>
    </row>
    <row r="66" spans="14:20" hidden="1" x14ac:dyDescent="0.2">
      <c r="N66" s="55"/>
    </row>
    <row r="67" spans="14:20" hidden="1" x14ac:dyDescent="0.2">
      <c r="N67" s="55"/>
      <c r="T67" s="58">
        <v>10</v>
      </c>
    </row>
    <row r="68" spans="14:20" hidden="1" x14ac:dyDescent="0.2">
      <c r="N68" s="55"/>
      <c r="T68" s="58">
        <v>10</v>
      </c>
    </row>
    <row r="69" spans="14:20" hidden="1" x14ac:dyDescent="0.2">
      <c r="N69" s="55"/>
    </row>
    <row r="70" spans="14:20" hidden="1" x14ac:dyDescent="0.2">
      <c r="N70" s="55"/>
      <c r="T70" s="50">
        <v>11</v>
      </c>
    </row>
    <row r="71" spans="14:20" hidden="1" x14ac:dyDescent="0.2">
      <c r="N71" s="55"/>
      <c r="T71" s="58">
        <v>10</v>
      </c>
    </row>
    <row r="72" spans="14:20" hidden="1" x14ac:dyDescent="0.2">
      <c r="N72" s="55"/>
    </row>
    <row r="73" spans="14:20" hidden="1" x14ac:dyDescent="0.2">
      <c r="N73" s="55"/>
      <c r="T73" s="50">
        <v>11</v>
      </c>
    </row>
    <row r="74" spans="14:20" hidden="1" x14ac:dyDescent="0.2">
      <c r="N74" s="55"/>
      <c r="T74" s="50"/>
    </row>
    <row r="75" spans="14:20" hidden="1" x14ac:dyDescent="0.2">
      <c r="N75" s="55"/>
    </row>
    <row r="76" spans="14:20" hidden="1" x14ac:dyDescent="0.2">
      <c r="N76" s="55"/>
      <c r="T76" s="58">
        <v>8</v>
      </c>
    </row>
    <row r="77" spans="14:20" hidden="1" x14ac:dyDescent="0.2">
      <c r="N77" s="55"/>
    </row>
    <row r="78" spans="14:20" hidden="1" x14ac:dyDescent="0.2">
      <c r="N78" s="55"/>
      <c r="T78" s="50">
        <v>11</v>
      </c>
    </row>
    <row r="79" spans="14:20" hidden="1" x14ac:dyDescent="0.2">
      <c r="N79" s="55"/>
    </row>
    <row r="80" spans="14:20" hidden="1" x14ac:dyDescent="0.2">
      <c r="N80" s="55"/>
    </row>
    <row r="81" spans="14:14" hidden="1" x14ac:dyDescent="0.2">
      <c r="N81" s="55"/>
    </row>
    <row r="82" spans="14:14" hidden="1" x14ac:dyDescent="0.2">
      <c r="N82" s="55"/>
    </row>
    <row r="83" spans="14:14" hidden="1" x14ac:dyDescent="0.2">
      <c r="N83" s="55"/>
    </row>
  </sheetData>
  <sheetProtection algorithmName="SHA-512" hashValue="iVj4AQcNfBUI0t+50zuq4mF/K6PWC+UM2ubnFP/3vgiKxVvM0iVObaFyqVpQ/j6eOLow+HPQXikvK2qsYkECkg==" saltValue="MnRqWL+7eAIwptQjDHW7JA=="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2" type="noConversion"/>
  <conditionalFormatting sqref="B22:L35">
    <cfRule type="expression" dxfId="10"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82"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sheetPr>
  <dimension ref="A1:AY89"/>
  <sheetViews>
    <sheetView topLeftCell="A7" zoomScaleNormal="100" zoomScalePageLayoutView="115" workbookViewId="0"/>
  </sheetViews>
  <sheetFormatPr baseColWidth="10" defaultColWidth="0" defaultRowHeight="0" customHeight="1" zeroHeight="1" x14ac:dyDescent="0.2"/>
  <cols>
    <col min="1" max="1" width="7.7109375" style="54" customWidth="1"/>
    <col min="2" max="2" width="4.7109375" style="54" customWidth="1"/>
    <col min="3" max="4" width="6.7109375" style="54" customWidth="1"/>
    <col min="5" max="12" width="8.7109375" style="54" customWidth="1"/>
    <col min="13" max="13" width="7.7109375" style="54" customWidth="1"/>
    <col min="14" max="18" width="5.7109375" style="55" hidden="1" customWidth="1"/>
    <col min="19" max="19" width="10.7109375" style="57" hidden="1" customWidth="1"/>
    <col min="20" max="21" width="10.7109375" style="91" hidden="1" customWidth="1"/>
    <col min="22" max="25" width="10.7109375" style="58" hidden="1" customWidth="1"/>
    <col min="26" max="26" width="100.7109375" style="91" hidden="1" customWidth="1"/>
    <col min="27" max="51" width="0" style="51" hidden="1" customWidth="1"/>
    <col min="52" max="16384" width="9.140625" style="51" hidden="1"/>
  </cols>
  <sheetData>
    <row r="1" spans="1:51" ht="30" customHeight="1" x14ac:dyDescent="0.2">
      <c r="A1" s="11"/>
      <c r="B1" s="11"/>
      <c r="C1" s="11"/>
      <c r="D1" s="11"/>
      <c r="E1" s="11"/>
      <c r="F1" s="11"/>
      <c r="G1" s="11"/>
      <c r="H1" s="11"/>
      <c r="I1" s="11"/>
      <c r="J1" s="11"/>
      <c r="K1" s="11"/>
      <c r="L1" s="11"/>
      <c r="M1" s="11"/>
      <c r="N1" s="187" t="s">
        <v>4690</v>
      </c>
      <c r="O1" s="187" t="s">
        <v>4690</v>
      </c>
      <c r="P1" s="187" t="s">
        <v>4690</v>
      </c>
      <c r="Q1" s="187" t="s">
        <v>4690</v>
      </c>
      <c r="R1" s="187" t="s">
        <v>4690</v>
      </c>
      <c r="S1" s="208" t="s">
        <v>4951</v>
      </c>
      <c r="T1" s="207" t="s">
        <v>4971</v>
      </c>
      <c r="U1" s="207" t="s">
        <v>4971</v>
      </c>
      <c r="V1" s="50" t="s">
        <v>4691</v>
      </c>
      <c r="W1" s="50" t="s">
        <v>4691</v>
      </c>
      <c r="X1" s="50" t="s">
        <v>4691</v>
      </c>
      <c r="Y1" s="50" t="s">
        <v>4691</v>
      </c>
      <c r="Z1" s="207" t="s">
        <v>4981</v>
      </c>
    </row>
    <row r="2" spans="1:51" s="68" customFormat="1" ht="12" customHeight="1" x14ac:dyDescent="0.2">
      <c r="A2" s="66"/>
      <c r="B2" s="300" t="str" cm="1">
        <f t="array" ref="B2">INDEX(Trad, 204, lang)</f>
        <v>Zurück zur Übersicht</v>
      </c>
      <c r="C2" s="300"/>
      <c r="D2" s="300"/>
      <c r="E2" s="300"/>
      <c r="F2" s="75"/>
      <c r="G2" s="75"/>
      <c r="H2" s="75"/>
      <c r="I2" s="75"/>
      <c r="J2" s="75"/>
      <c r="K2" s="75"/>
      <c r="L2" s="75"/>
      <c r="M2" s="75"/>
      <c r="N2" s="55"/>
      <c r="O2" s="56"/>
      <c r="P2" s="56"/>
      <c r="Q2" s="56"/>
      <c r="R2" s="56"/>
      <c r="S2" s="57"/>
      <c r="T2" s="7"/>
      <c r="U2" s="7"/>
      <c r="V2" s="58"/>
      <c r="W2" s="58"/>
      <c r="X2" s="58"/>
      <c r="Y2" s="58"/>
      <c r="Z2" s="7"/>
      <c r="AA2" s="51"/>
      <c r="AB2" s="51"/>
      <c r="AC2" s="51"/>
      <c r="AD2" s="51"/>
      <c r="AE2" s="51"/>
      <c r="AF2" s="51"/>
      <c r="AG2" s="51"/>
      <c r="AH2" s="51"/>
      <c r="AI2" s="51"/>
      <c r="AJ2" s="51"/>
      <c r="AK2" s="51"/>
      <c r="AL2" s="51"/>
      <c r="AM2" s="51"/>
      <c r="AN2" s="51"/>
      <c r="AO2" s="51"/>
      <c r="AP2" s="51"/>
      <c r="AQ2" s="51"/>
      <c r="AR2" s="51"/>
      <c r="AS2" s="51"/>
      <c r="AT2" s="51"/>
      <c r="AU2" s="51"/>
      <c r="AV2" s="51"/>
      <c r="AW2" s="51"/>
      <c r="AX2" s="51"/>
      <c r="AY2" s="51"/>
    </row>
    <row r="3" spans="1:51" s="68" customFormat="1" ht="15" customHeight="1" x14ac:dyDescent="0.2">
      <c r="A3" s="66"/>
      <c r="B3" s="157"/>
      <c r="D3" s="158"/>
      <c r="F3" s="75"/>
      <c r="G3" s="75"/>
      <c r="H3" s="75"/>
      <c r="I3" s="75"/>
      <c r="J3" s="75"/>
      <c r="K3" s="75"/>
      <c r="L3" s="75"/>
      <c r="M3" s="75"/>
      <c r="N3" s="55"/>
      <c r="O3" s="56"/>
      <c r="P3" s="56"/>
      <c r="Q3" s="56"/>
      <c r="R3" s="56"/>
      <c r="S3" s="57"/>
      <c r="T3" s="7"/>
      <c r="U3" s="7"/>
      <c r="V3" s="58"/>
      <c r="W3" s="58"/>
      <c r="X3" s="58"/>
      <c r="Y3" s="58"/>
      <c r="Z3" s="7"/>
      <c r="AA3" s="51"/>
      <c r="AB3" s="51"/>
      <c r="AC3" s="51"/>
      <c r="AD3" s="51"/>
      <c r="AE3" s="51"/>
      <c r="AF3" s="51"/>
      <c r="AG3" s="51"/>
      <c r="AH3" s="51"/>
      <c r="AI3" s="51"/>
      <c r="AJ3" s="51"/>
      <c r="AK3" s="51"/>
      <c r="AL3" s="51"/>
      <c r="AM3" s="51"/>
      <c r="AN3" s="51"/>
      <c r="AO3" s="51"/>
      <c r="AP3" s="51"/>
      <c r="AQ3" s="51"/>
      <c r="AR3" s="51"/>
      <c r="AS3" s="51"/>
      <c r="AT3" s="51"/>
      <c r="AU3" s="51"/>
      <c r="AV3" s="51"/>
      <c r="AW3" s="51"/>
      <c r="AX3" s="51"/>
      <c r="AY3" s="51"/>
    </row>
    <row r="4" spans="1:51" s="59" customFormat="1" ht="9.9499999999999993" customHeight="1" x14ac:dyDescent="0.2">
      <c r="A4" s="31"/>
      <c r="B4" s="31"/>
      <c r="C4" s="31"/>
      <c r="D4" s="31"/>
      <c r="E4" s="31"/>
      <c r="F4" s="31"/>
      <c r="G4" s="31"/>
      <c r="H4" s="52"/>
      <c r="I4" s="53" t="str" cm="1">
        <f t="array" ref="I4">INDEX(Trad, N4, lang)</f>
        <v>Eidgenössisches Departement für Umwelt, Verkehr,</v>
      </c>
      <c r="J4" s="53"/>
      <c r="K4" s="36"/>
      <c r="L4" s="31"/>
      <c r="M4" s="54"/>
      <c r="N4" s="55">
        <v>200</v>
      </c>
      <c r="O4" s="56"/>
      <c r="P4" s="56"/>
      <c r="Q4" s="56"/>
      <c r="R4" s="56"/>
      <c r="S4" s="57"/>
      <c r="T4" s="7"/>
      <c r="U4" s="7"/>
      <c r="V4" s="58"/>
      <c r="W4" s="58"/>
      <c r="X4" s="58"/>
      <c r="Y4" s="58"/>
      <c r="Z4" s="7"/>
      <c r="AA4" s="51"/>
      <c r="AB4" s="51"/>
      <c r="AC4" s="51"/>
      <c r="AD4" s="51"/>
      <c r="AE4" s="51"/>
      <c r="AF4" s="51"/>
      <c r="AG4" s="51"/>
      <c r="AH4" s="51"/>
      <c r="AI4" s="51"/>
      <c r="AJ4" s="51"/>
      <c r="AK4" s="51"/>
      <c r="AL4" s="51"/>
      <c r="AM4" s="51"/>
      <c r="AN4" s="51"/>
      <c r="AO4" s="51"/>
      <c r="AP4" s="51"/>
      <c r="AQ4" s="51"/>
      <c r="AR4" s="51"/>
      <c r="AS4" s="51"/>
      <c r="AT4" s="51"/>
      <c r="AU4" s="51"/>
      <c r="AV4" s="51"/>
      <c r="AW4" s="51"/>
      <c r="AX4" s="51"/>
      <c r="AY4" s="51"/>
    </row>
    <row r="5" spans="1:51" s="59" customFormat="1" ht="9.9499999999999993" customHeight="1" x14ac:dyDescent="0.2">
      <c r="A5" s="31"/>
      <c r="B5" s="31"/>
      <c r="C5" s="31"/>
      <c r="D5" s="31"/>
      <c r="E5" s="31"/>
      <c r="F5" s="31"/>
      <c r="G5" s="31"/>
      <c r="H5" s="52"/>
      <c r="I5" s="53" t="str" cm="1">
        <f t="array" ref="I5">INDEX(Trad, N5, lang)</f>
        <v>Energie und Kommunikation UVEK</v>
      </c>
      <c r="J5" s="53"/>
      <c r="K5" s="36"/>
      <c r="L5" s="31"/>
      <c r="M5" s="54"/>
      <c r="N5" s="55">
        <v>201</v>
      </c>
      <c r="O5" s="56"/>
      <c r="P5" s="56"/>
      <c r="Q5" s="56"/>
      <c r="R5" s="56"/>
      <c r="S5" s="57"/>
      <c r="T5" s="7"/>
      <c r="U5" s="7"/>
      <c r="V5" s="58"/>
      <c r="W5" s="58"/>
      <c r="X5" s="58"/>
      <c r="Y5" s="58"/>
      <c r="Z5" s="7"/>
    </row>
    <row r="6" spans="1:51" ht="24.95" customHeight="1" x14ac:dyDescent="0.2">
      <c r="A6" s="11"/>
      <c r="B6" s="11"/>
      <c r="C6" s="11"/>
      <c r="D6" s="11"/>
      <c r="E6" s="11"/>
      <c r="F6" s="11"/>
      <c r="G6" s="11"/>
      <c r="I6" s="118" t="str" cm="1">
        <f t="array" ref="I6">INDEX(Trad, N6, lang)</f>
        <v>Bundesamt für Energie BFE</v>
      </c>
      <c r="J6" s="61"/>
      <c r="K6" s="37"/>
      <c r="L6" s="11"/>
      <c r="N6" s="55">
        <v>202</v>
      </c>
      <c r="T6" s="7"/>
      <c r="U6" s="7"/>
      <c r="Z6" s="7"/>
    </row>
    <row r="7" spans="1:51" ht="75" customHeight="1" x14ac:dyDescent="0.2">
      <c r="A7" s="11"/>
      <c r="B7" s="11"/>
      <c r="C7" s="11"/>
      <c r="D7" s="11"/>
      <c r="E7" s="11"/>
      <c r="F7" s="11"/>
      <c r="G7" s="11"/>
      <c r="H7" s="11"/>
      <c r="I7" s="11"/>
      <c r="J7" s="11"/>
      <c r="K7" s="11"/>
      <c r="L7" s="11"/>
      <c r="T7" s="7"/>
      <c r="U7" s="7"/>
      <c r="V7" s="58" t="s">
        <v>1330</v>
      </c>
      <c r="W7" s="58" t="s">
        <v>4693</v>
      </c>
      <c r="X7" s="58" t="s">
        <v>4694</v>
      </c>
      <c r="Z7" s="7"/>
      <c r="AB7" s="59"/>
      <c r="AC7" s="59"/>
      <c r="AD7" s="59"/>
      <c r="AE7" s="59"/>
      <c r="AF7" s="59"/>
      <c r="AG7" s="59"/>
      <c r="AH7" s="59"/>
    </row>
    <row r="8" spans="1:51" ht="36" customHeight="1" x14ac:dyDescent="0.25">
      <c r="A8" s="46"/>
      <c r="B8" s="294" t="str" cm="1">
        <f t="array" ref="B8">INDEX(Trad, N8, lang)</f>
        <v>Standardisierte Massnahme</v>
      </c>
      <c r="C8" s="294"/>
      <c r="D8" s="294"/>
      <c r="E8" s="294"/>
      <c r="F8" s="294"/>
      <c r="G8" s="294"/>
      <c r="H8" s="294"/>
      <c r="I8" s="294"/>
      <c r="J8" s="294"/>
      <c r="K8" s="294"/>
      <c r="L8" s="294"/>
      <c r="N8" s="55">
        <v>101</v>
      </c>
      <c r="T8" s="7"/>
      <c r="U8" s="7"/>
      <c r="V8" s="58">
        <v>14</v>
      </c>
      <c r="Z8" s="7"/>
      <c r="AB8" s="59"/>
      <c r="AC8" s="59"/>
      <c r="AD8" s="59"/>
      <c r="AE8" s="59"/>
      <c r="AF8" s="59"/>
      <c r="AG8" s="59"/>
      <c r="AH8" s="59"/>
    </row>
    <row r="9" spans="1:51" ht="99.95" customHeight="1" x14ac:dyDescent="0.2">
      <c r="A9" s="33"/>
      <c r="B9" s="295" t="str" cm="1">
        <f t="array" ref="B9">INDEX(Trad, N9, measure_lang)</f>
        <v>Ersatz von dezentralen Elektroheizungen durch Klimageräte in Wohnbauten</v>
      </c>
      <c r="C9" s="295"/>
      <c r="D9" s="295"/>
      <c r="E9" s="295"/>
      <c r="F9" s="295"/>
      <c r="G9" s="295"/>
      <c r="H9" s="295"/>
      <c r="I9" s="295"/>
      <c r="J9" s="295"/>
      <c r="K9" s="295"/>
      <c r="L9" s="295"/>
      <c r="N9" s="49">
        <v>150</v>
      </c>
      <c r="T9" s="7"/>
      <c r="U9" s="7"/>
      <c r="V9" s="58">
        <v>16</v>
      </c>
      <c r="Z9" s="7"/>
      <c r="AB9" s="59"/>
      <c r="AC9" s="59"/>
      <c r="AD9" s="59"/>
      <c r="AE9" s="59"/>
      <c r="AF9" s="59"/>
      <c r="AG9" s="59"/>
      <c r="AH9" s="59"/>
    </row>
    <row r="10" spans="1:51" ht="36" customHeight="1" x14ac:dyDescent="0.25">
      <c r="A10" s="46"/>
      <c r="B10" s="298" t="str" cm="1">
        <f t="array" ref="B10">INDEX(Trad, N10, lang)</f>
        <v>Einsparprotokoll</v>
      </c>
      <c r="C10" s="298"/>
      <c r="D10" s="298"/>
      <c r="E10" s="298"/>
      <c r="F10" s="298"/>
      <c r="G10" s="298"/>
      <c r="H10" s="298"/>
      <c r="I10" s="298"/>
      <c r="J10" s="298"/>
      <c r="K10" s="298"/>
      <c r="L10" s="298"/>
      <c r="N10" s="55">
        <v>100</v>
      </c>
      <c r="T10" s="7"/>
      <c r="U10" s="7"/>
      <c r="Z10" s="7"/>
      <c r="AB10" s="59"/>
      <c r="AC10" s="59"/>
      <c r="AD10" s="59"/>
      <c r="AE10" s="59"/>
      <c r="AF10" s="59"/>
      <c r="AG10" s="59"/>
      <c r="AH10" s="59"/>
    </row>
    <row r="11" spans="1:51" ht="15" customHeight="1" x14ac:dyDescent="0.2">
      <c r="A11" s="41"/>
      <c r="B11" s="40" t="str" cm="1">
        <f t="array" ref="B11">INDEX(Trad, N11, lang)</f>
        <v>Massnahmennummer</v>
      </c>
      <c r="C11" s="40"/>
      <c r="D11" s="40"/>
      <c r="E11" s="40"/>
      <c r="F11" s="40"/>
      <c r="G11" s="40"/>
      <c r="H11" s="40"/>
      <c r="I11" s="40"/>
      <c r="J11" s="40"/>
      <c r="K11" s="16"/>
      <c r="L11" s="41" t="str">
        <f>measure_id</f>
        <v>HZ-03a</v>
      </c>
      <c r="N11" s="55">
        <v>102</v>
      </c>
      <c r="T11" s="7"/>
      <c r="U11" s="7"/>
      <c r="V11" s="58">
        <v>8</v>
      </c>
      <c r="W11" s="58">
        <v>1</v>
      </c>
      <c r="X11" s="58">
        <f>12.75*W11 + 2.25</f>
        <v>15</v>
      </c>
      <c r="Z11" s="7"/>
      <c r="AB11" s="59"/>
      <c r="AC11" s="59"/>
      <c r="AD11" s="59"/>
      <c r="AE11" s="59"/>
      <c r="AF11" s="59"/>
      <c r="AG11" s="59"/>
      <c r="AH11" s="59"/>
    </row>
    <row r="12" spans="1:51" ht="15" customHeight="1" x14ac:dyDescent="0.2">
      <c r="A12" s="44"/>
      <c r="B12" s="40" t="str" cm="1">
        <f t="array" ref="B12">INDEX(Trad, N12, lang)</f>
        <v>Version</v>
      </c>
      <c r="C12" s="40"/>
      <c r="D12" s="42"/>
      <c r="E12" s="42"/>
      <c r="F12" s="42"/>
      <c r="G12" s="42"/>
      <c r="H12" s="42"/>
      <c r="I12" s="42"/>
      <c r="J12" s="42"/>
      <c r="K12" s="43"/>
      <c r="L12" s="41" t="str">
        <f>measure_version</f>
        <v>2.0 (11.2025)</v>
      </c>
      <c r="N12" s="55">
        <v>103</v>
      </c>
      <c r="T12" s="7"/>
      <c r="U12" s="7"/>
      <c r="V12" s="58">
        <v>8</v>
      </c>
      <c r="W12" s="58">
        <v>1</v>
      </c>
      <c r="X12" s="58">
        <f t="shared" ref="X12:X13" si="0">12.75*W12 + 2.25</f>
        <v>15</v>
      </c>
      <c r="Z12" s="7"/>
      <c r="AB12" s="59"/>
      <c r="AC12" s="59"/>
      <c r="AD12" s="59"/>
      <c r="AE12" s="59"/>
      <c r="AF12" s="59"/>
      <c r="AG12" s="59"/>
      <c r="AH12" s="59"/>
    </row>
    <row r="13" spans="1:51" ht="15" customHeight="1" x14ac:dyDescent="0.2">
      <c r="A13" s="45"/>
      <c r="B13" s="40" t="str" cm="1">
        <f t="array" ref="B13">INDEX(Trad, N13, lang)</f>
        <v>Gültig ab</v>
      </c>
      <c r="C13" s="40"/>
      <c r="D13" s="42"/>
      <c r="E13" s="42"/>
      <c r="F13" s="42"/>
      <c r="G13" s="42"/>
      <c r="H13" s="42"/>
      <c r="I13" s="42"/>
      <c r="J13" s="42"/>
      <c r="K13" s="297">
        <f>IF(MONTH(Version!P22)=11, DATE(YEAR(Version!P22)+1, 1, 1), Version!P22)</f>
        <v>46023</v>
      </c>
      <c r="L13" s="297"/>
      <c r="N13" s="55">
        <v>104</v>
      </c>
      <c r="T13" s="7"/>
      <c r="U13" s="7"/>
      <c r="V13" s="58">
        <v>8</v>
      </c>
      <c r="W13" s="58">
        <v>1</v>
      </c>
      <c r="X13" s="58">
        <f t="shared" si="0"/>
        <v>15</v>
      </c>
      <c r="Z13" s="7"/>
      <c r="AB13" s="59"/>
      <c r="AC13" s="59"/>
      <c r="AD13" s="59"/>
      <c r="AE13" s="59"/>
      <c r="AF13" s="59"/>
      <c r="AG13" s="59"/>
      <c r="AH13" s="59"/>
    </row>
    <row r="14" spans="1:51" ht="5.0999999999999996" customHeight="1" x14ac:dyDescent="0.2">
      <c r="A14" s="35"/>
      <c r="B14" s="34"/>
      <c r="C14" s="34"/>
      <c r="D14" s="11"/>
      <c r="E14" s="11"/>
      <c r="F14" s="11"/>
      <c r="G14" s="11"/>
      <c r="H14" s="11"/>
      <c r="I14" s="11"/>
      <c r="J14" s="11"/>
      <c r="K14" s="35"/>
      <c r="L14" s="35"/>
      <c r="T14" s="7"/>
      <c r="U14" s="7"/>
      <c r="Z14" s="7"/>
      <c r="AB14" s="59"/>
      <c r="AC14" s="59"/>
      <c r="AD14" s="59"/>
      <c r="AE14" s="59"/>
      <c r="AF14" s="59"/>
      <c r="AG14" s="59"/>
      <c r="AH14" s="59"/>
    </row>
    <row r="15" spans="1:51" s="59" customFormat="1" ht="36" customHeight="1" x14ac:dyDescent="0.2">
      <c r="A15" s="47"/>
      <c r="B15" s="296"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96"/>
      <c r="D15" s="296"/>
      <c r="E15" s="296"/>
      <c r="F15" s="296"/>
      <c r="G15" s="296"/>
      <c r="H15" s="296"/>
      <c r="I15" s="296"/>
      <c r="J15" s="296"/>
      <c r="K15" s="296"/>
      <c r="L15" s="296"/>
      <c r="M15" s="54"/>
      <c r="N15" s="55">
        <v>105</v>
      </c>
      <c r="O15" s="55"/>
      <c r="P15" s="55"/>
      <c r="Q15" s="55"/>
      <c r="R15" s="55"/>
      <c r="S15" s="57"/>
      <c r="T15" s="7"/>
      <c r="U15" s="7"/>
      <c r="V15" s="58">
        <v>7</v>
      </c>
      <c r="W15" s="58">
        <v>3</v>
      </c>
      <c r="X15" s="58">
        <f>11.25*W15 + 2.25</f>
        <v>36</v>
      </c>
      <c r="Y15" s="58"/>
      <c r="Z15" s="7"/>
    </row>
    <row r="16" spans="1:51" s="59" customFormat="1" ht="5.0999999999999996" customHeight="1" x14ac:dyDescent="0.2">
      <c r="A16" s="48"/>
      <c r="B16" s="90"/>
      <c r="C16" s="90"/>
      <c r="D16" s="90"/>
      <c r="E16" s="90"/>
      <c r="F16" s="90"/>
      <c r="G16" s="90"/>
      <c r="H16" s="90"/>
      <c r="I16" s="90"/>
      <c r="J16" s="90"/>
      <c r="K16" s="90"/>
      <c r="L16" s="90"/>
      <c r="M16" s="54"/>
      <c r="N16" s="55"/>
      <c r="O16" s="55"/>
      <c r="P16" s="55"/>
      <c r="Q16" s="55"/>
      <c r="R16" s="55"/>
      <c r="S16" s="57"/>
      <c r="T16" s="7"/>
      <c r="U16" s="7"/>
      <c r="V16" s="58"/>
      <c r="W16" s="58"/>
      <c r="X16" s="58"/>
      <c r="Y16" s="58"/>
      <c r="Z16" s="7"/>
    </row>
    <row r="17" spans="1:26" ht="39.950000000000003" customHeight="1" x14ac:dyDescent="0.2">
      <c r="B17" s="11"/>
      <c r="C17" s="11"/>
      <c r="D17" s="11"/>
      <c r="E17" s="11"/>
      <c r="F17" s="11"/>
      <c r="G17" s="11"/>
      <c r="H17" s="11"/>
      <c r="I17" s="11"/>
      <c r="J17" s="11"/>
      <c r="K17" s="11"/>
      <c r="T17" s="7"/>
      <c r="U17" s="7"/>
      <c r="V17" s="58" t="s">
        <v>1330</v>
      </c>
      <c r="W17" s="58" t="s">
        <v>4693</v>
      </c>
      <c r="X17" s="58" t="s">
        <v>4694</v>
      </c>
      <c r="Z17" s="7"/>
    </row>
    <row r="18" spans="1:26" ht="20.100000000000001" customHeight="1" x14ac:dyDescent="0.2">
      <c r="B18" s="115" t="str" cm="1">
        <f t="array" ref="B18">"1. " &amp; INDEX(Trad, N18, lang)</f>
        <v>1. Gegenstand</v>
      </c>
      <c r="C18" s="115"/>
      <c r="D18" s="116"/>
      <c r="E18" s="116"/>
      <c r="F18" s="116"/>
      <c r="G18" s="116"/>
      <c r="H18" s="116"/>
      <c r="I18" s="116"/>
      <c r="J18" s="116"/>
      <c r="K18" s="116"/>
      <c r="L18" s="117"/>
      <c r="N18" s="55">
        <v>109</v>
      </c>
      <c r="T18" s="7"/>
      <c r="U18" s="7"/>
      <c r="V18" s="50">
        <v>11</v>
      </c>
      <c r="W18" s="50" t="s">
        <v>2</v>
      </c>
      <c r="X18" s="50">
        <v>20</v>
      </c>
      <c r="Y18" s="62" t="s">
        <v>4695</v>
      </c>
      <c r="Z18" s="7"/>
    </row>
    <row r="19" spans="1:26" ht="15" customHeight="1" x14ac:dyDescent="0.2">
      <c r="B19" s="114" t="str" cm="1">
        <f t="array" ref="B19">INDEX(Trad, N19, lang)</f>
        <v>Anwendungsbereich</v>
      </c>
      <c r="C19" s="32"/>
      <c r="D19" s="11"/>
      <c r="E19" s="11"/>
      <c r="F19" s="11"/>
      <c r="G19" s="11"/>
      <c r="H19" s="11"/>
      <c r="I19" s="11"/>
      <c r="J19" s="11"/>
      <c r="K19" s="11"/>
      <c r="N19" s="55">
        <v>110</v>
      </c>
      <c r="T19" s="7"/>
      <c r="U19" s="7"/>
      <c r="V19" s="58">
        <v>10</v>
      </c>
      <c r="W19" s="58">
        <v>1</v>
      </c>
      <c r="X19" s="58">
        <f>12.75*W19 + 2.25</f>
        <v>15</v>
      </c>
      <c r="Z19" s="7"/>
    </row>
    <row r="20" spans="1:26" ht="12.75" customHeight="1" x14ac:dyDescent="0.2">
      <c r="A20" s="38"/>
      <c r="B20" s="276" t="str" cm="1">
        <f t="array" ref="B20">INDEX(Trad, N20, measure_lang)</f>
        <v xml:space="preserve">Direkt elektrische (Joule-Effekt) Einzelraumheizgeräte in Wohnbauten. </v>
      </c>
      <c r="C20" s="276"/>
      <c r="D20" s="276"/>
      <c r="E20" s="276"/>
      <c r="F20" s="276"/>
      <c r="G20" s="276"/>
      <c r="H20" s="276"/>
      <c r="I20" s="276"/>
      <c r="J20" s="276"/>
      <c r="K20" s="276"/>
      <c r="L20" s="276"/>
      <c r="N20" s="49">
        <v>151</v>
      </c>
      <c r="T20" s="7"/>
      <c r="U20" s="7"/>
      <c r="V20" s="58">
        <v>10</v>
      </c>
      <c r="W20" s="58">
        <v>2</v>
      </c>
      <c r="X20" s="58">
        <f>12.75*W20 + 2.25</f>
        <v>27.75</v>
      </c>
      <c r="Z20" s="7"/>
    </row>
    <row r="21" spans="1:26" ht="9.9499999999999993" customHeight="1" x14ac:dyDescent="0.2">
      <c r="A21" s="38"/>
      <c r="B21" s="11"/>
      <c r="C21" s="11"/>
      <c r="D21" s="11"/>
      <c r="E21" s="11"/>
      <c r="F21" s="11"/>
      <c r="G21" s="11"/>
      <c r="H21" s="11"/>
      <c r="I21" s="11"/>
      <c r="J21" s="11"/>
      <c r="K21" s="11"/>
      <c r="T21" s="7"/>
      <c r="U21" s="7"/>
      <c r="Z21" s="7"/>
    </row>
    <row r="22" spans="1:26" ht="15" customHeight="1" x14ac:dyDescent="0.2">
      <c r="A22" s="38"/>
      <c r="B22" s="114" t="str" cm="1">
        <f t="array" ref="B22">INDEX(Trad, N22, lang)</f>
        <v>Beschreibung</v>
      </c>
      <c r="C22" s="32"/>
      <c r="D22" s="11"/>
      <c r="E22" s="11"/>
      <c r="F22" s="11"/>
      <c r="G22" s="11"/>
      <c r="H22" s="11"/>
      <c r="I22" s="11"/>
      <c r="J22" s="11"/>
      <c r="K22" s="11"/>
      <c r="N22" s="55">
        <v>111</v>
      </c>
      <c r="T22" s="7"/>
      <c r="U22" s="7"/>
      <c r="Z22" s="7"/>
    </row>
    <row r="23" spans="1:26" ht="78.75" customHeight="1" x14ac:dyDescent="0.2">
      <c r="A23" s="38"/>
      <c r="B23" s="276" t="str" cm="1">
        <f t="array" ref="B23">INDEX(Trad, N23, measure_lang)</f>
        <v>Ersatz einer Heizungsanlage bestehend aus elektrischen  Einzelraumheizgeräten (nachfolgend dezentralen Elektroheizung) gemäss Energieeffizienzverordnung (SR 730.02; EnEV) durch ein ortsfestes reversibles Split- oder Multisplit-Klimagerät. Die dezentrale Elektroheizung muss mindestens 90 % des Wärmebedarfs der Wohnung abdecken und vollständig ausgebaut oder bei Einzelraumfussbodenheizung elektrisch dauerhaft getrennt werden.</v>
      </c>
      <c r="C23" s="276"/>
      <c r="D23" s="276"/>
      <c r="E23" s="276"/>
      <c r="F23" s="276"/>
      <c r="G23" s="276"/>
      <c r="H23" s="276"/>
      <c r="I23" s="276"/>
      <c r="J23" s="276"/>
      <c r="K23" s="276"/>
      <c r="L23" s="276"/>
      <c r="N23" s="49">
        <v>152</v>
      </c>
      <c r="T23" s="7"/>
      <c r="U23" s="7"/>
      <c r="V23" s="58">
        <v>10</v>
      </c>
      <c r="W23" s="58">
        <v>6</v>
      </c>
      <c r="X23" s="58">
        <f>12.75*W23 + 2.25</f>
        <v>78.75</v>
      </c>
      <c r="Z23" s="7"/>
    </row>
    <row r="24" spans="1:26" ht="40.5" hidden="1" customHeight="1" x14ac:dyDescent="0.2">
      <c r="A24" s="38"/>
      <c r="B24" s="39"/>
      <c r="C24" s="284" cm="1">
        <f t="array" ref="C24">INDEX(Trad, O24, lang)</f>
        <v>0</v>
      </c>
      <c r="D24" s="284"/>
      <c r="E24" s="284"/>
      <c r="F24" s="284"/>
      <c r="G24" s="284"/>
      <c r="H24" s="284"/>
      <c r="I24" s="284"/>
      <c r="J24" s="284"/>
      <c r="K24" s="284"/>
      <c r="L24" s="284"/>
      <c r="N24" s="55">
        <v>112</v>
      </c>
      <c r="O24" s="55">
        <v>153</v>
      </c>
      <c r="T24" s="7"/>
      <c r="U24" s="7"/>
      <c r="V24" s="58">
        <v>10</v>
      </c>
      <c r="W24" s="58">
        <v>3</v>
      </c>
      <c r="X24" s="58">
        <f>12.75*W24 + 2.25</f>
        <v>40.5</v>
      </c>
      <c r="Z24" s="7"/>
    </row>
    <row r="25" spans="1:26" ht="20.100000000000001" customHeight="1" x14ac:dyDescent="0.2">
      <c r="A25" s="38"/>
      <c r="B25" s="11"/>
      <c r="C25" s="11"/>
      <c r="D25" s="11"/>
      <c r="E25" s="11"/>
      <c r="F25" s="11"/>
      <c r="G25" s="11"/>
      <c r="H25" s="11"/>
      <c r="I25" s="11"/>
      <c r="J25" s="11"/>
      <c r="K25" s="11"/>
      <c r="T25" s="7"/>
      <c r="U25" s="7"/>
      <c r="Z25" s="7"/>
    </row>
    <row r="26" spans="1:26" ht="20.100000000000001" customHeight="1" x14ac:dyDescent="0.2">
      <c r="A26" s="38"/>
      <c r="B26" s="115" t="str" cm="1">
        <f t="array" ref="B26">"2. " &amp; INDEX(Trad, N26, lang)</f>
        <v>2. Anforderungen</v>
      </c>
      <c r="C26" s="115"/>
      <c r="D26" s="116"/>
      <c r="E26" s="116"/>
      <c r="F26" s="116"/>
      <c r="G26" s="116"/>
      <c r="H26" s="116"/>
      <c r="I26" s="116"/>
      <c r="J26" s="116"/>
      <c r="K26" s="116"/>
      <c r="L26" s="117"/>
      <c r="N26" s="55">
        <v>114</v>
      </c>
      <c r="T26" s="7"/>
      <c r="U26" s="7"/>
      <c r="V26" s="50">
        <v>11</v>
      </c>
      <c r="W26" s="50" t="s">
        <v>2</v>
      </c>
      <c r="X26" s="50">
        <v>20</v>
      </c>
      <c r="Y26" s="62" t="s">
        <v>4695</v>
      </c>
      <c r="Z26" s="7"/>
    </row>
    <row r="27" spans="1:26" s="65" customFormat="1" ht="40.5" customHeight="1" x14ac:dyDescent="0.2">
      <c r="A27" s="38"/>
      <c r="B27" s="276" t="str" cm="1">
        <f t="array" ref="B27">INDEX(Trad, N27,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276"/>
      <c r="D27" s="276"/>
      <c r="E27" s="276"/>
      <c r="F27" s="276"/>
      <c r="G27" s="276"/>
      <c r="H27" s="276"/>
      <c r="I27" s="276"/>
      <c r="J27" s="276"/>
      <c r="K27" s="276"/>
      <c r="L27" s="276"/>
      <c r="M27" s="54"/>
      <c r="N27" s="63">
        <v>115</v>
      </c>
      <c r="O27" s="63"/>
      <c r="P27" s="63"/>
      <c r="Q27" s="63"/>
      <c r="R27" s="63"/>
      <c r="S27" s="64"/>
      <c r="T27" s="7"/>
      <c r="U27" s="7"/>
      <c r="V27" s="58">
        <v>10</v>
      </c>
      <c r="W27" s="58">
        <v>3</v>
      </c>
      <c r="X27" s="58">
        <f>12.75*W27 + 2.25</f>
        <v>40.5</v>
      </c>
      <c r="Y27" s="58"/>
      <c r="Z27" s="7"/>
    </row>
    <row r="28" spans="1:26" ht="5.0999999999999996" customHeight="1" x14ac:dyDescent="0.2">
      <c r="A28" s="38"/>
      <c r="B28" s="11"/>
      <c r="C28" s="11"/>
      <c r="D28" s="11"/>
      <c r="E28" s="11"/>
      <c r="F28" s="11"/>
      <c r="G28" s="11"/>
      <c r="H28" s="11"/>
      <c r="I28" s="11"/>
      <c r="J28" s="11"/>
      <c r="K28" s="11"/>
      <c r="T28" s="7"/>
      <c r="U28" s="7"/>
      <c r="Z28" s="7"/>
    </row>
    <row r="29" spans="1:26" ht="15" customHeight="1" x14ac:dyDescent="0.2">
      <c r="A29" s="38"/>
      <c r="B29" s="299" t="str" cm="1">
        <f t="array" ref="B29">INDEX(Trad, N29, lang)</f>
        <v>Tabelle 1: Anforderungen</v>
      </c>
      <c r="C29" s="299"/>
      <c r="D29" s="299"/>
      <c r="E29" s="299"/>
      <c r="F29" s="299"/>
      <c r="G29" s="299"/>
      <c r="H29" s="299"/>
      <c r="I29" s="299"/>
      <c r="J29" s="299"/>
      <c r="K29" s="299"/>
      <c r="L29" s="299"/>
      <c r="N29" s="55">
        <v>116</v>
      </c>
      <c r="T29" s="7"/>
      <c r="U29" s="7"/>
      <c r="V29" s="58">
        <v>8</v>
      </c>
      <c r="W29" s="58" t="s">
        <v>2</v>
      </c>
      <c r="X29" s="58">
        <v>15</v>
      </c>
      <c r="Y29" s="138" t="s">
        <v>4814</v>
      </c>
      <c r="Z29" s="7"/>
    </row>
    <row r="30" spans="1:26" s="59" customFormat="1" ht="20.100000000000001" customHeight="1" x14ac:dyDescent="0.2">
      <c r="A30" s="38"/>
      <c r="B30" s="263"/>
      <c r="C30" s="264"/>
      <c r="D30" s="265"/>
      <c r="E30" s="311" t="str" cm="1">
        <f t="array" ref="E30">INDEX(Trad, O30, lang)</f>
        <v>Altes System</v>
      </c>
      <c r="F30" s="292"/>
      <c r="G30" s="292"/>
      <c r="H30" s="293"/>
      <c r="I30" s="292" t="str" cm="1">
        <f t="array" ref="I30">INDEX(Trad, P30, lang)</f>
        <v>Neues System</v>
      </c>
      <c r="J30" s="292"/>
      <c r="K30" s="292"/>
      <c r="L30" s="293"/>
      <c r="M30" s="54"/>
      <c r="N30" s="55"/>
      <c r="O30" s="55">
        <v>117</v>
      </c>
      <c r="P30" s="55">
        <v>118</v>
      </c>
      <c r="Q30" s="55"/>
      <c r="R30" s="55"/>
      <c r="S30" s="57"/>
      <c r="T30" s="7"/>
      <c r="U30" s="7"/>
      <c r="V30" s="50">
        <v>10</v>
      </c>
      <c r="W30" s="50" t="s">
        <v>2</v>
      </c>
      <c r="X30" s="50">
        <v>20</v>
      </c>
      <c r="Y30" s="62" t="s">
        <v>4695</v>
      </c>
      <c r="Z30" s="7"/>
    </row>
    <row r="31" spans="1:26" ht="66" customHeight="1" x14ac:dyDescent="0.2">
      <c r="A31" s="38"/>
      <c r="B31" s="301" t="str" cm="1">
        <f t="array" ref="B31">INDEX(Trad, N31, measure_lang)</f>
        <v>Technologie</v>
      </c>
      <c r="C31" s="302"/>
      <c r="D31" s="303"/>
      <c r="E31" s="304" t="str" cm="1">
        <f t="array" ref="E31">INDEX(Trad, O31, measure_lang)</f>
        <v>Ortsfeste elektrische, elektrische Speicher- und elektrische Fussboden-Einzelraumheizgeräte im Geltungsbereich des Anhangs 1.18 EnEV</v>
      </c>
      <c r="F31" s="305"/>
      <c r="G31" s="305"/>
      <c r="H31" s="306"/>
      <c r="I31" s="307" t="str" cm="1">
        <f t="array" ref="I31">INDEX(Trad, P31, measure_lang)</f>
        <v>Ortsfeste reversible Split- oder Multisplit-Klimageräte (maximal 2 Aussengeräte pro Gebäude) im Geltungsbereich des Anhangs 1.13 EnEV</v>
      </c>
      <c r="J31" s="307"/>
      <c r="K31" s="307"/>
      <c r="L31" s="308"/>
      <c r="N31" s="49">
        <v>170</v>
      </c>
      <c r="O31" s="49">
        <v>171</v>
      </c>
      <c r="P31" s="49">
        <v>172</v>
      </c>
      <c r="T31" s="7"/>
      <c r="U31" s="7"/>
      <c r="V31" s="58">
        <v>10</v>
      </c>
      <c r="W31" s="58">
        <v>5</v>
      </c>
      <c r="X31" s="58">
        <f>12.75*W31 + 2.25</f>
        <v>66</v>
      </c>
      <c r="Z31" s="7"/>
    </row>
    <row r="32" spans="1:26" ht="27.6" customHeight="1" x14ac:dyDescent="0.2">
      <c r="A32" s="38"/>
      <c r="B32" s="273" t="str" cm="1">
        <f t="array" ref="B32">INDEX(Trad, N32, measure_lang)</f>
        <v>Effizienzklasse</v>
      </c>
      <c r="C32" s="274"/>
      <c r="D32" s="275"/>
      <c r="E32" s="288" t="str" cm="1">
        <f t="array" ref="E32">INDEX(Trad, O32, measure_lang)</f>
        <v>-</v>
      </c>
      <c r="F32" s="289"/>
      <c r="G32" s="289"/>
      <c r="H32" s="290"/>
      <c r="I32" s="291" t="str" cm="1">
        <f t="array" ref="I32">INDEX(Trad, P32, measure_lang)</f>
        <v>A++ oder besser</v>
      </c>
      <c r="J32" s="289"/>
      <c r="K32" s="289"/>
      <c r="L32" s="290"/>
      <c r="N32" s="49">
        <v>173</v>
      </c>
      <c r="O32" s="49">
        <v>174</v>
      </c>
      <c r="P32" s="49">
        <v>175</v>
      </c>
      <c r="T32" s="7"/>
      <c r="U32" s="7"/>
      <c r="V32" s="58">
        <v>10</v>
      </c>
      <c r="W32" s="58">
        <v>2</v>
      </c>
      <c r="X32" s="58">
        <f>12.75*W32 + 2.25</f>
        <v>27.75</v>
      </c>
      <c r="Z32" s="7"/>
    </row>
    <row r="33" spans="1:26" s="59" customFormat="1" ht="20.100000000000001" customHeight="1" x14ac:dyDescent="0.2">
      <c r="A33" s="38"/>
      <c r="B33" s="263"/>
      <c r="C33" s="264"/>
      <c r="D33" s="265"/>
      <c r="E33" s="292" t="str" cm="1">
        <f t="array" ref="E33">INDEX(Trad, O33, lang)</f>
        <v>Altes / Neues System</v>
      </c>
      <c r="F33" s="292"/>
      <c r="G33" s="292"/>
      <c r="H33" s="292"/>
      <c r="I33" s="292"/>
      <c r="J33" s="292"/>
      <c r="K33" s="292"/>
      <c r="L33" s="293"/>
      <c r="M33" s="54"/>
      <c r="N33" s="55"/>
      <c r="O33" s="55">
        <v>119</v>
      </c>
      <c r="P33" s="55"/>
      <c r="Q33" s="55"/>
      <c r="R33" s="55"/>
      <c r="S33" s="57"/>
      <c r="T33" s="7"/>
      <c r="U33" s="7"/>
      <c r="V33" s="50">
        <v>10</v>
      </c>
      <c r="W33" s="50" t="s">
        <v>2</v>
      </c>
      <c r="X33" s="50">
        <v>20</v>
      </c>
      <c r="Y33" s="62" t="s">
        <v>4695</v>
      </c>
      <c r="Z33" s="7"/>
    </row>
    <row r="34" spans="1:26" ht="27.75" customHeight="1" x14ac:dyDescent="0.2">
      <c r="A34" s="38"/>
      <c r="B34" s="273" t="str" cm="1">
        <f t="array" ref="B34">INDEX(Trad, N34, measure_lang)</f>
        <v>Gebäudekategorie</v>
      </c>
      <c r="C34" s="274"/>
      <c r="D34" s="275"/>
      <c r="E34" s="309" t="str" cm="1">
        <f t="array" ref="E34">INDEX(Trad, O34, measure_lang)</f>
        <v xml:space="preserve">Wohnen EFH </v>
      </c>
      <c r="F34" s="309"/>
      <c r="G34" s="309"/>
      <c r="H34" s="309"/>
      <c r="I34" s="309"/>
      <c r="J34" s="309"/>
      <c r="K34" s="309"/>
      <c r="L34" s="310"/>
      <c r="N34" s="49">
        <v>180</v>
      </c>
      <c r="O34" s="49">
        <v>181</v>
      </c>
      <c r="T34" s="7"/>
      <c r="U34" s="7"/>
      <c r="V34" s="58">
        <v>10</v>
      </c>
      <c r="W34" s="58">
        <v>2</v>
      </c>
      <c r="X34" s="58">
        <f>12.75*W34 + 2.25</f>
        <v>27.75</v>
      </c>
      <c r="Z34" s="7"/>
    </row>
    <row r="35" spans="1:26" ht="27.75" customHeight="1" x14ac:dyDescent="0.2">
      <c r="A35" s="38"/>
      <c r="B35" s="273" t="str" cm="1">
        <f t="array" ref="B35">INDEX(Trad, N35, measure_lang)</f>
        <v>Höhe über Meer</v>
      </c>
      <c r="C35" s="274"/>
      <c r="D35" s="275"/>
      <c r="E35" s="286" t="str" cm="1">
        <f t="array" ref="E35">INDEX(Trad, O35, measure_lang)</f>
        <v>1’200 m oder tiefer</v>
      </c>
      <c r="F35" s="286"/>
      <c r="G35" s="286"/>
      <c r="H35" s="286"/>
      <c r="I35" s="286"/>
      <c r="J35" s="286"/>
      <c r="K35" s="286"/>
      <c r="L35" s="287"/>
      <c r="N35" s="49">
        <v>182</v>
      </c>
      <c r="O35" s="49">
        <v>183</v>
      </c>
      <c r="T35" s="7"/>
      <c r="U35" s="7"/>
      <c r="V35" s="58">
        <v>10</v>
      </c>
      <c r="W35" s="58">
        <v>2</v>
      </c>
      <c r="X35" s="58">
        <f t="shared" ref="X35:X37" si="1">12.75*W35 + 2.25</f>
        <v>27.75</v>
      </c>
      <c r="Z35" s="7"/>
    </row>
    <row r="36" spans="1:26" ht="27.75" customHeight="1" x14ac:dyDescent="0.2">
      <c r="A36" s="38"/>
      <c r="B36" s="273" t="str" cm="1">
        <f t="array" ref="B36">INDEX(Trad, N36, measure_lang)</f>
        <v>Gebäudehülle</v>
      </c>
      <c r="C36" s="274"/>
      <c r="D36" s="275"/>
      <c r="E36" s="286" t="str" cm="1">
        <f t="array" ref="E36">INDEX(Trad, O36, measure_lang)</f>
        <v>Energieeffizienzklasse D oder besser</v>
      </c>
      <c r="F36" s="286"/>
      <c r="G36" s="286"/>
      <c r="H36" s="286"/>
      <c r="I36" s="286"/>
      <c r="J36" s="286"/>
      <c r="K36" s="286"/>
      <c r="L36" s="287"/>
      <c r="N36" s="49">
        <v>184</v>
      </c>
      <c r="O36" s="49">
        <v>185</v>
      </c>
      <c r="T36" s="7"/>
      <c r="U36" s="7"/>
      <c r="V36" s="58">
        <v>10</v>
      </c>
      <c r="W36" s="58">
        <v>2</v>
      </c>
      <c r="X36" s="58">
        <f t="shared" si="1"/>
        <v>27.75</v>
      </c>
      <c r="Z36" s="7"/>
    </row>
    <row r="37" spans="1:26" ht="27.75" customHeight="1" x14ac:dyDescent="0.2">
      <c r="A37" s="38"/>
      <c r="B37" s="273" t="str" cm="1">
        <f t="array" ref="B37">INDEX(Trad, N37, measure_lang)</f>
        <v>Wärmeschutz</v>
      </c>
      <c r="C37" s="274"/>
      <c r="D37" s="275"/>
      <c r="E37" s="274" t="str" cm="1">
        <f t="array" ref="E37">INDEX(Trad, O37, measure_lang)</f>
        <v>Die Anforderungen an den Sonnenschutz gemäss SIA 180 (2014) müssen eingehalten werden.</v>
      </c>
      <c r="F37" s="277"/>
      <c r="G37" s="277"/>
      <c r="H37" s="277"/>
      <c r="I37" s="277"/>
      <c r="J37" s="277"/>
      <c r="K37" s="277"/>
      <c r="L37" s="275"/>
      <c r="N37" s="49">
        <v>186</v>
      </c>
      <c r="O37" s="49">
        <v>187</v>
      </c>
      <c r="T37" s="7"/>
      <c r="U37" s="7"/>
      <c r="V37" s="58">
        <v>10</v>
      </c>
      <c r="W37" s="58">
        <v>2</v>
      </c>
      <c r="X37" s="58">
        <f t="shared" si="1"/>
        <v>27.75</v>
      </c>
      <c r="Z37" s="7"/>
    </row>
    <row r="38" spans="1:26" ht="27.75" customHeight="1" x14ac:dyDescent="0.2">
      <c r="A38" s="38"/>
      <c r="B38" s="273" t="str" cm="1">
        <f t="array" ref="B38">INDEX(Trad, N38, lang)</f>
        <v>Umsetzung</v>
      </c>
      <c r="C38" s="274"/>
      <c r="D38" s="275"/>
      <c r="E38" s="274" t="str" cm="1">
        <f t="array" ref="E38">INDEX(Trad, O38, lang)</f>
        <v>Der Ersatz und die Inbetriebnahme des neuen Systems müssen durch eine qualifizierte Fachperson oder Firma durchgeführt werden.</v>
      </c>
      <c r="F38" s="277"/>
      <c r="G38" s="277"/>
      <c r="H38" s="277"/>
      <c r="I38" s="277"/>
      <c r="J38" s="277"/>
      <c r="K38" s="277"/>
      <c r="L38" s="275"/>
      <c r="N38" s="55">
        <v>120</v>
      </c>
      <c r="O38" s="55">
        <v>121</v>
      </c>
      <c r="T38" s="7"/>
      <c r="U38" s="7"/>
      <c r="V38" s="58">
        <v>10</v>
      </c>
      <c r="W38" s="58">
        <v>2</v>
      </c>
      <c r="X38" s="58">
        <f>12.75*W38 + 2.25</f>
        <v>27.75</v>
      </c>
      <c r="Z38" s="7"/>
    </row>
    <row r="39" spans="1:26" ht="39.950000000000003" customHeight="1" x14ac:dyDescent="0.2">
      <c r="A39" s="38"/>
      <c r="B39" s="288" t="str" cm="1">
        <f t="array" ref="B39">INDEX(Trad, N39, lang)</f>
        <v>Entsorgung</v>
      </c>
      <c r="C39" s="291"/>
      <c r="D39" s="290"/>
      <c r="E39" s="291" t="str" cm="1">
        <f t="array" ref="E39">INDEX(Trad, O39, lang)</f>
        <v>Die verbrauchsrelevanten Komponenten der alten Geräte dürfen innerhalb der Schweiz nicht weiterbetrieben werden. Die fachgerechte Entsorgung oder die Ausfuhr muss auf Anfrage nachgewiesen werden können.</v>
      </c>
      <c r="F39" s="289"/>
      <c r="G39" s="289"/>
      <c r="H39" s="289"/>
      <c r="I39" s="289"/>
      <c r="J39" s="289"/>
      <c r="K39" s="289"/>
      <c r="L39" s="290"/>
      <c r="N39" s="55">
        <v>122</v>
      </c>
      <c r="O39" s="55">
        <v>123</v>
      </c>
      <c r="T39" s="7"/>
      <c r="U39" s="7"/>
      <c r="V39" s="58">
        <v>10</v>
      </c>
      <c r="W39" s="58">
        <v>2</v>
      </c>
      <c r="X39" s="58">
        <f>12.75*W39 + 2.25</f>
        <v>27.75</v>
      </c>
      <c r="Z39" s="7"/>
    </row>
    <row r="40" spans="1:26" ht="15" customHeight="1" x14ac:dyDescent="0.2">
      <c r="A40" s="38"/>
      <c r="B40" s="278" t="str" cm="1">
        <f t="array" ref="B40">IF(LEN(INDEX(Trad, N40, lang))&gt;0, "* " &amp; INDEX(Trad, N40, lang), "")</f>
        <v/>
      </c>
      <c r="C40" s="278"/>
      <c r="D40" s="278"/>
      <c r="E40" s="278"/>
      <c r="F40" s="278"/>
      <c r="G40" s="278"/>
      <c r="H40" s="278"/>
      <c r="I40" s="278"/>
      <c r="J40" s="278"/>
      <c r="K40" s="278"/>
      <c r="L40" s="278"/>
      <c r="N40" s="55">
        <v>195</v>
      </c>
      <c r="T40" s="7"/>
      <c r="U40" s="7"/>
      <c r="V40" s="138">
        <v>8</v>
      </c>
      <c r="W40" s="138" t="s">
        <v>2</v>
      </c>
      <c r="X40" s="138">
        <v>15</v>
      </c>
      <c r="Y40" s="138" t="s">
        <v>4810</v>
      </c>
      <c r="Z40" s="7"/>
    </row>
    <row r="41" spans="1:26" ht="20.100000000000001" customHeight="1" x14ac:dyDescent="0.2">
      <c r="A41" s="38"/>
      <c r="B41" s="11"/>
      <c r="C41" s="11"/>
      <c r="D41" s="11"/>
      <c r="E41" s="11"/>
      <c r="F41" s="11"/>
      <c r="G41" s="11"/>
      <c r="H41" s="11"/>
      <c r="I41" s="11"/>
      <c r="J41" s="11"/>
      <c r="K41" s="11"/>
      <c r="T41" s="7"/>
      <c r="U41" s="7"/>
      <c r="Z41" s="7"/>
    </row>
    <row r="42" spans="1:26" ht="20.100000000000001" customHeight="1" x14ac:dyDescent="0.2">
      <c r="A42" s="38"/>
      <c r="B42" s="115" t="str" cm="1">
        <f t="array" ref="B42">"3. " &amp; INDEX(Trad, N42, lang)</f>
        <v>3. Nachweis</v>
      </c>
      <c r="C42" s="115"/>
      <c r="D42" s="116"/>
      <c r="E42" s="116"/>
      <c r="F42" s="116"/>
      <c r="G42" s="116"/>
      <c r="H42" s="116"/>
      <c r="I42" s="116"/>
      <c r="J42" s="116"/>
      <c r="K42" s="116"/>
      <c r="L42" s="117"/>
      <c r="N42" s="55">
        <v>125</v>
      </c>
      <c r="T42" s="7"/>
      <c r="U42" s="7"/>
      <c r="V42" s="50">
        <v>11</v>
      </c>
      <c r="W42" s="50" t="s">
        <v>2</v>
      </c>
      <c r="X42" s="50">
        <v>20</v>
      </c>
      <c r="Y42" s="62" t="s">
        <v>4695</v>
      </c>
      <c r="Z42" s="7"/>
    </row>
    <row r="43" spans="1:26" ht="27.75" customHeight="1" x14ac:dyDescent="0.2">
      <c r="A43" s="38"/>
      <c r="B43" s="276" t="str" cm="1">
        <f t="array" ref="B43">INDEX(Trad, N43, lang)</f>
        <v>Die Einhaltung der Anforderungen muss durch die folgenden Dokumente belegt werden. Die in der Tabelle 2 aufgeführten Unterlagen sind integraler Bestandteil des Nachweises der Massnahmenumsetzung.</v>
      </c>
      <c r="C43" s="276"/>
      <c r="D43" s="276"/>
      <c r="E43" s="276"/>
      <c r="F43" s="276"/>
      <c r="G43" s="276"/>
      <c r="H43" s="276"/>
      <c r="I43" s="276"/>
      <c r="J43" s="276"/>
      <c r="K43" s="276"/>
      <c r="L43" s="276"/>
      <c r="N43" s="55">
        <v>126</v>
      </c>
      <c r="T43" s="7"/>
      <c r="U43" s="7"/>
      <c r="V43" s="58">
        <v>10</v>
      </c>
      <c r="W43" s="58">
        <v>2</v>
      </c>
      <c r="X43" s="58">
        <f>12.75*W43 + 2.25</f>
        <v>27.75</v>
      </c>
      <c r="Z43" s="7"/>
    </row>
    <row r="44" spans="1:26" ht="5.0999999999999996" customHeight="1" x14ac:dyDescent="0.2">
      <c r="A44" s="38"/>
      <c r="B44" s="38"/>
      <c r="C44" s="38"/>
      <c r="D44" s="38"/>
      <c r="E44" s="38"/>
      <c r="F44" s="38"/>
      <c r="G44" s="38"/>
      <c r="H44" s="38"/>
      <c r="I44" s="38"/>
      <c r="J44" s="38"/>
      <c r="K44" s="38"/>
      <c r="L44" s="38"/>
      <c r="T44" s="7"/>
      <c r="U44" s="7"/>
      <c r="Z44" s="7"/>
    </row>
    <row r="45" spans="1:26" ht="15" customHeight="1" x14ac:dyDescent="0.2">
      <c r="A45" s="38"/>
      <c r="B45" s="299" t="str" cm="1">
        <f t="array" ref="B45">INDEX(Trad, N45, lang)</f>
        <v>Tabelle 2: Nachweise</v>
      </c>
      <c r="C45" s="299"/>
      <c r="D45" s="299"/>
      <c r="E45" s="299"/>
      <c r="F45" s="299"/>
      <c r="G45" s="299"/>
      <c r="H45" s="299"/>
      <c r="I45" s="299"/>
      <c r="J45" s="299"/>
      <c r="K45" s="299"/>
      <c r="L45" s="299"/>
      <c r="N45" s="55">
        <v>127</v>
      </c>
      <c r="T45" s="7"/>
      <c r="U45" s="7"/>
      <c r="V45" s="58">
        <v>8</v>
      </c>
      <c r="W45" s="58" t="s">
        <v>2</v>
      </c>
      <c r="X45" s="58">
        <v>15</v>
      </c>
      <c r="Y45" s="138" t="s">
        <v>4814</v>
      </c>
      <c r="Z45" s="7"/>
    </row>
    <row r="46" spans="1:26" ht="5.0999999999999996" customHeight="1" x14ac:dyDescent="0.2">
      <c r="A46" s="38"/>
      <c r="B46" s="129"/>
      <c r="C46" s="130"/>
      <c r="D46" s="130"/>
      <c r="E46" s="130"/>
      <c r="F46" s="130"/>
      <c r="G46" s="130"/>
      <c r="H46" s="130"/>
      <c r="I46" s="130"/>
      <c r="J46" s="130"/>
      <c r="K46" s="130"/>
      <c r="L46" s="131"/>
      <c r="T46" s="7"/>
      <c r="U46" s="7"/>
      <c r="Z46" s="7"/>
    </row>
    <row r="47" spans="1:26" ht="36" customHeight="1" x14ac:dyDescent="0.2">
      <c r="A47" s="38"/>
      <c r="B47" s="128" t="str">
        <f>IF(ISNUMBER(N47), T47 &amp; ".", "")</f>
        <v>1.</v>
      </c>
      <c r="C47" s="284" t="str" cm="1">
        <f t="array" ref="C47">IF(ISNUMBER(N47), INDEX(Trad, N47, lang), "")</f>
        <v>Erläuterung (Format PDF, max. 2 A4-Seiten), wie sichergestellt wird, dass die ersetzten Geräte fachgerecht entsorgt wurden (z. B. mittels Deklarationen, Entsorgungspositionen auf Unternehmerrechnungen, usw.).</v>
      </c>
      <c r="D47" s="284"/>
      <c r="E47" s="284"/>
      <c r="F47" s="284"/>
      <c r="G47" s="284"/>
      <c r="H47" s="284"/>
      <c r="I47" s="284"/>
      <c r="J47" s="284"/>
      <c r="K47" s="284"/>
      <c r="L47" s="285"/>
      <c r="N47" s="55">
        <v>129</v>
      </c>
      <c r="T47" s="207">
        <v>1</v>
      </c>
      <c r="U47" s="7"/>
      <c r="V47" s="58">
        <v>10</v>
      </c>
      <c r="W47" s="58">
        <v>3</v>
      </c>
      <c r="X47" s="58">
        <f t="shared" ref="X47:X62" si="2">12.75*W47 + 2.25</f>
        <v>40.5</v>
      </c>
      <c r="Z47" s="7"/>
    </row>
    <row r="48" spans="1:26" ht="5.0999999999999996" customHeight="1" x14ac:dyDescent="0.2">
      <c r="A48" s="38"/>
      <c r="B48" s="132"/>
      <c r="C48" s="133"/>
      <c r="D48" s="133"/>
      <c r="E48" s="133"/>
      <c r="F48" s="133"/>
      <c r="G48" s="133"/>
      <c r="H48" s="133"/>
      <c r="I48" s="133"/>
      <c r="J48" s="133"/>
      <c r="K48" s="133"/>
      <c r="L48" s="134"/>
      <c r="T48" s="207"/>
      <c r="U48" s="7"/>
      <c r="Z48" s="7"/>
    </row>
    <row r="49" spans="1:26" ht="5.0999999999999996" customHeight="1" x14ac:dyDescent="0.2">
      <c r="A49" s="38"/>
      <c r="B49" s="135"/>
      <c r="C49" s="136"/>
      <c r="D49" s="136"/>
      <c r="E49" s="136"/>
      <c r="F49" s="136"/>
      <c r="G49" s="136"/>
      <c r="H49" s="136"/>
      <c r="I49" s="136"/>
      <c r="J49" s="136"/>
      <c r="K49" s="136"/>
      <c r="L49" s="137"/>
      <c r="T49" s="207"/>
      <c r="U49" s="7"/>
      <c r="Z49" s="7"/>
    </row>
    <row r="50" spans="1:26" ht="36" customHeight="1" x14ac:dyDescent="0.2">
      <c r="A50" s="38"/>
      <c r="B50" s="128" t="str">
        <f>IF(ISNUMBER(N50), T50 &amp; ".", "")</f>
        <v>2.</v>
      </c>
      <c r="C50" s="284" t="str" cm="1">
        <f t="array" ref="C50">IF(ISNUMBER(N50), INDEX(Trad, N50, lang), "")</f>
        <v>Rechnungsbelege (Format PDF, PNG oder JPEG)</v>
      </c>
      <c r="D50" s="284"/>
      <c r="E50" s="284"/>
      <c r="F50" s="284"/>
      <c r="G50" s="284"/>
      <c r="H50" s="284"/>
      <c r="I50" s="284"/>
      <c r="J50" s="284"/>
      <c r="K50" s="284"/>
      <c r="L50" s="285"/>
      <c r="N50" s="55">
        <v>130</v>
      </c>
      <c r="T50" s="207">
        <v>2</v>
      </c>
      <c r="U50" s="7"/>
      <c r="V50" s="58">
        <v>10</v>
      </c>
      <c r="W50" s="58">
        <v>3</v>
      </c>
      <c r="X50" s="58">
        <f t="shared" si="2"/>
        <v>40.5</v>
      </c>
      <c r="Z50" s="7"/>
    </row>
    <row r="51" spans="1:26" ht="5.0999999999999996" customHeight="1" x14ac:dyDescent="0.2">
      <c r="A51" s="38"/>
      <c r="B51" s="132"/>
      <c r="C51" s="133"/>
      <c r="D51" s="133"/>
      <c r="E51" s="133"/>
      <c r="F51" s="133"/>
      <c r="G51" s="133"/>
      <c r="H51" s="133"/>
      <c r="I51" s="133"/>
      <c r="J51" s="133"/>
      <c r="K51" s="133"/>
      <c r="L51" s="134"/>
      <c r="N51" s="49"/>
      <c r="T51" s="207"/>
      <c r="U51" s="7"/>
      <c r="Z51" s="7"/>
    </row>
    <row r="52" spans="1:26" ht="5.0999999999999996" customHeight="1" x14ac:dyDescent="0.2">
      <c r="A52" s="38"/>
      <c r="B52" s="135"/>
      <c r="C52" s="136"/>
      <c r="D52" s="136"/>
      <c r="E52" s="136"/>
      <c r="F52" s="136"/>
      <c r="G52" s="136"/>
      <c r="H52" s="136"/>
      <c r="I52" s="136"/>
      <c r="J52" s="136"/>
      <c r="K52" s="136"/>
      <c r="L52" s="137"/>
      <c r="N52" s="49"/>
      <c r="T52" s="207"/>
      <c r="U52" s="7"/>
      <c r="Z52" s="7"/>
    </row>
    <row r="53" spans="1:26" ht="36" customHeight="1" x14ac:dyDescent="0.2">
      <c r="A53" s="38"/>
      <c r="B53" s="128" t="str">
        <f>IF(ISNUMBER(N53), T53 &amp; ".", "")</f>
        <v>3.</v>
      </c>
      <c r="C53" s="284" t="str" cm="1">
        <f t="array" ref="C53">IF(LEN(INDEX(Trad, N53, lang))&gt;0, INDEX(Trad, N53, measure_lang), "")</f>
        <v>GEAK-Gebäudeenergieausweise oder eine kurze Erläuterung zu den CO₂-Rechner Eingabedaten (Format PDF)</v>
      </c>
      <c r="D53" s="284"/>
      <c r="E53" s="284"/>
      <c r="F53" s="284"/>
      <c r="G53" s="284"/>
      <c r="H53" s="284"/>
      <c r="I53" s="284"/>
      <c r="J53" s="284"/>
      <c r="K53" s="284"/>
      <c r="L53" s="285"/>
      <c r="N53" s="49">
        <v>160</v>
      </c>
      <c r="T53" s="207">
        <v>3</v>
      </c>
      <c r="U53" s="7"/>
      <c r="V53" s="58">
        <v>10</v>
      </c>
      <c r="W53" s="58">
        <v>3</v>
      </c>
      <c r="X53" s="58">
        <f t="shared" si="2"/>
        <v>40.5</v>
      </c>
      <c r="Z53" s="7"/>
    </row>
    <row r="54" spans="1:26" ht="5.0999999999999996" hidden="1" customHeight="1" x14ac:dyDescent="0.2">
      <c r="A54" s="38"/>
      <c r="B54" s="132"/>
      <c r="C54" s="133"/>
      <c r="D54" s="133"/>
      <c r="E54" s="133"/>
      <c r="F54" s="133"/>
      <c r="G54" s="133"/>
      <c r="H54" s="133"/>
      <c r="I54" s="133"/>
      <c r="J54" s="133"/>
      <c r="K54" s="133"/>
      <c r="L54" s="134"/>
      <c r="T54" s="7"/>
      <c r="U54" s="7"/>
      <c r="Z54" s="7"/>
    </row>
    <row r="55" spans="1:26" ht="5.0999999999999996" hidden="1" customHeight="1" x14ac:dyDescent="0.2">
      <c r="A55" s="38"/>
      <c r="B55" s="123"/>
      <c r="C55" s="119"/>
      <c r="D55" s="119"/>
      <c r="E55" s="119"/>
      <c r="F55" s="119"/>
      <c r="G55" s="119"/>
      <c r="H55" s="119"/>
      <c r="I55" s="119"/>
      <c r="J55" s="119"/>
      <c r="K55" s="119"/>
      <c r="L55" s="124"/>
      <c r="T55" s="7"/>
      <c r="U55" s="7"/>
      <c r="Z55" s="7"/>
    </row>
    <row r="56" spans="1:26" ht="40.5" hidden="1" customHeight="1" x14ac:dyDescent="0.2">
      <c r="A56" s="38"/>
      <c r="B56" s="120" t="str">
        <f t="shared" ref="B56:B62" si="3">IF(ISNUMBER(N56), S56 &amp; ".", "")</f>
        <v>4.</v>
      </c>
      <c r="C56" s="284" t="str" cm="1">
        <f t="array" ref="C56">IF(LEN(INDEX(Trad, N56, lang))&gt;0, INDEX(Trad, N56, lang), "")</f>
        <v/>
      </c>
      <c r="D56" s="284"/>
      <c r="E56" s="284"/>
      <c r="F56" s="284"/>
      <c r="G56" s="284"/>
      <c r="H56" s="284"/>
      <c r="I56" s="284"/>
      <c r="J56" s="284"/>
      <c r="K56" s="284"/>
      <c r="L56" s="285"/>
      <c r="N56" s="55">
        <v>161</v>
      </c>
      <c r="S56" s="57">
        <v>4</v>
      </c>
      <c r="T56" s="7"/>
      <c r="U56" s="7"/>
      <c r="V56" s="58">
        <v>10</v>
      </c>
      <c r="W56" s="58">
        <v>3</v>
      </c>
      <c r="X56" s="58">
        <f t="shared" si="2"/>
        <v>40.5</v>
      </c>
      <c r="Z56" s="7"/>
    </row>
    <row r="57" spans="1:26" ht="5.0999999999999996" hidden="1" customHeight="1" x14ac:dyDescent="0.2">
      <c r="A57" s="38"/>
      <c r="B57" s="121"/>
      <c r="C57" s="88"/>
      <c r="D57" s="88"/>
      <c r="E57" s="88"/>
      <c r="F57" s="88"/>
      <c r="G57" s="88"/>
      <c r="H57" s="88"/>
      <c r="I57" s="88"/>
      <c r="J57" s="88"/>
      <c r="K57" s="88"/>
      <c r="L57" s="122"/>
      <c r="T57" s="7"/>
      <c r="U57" s="7"/>
      <c r="Z57" s="7"/>
    </row>
    <row r="58" spans="1:26" ht="5.0999999999999996" hidden="1" customHeight="1" x14ac:dyDescent="0.2">
      <c r="A58" s="38"/>
      <c r="B58" s="123"/>
      <c r="C58" s="119"/>
      <c r="D58" s="119"/>
      <c r="E58" s="119"/>
      <c r="F58" s="119"/>
      <c r="G58" s="119"/>
      <c r="H58" s="119"/>
      <c r="I58" s="119"/>
      <c r="J58" s="119"/>
      <c r="K58" s="119"/>
      <c r="L58" s="124"/>
      <c r="T58" s="7"/>
      <c r="U58" s="7"/>
      <c r="Z58" s="7"/>
    </row>
    <row r="59" spans="1:26" ht="40.5" hidden="1" customHeight="1" x14ac:dyDescent="0.2">
      <c r="A59" s="38"/>
      <c r="B59" s="120" t="str">
        <f t="shared" si="3"/>
        <v>5.</v>
      </c>
      <c r="C59" s="284" t="str" cm="1">
        <f t="array" ref="C59">IF(LEN(INDEX(Trad, N59, lang))&gt;0, INDEX(Trad, N59, lang), "")</f>
        <v/>
      </c>
      <c r="D59" s="284"/>
      <c r="E59" s="284"/>
      <c r="F59" s="284"/>
      <c r="G59" s="284"/>
      <c r="H59" s="284"/>
      <c r="I59" s="284"/>
      <c r="J59" s="284"/>
      <c r="K59" s="284"/>
      <c r="L59" s="285"/>
      <c r="N59" s="55">
        <v>162</v>
      </c>
      <c r="S59" s="57">
        <v>5</v>
      </c>
      <c r="T59" s="7"/>
      <c r="U59" s="7"/>
      <c r="V59" s="58">
        <v>10</v>
      </c>
      <c r="W59" s="58">
        <v>3</v>
      </c>
      <c r="X59" s="58">
        <f t="shared" si="2"/>
        <v>40.5</v>
      </c>
      <c r="Z59" s="7"/>
    </row>
    <row r="60" spans="1:26" ht="5.0999999999999996" hidden="1" customHeight="1" x14ac:dyDescent="0.2">
      <c r="A60" s="38"/>
      <c r="B60" s="121"/>
      <c r="C60" s="88"/>
      <c r="D60" s="88"/>
      <c r="E60" s="88"/>
      <c r="F60" s="88"/>
      <c r="G60" s="88"/>
      <c r="H60" s="88"/>
      <c r="I60" s="88"/>
      <c r="J60" s="88"/>
      <c r="K60" s="88"/>
      <c r="L60" s="122"/>
      <c r="T60" s="7"/>
      <c r="U60" s="7"/>
      <c r="Z60" s="7"/>
    </row>
    <row r="61" spans="1:26" ht="5.0999999999999996" hidden="1" customHeight="1" x14ac:dyDescent="0.2">
      <c r="A61" s="38"/>
      <c r="B61" s="123"/>
      <c r="C61" s="119"/>
      <c r="D61" s="119"/>
      <c r="E61" s="119"/>
      <c r="F61" s="119"/>
      <c r="G61" s="119"/>
      <c r="H61" s="119"/>
      <c r="I61" s="119"/>
      <c r="J61" s="119"/>
      <c r="K61" s="119"/>
      <c r="L61" s="124"/>
      <c r="T61" s="7"/>
      <c r="U61" s="7"/>
      <c r="Z61" s="7"/>
    </row>
    <row r="62" spans="1:26" ht="40.5" hidden="1" customHeight="1" x14ac:dyDescent="0.2">
      <c r="A62" s="38"/>
      <c r="B62" s="120" t="str">
        <f t="shared" si="3"/>
        <v>6.</v>
      </c>
      <c r="C62" s="284" t="str" cm="1">
        <f t="array" ref="C62">IF(LEN(INDEX(Trad, N62, lang))&gt;0, INDEX(Trad, N62, lang), "")</f>
        <v/>
      </c>
      <c r="D62" s="284"/>
      <c r="E62" s="284"/>
      <c r="F62" s="284"/>
      <c r="G62" s="284"/>
      <c r="H62" s="284"/>
      <c r="I62" s="284"/>
      <c r="J62" s="284"/>
      <c r="K62" s="284"/>
      <c r="L62" s="285"/>
      <c r="N62" s="55">
        <v>163</v>
      </c>
      <c r="S62" s="57">
        <v>6</v>
      </c>
      <c r="T62" s="7"/>
      <c r="U62" s="7"/>
      <c r="V62" s="58">
        <v>10</v>
      </c>
      <c r="W62" s="58">
        <v>3</v>
      </c>
      <c r="X62" s="58">
        <f t="shared" si="2"/>
        <v>40.5</v>
      </c>
      <c r="Z62" s="7"/>
    </row>
    <row r="63" spans="1:26" ht="5.0999999999999996" customHeight="1" x14ac:dyDescent="0.2">
      <c r="A63" s="38"/>
      <c r="B63" s="125"/>
      <c r="C63" s="126"/>
      <c r="D63" s="126"/>
      <c r="E63" s="126"/>
      <c r="F63" s="126"/>
      <c r="G63" s="126"/>
      <c r="H63" s="126"/>
      <c r="I63" s="126"/>
      <c r="J63" s="126"/>
      <c r="K63" s="126"/>
      <c r="L63" s="127"/>
      <c r="T63" s="7"/>
      <c r="U63" s="7"/>
      <c r="Z63" s="7"/>
    </row>
    <row r="64" spans="1:26" ht="15" hidden="1" customHeight="1" x14ac:dyDescent="0.2">
      <c r="A64" s="38"/>
      <c r="B64" s="283"/>
      <c r="C64" s="283"/>
      <c r="D64" s="283"/>
      <c r="E64" s="283"/>
      <c r="F64" s="283"/>
      <c r="G64" s="283"/>
      <c r="H64" s="283"/>
      <c r="I64" s="283"/>
      <c r="J64" s="283"/>
      <c r="K64" s="283"/>
      <c r="L64" s="283"/>
      <c r="N64" s="55">
        <v>131</v>
      </c>
      <c r="T64" s="7"/>
      <c r="U64" s="7"/>
      <c r="V64" s="138">
        <v>8</v>
      </c>
      <c r="W64" s="138" t="s">
        <v>2</v>
      </c>
      <c r="X64" s="138">
        <v>15</v>
      </c>
      <c r="Y64" s="138" t="s">
        <v>4810</v>
      </c>
      <c r="Z64" s="7"/>
    </row>
    <row r="65" spans="1:26" ht="9.9499999999999993" customHeight="1" x14ac:dyDescent="0.2">
      <c r="A65" s="38"/>
      <c r="B65" s="11"/>
      <c r="C65" s="11"/>
      <c r="D65" s="11"/>
      <c r="E65" s="11"/>
      <c r="F65" s="11"/>
      <c r="G65" s="11"/>
      <c r="H65" s="11"/>
      <c r="I65" s="11"/>
      <c r="J65" s="11"/>
      <c r="K65" s="11"/>
      <c r="T65" s="7"/>
      <c r="U65" s="7"/>
      <c r="Z65" s="7"/>
    </row>
    <row r="66" spans="1:26" ht="15" customHeight="1" x14ac:dyDescent="0.2">
      <c r="B66" s="114" t="str" cm="1">
        <f t="array" ref="B66">INDEX(Trad, N66, lang)</f>
        <v>Meldung der Massnahme</v>
      </c>
      <c r="C66" s="32"/>
      <c r="D66" s="11"/>
      <c r="E66" s="11"/>
      <c r="F66" s="11"/>
      <c r="G66" s="11"/>
      <c r="H66" s="11"/>
      <c r="I66" s="11"/>
      <c r="J66" s="11"/>
      <c r="K66" s="11"/>
      <c r="N66" s="55">
        <v>135</v>
      </c>
      <c r="T66" s="207" t="b">
        <v>0</v>
      </c>
      <c r="U66" s="7"/>
      <c r="V66" s="58">
        <v>10</v>
      </c>
      <c r="W66" s="58">
        <v>1</v>
      </c>
      <c r="X66" s="58">
        <f>12.75*W66 + 2.25</f>
        <v>15</v>
      </c>
      <c r="Z66" s="7"/>
    </row>
    <row r="67" spans="1:26" ht="40.5" customHeight="1" x14ac:dyDescent="0.2">
      <c r="A67" s="38"/>
      <c r="B67" s="282" t="str" cm="1">
        <f t="array" ref="B67">IF(T66, INDEX(Trad, N67, lang) &amp; " ", "") &amp; INDEX(Trad, O67, lang) &amp; " " &amp; T67 &amp; " " &amp; INDEX(Trad, P67, lang) &amp; " " &amp; U67 &amp; " " &amp; INDEX(Trad, Q67, lang)</f>
        <v xml:space="preserve">Die Unterlagen unter Punkt 1 bis 3 müssen nicht systematisch eingereicht werden, aber der Vollzugsbehörde bei einer allfälligen Kontrolle innerhalb von 30 Tagen vorgelegt werden können. </v>
      </c>
      <c r="C67" s="282"/>
      <c r="D67" s="282"/>
      <c r="E67" s="282"/>
      <c r="F67" s="282"/>
      <c r="G67" s="282"/>
      <c r="H67" s="282"/>
      <c r="I67" s="282"/>
      <c r="J67" s="282"/>
      <c r="K67" s="282"/>
      <c r="L67" s="282"/>
      <c r="N67" s="55">
        <v>136</v>
      </c>
      <c r="O67" s="55">
        <v>137</v>
      </c>
      <c r="P67" s="55">
        <v>138</v>
      </c>
      <c r="Q67" s="55">
        <v>139</v>
      </c>
      <c r="T67" s="207">
        <v>1</v>
      </c>
      <c r="U67" s="207">
        <v>3</v>
      </c>
      <c r="V67" s="58">
        <v>10</v>
      </c>
      <c r="W67" s="58">
        <v>3</v>
      </c>
      <c r="X67" s="58">
        <f t="shared" ref="X67" si="4">12.75*W67 + 2.25</f>
        <v>40.5</v>
      </c>
      <c r="Z67" s="7"/>
    </row>
    <row r="68" spans="1:26" ht="20.100000000000001" customHeight="1" x14ac:dyDescent="0.2">
      <c r="A68" s="38"/>
      <c r="B68" s="11"/>
      <c r="C68" s="11"/>
      <c r="D68" s="11"/>
      <c r="E68" s="11"/>
      <c r="F68" s="11"/>
      <c r="G68" s="11"/>
      <c r="H68" s="11"/>
      <c r="I68" s="11"/>
      <c r="J68" s="11"/>
      <c r="K68" s="11"/>
      <c r="T68" s="7"/>
      <c r="U68" s="7"/>
      <c r="Z68" s="7"/>
    </row>
    <row r="69" spans="1:26" ht="20.100000000000001" customHeight="1" x14ac:dyDescent="0.2">
      <c r="A69" s="38"/>
      <c r="B69" s="115" t="str" cm="1">
        <f t="array" ref="B69">"4. " &amp; INDEX(Trad, N69, lang)</f>
        <v>4. Berechnungen</v>
      </c>
      <c r="C69" s="115"/>
      <c r="D69" s="116"/>
      <c r="E69" s="116"/>
      <c r="F69" s="116"/>
      <c r="G69" s="116"/>
      <c r="H69" s="116"/>
      <c r="I69" s="116"/>
      <c r="J69" s="116"/>
      <c r="K69" s="116"/>
      <c r="L69" s="117"/>
      <c r="N69" s="55">
        <v>140</v>
      </c>
      <c r="T69" s="7"/>
      <c r="U69" s="7"/>
      <c r="V69" s="50">
        <v>11</v>
      </c>
      <c r="W69" s="50" t="s">
        <v>2</v>
      </c>
      <c r="X69" s="50">
        <v>20</v>
      </c>
      <c r="Y69" s="62" t="s">
        <v>4695</v>
      </c>
      <c r="Z69" s="7"/>
    </row>
    <row r="70" spans="1:26" s="65" customFormat="1" ht="53.25" customHeight="1" x14ac:dyDescent="0.2">
      <c r="A70" s="38"/>
      <c r="B70" s="276" t="str" cm="1">
        <f t="array" ref="B70">INDEX(Trad,N70,lang) &amp; " " &amp; LEFT(L11, LEN(L11) - 1) &amp; INDEX(Trad,O70,lang) &amp; "."</f>
        <v>Die anrechenbaren Stromeinsparungen der Massnahme werden abhängig von den festgelegten Eingabevariablen durch die Monitoringliste in Kilowattstunden berechnet. Informationen zu den Annahmen und der Berechnungsmethode sind in der zugehörigen Dokumentation HZ-03 zu finden.</v>
      </c>
      <c r="C70" s="276"/>
      <c r="D70" s="276"/>
      <c r="E70" s="276"/>
      <c r="F70" s="276"/>
      <c r="G70" s="276"/>
      <c r="H70" s="276"/>
      <c r="I70" s="276"/>
      <c r="J70" s="276"/>
      <c r="K70" s="276"/>
      <c r="L70" s="276"/>
      <c r="M70" s="54"/>
      <c r="N70" s="63">
        <v>141</v>
      </c>
      <c r="O70" s="63">
        <v>142</v>
      </c>
      <c r="P70" s="63"/>
      <c r="Q70" s="63"/>
      <c r="R70" s="63"/>
      <c r="S70" s="64"/>
      <c r="T70" s="7"/>
      <c r="U70" s="7"/>
      <c r="V70" s="58">
        <v>10</v>
      </c>
      <c r="W70" s="58">
        <v>4</v>
      </c>
      <c r="X70" s="58">
        <f t="shared" ref="X70" si="5">12.75*W70 + 2.25</f>
        <v>53.25</v>
      </c>
      <c r="Y70" s="58"/>
      <c r="Z70" s="7"/>
    </row>
    <row r="71" spans="1:26" ht="20.100000000000001" customHeight="1" x14ac:dyDescent="0.2">
      <c r="A71" s="38"/>
      <c r="B71" s="11"/>
      <c r="C71" s="11"/>
      <c r="D71" s="11"/>
      <c r="E71" s="11"/>
      <c r="F71" s="11"/>
      <c r="G71" s="11"/>
      <c r="H71" s="11"/>
      <c r="I71" s="11"/>
      <c r="J71" s="11"/>
      <c r="K71" s="11"/>
      <c r="T71" s="7"/>
      <c r="U71" s="7"/>
      <c r="Z71" s="7"/>
    </row>
    <row r="72" spans="1:26" ht="20.100000000000001" customHeight="1" x14ac:dyDescent="0.2">
      <c r="A72" s="38"/>
      <c r="B72" s="115" t="str" cm="1">
        <f t="array" ref="B72">"5. "&amp;INDEX(Trad,N72,lang)</f>
        <v>5. Einsparungen</v>
      </c>
      <c r="C72" s="115"/>
      <c r="D72" s="116"/>
      <c r="E72" s="116"/>
      <c r="F72" s="116"/>
      <c r="G72" s="116"/>
      <c r="H72" s="116"/>
      <c r="I72" s="116"/>
      <c r="J72" s="116"/>
      <c r="K72" s="116"/>
      <c r="L72" s="117"/>
      <c r="N72" s="55">
        <v>143</v>
      </c>
      <c r="T72" s="7"/>
      <c r="U72" s="7"/>
      <c r="V72" s="50">
        <v>11</v>
      </c>
      <c r="W72" s="50" t="s">
        <v>2</v>
      </c>
      <c r="X72" s="50">
        <v>20</v>
      </c>
      <c r="Y72" s="62" t="s">
        <v>4695</v>
      </c>
      <c r="Z72" s="7"/>
    </row>
    <row r="73" spans="1:26" ht="5.0999999999999996" customHeight="1" x14ac:dyDescent="0.2">
      <c r="A73" s="38"/>
      <c r="B73" s="29"/>
      <c r="C73" s="29"/>
      <c r="D73" s="11"/>
      <c r="E73" s="11"/>
      <c r="F73" s="11"/>
      <c r="G73" s="11"/>
      <c r="H73" s="11"/>
      <c r="I73" s="11"/>
      <c r="J73" s="11"/>
      <c r="K73" s="11"/>
      <c r="T73" s="7"/>
      <c r="U73" s="7"/>
      <c r="V73" s="50"/>
      <c r="W73" s="50"/>
      <c r="X73" s="50"/>
      <c r="Y73" s="62"/>
      <c r="Z73" s="7"/>
    </row>
    <row r="74" spans="1:26" ht="40.5" customHeight="1" x14ac:dyDescent="0.2">
      <c r="A74" s="38"/>
      <c r="B74" s="263" t="str" cm="1">
        <f t="array" ref="B74">INDEX(Trad, N74, lang)</f>
        <v>Anrechenbare Stromeinsparungen* [kWh]</v>
      </c>
      <c r="C74" s="264"/>
      <c r="D74" s="264"/>
      <c r="E74" s="264"/>
      <c r="F74" s="264"/>
      <c r="G74" s="265"/>
      <c r="H74" s="279">
        <f>ROUND(B!D17, 1)</f>
        <v>132500</v>
      </c>
      <c r="I74" s="280"/>
      <c r="J74" s="280"/>
      <c r="K74" s="280"/>
      <c r="L74" s="281"/>
      <c r="N74" s="55">
        <v>144</v>
      </c>
      <c r="T74" s="7"/>
      <c r="U74" s="7"/>
      <c r="Z74" s="7"/>
    </row>
    <row r="75" spans="1:26" ht="15" customHeight="1" x14ac:dyDescent="0.2">
      <c r="A75" s="38"/>
      <c r="B75" s="278" t="str" cm="1">
        <f t="array" ref="B75">INDEX(Trad, N75, lang) &amp; " " &amp; LEFT(L11, LEN(L11) - 1) &amp; INDEX(Trad, O75, lang)</f>
        <v>* automatisch nach der in der Dokumentation HZ-03 beschriebenen Berechnungsmethode berechnet</v>
      </c>
      <c r="C75" s="278"/>
      <c r="D75" s="278"/>
      <c r="E75" s="278"/>
      <c r="F75" s="278"/>
      <c r="G75" s="278"/>
      <c r="H75" s="278"/>
      <c r="I75" s="278"/>
      <c r="J75" s="278"/>
      <c r="K75" s="278"/>
      <c r="L75" s="278"/>
      <c r="N75" s="55">
        <v>145</v>
      </c>
      <c r="O75" s="55">
        <v>146</v>
      </c>
      <c r="T75" s="7"/>
      <c r="U75" s="7"/>
      <c r="V75" s="58">
        <v>8</v>
      </c>
      <c r="W75" s="58">
        <v>1</v>
      </c>
      <c r="X75" s="58">
        <f>11.25*W75 + 2.25</f>
        <v>13.5</v>
      </c>
      <c r="Z75" s="7"/>
    </row>
    <row r="76" spans="1:26" ht="20.100000000000001" customHeight="1" x14ac:dyDescent="0.2">
      <c r="A76" s="38"/>
      <c r="B76" s="11"/>
      <c r="C76" s="11"/>
      <c r="D76" s="11"/>
      <c r="E76" s="11"/>
      <c r="F76" s="11"/>
      <c r="G76" s="11"/>
      <c r="H76" s="11"/>
      <c r="I76" s="11"/>
      <c r="J76" s="11"/>
      <c r="K76" s="11"/>
      <c r="T76" s="7"/>
      <c r="U76" s="7"/>
      <c r="Z76" s="7"/>
    </row>
    <row r="77" spans="1:26" ht="20.100000000000001" customHeight="1" x14ac:dyDescent="0.2">
      <c r="A77" s="38"/>
      <c r="B77" s="115" t="str" cm="1">
        <f t="array" ref="B77">"6. " &amp; INDEX(Trad, N77, lang)</f>
        <v>6. Referenz</v>
      </c>
      <c r="C77" s="115"/>
      <c r="D77" s="116"/>
      <c r="E77" s="116"/>
      <c r="F77" s="116"/>
      <c r="G77" s="116"/>
      <c r="H77" s="116"/>
      <c r="I77" s="116"/>
      <c r="J77" s="116"/>
      <c r="K77" s="116"/>
      <c r="L77" s="117"/>
      <c r="N77" s="55">
        <v>147</v>
      </c>
      <c r="T77" s="7"/>
      <c r="U77" s="7"/>
      <c r="V77" s="50">
        <v>11</v>
      </c>
      <c r="W77" s="50" t="s">
        <v>2</v>
      </c>
      <c r="X77" s="50">
        <v>20</v>
      </c>
      <c r="Y77" s="62" t="s">
        <v>4695</v>
      </c>
      <c r="Z77" s="7"/>
    </row>
    <row r="78" spans="1:26" s="59" customFormat="1" ht="15" customHeight="1" x14ac:dyDescent="0.2">
      <c r="A78" s="179"/>
      <c r="B78" s="271" t="str" cm="1">
        <f t="array" ref="B78">INDEX(Trad,N78,lang)</f>
        <v>Elektrizitätslieferant</v>
      </c>
      <c r="C78" s="271"/>
      <c r="D78" s="271"/>
      <c r="E78" s="271"/>
      <c r="F78" s="271"/>
      <c r="G78" s="271"/>
      <c r="H78" s="272" t="str">
        <f>IF(ISBLANK(B!D15), "!", B!D15)</f>
        <v>Energia Beispiel AG</v>
      </c>
      <c r="I78" s="272"/>
      <c r="J78" s="272"/>
      <c r="K78" s="272"/>
      <c r="L78" s="272"/>
      <c r="M78" s="52"/>
      <c r="N78" s="55">
        <v>148</v>
      </c>
      <c r="O78" s="56"/>
      <c r="P78" s="56"/>
      <c r="Q78" s="56"/>
      <c r="R78" s="56"/>
      <c r="S78" s="57"/>
      <c r="T78" s="7"/>
      <c r="U78" s="7"/>
      <c r="V78" s="58"/>
      <c r="W78" s="58"/>
      <c r="X78" s="58"/>
      <c r="Y78" s="58"/>
      <c r="Z78" s="7"/>
    </row>
    <row r="79" spans="1:26" s="59" customFormat="1" ht="15" customHeight="1" x14ac:dyDescent="0.2">
      <c r="A79" s="179"/>
      <c r="B79" s="271" t="str" cm="1">
        <f t="array" ref="B79">INDEX(Trad,N79,lang)</f>
        <v>Dateibezeichnung</v>
      </c>
      <c r="C79" s="271"/>
      <c r="D79" s="271"/>
      <c r="E79" s="271"/>
      <c r="F79" s="271"/>
      <c r="G79" s="271"/>
      <c r="H79" s="272" t="str">
        <f>IF(ISBLANK(B!D16), "-", B!D16)</f>
        <v>-</v>
      </c>
      <c r="I79" s="272"/>
      <c r="J79" s="272"/>
      <c r="K79" s="272"/>
      <c r="L79" s="272"/>
      <c r="M79" s="52"/>
      <c r="N79" s="55">
        <v>149</v>
      </c>
      <c r="O79" s="56"/>
      <c r="P79" s="56"/>
      <c r="Q79" s="56"/>
      <c r="R79" s="56"/>
      <c r="S79" s="57"/>
      <c r="T79" s="7"/>
      <c r="U79" s="7"/>
      <c r="V79" s="58"/>
      <c r="W79" s="58"/>
      <c r="X79" s="58"/>
      <c r="Y79" s="58"/>
      <c r="Z79" s="7"/>
    </row>
    <row r="80" spans="1:26" ht="12.75" customHeight="1" x14ac:dyDescent="0.2">
      <c r="T80" s="7"/>
      <c r="U80" s="7"/>
      <c r="Z80" s="7"/>
    </row>
    <row r="81" spans="20:26" ht="14.25" customHeight="1" x14ac:dyDescent="0.2">
      <c r="T81" s="7"/>
      <c r="U81" s="7"/>
      <c r="Z81" s="7"/>
    </row>
    <row r="82" spans="20:26" ht="14.25" customHeight="1" x14ac:dyDescent="0.2">
      <c r="T82" s="7"/>
      <c r="U82" s="7"/>
      <c r="Z82" s="7"/>
    </row>
    <row r="83" spans="20:26" ht="14.25" customHeight="1" x14ac:dyDescent="0.2">
      <c r="T83" s="7"/>
      <c r="U83" s="7"/>
      <c r="Z83" s="7"/>
    </row>
    <row r="84" spans="20:26" ht="14.25" customHeight="1" x14ac:dyDescent="0.2">
      <c r="T84" s="7"/>
      <c r="U84" s="7"/>
      <c r="Z84" s="7"/>
    </row>
    <row r="85" spans="20:26" ht="14.25" customHeight="1" x14ac:dyDescent="0.2">
      <c r="T85" s="7"/>
      <c r="U85" s="7"/>
      <c r="Z85" s="7"/>
    </row>
    <row r="86" spans="20:26" ht="14.25" customHeight="1" x14ac:dyDescent="0.2">
      <c r="T86" s="7"/>
      <c r="U86" s="7"/>
      <c r="Z86" s="7"/>
    </row>
    <row r="87" spans="20:26" ht="14.25" customHeight="1" x14ac:dyDescent="0.2">
      <c r="T87" s="7"/>
      <c r="U87" s="7"/>
      <c r="Z87" s="7"/>
    </row>
    <row r="88" spans="20:26" ht="14.25" customHeight="1" x14ac:dyDescent="0.2">
      <c r="T88" s="7"/>
      <c r="U88" s="7"/>
      <c r="Z88" s="7"/>
    </row>
    <row r="89" spans="20:26" ht="0" hidden="1" customHeight="1" x14ac:dyDescent="0.2">
      <c r="Z89" s="7"/>
    </row>
  </sheetData>
  <sheetProtection algorithmName="SHA-512" hashValue="CsLSjrRx9onPOhVzdOwb/ekor8t3zKINeuiGzVRILMku7JtBGeoNtza4uxfrZ3GSqPyBdBwgLxSaadHKXqkJ7A==" saltValue="9+AhmtMEK1XbwGIZzsf21A==" spinCount="100000" sheet="1" objects="1" scenarios="1"/>
  <mergeCells count="53">
    <mergeCell ref="B2:E2"/>
    <mergeCell ref="B31:D31"/>
    <mergeCell ref="E31:H31"/>
    <mergeCell ref="I31:L31"/>
    <mergeCell ref="B40:L40"/>
    <mergeCell ref="E39:L39"/>
    <mergeCell ref="B39:D39"/>
    <mergeCell ref="E34:L34"/>
    <mergeCell ref="E35:L35"/>
    <mergeCell ref="B23:L23"/>
    <mergeCell ref="B27:L27"/>
    <mergeCell ref="E30:H30"/>
    <mergeCell ref="I30:L30"/>
    <mergeCell ref="B30:D30"/>
    <mergeCell ref="B29:L29"/>
    <mergeCell ref="C24:L24"/>
    <mergeCell ref="C53:L53"/>
    <mergeCell ref="C56:L56"/>
    <mergeCell ref="C59:L59"/>
    <mergeCell ref="C62:L62"/>
    <mergeCell ref="B45:L45"/>
    <mergeCell ref="B8:L8"/>
    <mergeCell ref="B9:L9"/>
    <mergeCell ref="B15:L15"/>
    <mergeCell ref="B20:L20"/>
    <mergeCell ref="K13:L13"/>
    <mergeCell ref="B10:L10"/>
    <mergeCell ref="E36:L36"/>
    <mergeCell ref="E37:L37"/>
    <mergeCell ref="B32:D32"/>
    <mergeCell ref="E32:H32"/>
    <mergeCell ref="I32:L32"/>
    <mergeCell ref="B33:D33"/>
    <mergeCell ref="E33:L33"/>
    <mergeCell ref="B34:D34"/>
    <mergeCell ref="B35:D35"/>
    <mergeCell ref="B36:D36"/>
    <mergeCell ref="B78:G78"/>
    <mergeCell ref="B79:G79"/>
    <mergeCell ref="H78:L78"/>
    <mergeCell ref="H79:L79"/>
    <mergeCell ref="B37:D37"/>
    <mergeCell ref="B43:L43"/>
    <mergeCell ref="B38:D38"/>
    <mergeCell ref="E38:L38"/>
    <mergeCell ref="B75:L75"/>
    <mergeCell ref="B74:G74"/>
    <mergeCell ref="H74:L74"/>
    <mergeCell ref="B70:L70"/>
    <mergeCell ref="B67:L67"/>
    <mergeCell ref="B64:L64"/>
    <mergeCell ref="C47:L47"/>
    <mergeCell ref="C50:L50"/>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AX1023"/>
  <sheetViews>
    <sheetView zoomScaleNormal="100" workbookViewId="0">
      <pane ySplit="23" topLeftCell="A24" activePane="bottomLeft" state="frozen"/>
      <selection pane="bottomLeft" activeCell="E1020" sqref="E1020"/>
    </sheetView>
  </sheetViews>
  <sheetFormatPr baseColWidth="10" defaultColWidth="9.140625" defaultRowHeight="12" outlineLevelRow="1" outlineLevelCol="1" x14ac:dyDescent="0.2"/>
  <cols>
    <col min="1" max="1" width="5.7109375" style="66" customWidth="1"/>
    <col min="2" max="2" width="5.7109375" style="70" customWidth="1"/>
    <col min="3" max="3" width="30.7109375" style="68" customWidth="1"/>
    <col min="4" max="4" width="8.28515625" style="68" customWidth="1"/>
    <col min="5" max="5" width="25.7109375" style="68" customWidth="1"/>
    <col min="6" max="6" width="13.28515625" style="74" customWidth="1"/>
    <col min="7" max="7" width="30.7109375" style="74" customWidth="1"/>
    <col min="8" max="8" width="10.7109375" style="74" hidden="1" customWidth="1"/>
    <col min="9" max="14" width="10.7109375" style="74" customWidth="1"/>
    <col min="15" max="16" width="35.7109375" style="68" customWidth="1"/>
    <col min="17" max="17" width="10.7109375" style="70" customWidth="1"/>
    <col min="18" max="18" width="18.28515625" style="68" customWidth="1"/>
    <col min="19" max="19" width="25.7109375" style="68" customWidth="1"/>
    <col min="20" max="20" width="9.140625" style="68" customWidth="1"/>
    <col min="21" max="21" width="25.7109375" style="68" customWidth="1"/>
    <col min="22" max="23" width="15.7109375" style="68" customWidth="1"/>
    <col min="24" max="24" width="5.7109375" style="226" customWidth="1"/>
    <col min="25" max="36" width="5.7109375" style="227" customWidth="1" outlineLevel="1"/>
    <col min="37" max="48" width="5.7109375" style="226" customWidth="1" outlineLevel="1"/>
    <col min="49" max="50" width="5.7109375" style="66" customWidth="1"/>
    <col min="51" max="62" width="5.7109375" style="68" customWidth="1"/>
    <col min="63" max="16384" width="9.140625" style="68"/>
  </cols>
  <sheetData>
    <row r="1" spans="1:50" ht="12.75" customHeight="1" x14ac:dyDescent="0.2">
      <c r="B1" s="67">
        <f>lang</f>
        <v>1</v>
      </c>
      <c r="C1" s="149"/>
      <c r="F1" s="69"/>
      <c r="G1" s="69"/>
      <c r="H1" s="69"/>
      <c r="I1" s="69"/>
      <c r="J1" s="69"/>
      <c r="K1" s="69"/>
      <c r="L1" s="69"/>
      <c r="M1" s="69">
        <f>COUNTIF(AL24:AL1023, TRUE)</f>
        <v>0</v>
      </c>
      <c r="N1" s="69"/>
    </row>
    <row r="2" spans="1:50" ht="12" customHeight="1" x14ac:dyDescent="0.2">
      <c r="B2" s="300" t="str" cm="1">
        <f t="array" ref="B2">INDEX(Trad, 204, $B$1)</f>
        <v>Zurück zur Übersicht</v>
      </c>
      <c r="C2" s="300"/>
      <c r="D2" s="158"/>
      <c r="F2" s="75"/>
      <c r="G2" s="75"/>
      <c r="H2" s="75"/>
      <c r="I2" s="75"/>
      <c r="J2" s="75"/>
      <c r="K2" s="75"/>
      <c r="L2" s="75"/>
      <c r="M2" s="75"/>
      <c r="N2" s="75"/>
      <c r="O2" s="67"/>
      <c r="P2" s="67"/>
      <c r="Q2" s="67"/>
    </row>
    <row r="3" spans="1:50" ht="12" customHeight="1" x14ac:dyDescent="0.2">
      <c r="B3" s="157"/>
      <c r="D3" s="158"/>
      <c r="F3" s="75"/>
      <c r="G3" s="75"/>
      <c r="H3" s="75"/>
      <c r="I3" s="75"/>
      <c r="J3" s="75"/>
      <c r="K3" s="75"/>
      <c r="L3" s="75"/>
      <c r="M3" s="75"/>
      <c r="N3" s="75"/>
      <c r="O3" s="67"/>
      <c r="P3" s="67"/>
      <c r="Q3" s="67"/>
    </row>
    <row r="4" spans="1:50" s="73" customFormat="1" ht="20.100000000000001" customHeight="1" x14ac:dyDescent="0.25">
      <c r="A4" s="71"/>
      <c r="B4" s="18" t="str" cm="1">
        <f t="array" ref="B4">INDEX(Trad, 1, $B$1)</f>
        <v>Monitoringliste</v>
      </c>
      <c r="C4" s="72"/>
      <c r="D4" s="150"/>
      <c r="F4" s="69"/>
      <c r="G4" s="69"/>
      <c r="H4" s="69"/>
      <c r="I4" s="69"/>
      <c r="J4" s="69"/>
      <c r="K4" s="69"/>
      <c r="L4" s="69"/>
      <c r="M4" s="69"/>
      <c r="N4" s="69"/>
      <c r="Q4" s="74"/>
      <c r="X4" s="228"/>
      <c r="Y4" s="229"/>
      <c r="Z4" s="229"/>
      <c r="AA4" s="229"/>
      <c r="AB4" s="229"/>
      <c r="AC4" s="229"/>
      <c r="AD4" s="229"/>
      <c r="AE4" s="229"/>
      <c r="AF4" s="229"/>
      <c r="AG4" s="229"/>
      <c r="AH4" s="229"/>
      <c r="AI4" s="229"/>
      <c r="AJ4" s="229"/>
      <c r="AK4" s="228"/>
      <c r="AL4" s="228"/>
      <c r="AM4" s="228"/>
      <c r="AN4" s="228"/>
      <c r="AO4" s="228"/>
      <c r="AP4" s="228"/>
      <c r="AQ4" s="228"/>
      <c r="AR4" s="228"/>
      <c r="AS4" s="228"/>
      <c r="AT4" s="228"/>
      <c r="AU4" s="228"/>
      <c r="AV4" s="228"/>
      <c r="AW4" s="71"/>
      <c r="AX4" s="71"/>
    </row>
    <row r="5" spans="1:50" ht="12" customHeight="1" x14ac:dyDescent="0.2">
      <c r="B5" s="157" t="str" cm="1">
        <f t="array" ref="B5">INDEX(Trad, 23, $B$1)</f>
        <v>Massnahme</v>
      </c>
      <c r="D5" s="158" t="str">
        <f>measure_id</f>
        <v>HZ-03a</v>
      </c>
      <c r="F5" s="75"/>
      <c r="G5" s="75"/>
      <c r="H5" s="75"/>
      <c r="I5" s="75"/>
      <c r="J5" s="75"/>
      <c r="K5" s="75"/>
      <c r="L5" s="75"/>
      <c r="M5" s="75"/>
      <c r="N5" s="75"/>
      <c r="O5" s="67"/>
      <c r="P5" s="67"/>
      <c r="Q5" s="67"/>
    </row>
    <row r="6" spans="1:50" ht="12" customHeight="1" x14ac:dyDescent="0.2">
      <c r="A6" s="66" t="s">
        <v>4883</v>
      </c>
      <c r="B6" s="157" t="str" cm="1">
        <f t="array" ref="B6">INDEX(Trad, 24, $B$1)</f>
        <v>Version</v>
      </c>
      <c r="D6" s="158" t="str">
        <f>measure_version</f>
        <v>2.0 (11.2025)</v>
      </c>
      <c r="F6" s="75"/>
      <c r="G6" s="75"/>
      <c r="H6" s="75"/>
      <c r="I6" s="75"/>
      <c r="J6" s="75"/>
      <c r="K6" s="75"/>
      <c r="L6" s="75"/>
      <c r="M6" s="75"/>
      <c r="N6" s="75"/>
      <c r="O6" s="67"/>
      <c r="P6" s="67"/>
      <c r="Q6" s="67"/>
    </row>
    <row r="7" spans="1:50" s="73" customFormat="1" ht="24.95" customHeight="1" x14ac:dyDescent="0.25">
      <c r="A7" s="71"/>
      <c r="B7" s="186" t="str" cm="1">
        <f t="array" ref="B7">INDEX(Trad, 34, $B$1)</f>
        <v>Jede Massnahme muss mit den gesamten Angaben vollständig erfasst werden (Pflichtfelder).</v>
      </c>
      <c r="D7" s="165"/>
      <c r="F7" s="75"/>
      <c r="G7" s="75"/>
      <c r="H7" s="75"/>
      <c r="I7" s="75"/>
      <c r="J7" s="75"/>
      <c r="K7" s="75"/>
      <c r="L7" s="75"/>
      <c r="M7" s="75"/>
      <c r="N7" s="75"/>
      <c r="O7" s="75"/>
      <c r="P7" s="75"/>
      <c r="Q7" s="75"/>
      <c r="X7" s="228"/>
      <c r="Y7" s="229"/>
      <c r="Z7" s="229"/>
      <c r="AA7" s="229"/>
      <c r="AB7" s="229"/>
      <c r="AC7" s="229"/>
      <c r="AD7" s="229"/>
      <c r="AE7" s="229"/>
      <c r="AF7" s="229"/>
      <c r="AG7" s="229"/>
      <c r="AH7" s="229"/>
      <c r="AI7" s="229"/>
      <c r="AJ7" s="229"/>
      <c r="AK7" s="228"/>
      <c r="AL7" s="228"/>
      <c r="AM7" s="228"/>
      <c r="AN7" s="228"/>
      <c r="AO7" s="228"/>
      <c r="AP7" s="228"/>
      <c r="AQ7" s="228"/>
      <c r="AR7" s="228"/>
      <c r="AS7" s="228"/>
      <c r="AT7" s="228"/>
      <c r="AU7" s="228"/>
      <c r="AV7" s="228"/>
      <c r="AW7" s="71"/>
      <c r="AX7" s="71"/>
    </row>
    <row r="8" spans="1:50" ht="12" hidden="1" customHeight="1" outlineLevel="1" x14ac:dyDescent="0.2">
      <c r="B8" s="185"/>
      <c r="C8" s="171" t="str" cm="1">
        <f t="array" ref="C8">INDEX(Trad, 7, $B$1)</f>
        <v>Eingabefeld (obligatorisch)</v>
      </c>
      <c r="O8" s="67"/>
      <c r="P8" s="67"/>
      <c r="Q8" s="67"/>
    </row>
    <row r="9" spans="1:50" ht="12" hidden="1" customHeight="1" outlineLevel="1" x14ac:dyDescent="0.2">
      <c r="B9" s="184"/>
      <c r="C9" s="171" t="str" cm="1">
        <f t="array" ref="C9">INDEX(Trad, 18, $B$1)</f>
        <v>Eingabefeld (optional)</v>
      </c>
      <c r="O9" s="67"/>
      <c r="P9" s="67"/>
      <c r="Q9" s="67"/>
    </row>
    <row r="10" spans="1:50" ht="12" hidden="1" customHeight="1" outlineLevel="1" x14ac:dyDescent="0.2">
      <c r="B10" s="145"/>
      <c r="C10" s="171" t="str" cm="1">
        <f t="array" ref="C10">INDEX(Trad, 17, $B$1)</f>
        <v>Mehrfachauswahlfeld (obligatorisch)</v>
      </c>
      <c r="O10" s="67"/>
      <c r="P10" s="67"/>
      <c r="Q10" s="67"/>
    </row>
    <row r="11" spans="1:50" ht="12" hidden="1" customHeight="1" outlineLevel="1" x14ac:dyDescent="0.2">
      <c r="B11" s="146"/>
      <c r="C11" s="171" t="str" cm="1">
        <f t="array" ref="C11">INDEX(Trad, 8, $B$1)</f>
        <v>Berechnetetes Feld</v>
      </c>
      <c r="O11" s="67"/>
      <c r="P11" s="67"/>
      <c r="Q11" s="67"/>
    </row>
    <row r="12" spans="1:50" ht="12" hidden="1" customHeight="1" outlineLevel="1" x14ac:dyDescent="0.2">
      <c r="B12" s="147"/>
      <c r="C12" s="171" t="str" cm="1">
        <f t="array" ref="C12">INDEX(Trad, 9, $B$1)</f>
        <v>Gesperrtes Feld</v>
      </c>
      <c r="O12" s="67"/>
      <c r="P12" s="67"/>
      <c r="Q12" s="67"/>
    </row>
    <row r="13" spans="1:50" ht="12" hidden="1" customHeight="1" outlineLevel="1" x14ac:dyDescent="0.2">
      <c r="B13" s="148"/>
      <c r="C13" s="172" t="str" cm="1">
        <f t="array" ref="C13">INDEX(Trad, 19, $B$1)</f>
        <v>Eingabefehler</v>
      </c>
      <c r="F13" s="151"/>
      <c r="O13" s="67"/>
      <c r="P13" s="67"/>
      <c r="Q13" s="67"/>
    </row>
    <row r="14" spans="1:50" ht="12" hidden="1" customHeight="1" outlineLevel="1" x14ac:dyDescent="0.2">
      <c r="B14" s="157"/>
      <c r="D14" s="158"/>
      <c r="F14" s="75"/>
      <c r="G14" s="75"/>
      <c r="H14" s="75"/>
      <c r="I14" s="75"/>
      <c r="J14" s="75"/>
      <c r="K14" s="75"/>
      <c r="L14" s="75"/>
      <c r="M14" s="75"/>
      <c r="N14" s="75"/>
      <c r="O14" s="67"/>
      <c r="P14" s="67"/>
      <c r="Q14" s="67"/>
    </row>
    <row r="15" spans="1:50" s="73" customFormat="1" ht="12.75" customHeight="1" collapsed="1" x14ac:dyDescent="0.25">
      <c r="A15" s="71"/>
      <c r="B15" s="166" t="str" cm="1">
        <f t="array" ref="B15">INDEX(Trad, 27, $B$1)</f>
        <v>Elektrizitätslieferant</v>
      </c>
      <c r="C15" s="167"/>
      <c r="D15" s="323" t="s">
        <v>4902</v>
      </c>
      <c r="E15" s="324"/>
      <c r="F15" s="182" t="str" cm="1">
        <f t="array" ref="F15">IF(ISBLANK(D15), INDEX(Trad, 30, $B$1),"")</f>
        <v/>
      </c>
      <c r="G15" s="75"/>
      <c r="H15" s="170"/>
      <c r="I15" s="170"/>
      <c r="J15" s="75"/>
      <c r="K15" s="75"/>
      <c r="L15" s="75"/>
      <c r="M15" s="75"/>
      <c r="N15" s="75"/>
      <c r="O15" s="75"/>
      <c r="P15" s="75"/>
      <c r="Q15" s="75"/>
      <c r="X15" s="228"/>
      <c r="Y15" s="229"/>
      <c r="Z15" s="229"/>
      <c r="AA15" s="229"/>
      <c r="AB15" s="229"/>
      <c r="AC15" s="229"/>
      <c r="AD15" s="229"/>
      <c r="AE15" s="229"/>
      <c r="AF15" s="229"/>
      <c r="AG15" s="229"/>
      <c r="AH15" s="229"/>
      <c r="AI15" s="229"/>
      <c r="AJ15" s="229"/>
      <c r="AK15" s="228"/>
      <c r="AL15" s="228"/>
      <c r="AM15" s="228"/>
      <c r="AN15" s="228"/>
      <c r="AO15" s="228"/>
      <c r="AP15" s="228"/>
      <c r="AQ15" s="228"/>
      <c r="AR15" s="228"/>
      <c r="AS15" s="228"/>
      <c r="AT15" s="228"/>
      <c r="AU15" s="228"/>
      <c r="AV15" s="228"/>
      <c r="AW15" s="71"/>
      <c r="AX15" s="71"/>
    </row>
    <row r="16" spans="1:50" s="73" customFormat="1" ht="12.75" customHeight="1" x14ac:dyDescent="0.25">
      <c r="A16" s="71"/>
      <c r="B16" s="174" t="str" cm="1">
        <f t="array" ref="B16">INDEX(Trad, 28, $B$1) &amp; "*"</f>
        <v>Dateibezeichnung*</v>
      </c>
      <c r="C16" s="175"/>
      <c r="D16" s="327"/>
      <c r="E16" s="328"/>
      <c r="F16" s="182"/>
      <c r="G16" s="75"/>
      <c r="H16" s="170"/>
      <c r="I16" s="170"/>
      <c r="J16" s="75"/>
      <c r="K16" s="75"/>
      <c r="L16" s="75"/>
      <c r="M16" s="75"/>
      <c r="N16" s="75"/>
      <c r="O16" s="75"/>
      <c r="P16" s="75"/>
      <c r="Q16" s="75"/>
      <c r="X16" s="228"/>
      <c r="Y16" s="229"/>
      <c r="Z16" s="229"/>
      <c r="AA16" s="229"/>
      <c r="AB16" s="229"/>
      <c r="AC16" s="229"/>
      <c r="AD16" s="229"/>
      <c r="AE16" s="229"/>
      <c r="AF16" s="229"/>
      <c r="AG16" s="229"/>
      <c r="AH16" s="229"/>
      <c r="AI16" s="229"/>
      <c r="AJ16" s="229"/>
      <c r="AK16" s="228"/>
      <c r="AL16" s="228"/>
      <c r="AM16" s="228"/>
      <c r="AN16" s="228"/>
      <c r="AO16" s="228"/>
      <c r="AP16" s="228"/>
      <c r="AQ16" s="228"/>
      <c r="AR16" s="228"/>
      <c r="AS16" s="228"/>
      <c r="AT16" s="228"/>
      <c r="AU16" s="228"/>
      <c r="AV16" s="228"/>
      <c r="AW16" s="71"/>
      <c r="AX16" s="71"/>
    </row>
    <row r="17" spans="1:50" s="73" customFormat="1" ht="12.75" customHeight="1" x14ac:dyDescent="0.25">
      <c r="A17" s="71"/>
      <c r="B17" s="168" t="str" cm="1">
        <f t="array" ref="B17">INDEX(Trad, 26, $B$1) &amp; " [kWh]"</f>
        <v>Einsparungen (gesamte) [kWh]</v>
      </c>
      <c r="C17" s="169"/>
      <c r="D17" s="325">
        <f>SUM(W24:W1023)</f>
        <v>132500</v>
      </c>
      <c r="E17" s="326"/>
      <c r="F17" s="75"/>
      <c r="G17" s="75"/>
      <c r="H17" s="183" t="s">
        <v>4921</v>
      </c>
      <c r="I17" s="75"/>
      <c r="J17" s="75"/>
      <c r="K17" s="75"/>
      <c r="L17" s="75"/>
      <c r="M17" s="75"/>
      <c r="N17" s="75"/>
      <c r="O17" s="75"/>
      <c r="P17" s="75"/>
      <c r="Q17" s="75"/>
      <c r="X17" s="228"/>
      <c r="Y17" s="229"/>
      <c r="Z17" s="229"/>
      <c r="AA17" s="229"/>
      <c r="AB17" s="229"/>
      <c r="AC17" s="229"/>
      <c r="AD17" s="229"/>
      <c r="AE17" s="229"/>
      <c r="AF17" s="229"/>
      <c r="AG17" s="229"/>
      <c r="AH17" s="229"/>
      <c r="AI17" s="229"/>
      <c r="AJ17" s="229"/>
      <c r="AK17" s="228"/>
      <c r="AL17" s="228"/>
      <c r="AM17" s="228"/>
      <c r="AN17" s="228"/>
      <c r="AO17" s="228"/>
      <c r="AP17" s="228"/>
      <c r="AQ17" s="228"/>
      <c r="AR17" s="228"/>
      <c r="AS17" s="228"/>
      <c r="AT17" s="228"/>
      <c r="AU17" s="228"/>
      <c r="AV17" s="228"/>
      <c r="AW17" s="71"/>
      <c r="AX17" s="71"/>
    </row>
    <row r="18" spans="1:50" s="73" customFormat="1" ht="12.75" customHeight="1" x14ac:dyDescent="0.25">
      <c r="A18" s="71"/>
      <c r="B18" s="181" t="str" cm="1">
        <f t="array" ref="B18">"* " &amp; INDEX(Trad, 29, $B$1)</f>
        <v>* Hier können Sie den unternehmensinternen Dateinamen einfügen</v>
      </c>
      <c r="D18" s="180"/>
      <c r="E18" s="180"/>
      <c r="F18" s="75"/>
      <c r="G18" s="75"/>
      <c r="H18" s="75"/>
      <c r="I18" s="75"/>
      <c r="J18" s="75"/>
      <c r="K18" s="75"/>
      <c r="L18" s="75"/>
      <c r="M18" s="75"/>
      <c r="N18" s="75"/>
      <c r="O18" s="209" t="str" cm="1">
        <f t="array" ref="O18">"*"&amp; INDEX(Trad, 46, $B$1)</f>
        <v>*eindeutige Identifikation, die es ermöglicht, auf einer frei zugänglichen Website die Anforderungen in Tabelle 1 zu prüfen</v>
      </c>
      <c r="P18" s="75"/>
      <c r="Q18" s="75"/>
      <c r="X18" s="228"/>
      <c r="Y18" s="229"/>
      <c r="Z18" s="229"/>
      <c r="AA18" s="229"/>
      <c r="AB18" s="229"/>
      <c r="AC18" s="229"/>
      <c r="AD18" s="229"/>
      <c r="AE18" s="229"/>
      <c r="AF18" s="229"/>
      <c r="AG18" s="229"/>
      <c r="AH18" s="229"/>
      <c r="AI18" s="229"/>
      <c r="AJ18" s="229"/>
      <c r="AK18" s="228"/>
      <c r="AL18" s="228"/>
      <c r="AM18" s="228"/>
      <c r="AN18" s="228"/>
      <c r="AO18" s="228"/>
      <c r="AP18" s="228"/>
      <c r="AQ18" s="228"/>
      <c r="AR18" s="228"/>
      <c r="AS18" s="228"/>
      <c r="AT18" s="228"/>
      <c r="AU18" s="228"/>
      <c r="AV18" s="228"/>
      <c r="AW18" s="71"/>
      <c r="AX18" s="71"/>
    </row>
    <row r="19" spans="1:50" ht="12" customHeight="1" x14ac:dyDescent="0.2">
      <c r="B19" s="157"/>
      <c r="D19" s="158"/>
      <c r="F19" s="75"/>
      <c r="G19" s="75"/>
      <c r="H19" s="75"/>
      <c r="I19" s="75"/>
      <c r="J19" s="75"/>
      <c r="K19" s="75"/>
      <c r="L19" s="75"/>
      <c r="M19" s="75"/>
      <c r="N19" s="75"/>
      <c r="O19" s="67"/>
      <c r="P19" s="67"/>
      <c r="Q19" s="67"/>
      <c r="Y19" s="230"/>
      <c r="Z19" s="230"/>
      <c r="AA19" s="230"/>
      <c r="AB19" s="230"/>
      <c r="AC19" s="230"/>
      <c r="AD19" s="230"/>
      <c r="AE19" s="230"/>
      <c r="AF19" s="230"/>
      <c r="AG19" s="230"/>
      <c r="AH19" s="230"/>
      <c r="AI19" s="230"/>
      <c r="AJ19" s="230"/>
    </row>
    <row r="20" spans="1:50" ht="30" customHeight="1" x14ac:dyDescent="0.2">
      <c r="B20" s="76"/>
      <c r="C20" s="80" t="str" cm="1">
        <f t="array" ref="C20">INDEX(Trad, 2, $B$1)</f>
        <v>Standort</v>
      </c>
      <c r="D20" s="81"/>
      <c r="E20" s="82"/>
      <c r="F20" s="80" t="str" cm="1">
        <f t="array" ref="F20">INDEX(Trad, 37, $B$1) &amp; " / " &amp; INDEX(Trad, 39, $B$1)</f>
        <v>Gebäude / Wohnung</v>
      </c>
      <c r="G20" s="80"/>
      <c r="H20" s="139"/>
      <c r="I20" s="139"/>
      <c r="J20" s="139"/>
      <c r="K20" s="320" t="str" cm="1">
        <f t="array" ref="K20">INDEX(Trad, 51, $B$1)</f>
        <v>Diese Werte erfüllen  die Anforderungen der Massnahme nicht (Klasse D)</v>
      </c>
      <c r="L20" s="320"/>
      <c r="M20" s="320"/>
      <c r="N20" s="321"/>
      <c r="O20" s="80" t="str" cm="1">
        <f t="array" ref="O20">INDEX(Trad, 4, $B$1)</f>
        <v>Neue Anlage/Gerät</v>
      </c>
      <c r="P20" s="81"/>
      <c r="Q20" s="83"/>
      <c r="R20" s="86" t="str" cm="1">
        <f t="array" ref="R20">INDEX(Trad, 5, $B$1)</f>
        <v>Firma, welche den Ersatz durchgeführt hat</v>
      </c>
      <c r="S20" s="84"/>
      <c r="T20" s="84"/>
      <c r="U20" s="85"/>
      <c r="V20" s="86" t="str" cm="1">
        <f t="array" ref="V20">INDEX(Trad, 21, $B$1)</f>
        <v>Einsparungen</v>
      </c>
      <c r="W20" s="153"/>
      <c r="Y20" s="231" t="str">
        <f>IF(measure_type=1, "A", "B")</f>
        <v>A</v>
      </c>
      <c r="Z20" s="332" t="str" cm="1">
        <f t="array" ref="Z20">INDEX(Trad, 48, lang)</f>
        <v>Berechnungen</v>
      </c>
      <c r="AA20" s="332"/>
      <c r="AB20" s="332"/>
      <c r="AC20" s="332"/>
      <c r="AD20" s="332"/>
      <c r="AE20" s="332"/>
      <c r="AF20" s="332"/>
      <c r="AG20" s="332"/>
      <c r="AH20" s="332"/>
      <c r="AI20" s="332"/>
      <c r="AJ20" s="332"/>
      <c r="AK20" s="332"/>
      <c r="AL20" s="332"/>
    </row>
    <row r="21" spans="1:50" ht="15" customHeight="1" x14ac:dyDescent="0.2">
      <c r="B21" s="77"/>
      <c r="C21" s="322" t="str" cm="1">
        <f t="array" ref="C21">INDEX(Trad, 12, $B$1)</f>
        <v>Adresse</v>
      </c>
      <c r="D21" s="322" t="str" cm="1">
        <f t="array" ref="D21">INDEX(Trad, 15, $B$1)</f>
        <v>PLZ</v>
      </c>
      <c r="E21" s="322" t="str" cm="1">
        <f t="array" ref="E21">INDEX(Trad, 10, $B$1)</f>
        <v>Gemeinde</v>
      </c>
      <c r="F21" s="322" t="s">
        <v>4504</v>
      </c>
      <c r="G21" s="314" t="str" cm="1">
        <f t="array" ref="G21">INDEX(Trad, 35, $B$1)</f>
        <v>Nutzung</v>
      </c>
      <c r="H21" s="314" t="str" cm="1">
        <f t="array" ref="H21">INDEX(Trad, 57, $B$1)</f>
        <v>Gebäude mit über 2 Wohnungen</v>
      </c>
      <c r="I21" s="314" t="str" cm="1">
        <f t="array" ref="I21">INDEX(Trad, 56, $B$1)</f>
        <v>GEAK vorhanden</v>
      </c>
      <c r="J21" s="314" t="str" cm="1">
        <f t="array" ref="J21">INDEX(Trad, 43, $B$1) &amp; "*"</f>
        <v>EBF*</v>
      </c>
      <c r="K21" s="316" t="str" cm="1">
        <f t="array" ref="K21">INDEX(Trad, 77, $B$1)</f>
        <v>GEAK</v>
      </c>
      <c r="L21" s="317"/>
      <c r="M21" s="316" t="str" cm="1">
        <f t="array" ref="M21">INDEX(Trad, 78, $B$1)</f>
        <v>CO₂-Rechner</v>
      </c>
      <c r="N21" s="317"/>
      <c r="O21" s="312" t="str" cm="1">
        <f t="array" ref="O21">INDEX(Trad, 31, $B$1)&amp;"*"</f>
        <v>Marke/Hersteller*</v>
      </c>
      <c r="P21" s="314" t="str" cm="1">
        <f t="array" ref="P21">INDEX(Trad, 32, $B$1)&amp;"*"</f>
        <v>Modellkennzeichnung*</v>
      </c>
      <c r="Q21" s="314" t="str" cm="1">
        <f t="array" ref="Q21">INDEX(Trad, 33, $B$1)</f>
        <v xml:space="preserve">Energie-effizienz-klasse </v>
      </c>
      <c r="R21" s="318" t="s">
        <v>4536</v>
      </c>
      <c r="S21" s="314" t="str" cm="1">
        <f t="array" ref="S21">INDEX(Trad, 14, $B$1)</f>
        <v>Name</v>
      </c>
      <c r="T21" s="314" t="str" cm="1">
        <f t="array" ref="T21">INDEX(Trad, 15, $B$1)</f>
        <v>PLZ</v>
      </c>
      <c r="U21" s="314" t="str" cm="1">
        <f t="array" ref="U21">INDEX(Trad, 10, $B$1)</f>
        <v>Gemeinde</v>
      </c>
      <c r="V21" s="314" t="str" cm="1">
        <f t="array" ref="V21">INDEX(Trad, 16, $B$1)</f>
        <v>Datum Inbetriebnahme</v>
      </c>
      <c r="W21" s="314" t="str" cm="1">
        <f t="array" ref="W21">INDEX(Trad, 21, $B$1)</f>
        <v>Einsparungen</v>
      </c>
      <c r="Y21" s="330" t="str" cm="1">
        <f t="array" ref="Y21">INDEX(Trad, 47, lang) &amp; " 1"</f>
        <v>Geleichung 1</v>
      </c>
      <c r="Z21" s="330"/>
      <c r="AA21" s="330"/>
      <c r="AB21" s="330" t="str" cm="1">
        <f t="array" ref="AB21">INDEX(Trad, 47, lang) &amp; " 2"</f>
        <v>Geleichung 2</v>
      </c>
      <c r="AC21" s="330"/>
      <c r="AD21" s="330"/>
      <c r="AE21" s="331" t="s">
        <v>4995</v>
      </c>
      <c r="AF21" s="331"/>
      <c r="AG21" s="331"/>
      <c r="AH21" s="331"/>
      <c r="AI21" s="331"/>
      <c r="AJ21" s="331"/>
      <c r="AK21" s="331"/>
      <c r="AL21" s="331"/>
    </row>
    <row r="22" spans="1:50" s="162" customFormat="1" ht="45" customHeight="1" x14ac:dyDescent="0.25">
      <c r="A22" s="12"/>
      <c r="B22" s="77"/>
      <c r="C22" s="322"/>
      <c r="D22" s="322"/>
      <c r="E22" s="322"/>
      <c r="F22" s="322"/>
      <c r="G22" s="315"/>
      <c r="H22" s="315"/>
      <c r="I22" s="315"/>
      <c r="J22" s="315"/>
      <c r="K22" s="143" t="str" cm="1">
        <f t="array" ref="K22">INDEX(Trad, 55, $B$1)</f>
        <v>Wärme-bedarf</v>
      </c>
      <c r="L22" s="8" t="str" cm="1">
        <f t="array" ref="L22">INDEX(Trad, 50, $B$1)</f>
        <v>GEAK Klasse (Hülle)</v>
      </c>
      <c r="M22" s="143" t="str" cm="1">
        <f t="array" ref="M22">INDEX(Trad, 55, $B$1)</f>
        <v>Wärme-bedarf</v>
      </c>
      <c r="N22" s="8" t="str" cm="1">
        <f t="array" ref="N22">INDEX(Trad, 50, $B$1)</f>
        <v>GEAK Klasse (Hülle)</v>
      </c>
      <c r="O22" s="313"/>
      <c r="P22" s="315"/>
      <c r="Q22" s="315"/>
      <c r="R22" s="319"/>
      <c r="S22" s="315"/>
      <c r="T22" s="315"/>
      <c r="U22" s="315"/>
      <c r="V22" s="315"/>
      <c r="W22" s="315"/>
      <c r="X22" s="232"/>
      <c r="Y22" s="233" t="s">
        <v>4986</v>
      </c>
      <c r="Z22" s="234" t="s">
        <v>4987</v>
      </c>
      <c r="AA22" s="234" t="s">
        <v>4988</v>
      </c>
      <c r="AB22" s="234" t="s">
        <v>4737</v>
      </c>
      <c r="AC22" s="235" t="s">
        <v>4998</v>
      </c>
      <c r="AD22" s="235" t="s">
        <v>4999</v>
      </c>
      <c r="AE22" s="236" t="s">
        <v>4996</v>
      </c>
      <c r="AF22" s="236" t="s">
        <v>4952</v>
      </c>
      <c r="AG22" s="236" t="s">
        <v>4997</v>
      </c>
      <c r="AH22" s="236" t="s">
        <v>4891</v>
      </c>
      <c r="AI22" s="236" t="s">
        <v>5003</v>
      </c>
      <c r="AJ22" s="236" t="s">
        <v>4890</v>
      </c>
      <c r="AK22" s="236" t="s">
        <v>5001</v>
      </c>
      <c r="AL22" s="236" t="s">
        <v>5002</v>
      </c>
      <c r="AM22" s="232"/>
      <c r="AN22" s="232"/>
      <c r="AO22" s="232"/>
      <c r="AP22" s="232"/>
      <c r="AQ22" s="232"/>
      <c r="AR22" s="232"/>
      <c r="AS22" s="232"/>
      <c r="AT22" s="232"/>
      <c r="AU22" s="232"/>
      <c r="AV22" s="232"/>
      <c r="AW22" s="12"/>
      <c r="AX22" s="12"/>
    </row>
    <row r="23" spans="1:50" s="163" customFormat="1" ht="15" customHeight="1" x14ac:dyDescent="0.25">
      <c r="A23" s="13" t="s">
        <v>4517</v>
      </c>
      <c r="B23" s="78" t="s">
        <v>4464</v>
      </c>
      <c r="C23" s="8" t="s">
        <v>2</v>
      </c>
      <c r="D23" s="9" t="s">
        <v>2</v>
      </c>
      <c r="E23" s="9" t="s">
        <v>2</v>
      </c>
      <c r="F23" s="24" t="s">
        <v>2</v>
      </c>
      <c r="G23" s="24" t="s">
        <v>2</v>
      </c>
      <c r="H23" s="24" t="s">
        <v>2</v>
      </c>
      <c r="I23" s="9" t="s">
        <v>2</v>
      </c>
      <c r="J23" s="142"/>
      <c r="K23" s="9" t="s">
        <v>4564</v>
      </c>
      <c r="L23" s="9" t="s">
        <v>2</v>
      </c>
      <c r="M23" s="9" t="s">
        <v>4564</v>
      </c>
      <c r="N23" s="9" t="str" cm="1">
        <f t="array" ref="N23">INDEX(Trad, 25, $B$1)</f>
        <v>(äquivalent)</v>
      </c>
      <c r="O23" s="89" t="s">
        <v>2</v>
      </c>
      <c r="P23" s="8" t="s">
        <v>2</v>
      </c>
      <c r="Q23" s="8" t="s">
        <v>2</v>
      </c>
      <c r="R23" s="9" t="s">
        <v>2</v>
      </c>
      <c r="S23" s="9" t="s">
        <v>2</v>
      </c>
      <c r="T23" s="9" t="s">
        <v>2</v>
      </c>
      <c r="U23" s="9" t="s">
        <v>2</v>
      </c>
      <c r="V23" s="9" t="s">
        <v>2</v>
      </c>
      <c r="W23" s="9" t="s">
        <v>4892</v>
      </c>
      <c r="X23" s="237" t="s">
        <v>4518</v>
      </c>
      <c r="Y23" s="238" t="s">
        <v>4463</v>
      </c>
      <c r="Z23" s="238" t="s">
        <v>4737</v>
      </c>
      <c r="AA23" s="238" t="s">
        <v>2</v>
      </c>
      <c r="AB23" s="238" t="s">
        <v>2</v>
      </c>
      <c r="AC23" s="238" t="s">
        <v>4564</v>
      </c>
      <c r="AD23" s="238" t="s">
        <v>5000</v>
      </c>
      <c r="AE23" s="239" t="s">
        <v>4463</v>
      </c>
      <c r="AF23" s="239" t="s">
        <v>2</v>
      </c>
      <c r="AG23" s="239" t="s">
        <v>2</v>
      </c>
      <c r="AH23" s="239" t="s">
        <v>2</v>
      </c>
      <c r="AI23" s="239" t="s">
        <v>2</v>
      </c>
      <c r="AJ23" s="239" t="s">
        <v>2</v>
      </c>
      <c r="AK23" s="239" t="s">
        <v>2</v>
      </c>
      <c r="AL23" s="239" t="s">
        <v>2</v>
      </c>
      <c r="AM23" s="237"/>
      <c r="AN23" s="240"/>
      <c r="AO23" s="240"/>
      <c r="AP23" s="240"/>
      <c r="AQ23" s="240"/>
      <c r="AR23" s="240"/>
      <c r="AS23" s="240"/>
      <c r="AT23" s="240"/>
      <c r="AU23" s="240"/>
      <c r="AV23" s="240"/>
      <c r="AW23" s="13"/>
      <c r="AX23" s="13"/>
    </row>
    <row r="24" spans="1:50" ht="12.75" customHeight="1" x14ac:dyDescent="0.2">
      <c r="A24" s="144">
        <f t="shared" ref="A24:A87" si="0">COUNTBLANK(C24:G24) + COUNTBLANK(O24:W24) + IF(I24, COUNTBLANK(K24:L24), COUNTBLANK(J24:N24))</f>
        <v>0</v>
      </c>
      <c r="B24" s="9">
        <v>1</v>
      </c>
      <c r="C24" s="213" t="s">
        <v>4844</v>
      </c>
      <c r="D24" s="214">
        <v>3011</v>
      </c>
      <c r="E24" s="79" t="str">
        <f>IF(ISBLANK(D24), "", VLOOKUP(D24, Z!$A$2:$C$4127, 3, FALSE))</f>
        <v>Bern</v>
      </c>
      <c r="F24" s="215">
        <v>1230764</v>
      </c>
      <c r="G24" s="216" t="s">
        <v>4528</v>
      </c>
      <c r="H24" s="217" t="b">
        <v>0</v>
      </c>
      <c r="I24" s="217" t="b">
        <v>1</v>
      </c>
      <c r="J24" s="152">
        <f>AD24</f>
        <v>123.05</v>
      </c>
      <c r="K24" s="218">
        <v>64</v>
      </c>
      <c r="L24" s="219" t="s">
        <v>4979</v>
      </c>
      <c r="M24" s="220"/>
      <c r="N24" s="152" t="str">
        <f>AJ24</f>
        <v>C</v>
      </c>
      <c r="O24" s="221" t="s">
        <v>4554</v>
      </c>
      <c r="P24" s="213" t="s">
        <v>4553</v>
      </c>
      <c r="Q24" s="224" t="s">
        <v>4510</v>
      </c>
      <c r="R24" s="223" t="s">
        <v>4462</v>
      </c>
      <c r="S24" s="213" t="s">
        <v>4762</v>
      </c>
      <c r="T24" s="214">
        <v>3015</v>
      </c>
      <c r="U24" s="79" t="str">
        <f>IF(ISBLANK(T24), "", VLOOKUP(T24, Z!$A$2:$C$4127, 3, FALSE))</f>
        <v>Bern</v>
      </c>
      <c r="V24" s="225">
        <v>45940</v>
      </c>
      <c r="W24" s="160">
        <f>IF(AL24=TRUE, 0, $Y24 * 1000)</f>
        <v>55400</v>
      </c>
      <c r="X24" s="237"/>
      <c r="Y24" s="241">
        <f>IFERROR(AE24, 0)</f>
        <v>55.4</v>
      </c>
      <c r="Z24" s="242">
        <f>IF($Y$20="A", 15, 5)</f>
        <v>15</v>
      </c>
      <c r="AA24" s="242">
        <v>0.75</v>
      </c>
      <c r="AB24" s="242">
        <f t="shared" ref="AB24:AB87" si="1">IF(H24, 1.4, 1.8)</f>
        <v>1.8</v>
      </c>
      <c r="AC24" s="242">
        <f>IFERROR((16 + 15 * AB24), "-")</f>
        <v>43</v>
      </c>
      <c r="AD24" s="241" cm="1">
        <f t="array" ref="AD24">IFERROR(INDEX($AO$26:$AO$35, AF24), "-")</f>
        <v>123.05</v>
      </c>
      <c r="AE24" s="243" cm="1">
        <f t="array" ref="AE24">IFERROR(INDEX(($AP$26:$AS$35,$AP$36:$AV$40), IF($Y$20="B", MATCH($AF24, $AN$36:$AN$40, 0), MATCH($AF24, $AN$26:$AN$35, 0)), MATCH($AK24, $AP$25:$AV$25, 0), IF($Y$20="B", 2, 1)), 0)</f>
        <v>55.4</v>
      </c>
      <c r="AF24" s="244">
        <f t="shared" ref="AF24:AF87" si="2">IFERROR(MATCH($G24,INDEX(categories_EZ,,1),0),IFERROR(MATCH($G24,INDEX(categories_EZ,,2),0),IFERROR(MATCH($G24,INDEX(categories_EZ,,3),0),"-")))</f>
        <v>4</v>
      </c>
      <c r="AG24" s="244">
        <f>IF(ISNUMBER(AF24), IF($I24, 1, 2), "-")</f>
        <v>1</v>
      </c>
      <c r="AH24" s="245" t="str">
        <f>IF(AND(M24&gt;0, AG24=2), M24/AC24, "-")</f>
        <v>-</v>
      </c>
      <c r="AI24" s="245" t="str">
        <f>IF(M24&gt;0, MAX(M24/AC24 - 0.5, 0.5), "-")</f>
        <v>-</v>
      </c>
      <c r="AJ24" s="245" t="str" cm="1">
        <f t="array" ref="AJ24">IF($AG24=1, IF(ISBLANK($L24), "!", $L24), IFERROR(_xlfn.SWITCH(TRUE, AH24&lt;=0.5, "A", AH24&lt;=1, "B", AH24&lt;=1.5, "C", AH24&lt;=2, "D", AH24&lt;=2.5, "E", AH24&lt;=3, "F", AH24&lt;=1000, "G"), "-"))</f>
        <v>C</v>
      </c>
      <c r="AK24" s="245" t="str">
        <f>IF(AJ24&lt;&gt;"-", IF($AG24=1, $AJ24, IF(AND($Y$20="A", AJ24&gt;"D"), "!", CHAR((MAX(CODE(AJ24)-1, CODE("A")))))), "-")</f>
        <v>C</v>
      </c>
      <c r="AL24" s="246" t="str">
        <f>IF($Y$20="B", FALSE, IFERROR(AND(AG24&lt;&gt;1, AI24+0.5&gt;2), "-"))</f>
        <v>-</v>
      </c>
      <c r="AM24" s="237"/>
      <c r="AN24" s="247" t="s">
        <v>4952</v>
      </c>
      <c r="AO24" s="248" t="s">
        <v>5004</v>
      </c>
      <c r="AP24" s="329" t="s">
        <v>4890</v>
      </c>
      <c r="AQ24" s="329"/>
      <c r="AR24" s="329"/>
      <c r="AS24" s="329"/>
      <c r="AT24" s="329"/>
      <c r="AU24" s="329"/>
      <c r="AV24" s="329"/>
      <c r="AW24" s="13"/>
      <c r="AX24" s="13"/>
    </row>
    <row r="25" spans="1:50" ht="12.75" customHeight="1" x14ac:dyDescent="0.2">
      <c r="A25" s="144">
        <f t="shared" si="0"/>
        <v>2</v>
      </c>
      <c r="B25" s="9">
        <v>2</v>
      </c>
      <c r="C25" s="213" t="s">
        <v>4853</v>
      </c>
      <c r="D25" s="214">
        <v>1997</v>
      </c>
      <c r="E25" s="79" t="str">
        <f>IF(ISBLANK(D25), "", VLOOKUP(D25, Z!$A$2:$C$4127, 3, FALSE))</f>
        <v>Nendaz</v>
      </c>
      <c r="F25" s="215">
        <v>845768</v>
      </c>
      <c r="G25" s="216" t="s">
        <v>4544</v>
      </c>
      <c r="H25" s="217" t="b">
        <v>0</v>
      </c>
      <c r="I25" s="217" t="b">
        <v>0</v>
      </c>
      <c r="J25" s="152">
        <f t="shared" ref="J25:J88" si="3">AD25</f>
        <v>66.699999999999989</v>
      </c>
      <c r="K25" s="218"/>
      <c r="L25" s="219"/>
      <c r="M25" s="220">
        <v>82</v>
      </c>
      <c r="N25" s="152" t="str">
        <f t="shared" ref="N25:N88" si="4">AJ25</f>
        <v>D</v>
      </c>
      <c r="O25" s="221" t="s">
        <v>4554</v>
      </c>
      <c r="P25" s="213" t="s">
        <v>4565</v>
      </c>
      <c r="Q25" s="224" t="s">
        <v>4566</v>
      </c>
      <c r="R25" s="223" t="s">
        <v>4462</v>
      </c>
      <c r="S25" s="213" t="s">
        <v>4852</v>
      </c>
      <c r="T25" s="214">
        <v>1950</v>
      </c>
      <c r="U25" s="79" t="str">
        <f>IF(ISBLANK(T25), "", VLOOKUP(T25, Z!$A$2:$C$4127, 3, FALSE))</f>
        <v>Sion</v>
      </c>
      <c r="V25" s="225">
        <v>45802</v>
      </c>
      <c r="W25" s="160">
        <f t="shared" ref="W25:W88" si="5">IF(AL25=TRUE, 0, $Y25 * 1000)</f>
        <v>4800</v>
      </c>
      <c r="X25" s="237"/>
      <c r="Y25" s="241">
        <f t="shared" ref="Y25:Y88" si="6">IFERROR(AE25, 0)</f>
        <v>4.8</v>
      </c>
      <c r="Z25" s="242">
        <f t="shared" ref="Z25:Z88" si="7">IF($Y$20="A", 15, 5)</f>
        <v>15</v>
      </c>
      <c r="AA25" s="242">
        <v>0.75</v>
      </c>
      <c r="AB25" s="242">
        <f t="shared" si="1"/>
        <v>1.8</v>
      </c>
      <c r="AC25" s="242">
        <f t="shared" ref="AC25:AC88" si="8">IFERROR((16 + 15 * AB25), "-")</f>
        <v>43</v>
      </c>
      <c r="AD25" s="241" cm="1">
        <f t="array" ref="AD25">IFERROR(INDEX($AO$26:$AO$35, AF25), "-")</f>
        <v>66.699999999999989</v>
      </c>
      <c r="AE25" s="243" cm="1">
        <f t="array" ref="AE25">IFERROR(INDEX(($AP$26:$AS$35,$AP$36:$AV$40), IF($Y$20="B", MATCH($AF25, $AN$36:$AN$40, 0), MATCH($AF25, $AN$26:$AN$35, 0)), MATCH($AK25, $AP$25:$AV$25, 0), IF($Y$20="B", 2, 1)), 0)</f>
        <v>4.8</v>
      </c>
      <c r="AF25" s="244">
        <f t="shared" si="2"/>
        <v>7</v>
      </c>
      <c r="AG25" s="244">
        <f t="shared" ref="AG25:AG88" si="9">IF(ISNUMBER(AF25), IF($I25, 1, 2), "-")</f>
        <v>2</v>
      </c>
      <c r="AH25" s="245">
        <f t="shared" ref="AH25:AH88" si="10">IF(AND(M25&gt;0, AG25=2), M25/AC25, "-")</f>
        <v>1.9069767441860466</v>
      </c>
      <c r="AI25" s="245">
        <f t="shared" ref="AI25:AI88" si="11">IF(M25&gt;0, MAX(M25/AC25 - 0.5, 0.5), "-")</f>
        <v>1.4069767441860466</v>
      </c>
      <c r="AJ25" s="245" t="str" cm="1">
        <f t="array" ref="AJ25">IF($AG25=1, IF(ISBLANK($L25), "!", $L25), IFERROR(_xlfn.SWITCH(TRUE, AH25&lt;=0.5, "A", AH25&lt;=1, "B", AH25&lt;=1.5, "C", AH25&lt;=2, "D", AH25&lt;=2.5, "E", AH25&lt;=3, "F", AH25&lt;=1000, "G"), "-"))</f>
        <v>D</v>
      </c>
      <c r="AK25" s="245" t="str">
        <f t="shared" ref="AK25:AK88" si="12">IF(AJ25&lt;&gt;"-", IF($AG25=1, $AJ25, IF(AND($Y$20="A", AJ25&gt;"D"), "!", CHAR((MAX(CODE(AJ25)-1, CODE("A")))))), "-")</f>
        <v>C</v>
      </c>
      <c r="AL25" s="246" t="b">
        <f t="shared" ref="AL25:AL88" si="13">IF($Y$20="B", FALSE, IFERROR(AND(AG25&lt;&gt;1, AI25+0.5&gt;2), "-"))</f>
        <v>0</v>
      </c>
      <c r="AM25" s="237"/>
      <c r="AN25" s="249" t="s">
        <v>2</v>
      </c>
      <c r="AO25" s="249" t="s">
        <v>4581</v>
      </c>
      <c r="AP25" s="248" t="s">
        <v>4977</v>
      </c>
      <c r="AQ25" s="248" t="s">
        <v>4978</v>
      </c>
      <c r="AR25" s="248" t="s">
        <v>4979</v>
      </c>
      <c r="AS25" s="248" t="s">
        <v>4466</v>
      </c>
      <c r="AT25" s="248" t="s">
        <v>4576</v>
      </c>
      <c r="AU25" s="248" t="s">
        <v>4570</v>
      </c>
      <c r="AV25" s="248" t="s">
        <v>4980</v>
      </c>
      <c r="AW25" s="13"/>
      <c r="AX25" s="13"/>
    </row>
    <row r="26" spans="1:50" ht="12.75" customHeight="1" x14ac:dyDescent="0.2">
      <c r="A26" s="144">
        <f t="shared" si="0"/>
        <v>2</v>
      </c>
      <c r="B26" s="9">
        <v>3</v>
      </c>
      <c r="C26" s="213" t="s">
        <v>4853</v>
      </c>
      <c r="D26" s="214">
        <v>1997</v>
      </c>
      <c r="E26" s="79" t="str">
        <f>IF(ISBLANK(D26), "", VLOOKUP(D26, Z!$A$2:$C$4127, 3, FALSE))</f>
        <v>Nendaz</v>
      </c>
      <c r="F26" s="215">
        <v>845768</v>
      </c>
      <c r="G26" s="216" t="s">
        <v>4542</v>
      </c>
      <c r="H26" s="217" t="b">
        <v>0</v>
      </c>
      <c r="I26" s="217" t="b">
        <v>0</v>
      </c>
      <c r="J26" s="152">
        <f t="shared" si="3"/>
        <v>161</v>
      </c>
      <c r="K26" s="218"/>
      <c r="L26" s="219"/>
      <c r="M26" s="220">
        <v>82</v>
      </c>
      <c r="N26" s="152" t="str">
        <f t="shared" si="4"/>
        <v>D</v>
      </c>
      <c r="O26" s="221" t="s">
        <v>4554</v>
      </c>
      <c r="P26" s="213" t="s">
        <v>4565</v>
      </c>
      <c r="Q26" s="224" t="s">
        <v>4566</v>
      </c>
      <c r="R26" s="223" t="s">
        <v>4462</v>
      </c>
      <c r="S26" s="213" t="s">
        <v>4852</v>
      </c>
      <c r="T26" s="214">
        <v>1950</v>
      </c>
      <c r="U26" s="79" t="str">
        <f>IF(ISBLANK(T26), "", VLOOKUP(T26, Z!$A$2:$C$4127, 3, FALSE))</f>
        <v>Sion</v>
      </c>
      <c r="V26" s="225">
        <v>45802</v>
      </c>
      <c r="W26" s="160">
        <f t="shared" si="5"/>
        <v>72300</v>
      </c>
      <c r="X26" s="237"/>
      <c r="Y26" s="241">
        <f t="shared" si="6"/>
        <v>72.3</v>
      </c>
      <c r="Z26" s="242">
        <f t="shared" si="7"/>
        <v>15</v>
      </c>
      <c r="AA26" s="242">
        <v>0.75</v>
      </c>
      <c r="AB26" s="242">
        <f t="shared" si="1"/>
        <v>1.8</v>
      </c>
      <c r="AC26" s="242">
        <f t="shared" si="8"/>
        <v>43</v>
      </c>
      <c r="AD26" s="241" cm="1">
        <f t="array" ref="AD26">IFERROR(INDEX($AO$26:$AO$35, AF26), "-")</f>
        <v>161</v>
      </c>
      <c r="AE26" s="243" cm="1">
        <f t="array" ref="AE26">IFERROR(INDEX(($AP$26:$AS$35,$AP$36:$AV$40), IF($Y$20="B", MATCH($AF26, $AN$36:$AN$40, 0), MATCH($AF26, $AN$26:$AN$35, 0)), MATCH($AK26, $AP$25:$AV$25, 0), IF($Y$20="B", 2, 1)), 0)</f>
        <v>72.3</v>
      </c>
      <c r="AF26" s="244">
        <f t="shared" si="2"/>
        <v>5</v>
      </c>
      <c r="AG26" s="244">
        <f t="shared" si="9"/>
        <v>2</v>
      </c>
      <c r="AH26" s="245">
        <f t="shared" si="10"/>
        <v>1.9069767441860466</v>
      </c>
      <c r="AI26" s="245">
        <f t="shared" si="11"/>
        <v>1.4069767441860466</v>
      </c>
      <c r="AJ26" s="245" t="str" cm="1">
        <f t="array" ref="AJ26">IF($AG26=1, IF(ISBLANK($L26), "!", $L26), IFERROR(_xlfn.SWITCH(TRUE, AH26&lt;=0.5, "A", AH26&lt;=1, "B", AH26&lt;=1.5, "C", AH26&lt;=2, "D", AH26&lt;=2.5, "E", AH26&lt;=3, "F", AH26&lt;=1000, "G"), "-"))</f>
        <v>D</v>
      </c>
      <c r="AK26" s="245" t="str">
        <f t="shared" si="12"/>
        <v>C</v>
      </c>
      <c r="AL26" s="246" t="b">
        <f t="shared" si="13"/>
        <v>0</v>
      </c>
      <c r="AM26" s="237"/>
      <c r="AN26" s="250">
        <v>1</v>
      </c>
      <c r="AO26" s="251">
        <v>41.4</v>
      </c>
      <c r="AP26" s="251">
        <v>6.4</v>
      </c>
      <c r="AQ26" s="251">
        <v>12.1</v>
      </c>
      <c r="AR26" s="251">
        <v>18.5</v>
      </c>
      <c r="AS26" s="251">
        <v>24.9</v>
      </c>
      <c r="AT26" s="252"/>
      <c r="AU26" s="252"/>
      <c r="AV26" s="252"/>
      <c r="AW26" s="13"/>
      <c r="AX26" s="13"/>
    </row>
    <row r="27" spans="1:50" ht="12.75" customHeight="1" x14ac:dyDescent="0.2">
      <c r="A27" s="144">
        <f t="shared" si="0"/>
        <v>16</v>
      </c>
      <c r="B27" s="9">
        <v>4</v>
      </c>
      <c r="C27" s="213"/>
      <c r="D27" s="214"/>
      <c r="E27" s="79" t="str">
        <f>IF(ISBLANK(D27), "", VLOOKUP(D27, Z!$A$2:$C$4127, 3, FALSE))</f>
        <v/>
      </c>
      <c r="F27" s="215"/>
      <c r="G27" s="216"/>
      <c r="H27" s="217" t="b">
        <v>0</v>
      </c>
      <c r="I27" s="217" t="b">
        <v>0</v>
      </c>
      <c r="J27" s="152" t="str">
        <f t="shared" si="3"/>
        <v>-</v>
      </c>
      <c r="K27" s="218"/>
      <c r="L27" s="219"/>
      <c r="M27" s="220"/>
      <c r="N27" s="152" t="str">
        <f t="shared" si="4"/>
        <v>-</v>
      </c>
      <c r="O27" s="221"/>
      <c r="P27" s="222"/>
      <c r="Q27" s="214"/>
      <c r="R27" s="223"/>
      <c r="S27" s="213"/>
      <c r="T27" s="214"/>
      <c r="U27" s="79" t="str">
        <f>IF(ISBLANK(T27), "", VLOOKUP(T27, Z!$A$2:$C$4127, 3, FALSE))</f>
        <v/>
      </c>
      <c r="V27" s="225"/>
      <c r="W27" s="160">
        <f t="shared" si="5"/>
        <v>0</v>
      </c>
      <c r="X27" s="237"/>
      <c r="Y27" s="241">
        <f t="shared" si="6"/>
        <v>0</v>
      </c>
      <c r="Z27" s="242">
        <f t="shared" si="7"/>
        <v>15</v>
      </c>
      <c r="AA27" s="242">
        <v>0.75</v>
      </c>
      <c r="AB27" s="242">
        <f t="shared" si="1"/>
        <v>1.8</v>
      </c>
      <c r="AC27" s="242">
        <f t="shared" si="8"/>
        <v>43</v>
      </c>
      <c r="AD27" s="241" t="str" cm="1">
        <f t="array" ref="AD27">IFERROR(INDEX($AO$26:$AO$35, AF27), "-")</f>
        <v>-</v>
      </c>
      <c r="AE27" s="243" cm="1">
        <f t="array" ref="AE27">IFERROR(INDEX(($AP$26:$AS$35,$AP$36:$AV$40), IF($Y$20="B", MATCH($AF27, $AN$36:$AN$40, 0), MATCH($AF27, $AN$26:$AN$35, 0)), MATCH($AK27, $AP$25:$AV$25, 0), IF($Y$20="B", 2, 1)), 0)</f>
        <v>0</v>
      </c>
      <c r="AF27" s="244" t="str">
        <f t="shared" si="2"/>
        <v>-</v>
      </c>
      <c r="AG27" s="244" t="str">
        <f t="shared" si="9"/>
        <v>-</v>
      </c>
      <c r="AH27" s="245" t="str">
        <f t="shared" si="10"/>
        <v>-</v>
      </c>
      <c r="AI27" s="245" t="str">
        <f t="shared" si="11"/>
        <v>-</v>
      </c>
      <c r="AJ27" s="245" t="str" cm="1">
        <f t="array" ref="AJ27">IF($AG27=1, IF(ISBLANK($L27), "!", $L27), IFERROR(_xlfn.SWITCH(TRUE, AH27&lt;=0.5, "A", AH27&lt;=1, "B", AH27&lt;=1.5, "C", AH27&lt;=2, "D", AH27&lt;=2.5, "E", AH27&lt;=3, "F", AH27&lt;=1000, "G"), "-"))</f>
        <v>-</v>
      </c>
      <c r="AK27" s="245" t="str">
        <f t="shared" si="12"/>
        <v>-</v>
      </c>
      <c r="AL27" s="246" t="str">
        <f t="shared" si="13"/>
        <v>-</v>
      </c>
      <c r="AM27" s="237"/>
      <c r="AN27" s="250">
        <v>2</v>
      </c>
      <c r="AO27" s="251">
        <v>66.699999999999989</v>
      </c>
      <c r="AP27" s="251">
        <v>9.6</v>
      </c>
      <c r="AQ27" s="251">
        <v>20.100000000000001</v>
      </c>
      <c r="AR27" s="251">
        <v>29.7</v>
      </c>
      <c r="AS27" s="251">
        <v>40.200000000000003</v>
      </c>
      <c r="AT27" s="252"/>
      <c r="AU27" s="252"/>
      <c r="AV27" s="252"/>
      <c r="AW27" s="13"/>
      <c r="AX27" s="13"/>
    </row>
    <row r="28" spans="1:50" ht="12.75" customHeight="1" x14ac:dyDescent="0.2">
      <c r="A28" s="144">
        <f t="shared" si="0"/>
        <v>16</v>
      </c>
      <c r="B28" s="9">
        <v>5</v>
      </c>
      <c r="C28" s="213"/>
      <c r="D28" s="214"/>
      <c r="E28" s="79" t="str">
        <f>IF(ISBLANK(D28), "", VLOOKUP(D28, Z!$A$2:$C$4127, 3, FALSE))</f>
        <v/>
      </c>
      <c r="F28" s="215"/>
      <c r="G28" s="216"/>
      <c r="H28" s="217" t="b">
        <v>0</v>
      </c>
      <c r="I28" s="217" t="b">
        <v>0</v>
      </c>
      <c r="J28" s="152" t="str">
        <f t="shared" si="3"/>
        <v>-</v>
      </c>
      <c r="K28" s="218"/>
      <c r="L28" s="219"/>
      <c r="M28" s="220"/>
      <c r="N28" s="152" t="str">
        <f t="shared" si="4"/>
        <v>-</v>
      </c>
      <c r="O28" s="221"/>
      <c r="P28" s="222"/>
      <c r="Q28" s="214"/>
      <c r="R28" s="223"/>
      <c r="S28" s="213"/>
      <c r="T28" s="214"/>
      <c r="U28" s="79" t="str">
        <f>IF(ISBLANK(T28), "", VLOOKUP(T28, Z!$A$2:$C$4127, 3, FALSE))</f>
        <v/>
      </c>
      <c r="V28" s="225"/>
      <c r="W28" s="160">
        <f t="shared" si="5"/>
        <v>0</v>
      </c>
      <c r="X28" s="237"/>
      <c r="Y28" s="241">
        <f t="shared" si="6"/>
        <v>0</v>
      </c>
      <c r="Z28" s="242">
        <f t="shared" si="7"/>
        <v>15</v>
      </c>
      <c r="AA28" s="242">
        <v>0.75</v>
      </c>
      <c r="AB28" s="242">
        <f t="shared" si="1"/>
        <v>1.8</v>
      </c>
      <c r="AC28" s="242">
        <f t="shared" si="8"/>
        <v>43</v>
      </c>
      <c r="AD28" s="241" t="str" cm="1">
        <f t="array" ref="AD28">IFERROR(INDEX($AO$26:$AO$35, AF28), "-")</f>
        <v>-</v>
      </c>
      <c r="AE28" s="243" cm="1">
        <f t="array" ref="AE28">IFERROR(INDEX(($AP$26:$AS$35,$AP$36:$AV$40), IF($Y$20="B", MATCH($AF28, $AN$36:$AN$40, 0), MATCH($AF28, $AN$26:$AN$35, 0)), MATCH($AK28, $AP$25:$AV$25, 0), IF($Y$20="B", 2, 1)), 0)</f>
        <v>0</v>
      </c>
      <c r="AF28" s="244" t="str">
        <f t="shared" si="2"/>
        <v>-</v>
      </c>
      <c r="AG28" s="244" t="str">
        <f t="shared" si="9"/>
        <v>-</v>
      </c>
      <c r="AH28" s="245" t="str">
        <f t="shared" si="10"/>
        <v>-</v>
      </c>
      <c r="AI28" s="245" t="str">
        <f t="shared" si="11"/>
        <v>-</v>
      </c>
      <c r="AJ28" s="245" t="str" cm="1">
        <f t="array" ref="AJ28">IF($AG28=1, IF(ISBLANK($L28), "!", $L28), IFERROR(_xlfn.SWITCH(TRUE, AH28&lt;=0.5, "A", AH28&lt;=1, "B", AH28&lt;=1.5, "C", AH28&lt;=2, "D", AH28&lt;=2.5, "E", AH28&lt;=3, "F", AH28&lt;=1000, "G"), "-"))</f>
        <v>-</v>
      </c>
      <c r="AK28" s="245" t="str">
        <f t="shared" si="12"/>
        <v>-</v>
      </c>
      <c r="AL28" s="246" t="str">
        <f t="shared" si="13"/>
        <v>-</v>
      </c>
      <c r="AM28" s="237"/>
      <c r="AN28" s="250">
        <v>3</v>
      </c>
      <c r="AO28" s="251">
        <v>92</v>
      </c>
      <c r="AP28" s="251">
        <v>13.7</v>
      </c>
      <c r="AQ28" s="251">
        <v>27.3</v>
      </c>
      <c r="AR28" s="251">
        <v>41.8</v>
      </c>
      <c r="AS28" s="251">
        <v>55.4</v>
      </c>
      <c r="AT28" s="252"/>
      <c r="AU28" s="252"/>
      <c r="AV28" s="252"/>
      <c r="AW28" s="13"/>
      <c r="AX28" s="13"/>
    </row>
    <row r="29" spans="1:50" ht="12.75" customHeight="1" x14ac:dyDescent="0.2">
      <c r="A29" s="144">
        <f t="shared" si="0"/>
        <v>16</v>
      </c>
      <c r="B29" s="9">
        <v>6</v>
      </c>
      <c r="C29" s="213"/>
      <c r="D29" s="214"/>
      <c r="E29" s="79" t="str">
        <f>IF(ISBLANK(D29), "", VLOOKUP(D29, Z!$A$2:$C$4127, 3, FALSE))</f>
        <v/>
      </c>
      <c r="F29" s="215"/>
      <c r="G29" s="216"/>
      <c r="H29" s="217" t="b">
        <v>0</v>
      </c>
      <c r="I29" s="217" t="b">
        <v>0</v>
      </c>
      <c r="J29" s="152" t="str">
        <f t="shared" si="3"/>
        <v>-</v>
      </c>
      <c r="K29" s="218"/>
      <c r="L29" s="219"/>
      <c r="M29" s="220"/>
      <c r="N29" s="152" t="str">
        <f t="shared" si="4"/>
        <v>-</v>
      </c>
      <c r="O29" s="221"/>
      <c r="P29" s="222"/>
      <c r="Q29" s="214"/>
      <c r="R29" s="223"/>
      <c r="S29" s="213"/>
      <c r="T29" s="214"/>
      <c r="U29" s="79" t="str">
        <f>IF(ISBLANK(T29), "", VLOOKUP(T29, Z!$A$2:$C$4127, 3, FALSE))</f>
        <v/>
      </c>
      <c r="V29" s="225"/>
      <c r="W29" s="160">
        <f t="shared" si="5"/>
        <v>0</v>
      </c>
      <c r="X29" s="237"/>
      <c r="Y29" s="241">
        <f t="shared" si="6"/>
        <v>0</v>
      </c>
      <c r="Z29" s="242">
        <f t="shared" si="7"/>
        <v>15</v>
      </c>
      <c r="AA29" s="242">
        <v>0.75</v>
      </c>
      <c r="AB29" s="242">
        <f t="shared" si="1"/>
        <v>1.8</v>
      </c>
      <c r="AC29" s="242">
        <f t="shared" si="8"/>
        <v>43</v>
      </c>
      <c r="AD29" s="241" t="str" cm="1">
        <f t="array" ref="AD29">IFERROR(INDEX($AO$26:$AO$35, AF29), "-")</f>
        <v>-</v>
      </c>
      <c r="AE29" s="243" cm="1">
        <f t="array" ref="AE29">IFERROR(INDEX(($AP$26:$AS$35,$AP$36:$AV$40), IF($Y$20="B", MATCH($AF29, $AN$36:$AN$40, 0), MATCH($AF29, $AN$26:$AN$35, 0)), MATCH($AK29, $AP$25:$AV$25, 0), IF($Y$20="B", 2, 1)), 0)</f>
        <v>0</v>
      </c>
      <c r="AF29" s="244" t="str">
        <f t="shared" si="2"/>
        <v>-</v>
      </c>
      <c r="AG29" s="244" t="str">
        <f t="shared" si="9"/>
        <v>-</v>
      </c>
      <c r="AH29" s="245" t="str">
        <f t="shared" si="10"/>
        <v>-</v>
      </c>
      <c r="AI29" s="245" t="str">
        <f t="shared" si="11"/>
        <v>-</v>
      </c>
      <c r="AJ29" s="245" t="str" cm="1">
        <f t="array" ref="AJ29">IF($AG29=1, IF(ISBLANK($L29), "!", $L29), IFERROR(_xlfn.SWITCH(TRUE, AH29&lt;=0.5, "A", AH29&lt;=1, "B", AH29&lt;=1.5, "C", AH29&lt;=2, "D", AH29&lt;=2.5, "E", AH29&lt;=3, "F", AH29&lt;=1000, "G"), "-"))</f>
        <v>-</v>
      </c>
      <c r="AK29" s="245" t="str">
        <f t="shared" si="12"/>
        <v>-</v>
      </c>
      <c r="AL29" s="246" t="str">
        <f t="shared" si="13"/>
        <v>-</v>
      </c>
      <c r="AM29" s="237"/>
      <c r="AN29" s="250">
        <v>4</v>
      </c>
      <c r="AO29" s="251">
        <v>123.05</v>
      </c>
      <c r="AP29" s="251">
        <v>18.5</v>
      </c>
      <c r="AQ29" s="251">
        <v>37</v>
      </c>
      <c r="AR29" s="251">
        <v>55.4</v>
      </c>
      <c r="AS29" s="251">
        <v>73.900000000000006</v>
      </c>
      <c r="AT29" s="252"/>
      <c r="AU29" s="252"/>
      <c r="AV29" s="252"/>
      <c r="AW29" s="13"/>
      <c r="AX29" s="13"/>
    </row>
    <row r="30" spans="1:50" ht="12.75" customHeight="1" x14ac:dyDescent="0.2">
      <c r="A30" s="144">
        <f t="shared" si="0"/>
        <v>16</v>
      </c>
      <c r="B30" s="9">
        <v>7</v>
      </c>
      <c r="C30" s="213"/>
      <c r="D30" s="214"/>
      <c r="E30" s="79" t="str">
        <f>IF(ISBLANK(D30), "", VLOOKUP(D30, Z!$A$2:$C$4127, 3, FALSE))</f>
        <v/>
      </c>
      <c r="F30" s="215"/>
      <c r="G30" s="216"/>
      <c r="H30" s="217" t="b">
        <v>0</v>
      </c>
      <c r="I30" s="217" t="b">
        <v>0</v>
      </c>
      <c r="J30" s="152" t="str">
        <f t="shared" si="3"/>
        <v>-</v>
      </c>
      <c r="K30" s="218"/>
      <c r="L30" s="219"/>
      <c r="M30" s="220"/>
      <c r="N30" s="152" t="str">
        <f t="shared" si="4"/>
        <v>-</v>
      </c>
      <c r="O30" s="221"/>
      <c r="P30" s="222"/>
      <c r="Q30" s="214"/>
      <c r="R30" s="223"/>
      <c r="S30" s="213"/>
      <c r="T30" s="214"/>
      <c r="U30" s="79" t="str">
        <f>IF(ISBLANK(T30), "", VLOOKUP(T30, Z!$A$2:$C$4127, 3, FALSE))</f>
        <v/>
      </c>
      <c r="V30" s="225"/>
      <c r="W30" s="160">
        <f t="shared" si="5"/>
        <v>0</v>
      </c>
      <c r="X30" s="237"/>
      <c r="Y30" s="241">
        <f t="shared" si="6"/>
        <v>0</v>
      </c>
      <c r="Z30" s="242">
        <f t="shared" si="7"/>
        <v>15</v>
      </c>
      <c r="AA30" s="242">
        <v>0.75</v>
      </c>
      <c r="AB30" s="242">
        <f t="shared" si="1"/>
        <v>1.8</v>
      </c>
      <c r="AC30" s="242">
        <f t="shared" si="8"/>
        <v>43</v>
      </c>
      <c r="AD30" s="241" t="str" cm="1">
        <f t="array" ref="AD30">IFERROR(INDEX($AO$26:$AO$35, AF30), "-")</f>
        <v>-</v>
      </c>
      <c r="AE30" s="243" cm="1">
        <f t="array" ref="AE30">IFERROR(INDEX(($AP$26:$AS$35,$AP$36:$AV$40), IF($Y$20="B", MATCH($AF30, $AN$36:$AN$40, 0), MATCH($AF30, $AN$26:$AN$35, 0)), MATCH($AK30, $AP$25:$AV$25, 0), IF($Y$20="B", 2, 1)), 0)</f>
        <v>0</v>
      </c>
      <c r="AF30" s="244" t="str">
        <f t="shared" si="2"/>
        <v>-</v>
      </c>
      <c r="AG30" s="244" t="str">
        <f t="shared" si="9"/>
        <v>-</v>
      </c>
      <c r="AH30" s="245" t="str">
        <f t="shared" si="10"/>
        <v>-</v>
      </c>
      <c r="AI30" s="245" t="str">
        <f t="shared" si="11"/>
        <v>-</v>
      </c>
      <c r="AJ30" s="245" t="str" cm="1">
        <f t="array" ref="AJ30">IF($AG30=1, IF(ISBLANK($L30), "!", $L30), IFERROR(_xlfn.SWITCH(TRUE, AH30&lt;=0.5, "A", AH30&lt;=1, "B", AH30&lt;=1.5, "C", AH30&lt;=2, "D", AH30&lt;=2.5, "E", AH30&lt;=3, "F", AH30&lt;=1000, "G"), "-"))</f>
        <v>-</v>
      </c>
      <c r="AK30" s="245" t="str">
        <f t="shared" si="12"/>
        <v>-</v>
      </c>
      <c r="AL30" s="246" t="str">
        <f t="shared" si="13"/>
        <v>-</v>
      </c>
      <c r="AM30" s="237"/>
      <c r="AN30" s="250">
        <v>5</v>
      </c>
      <c r="AO30" s="251">
        <v>161</v>
      </c>
      <c r="AP30" s="251">
        <v>24.1</v>
      </c>
      <c r="AQ30" s="251">
        <v>48.2</v>
      </c>
      <c r="AR30" s="251">
        <v>72.3</v>
      </c>
      <c r="AS30" s="251">
        <v>96.4</v>
      </c>
      <c r="AT30" s="252"/>
      <c r="AU30" s="252"/>
      <c r="AV30" s="252"/>
      <c r="AW30" s="13"/>
      <c r="AX30" s="13"/>
    </row>
    <row r="31" spans="1:50" ht="12.75" customHeight="1" x14ac:dyDescent="0.2">
      <c r="A31" s="144">
        <f t="shared" si="0"/>
        <v>16</v>
      </c>
      <c r="B31" s="9">
        <v>8</v>
      </c>
      <c r="C31" s="213"/>
      <c r="D31" s="214"/>
      <c r="E31" s="79" t="str">
        <f>IF(ISBLANK(D31), "", VLOOKUP(D31, Z!$A$2:$C$4127, 3, FALSE))</f>
        <v/>
      </c>
      <c r="F31" s="215"/>
      <c r="G31" s="216"/>
      <c r="H31" s="217" t="b">
        <v>0</v>
      </c>
      <c r="I31" s="217" t="b">
        <v>0</v>
      </c>
      <c r="J31" s="152" t="str">
        <f t="shared" si="3"/>
        <v>-</v>
      </c>
      <c r="K31" s="218"/>
      <c r="L31" s="219"/>
      <c r="M31" s="220"/>
      <c r="N31" s="152" t="str">
        <f t="shared" si="4"/>
        <v>-</v>
      </c>
      <c r="O31" s="221"/>
      <c r="P31" s="222"/>
      <c r="Q31" s="214"/>
      <c r="R31" s="223"/>
      <c r="S31" s="213"/>
      <c r="T31" s="214"/>
      <c r="U31" s="79" t="str">
        <f>IF(ISBLANK(T31), "", VLOOKUP(T31, Z!$A$2:$C$4127, 3, FALSE))</f>
        <v/>
      </c>
      <c r="V31" s="225"/>
      <c r="W31" s="160">
        <f t="shared" si="5"/>
        <v>0</v>
      </c>
      <c r="X31" s="237"/>
      <c r="Y31" s="241">
        <f t="shared" si="6"/>
        <v>0</v>
      </c>
      <c r="Z31" s="242">
        <f t="shared" si="7"/>
        <v>15</v>
      </c>
      <c r="AA31" s="242">
        <v>0.75</v>
      </c>
      <c r="AB31" s="242">
        <f t="shared" si="1"/>
        <v>1.8</v>
      </c>
      <c r="AC31" s="242">
        <f t="shared" si="8"/>
        <v>43</v>
      </c>
      <c r="AD31" s="241" t="str" cm="1">
        <f t="array" ref="AD31">IFERROR(INDEX($AO$26:$AO$35, AF31), "-")</f>
        <v>-</v>
      </c>
      <c r="AE31" s="243" cm="1">
        <f t="array" ref="AE31">IFERROR(INDEX(($AP$26:$AS$35,$AP$36:$AV$40), IF($Y$20="B", MATCH($AF31, $AN$36:$AN$40, 0), MATCH($AF31, $AN$26:$AN$35, 0)), MATCH($AK31, $AP$25:$AV$25, 0), IF($Y$20="B", 2, 1)), 0)</f>
        <v>0</v>
      </c>
      <c r="AF31" s="244" t="str">
        <f t="shared" si="2"/>
        <v>-</v>
      </c>
      <c r="AG31" s="244" t="str">
        <f t="shared" si="9"/>
        <v>-</v>
      </c>
      <c r="AH31" s="245" t="str">
        <f t="shared" si="10"/>
        <v>-</v>
      </c>
      <c r="AI31" s="245" t="str">
        <f t="shared" si="11"/>
        <v>-</v>
      </c>
      <c r="AJ31" s="245" t="str" cm="1">
        <f t="array" ref="AJ31">IF($AG31=1, IF(ISBLANK($L31), "!", $L31), IFERROR(_xlfn.SWITCH(TRUE, AH31&lt;=0.5, "A", AH31&lt;=1, "B", AH31&lt;=1.5, "C", AH31&lt;=2, "D", AH31&lt;=2.5, "E", AH31&lt;=3, "F", AH31&lt;=1000, "G"), "-"))</f>
        <v>-</v>
      </c>
      <c r="AK31" s="245" t="str">
        <f t="shared" si="12"/>
        <v>-</v>
      </c>
      <c r="AL31" s="246" t="str">
        <f t="shared" si="13"/>
        <v>-</v>
      </c>
      <c r="AM31" s="237"/>
      <c r="AN31" s="250">
        <v>6</v>
      </c>
      <c r="AO31" s="251">
        <v>41.4</v>
      </c>
      <c r="AP31" s="251">
        <v>0.8</v>
      </c>
      <c r="AQ31" s="251">
        <v>2.4</v>
      </c>
      <c r="AR31" s="251">
        <v>3.2</v>
      </c>
      <c r="AS31" s="251">
        <v>4</v>
      </c>
      <c r="AT31" s="252"/>
      <c r="AU31" s="252"/>
      <c r="AV31" s="252"/>
      <c r="AW31" s="13"/>
      <c r="AX31" s="13"/>
    </row>
    <row r="32" spans="1:50" ht="12.75" customHeight="1" x14ac:dyDescent="0.2">
      <c r="A32" s="144">
        <f t="shared" si="0"/>
        <v>16</v>
      </c>
      <c r="B32" s="9">
        <v>9</v>
      </c>
      <c r="C32" s="213"/>
      <c r="D32" s="214"/>
      <c r="E32" s="79" t="str">
        <f>IF(ISBLANK(D32), "", VLOOKUP(D32, Z!$A$2:$C$4127, 3, FALSE))</f>
        <v/>
      </c>
      <c r="F32" s="215"/>
      <c r="G32" s="216"/>
      <c r="H32" s="217" t="b">
        <v>0</v>
      </c>
      <c r="I32" s="217" t="b">
        <v>0</v>
      </c>
      <c r="J32" s="152" t="str">
        <f t="shared" si="3"/>
        <v>-</v>
      </c>
      <c r="K32" s="218"/>
      <c r="L32" s="219"/>
      <c r="M32" s="220"/>
      <c r="N32" s="152" t="str">
        <f t="shared" si="4"/>
        <v>-</v>
      </c>
      <c r="O32" s="221"/>
      <c r="P32" s="222"/>
      <c r="Q32" s="214"/>
      <c r="R32" s="223"/>
      <c r="S32" s="213"/>
      <c r="T32" s="214"/>
      <c r="U32" s="79" t="str">
        <f>IF(ISBLANK(T32), "", VLOOKUP(T32, Z!$A$2:$C$4127, 3, FALSE))</f>
        <v/>
      </c>
      <c r="V32" s="225"/>
      <c r="W32" s="160">
        <f t="shared" si="5"/>
        <v>0</v>
      </c>
      <c r="X32" s="237"/>
      <c r="Y32" s="241">
        <f t="shared" si="6"/>
        <v>0</v>
      </c>
      <c r="Z32" s="242">
        <f t="shared" si="7"/>
        <v>15</v>
      </c>
      <c r="AA32" s="242">
        <v>0.75</v>
      </c>
      <c r="AB32" s="242">
        <f t="shared" si="1"/>
        <v>1.8</v>
      </c>
      <c r="AC32" s="242">
        <f t="shared" si="8"/>
        <v>43</v>
      </c>
      <c r="AD32" s="241" t="str" cm="1">
        <f t="array" ref="AD32">IFERROR(INDEX($AO$26:$AO$35, AF32), "-")</f>
        <v>-</v>
      </c>
      <c r="AE32" s="243" cm="1">
        <f t="array" ref="AE32">IFERROR(INDEX(($AP$26:$AS$35,$AP$36:$AV$40), IF($Y$20="B", MATCH($AF32, $AN$36:$AN$40, 0), MATCH($AF32, $AN$26:$AN$35, 0)), MATCH($AK32, $AP$25:$AV$25, 0), IF($Y$20="B", 2, 1)), 0)</f>
        <v>0</v>
      </c>
      <c r="AF32" s="244" t="str">
        <f t="shared" si="2"/>
        <v>-</v>
      </c>
      <c r="AG32" s="244" t="str">
        <f t="shared" si="9"/>
        <v>-</v>
      </c>
      <c r="AH32" s="245" t="str">
        <f t="shared" si="10"/>
        <v>-</v>
      </c>
      <c r="AI32" s="245" t="str">
        <f t="shared" si="11"/>
        <v>-</v>
      </c>
      <c r="AJ32" s="245" t="str" cm="1">
        <f t="array" ref="AJ32">IF($AG32=1, IF(ISBLANK($L32), "!", $L32), IFERROR(_xlfn.SWITCH(TRUE, AH32&lt;=0.5, "A", AH32&lt;=1, "B", AH32&lt;=1.5, "C", AH32&lt;=2, "D", AH32&lt;=2.5, "E", AH32&lt;=3, "F", AH32&lt;=1000, "G"), "-"))</f>
        <v>-</v>
      </c>
      <c r="AK32" s="245" t="str">
        <f t="shared" si="12"/>
        <v>-</v>
      </c>
      <c r="AL32" s="246" t="str">
        <f t="shared" si="13"/>
        <v>-</v>
      </c>
      <c r="AM32" s="237"/>
      <c r="AN32" s="250">
        <v>7</v>
      </c>
      <c r="AO32" s="251">
        <v>66.699999999999989</v>
      </c>
      <c r="AP32" s="251">
        <v>1.6</v>
      </c>
      <c r="AQ32" s="251">
        <v>3.2</v>
      </c>
      <c r="AR32" s="251">
        <v>4.8</v>
      </c>
      <c r="AS32" s="251">
        <v>6.4</v>
      </c>
      <c r="AT32" s="252"/>
      <c r="AU32" s="252"/>
      <c r="AV32" s="252"/>
      <c r="AW32" s="13"/>
      <c r="AX32" s="13"/>
    </row>
    <row r="33" spans="1:50" ht="12.75" customHeight="1" x14ac:dyDescent="0.2">
      <c r="A33" s="144">
        <f t="shared" si="0"/>
        <v>16</v>
      </c>
      <c r="B33" s="9">
        <v>10</v>
      </c>
      <c r="C33" s="213"/>
      <c r="D33" s="214"/>
      <c r="E33" s="79" t="str">
        <f>IF(ISBLANK(D33), "", VLOOKUP(D33, Z!$A$2:$C$4127, 3, FALSE))</f>
        <v/>
      </c>
      <c r="F33" s="215"/>
      <c r="G33" s="216"/>
      <c r="H33" s="217" t="b">
        <v>0</v>
      </c>
      <c r="I33" s="217" t="b">
        <v>0</v>
      </c>
      <c r="J33" s="152" t="str">
        <f t="shared" si="3"/>
        <v>-</v>
      </c>
      <c r="K33" s="218"/>
      <c r="L33" s="219"/>
      <c r="M33" s="220"/>
      <c r="N33" s="152" t="str">
        <f t="shared" si="4"/>
        <v>-</v>
      </c>
      <c r="O33" s="221"/>
      <c r="P33" s="222"/>
      <c r="Q33" s="214"/>
      <c r="R33" s="223"/>
      <c r="S33" s="213"/>
      <c r="T33" s="214"/>
      <c r="U33" s="79" t="str">
        <f>IF(ISBLANK(T33), "", VLOOKUP(T33, Z!$A$2:$C$4127, 3, FALSE))</f>
        <v/>
      </c>
      <c r="V33" s="225"/>
      <c r="W33" s="160">
        <f t="shared" si="5"/>
        <v>0</v>
      </c>
      <c r="X33" s="237"/>
      <c r="Y33" s="241">
        <f t="shared" si="6"/>
        <v>0</v>
      </c>
      <c r="Z33" s="242">
        <f t="shared" si="7"/>
        <v>15</v>
      </c>
      <c r="AA33" s="242">
        <v>0.75</v>
      </c>
      <c r="AB33" s="242">
        <f t="shared" si="1"/>
        <v>1.8</v>
      </c>
      <c r="AC33" s="242">
        <f t="shared" si="8"/>
        <v>43</v>
      </c>
      <c r="AD33" s="241" t="str" cm="1">
        <f t="array" ref="AD33">IFERROR(INDEX($AO$26:$AO$35, AF33), "-")</f>
        <v>-</v>
      </c>
      <c r="AE33" s="243" cm="1">
        <f t="array" ref="AE33">IFERROR(INDEX(($AP$26:$AS$35,$AP$36:$AV$40), IF($Y$20="B", MATCH($AF33, $AN$36:$AN$40, 0), MATCH($AF33, $AN$26:$AN$35, 0)), MATCH($AK33, $AP$25:$AV$25, 0), IF($Y$20="B", 2, 1)), 0)</f>
        <v>0</v>
      </c>
      <c r="AF33" s="244" t="str">
        <f t="shared" si="2"/>
        <v>-</v>
      </c>
      <c r="AG33" s="244" t="str">
        <f t="shared" si="9"/>
        <v>-</v>
      </c>
      <c r="AH33" s="245" t="str">
        <f t="shared" si="10"/>
        <v>-</v>
      </c>
      <c r="AI33" s="245" t="str">
        <f t="shared" si="11"/>
        <v>-</v>
      </c>
      <c r="AJ33" s="245" t="str" cm="1">
        <f t="array" ref="AJ33">IF($AG33=1, IF(ISBLANK($L33), "!", $L33), IFERROR(_xlfn.SWITCH(TRUE, AH33&lt;=0.5, "A", AH33&lt;=1, "B", AH33&lt;=1.5, "C", AH33&lt;=2, "D", AH33&lt;=2.5, "E", AH33&lt;=3, "F", AH33&lt;=1000, "G"), "-"))</f>
        <v>-</v>
      </c>
      <c r="AK33" s="245" t="str">
        <f t="shared" si="12"/>
        <v>-</v>
      </c>
      <c r="AL33" s="246" t="str">
        <f t="shared" si="13"/>
        <v>-</v>
      </c>
      <c r="AM33" s="237"/>
      <c r="AN33" s="250">
        <v>8</v>
      </c>
      <c r="AO33" s="251">
        <v>92</v>
      </c>
      <c r="AP33" s="251">
        <v>2.4</v>
      </c>
      <c r="AQ33" s="251">
        <v>4.8</v>
      </c>
      <c r="AR33" s="251">
        <v>7.2</v>
      </c>
      <c r="AS33" s="251">
        <v>9.6</v>
      </c>
      <c r="AT33" s="252"/>
      <c r="AU33" s="252"/>
      <c r="AV33" s="252"/>
      <c r="AW33" s="13"/>
      <c r="AX33" s="13"/>
    </row>
    <row r="34" spans="1:50" ht="12.75" customHeight="1" x14ac:dyDescent="0.2">
      <c r="A34" s="144">
        <f t="shared" si="0"/>
        <v>16</v>
      </c>
      <c r="B34" s="9">
        <v>11</v>
      </c>
      <c r="C34" s="213"/>
      <c r="D34" s="214"/>
      <c r="E34" s="79" t="str">
        <f>IF(ISBLANK(D34), "", VLOOKUP(D34, Z!$A$2:$C$4127, 3, FALSE))</f>
        <v/>
      </c>
      <c r="F34" s="215"/>
      <c r="G34" s="216"/>
      <c r="H34" s="217" t="b">
        <v>0</v>
      </c>
      <c r="I34" s="217" t="b">
        <v>0</v>
      </c>
      <c r="J34" s="152" t="str">
        <f t="shared" si="3"/>
        <v>-</v>
      </c>
      <c r="K34" s="218"/>
      <c r="L34" s="219"/>
      <c r="M34" s="220"/>
      <c r="N34" s="152" t="str">
        <f t="shared" si="4"/>
        <v>-</v>
      </c>
      <c r="O34" s="221"/>
      <c r="P34" s="222"/>
      <c r="Q34" s="214"/>
      <c r="R34" s="223"/>
      <c r="S34" s="213"/>
      <c r="T34" s="214"/>
      <c r="U34" s="79" t="str">
        <f>IF(ISBLANK(T34), "", VLOOKUP(T34, Z!$A$2:$C$4127, 3, FALSE))</f>
        <v/>
      </c>
      <c r="V34" s="225"/>
      <c r="W34" s="160">
        <f t="shared" si="5"/>
        <v>0</v>
      </c>
      <c r="X34" s="237"/>
      <c r="Y34" s="241">
        <f t="shared" si="6"/>
        <v>0</v>
      </c>
      <c r="Z34" s="242">
        <f t="shared" si="7"/>
        <v>15</v>
      </c>
      <c r="AA34" s="242">
        <v>0.75</v>
      </c>
      <c r="AB34" s="242">
        <f t="shared" si="1"/>
        <v>1.8</v>
      </c>
      <c r="AC34" s="242">
        <f t="shared" si="8"/>
        <v>43</v>
      </c>
      <c r="AD34" s="241" t="str" cm="1">
        <f t="array" ref="AD34">IFERROR(INDEX($AO$26:$AO$35, AF34), "-")</f>
        <v>-</v>
      </c>
      <c r="AE34" s="243" cm="1">
        <f t="array" ref="AE34">IFERROR(INDEX(($AP$26:$AS$35,$AP$36:$AV$40), IF($Y$20="B", MATCH($AF34, $AN$36:$AN$40, 0), MATCH($AF34, $AN$26:$AN$35, 0)), MATCH($AK34, $AP$25:$AV$25, 0), IF($Y$20="B", 2, 1)), 0)</f>
        <v>0</v>
      </c>
      <c r="AF34" s="244" t="str">
        <f t="shared" si="2"/>
        <v>-</v>
      </c>
      <c r="AG34" s="244" t="str">
        <f t="shared" si="9"/>
        <v>-</v>
      </c>
      <c r="AH34" s="245" t="str">
        <f t="shared" si="10"/>
        <v>-</v>
      </c>
      <c r="AI34" s="245" t="str">
        <f t="shared" si="11"/>
        <v>-</v>
      </c>
      <c r="AJ34" s="245" t="str" cm="1">
        <f t="array" ref="AJ34">IF($AG34=1, IF(ISBLANK($L34), "!", $L34), IFERROR(_xlfn.SWITCH(TRUE, AH34&lt;=0.5, "A", AH34&lt;=1, "B", AH34&lt;=1.5, "C", AH34&lt;=2, "D", AH34&lt;=2.5, "E", AH34&lt;=3, "F", AH34&lt;=1000, "G"), "-"))</f>
        <v>-</v>
      </c>
      <c r="AK34" s="245" t="str">
        <f t="shared" si="12"/>
        <v>-</v>
      </c>
      <c r="AL34" s="246" t="str">
        <f t="shared" si="13"/>
        <v>-</v>
      </c>
      <c r="AM34" s="237"/>
      <c r="AN34" s="250">
        <v>9</v>
      </c>
      <c r="AO34" s="251">
        <v>123.05</v>
      </c>
      <c r="AP34" s="251">
        <v>3.2</v>
      </c>
      <c r="AQ34" s="251">
        <v>6.4</v>
      </c>
      <c r="AR34" s="251">
        <v>9.6</v>
      </c>
      <c r="AS34" s="251">
        <v>12.9</v>
      </c>
      <c r="AT34" s="252"/>
      <c r="AU34" s="252"/>
      <c r="AV34" s="252"/>
      <c r="AW34" s="13"/>
      <c r="AX34" s="13"/>
    </row>
    <row r="35" spans="1:50" ht="12.75" customHeight="1" x14ac:dyDescent="0.2">
      <c r="A35" s="144">
        <f t="shared" si="0"/>
        <v>16</v>
      </c>
      <c r="B35" s="9">
        <v>12</v>
      </c>
      <c r="C35" s="213"/>
      <c r="D35" s="214"/>
      <c r="E35" s="79" t="str">
        <f>IF(ISBLANK(D35), "", VLOOKUP(D35, Z!$A$2:$C$4127, 3, FALSE))</f>
        <v/>
      </c>
      <c r="F35" s="215"/>
      <c r="G35" s="216"/>
      <c r="H35" s="217" t="b">
        <v>0</v>
      </c>
      <c r="I35" s="217" t="b">
        <v>0</v>
      </c>
      <c r="J35" s="152" t="str">
        <f t="shared" si="3"/>
        <v>-</v>
      </c>
      <c r="K35" s="218"/>
      <c r="L35" s="219"/>
      <c r="M35" s="220"/>
      <c r="N35" s="152" t="str">
        <f t="shared" si="4"/>
        <v>-</v>
      </c>
      <c r="O35" s="221"/>
      <c r="P35" s="222"/>
      <c r="Q35" s="214"/>
      <c r="R35" s="223"/>
      <c r="S35" s="213"/>
      <c r="T35" s="214"/>
      <c r="U35" s="79" t="str">
        <f>IF(ISBLANK(T35), "", VLOOKUP(T35, Z!$A$2:$C$4127, 3, FALSE))</f>
        <v/>
      </c>
      <c r="V35" s="225"/>
      <c r="W35" s="160">
        <f t="shared" si="5"/>
        <v>0</v>
      </c>
      <c r="X35" s="237"/>
      <c r="Y35" s="241">
        <f t="shared" si="6"/>
        <v>0</v>
      </c>
      <c r="Z35" s="242">
        <f t="shared" si="7"/>
        <v>15</v>
      </c>
      <c r="AA35" s="242">
        <v>0.75</v>
      </c>
      <c r="AB35" s="242">
        <f t="shared" si="1"/>
        <v>1.8</v>
      </c>
      <c r="AC35" s="242">
        <f t="shared" si="8"/>
        <v>43</v>
      </c>
      <c r="AD35" s="241" t="str" cm="1">
        <f t="array" ref="AD35">IFERROR(INDEX($AO$26:$AO$35, AF35), "-")</f>
        <v>-</v>
      </c>
      <c r="AE35" s="243" cm="1">
        <f t="array" ref="AE35">IFERROR(INDEX(($AP$26:$AS$35,$AP$36:$AV$40), IF($Y$20="B", MATCH($AF35, $AN$36:$AN$40, 0), MATCH($AF35, $AN$26:$AN$35, 0)), MATCH($AK35, $AP$25:$AV$25, 0), IF($Y$20="B", 2, 1)), 0)</f>
        <v>0</v>
      </c>
      <c r="AF35" s="244" t="str">
        <f t="shared" si="2"/>
        <v>-</v>
      </c>
      <c r="AG35" s="244" t="str">
        <f t="shared" si="9"/>
        <v>-</v>
      </c>
      <c r="AH35" s="245" t="str">
        <f t="shared" si="10"/>
        <v>-</v>
      </c>
      <c r="AI35" s="245" t="str">
        <f t="shared" si="11"/>
        <v>-</v>
      </c>
      <c r="AJ35" s="245" t="str" cm="1">
        <f t="array" ref="AJ35">IF($AG35=1, IF(ISBLANK($L35), "!", $L35), IFERROR(_xlfn.SWITCH(TRUE, AH35&lt;=0.5, "A", AH35&lt;=1, "B", AH35&lt;=1.5, "C", AH35&lt;=2, "D", AH35&lt;=2.5, "E", AH35&lt;=3, "F", AH35&lt;=1000, "G"), "-"))</f>
        <v>-</v>
      </c>
      <c r="AK35" s="245" t="str">
        <f t="shared" si="12"/>
        <v>-</v>
      </c>
      <c r="AL35" s="246" t="str">
        <f t="shared" si="13"/>
        <v>-</v>
      </c>
      <c r="AM35" s="237"/>
      <c r="AN35" s="250">
        <v>10</v>
      </c>
      <c r="AO35" s="251">
        <v>161</v>
      </c>
      <c r="AP35" s="251">
        <v>4</v>
      </c>
      <c r="AQ35" s="251">
        <v>8</v>
      </c>
      <c r="AR35" s="251">
        <v>12.1</v>
      </c>
      <c r="AS35" s="251">
        <v>16.100000000000001</v>
      </c>
      <c r="AT35" s="252"/>
      <c r="AU35" s="252"/>
      <c r="AV35" s="252"/>
      <c r="AW35" s="13"/>
      <c r="AX35" s="13"/>
    </row>
    <row r="36" spans="1:50" ht="12.75" customHeight="1" x14ac:dyDescent="0.2">
      <c r="A36" s="144">
        <f t="shared" si="0"/>
        <v>16</v>
      </c>
      <c r="B36" s="9">
        <v>13</v>
      </c>
      <c r="C36" s="213"/>
      <c r="D36" s="214"/>
      <c r="E36" s="79" t="str">
        <f>IF(ISBLANK(D36), "", VLOOKUP(D36, Z!$A$2:$C$4127, 3, FALSE))</f>
        <v/>
      </c>
      <c r="F36" s="215"/>
      <c r="G36" s="216"/>
      <c r="H36" s="217" t="b">
        <v>0</v>
      </c>
      <c r="I36" s="217" t="b">
        <v>0</v>
      </c>
      <c r="J36" s="152" t="str">
        <f t="shared" si="3"/>
        <v>-</v>
      </c>
      <c r="K36" s="218"/>
      <c r="L36" s="219"/>
      <c r="M36" s="220"/>
      <c r="N36" s="152" t="str">
        <f t="shared" si="4"/>
        <v>-</v>
      </c>
      <c r="O36" s="221"/>
      <c r="P36" s="222"/>
      <c r="Q36" s="214"/>
      <c r="R36" s="223"/>
      <c r="S36" s="213"/>
      <c r="T36" s="214"/>
      <c r="U36" s="79" t="str">
        <f>IF(ISBLANK(T36), "", VLOOKUP(T36, Z!$A$2:$C$4127, 3, FALSE))</f>
        <v/>
      </c>
      <c r="V36" s="225"/>
      <c r="W36" s="160">
        <f t="shared" si="5"/>
        <v>0</v>
      </c>
      <c r="X36" s="237"/>
      <c r="Y36" s="241">
        <f t="shared" si="6"/>
        <v>0</v>
      </c>
      <c r="Z36" s="242">
        <f t="shared" si="7"/>
        <v>15</v>
      </c>
      <c r="AA36" s="242">
        <v>0.75</v>
      </c>
      <c r="AB36" s="242">
        <f t="shared" si="1"/>
        <v>1.8</v>
      </c>
      <c r="AC36" s="242">
        <f t="shared" si="8"/>
        <v>43</v>
      </c>
      <c r="AD36" s="241" t="str" cm="1">
        <f t="array" ref="AD36">IFERROR(INDEX($AO$26:$AO$35, AF36), "-")</f>
        <v>-</v>
      </c>
      <c r="AE36" s="243" cm="1">
        <f t="array" ref="AE36">IFERROR(INDEX(($AP$26:$AS$35,$AP$36:$AV$40), IF($Y$20="B", MATCH($AF36, $AN$36:$AN$40, 0), MATCH($AF36, $AN$26:$AN$35, 0)), MATCH($AK36, $AP$25:$AV$25, 0), IF($Y$20="B", 2, 1)), 0)</f>
        <v>0</v>
      </c>
      <c r="AF36" s="244" t="str">
        <f t="shared" si="2"/>
        <v>-</v>
      </c>
      <c r="AG36" s="244" t="str">
        <f t="shared" si="9"/>
        <v>-</v>
      </c>
      <c r="AH36" s="245" t="str">
        <f t="shared" si="10"/>
        <v>-</v>
      </c>
      <c r="AI36" s="245" t="str">
        <f t="shared" si="11"/>
        <v>-</v>
      </c>
      <c r="AJ36" s="245" t="str" cm="1">
        <f t="array" ref="AJ36">IF($AG36=1, IF(ISBLANK($L36), "!", $L36), IFERROR(_xlfn.SWITCH(TRUE, AH36&lt;=0.5, "A", AH36&lt;=1, "B", AH36&lt;=1.5, "C", AH36&lt;=2, "D", AH36&lt;=2.5, "E", AH36&lt;=3, "F", AH36&lt;=1000, "G"), "-"))</f>
        <v>-</v>
      </c>
      <c r="AK36" s="245" t="str">
        <f t="shared" si="12"/>
        <v>-</v>
      </c>
      <c r="AL36" s="246" t="str">
        <f t="shared" si="13"/>
        <v>-</v>
      </c>
      <c r="AM36" s="237"/>
      <c r="AN36" s="250">
        <v>6</v>
      </c>
      <c r="AO36" s="250" t="s">
        <v>2</v>
      </c>
      <c r="AP36" s="251">
        <v>0.5</v>
      </c>
      <c r="AQ36" s="251">
        <v>1</v>
      </c>
      <c r="AR36" s="251">
        <v>1.5</v>
      </c>
      <c r="AS36" s="251">
        <v>2</v>
      </c>
      <c r="AT36" s="251">
        <v>2.5</v>
      </c>
      <c r="AU36" s="251">
        <v>3</v>
      </c>
      <c r="AV36" s="251">
        <v>3.5</v>
      </c>
      <c r="AW36" s="13"/>
      <c r="AX36" s="13"/>
    </row>
    <row r="37" spans="1:50" ht="12.75" customHeight="1" x14ac:dyDescent="0.2">
      <c r="A37" s="144">
        <f t="shared" si="0"/>
        <v>16</v>
      </c>
      <c r="B37" s="9">
        <v>14</v>
      </c>
      <c r="C37" s="213"/>
      <c r="D37" s="214"/>
      <c r="E37" s="79" t="str">
        <f>IF(ISBLANK(D37), "", VLOOKUP(D37, Z!$A$2:$C$4127, 3, FALSE))</f>
        <v/>
      </c>
      <c r="F37" s="215"/>
      <c r="G37" s="216"/>
      <c r="H37" s="217" t="b">
        <v>0</v>
      </c>
      <c r="I37" s="217" t="b">
        <v>0</v>
      </c>
      <c r="J37" s="152" t="str">
        <f t="shared" si="3"/>
        <v>-</v>
      </c>
      <c r="K37" s="218"/>
      <c r="L37" s="219"/>
      <c r="M37" s="220"/>
      <c r="N37" s="152" t="str">
        <f t="shared" si="4"/>
        <v>-</v>
      </c>
      <c r="O37" s="221"/>
      <c r="P37" s="222"/>
      <c r="Q37" s="214"/>
      <c r="R37" s="223"/>
      <c r="S37" s="213"/>
      <c r="T37" s="214"/>
      <c r="U37" s="79" t="str">
        <f>IF(ISBLANK(T37), "", VLOOKUP(T37, Z!$A$2:$C$4127, 3, FALSE))</f>
        <v/>
      </c>
      <c r="V37" s="225"/>
      <c r="W37" s="160">
        <f t="shared" si="5"/>
        <v>0</v>
      </c>
      <c r="X37" s="237"/>
      <c r="Y37" s="241">
        <f t="shared" si="6"/>
        <v>0</v>
      </c>
      <c r="Z37" s="242">
        <f t="shared" si="7"/>
        <v>15</v>
      </c>
      <c r="AA37" s="242">
        <v>0.75</v>
      </c>
      <c r="AB37" s="242">
        <f t="shared" si="1"/>
        <v>1.8</v>
      </c>
      <c r="AC37" s="242">
        <f t="shared" si="8"/>
        <v>43</v>
      </c>
      <c r="AD37" s="241" t="str" cm="1">
        <f t="array" ref="AD37">IFERROR(INDEX($AO$26:$AO$35, AF37), "-")</f>
        <v>-</v>
      </c>
      <c r="AE37" s="243" cm="1">
        <f t="array" ref="AE37">IFERROR(INDEX(($AP$26:$AS$35,$AP$36:$AV$40), IF($Y$20="B", MATCH($AF37, $AN$36:$AN$40, 0), MATCH($AF37, $AN$26:$AN$35, 0)), MATCH($AK37, $AP$25:$AV$25, 0), IF($Y$20="B", 2, 1)), 0)</f>
        <v>0</v>
      </c>
      <c r="AF37" s="244" t="str">
        <f t="shared" si="2"/>
        <v>-</v>
      </c>
      <c r="AG37" s="244" t="str">
        <f t="shared" si="9"/>
        <v>-</v>
      </c>
      <c r="AH37" s="245" t="str">
        <f t="shared" si="10"/>
        <v>-</v>
      </c>
      <c r="AI37" s="245" t="str">
        <f t="shared" si="11"/>
        <v>-</v>
      </c>
      <c r="AJ37" s="245" t="str" cm="1">
        <f t="array" ref="AJ37">IF($AG37=1, IF(ISBLANK($L37), "!", $L37), IFERROR(_xlfn.SWITCH(TRUE, AH37&lt;=0.5, "A", AH37&lt;=1, "B", AH37&lt;=1.5, "C", AH37&lt;=2, "D", AH37&lt;=2.5, "E", AH37&lt;=3, "F", AH37&lt;=1000, "G"), "-"))</f>
        <v>-</v>
      </c>
      <c r="AK37" s="245" t="str">
        <f t="shared" si="12"/>
        <v>-</v>
      </c>
      <c r="AL37" s="246" t="str">
        <f t="shared" si="13"/>
        <v>-</v>
      </c>
      <c r="AM37" s="237"/>
      <c r="AN37" s="250">
        <v>7</v>
      </c>
      <c r="AO37" s="250" t="s">
        <v>2</v>
      </c>
      <c r="AP37" s="251">
        <v>0.8</v>
      </c>
      <c r="AQ37" s="251">
        <v>1.6</v>
      </c>
      <c r="AR37" s="251">
        <v>2.4</v>
      </c>
      <c r="AS37" s="251">
        <v>3.2</v>
      </c>
      <c r="AT37" s="251">
        <v>4</v>
      </c>
      <c r="AU37" s="251">
        <v>4.8</v>
      </c>
      <c r="AV37" s="251">
        <v>5.6</v>
      </c>
      <c r="AW37" s="13"/>
      <c r="AX37" s="13"/>
    </row>
    <row r="38" spans="1:50" ht="12.75" customHeight="1" x14ac:dyDescent="0.2">
      <c r="A38" s="144">
        <f t="shared" si="0"/>
        <v>16</v>
      </c>
      <c r="B38" s="9">
        <v>15</v>
      </c>
      <c r="C38" s="213"/>
      <c r="D38" s="214"/>
      <c r="E38" s="79" t="str">
        <f>IF(ISBLANK(D38), "", VLOOKUP(D38, Z!$A$2:$C$4127, 3, FALSE))</f>
        <v/>
      </c>
      <c r="F38" s="215"/>
      <c r="G38" s="216"/>
      <c r="H38" s="217" t="b">
        <v>0</v>
      </c>
      <c r="I38" s="217" t="b">
        <v>0</v>
      </c>
      <c r="J38" s="152" t="str">
        <f t="shared" si="3"/>
        <v>-</v>
      </c>
      <c r="K38" s="218"/>
      <c r="L38" s="219"/>
      <c r="M38" s="220"/>
      <c r="N38" s="152" t="str">
        <f t="shared" si="4"/>
        <v>-</v>
      </c>
      <c r="O38" s="221"/>
      <c r="P38" s="222"/>
      <c r="Q38" s="214"/>
      <c r="R38" s="223"/>
      <c r="S38" s="213"/>
      <c r="T38" s="214"/>
      <c r="U38" s="79" t="str">
        <f>IF(ISBLANK(T38), "", VLOOKUP(T38, Z!$A$2:$C$4127, 3, FALSE))</f>
        <v/>
      </c>
      <c r="V38" s="225"/>
      <c r="W38" s="160">
        <f t="shared" si="5"/>
        <v>0</v>
      </c>
      <c r="X38" s="237"/>
      <c r="Y38" s="241">
        <f t="shared" si="6"/>
        <v>0</v>
      </c>
      <c r="Z38" s="242">
        <f t="shared" si="7"/>
        <v>15</v>
      </c>
      <c r="AA38" s="242">
        <v>0.75</v>
      </c>
      <c r="AB38" s="242">
        <f t="shared" si="1"/>
        <v>1.8</v>
      </c>
      <c r="AC38" s="242">
        <f t="shared" si="8"/>
        <v>43</v>
      </c>
      <c r="AD38" s="241" t="str" cm="1">
        <f t="array" ref="AD38">IFERROR(INDEX($AO$26:$AO$35, AF38), "-")</f>
        <v>-</v>
      </c>
      <c r="AE38" s="243" cm="1">
        <f t="array" ref="AE38">IFERROR(INDEX(($AP$26:$AS$35,$AP$36:$AV$40), IF($Y$20="B", MATCH($AF38, $AN$36:$AN$40, 0), MATCH($AF38, $AN$26:$AN$35, 0)), MATCH($AK38, $AP$25:$AV$25, 0), IF($Y$20="B", 2, 1)), 0)</f>
        <v>0</v>
      </c>
      <c r="AF38" s="244" t="str">
        <f t="shared" si="2"/>
        <v>-</v>
      </c>
      <c r="AG38" s="244" t="str">
        <f t="shared" si="9"/>
        <v>-</v>
      </c>
      <c r="AH38" s="245" t="str">
        <f t="shared" si="10"/>
        <v>-</v>
      </c>
      <c r="AI38" s="245" t="str">
        <f t="shared" si="11"/>
        <v>-</v>
      </c>
      <c r="AJ38" s="245" t="str" cm="1">
        <f t="array" ref="AJ38">IF($AG38=1, IF(ISBLANK($L38), "!", $L38), IFERROR(_xlfn.SWITCH(TRUE, AH38&lt;=0.5, "A", AH38&lt;=1, "B", AH38&lt;=1.5, "C", AH38&lt;=2, "D", AH38&lt;=2.5, "E", AH38&lt;=3, "F", AH38&lt;=1000, "G"), "-"))</f>
        <v>-</v>
      </c>
      <c r="AK38" s="245" t="str">
        <f t="shared" si="12"/>
        <v>-</v>
      </c>
      <c r="AL38" s="246" t="str">
        <f t="shared" si="13"/>
        <v>-</v>
      </c>
      <c r="AM38" s="237"/>
      <c r="AN38" s="250">
        <v>8</v>
      </c>
      <c r="AO38" s="250" t="s">
        <v>2</v>
      </c>
      <c r="AP38" s="251">
        <v>1.1000000000000001</v>
      </c>
      <c r="AQ38" s="251">
        <v>2.2000000000000002</v>
      </c>
      <c r="AR38" s="251">
        <v>3.3</v>
      </c>
      <c r="AS38" s="251">
        <v>4.4000000000000004</v>
      </c>
      <c r="AT38" s="251">
        <v>5.5</v>
      </c>
      <c r="AU38" s="251">
        <v>6.6</v>
      </c>
      <c r="AV38" s="251">
        <v>7.7</v>
      </c>
      <c r="AW38" s="13"/>
      <c r="AX38" s="13"/>
    </row>
    <row r="39" spans="1:50" ht="12.75" customHeight="1" x14ac:dyDescent="0.2">
      <c r="A39" s="144">
        <f t="shared" si="0"/>
        <v>16</v>
      </c>
      <c r="B39" s="9">
        <v>16</v>
      </c>
      <c r="C39" s="213"/>
      <c r="D39" s="214"/>
      <c r="E39" s="79" t="str">
        <f>IF(ISBLANK(D39), "", VLOOKUP(D39, Z!$A$2:$C$4127, 3, FALSE))</f>
        <v/>
      </c>
      <c r="F39" s="215"/>
      <c r="G39" s="216"/>
      <c r="H39" s="217" t="b">
        <v>0</v>
      </c>
      <c r="I39" s="217" t="b">
        <v>0</v>
      </c>
      <c r="J39" s="152" t="str">
        <f t="shared" si="3"/>
        <v>-</v>
      </c>
      <c r="K39" s="218"/>
      <c r="L39" s="219"/>
      <c r="M39" s="220"/>
      <c r="N39" s="152" t="str">
        <f t="shared" si="4"/>
        <v>-</v>
      </c>
      <c r="O39" s="221"/>
      <c r="P39" s="222"/>
      <c r="Q39" s="214"/>
      <c r="R39" s="223"/>
      <c r="S39" s="213"/>
      <c r="T39" s="214"/>
      <c r="U39" s="79" t="str">
        <f>IF(ISBLANK(T39), "", VLOOKUP(T39, Z!$A$2:$C$4127, 3, FALSE))</f>
        <v/>
      </c>
      <c r="V39" s="225"/>
      <c r="W39" s="160">
        <f t="shared" si="5"/>
        <v>0</v>
      </c>
      <c r="X39" s="237"/>
      <c r="Y39" s="241">
        <f t="shared" si="6"/>
        <v>0</v>
      </c>
      <c r="Z39" s="242">
        <f t="shared" si="7"/>
        <v>15</v>
      </c>
      <c r="AA39" s="242">
        <v>0.75</v>
      </c>
      <c r="AB39" s="242">
        <f t="shared" si="1"/>
        <v>1.8</v>
      </c>
      <c r="AC39" s="242">
        <f t="shared" si="8"/>
        <v>43</v>
      </c>
      <c r="AD39" s="241" t="str" cm="1">
        <f t="array" ref="AD39">IFERROR(INDEX($AO$26:$AO$35, AF39), "-")</f>
        <v>-</v>
      </c>
      <c r="AE39" s="243" cm="1">
        <f t="array" ref="AE39">IFERROR(INDEX(($AP$26:$AS$35,$AP$36:$AV$40), IF($Y$20="B", MATCH($AF39, $AN$36:$AN$40, 0), MATCH($AF39, $AN$26:$AN$35, 0)), MATCH($AK39, $AP$25:$AV$25, 0), IF($Y$20="B", 2, 1)), 0)</f>
        <v>0</v>
      </c>
      <c r="AF39" s="244" t="str">
        <f t="shared" si="2"/>
        <v>-</v>
      </c>
      <c r="AG39" s="244" t="str">
        <f t="shared" si="9"/>
        <v>-</v>
      </c>
      <c r="AH39" s="245" t="str">
        <f t="shared" si="10"/>
        <v>-</v>
      </c>
      <c r="AI39" s="245" t="str">
        <f t="shared" si="11"/>
        <v>-</v>
      </c>
      <c r="AJ39" s="245" t="str" cm="1">
        <f t="array" ref="AJ39">IF($AG39=1, IF(ISBLANK($L39), "!", $L39), IFERROR(_xlfn.SWITCH(TRUE, AH39&lt;=0.5, "A", AH39&lt;=1, "B", AH39&lt;=1.5, "C", AH39&lt;=2, "D", AH39&lt;=2.5, "E", AH39&lt;=3, "F", AH39&lt;=1000, "G"), "-"))</f>
        <v>-</v>
      </c>
      <c r="AK39" s="245" t="str">
        <f t="shared" si="12"/>
        <v>-</v>
      </c>
      <c r="AL39" s="246" t="str">
        <f t="shared" si="13"/>
        <v>-</v>
      </c>
      <c r="AM39" s="237"/>
      <c r="AN39" s="250">
        <v>9</v>
      </c>
      <c r="AO39" s="250" t="s">
        <v>2</v>
      </c>
      <c r="AP39" s="251">
        <v>1.5</v>
      </c>
      <c r="AQ39" s="251">
        <v>2.9</v>
      </c>
      <c r="AR39" s="251">
        <v>4.4000000000000004</v>
      </c>
      <c r="AS39" s="251">
        <v>5.9</v>
      </c>
      <c r="AT39" s="251">
        <v>7.3</v>
      </c>
      <c r="AU39" s="251">
        <v>8.8000000000000007</v>
      </c>
      <c r="AV39" s="251">
        <v>10.3</v>
      </c>
      <c r="AW39" s="13"/>
      <c r="AX39" s="13"/>
    </row>
    <row r="40" spans="1:50" ht="12.75" customHeight="1" x14ac:dyDescent="0.2">
      <c r="A40" s="144">
        <f t="shared" si="0"/>
        <v>16</v>
      </c>
      <c r="B40" s="9">
        <v>17</v>
      </c>
      <c r="C40" s="213"/>
      <c r="D40" s="214"/>
      <c r="E40" s="79" t="str">
        <f>IF(ISBLANK(D40), "", VLOOKUP(D40, Z!$A$2:$C$4127, 3, FALSE))</f>
        <v/>
      </c>
      <c r="F40" s="215"/>
      <c r="G40" s="216"/>
      <c r="H40" s="217" t="b">
        <v>0</v>
      </c>
      <c r="I40" s="217" t="b">
        <v>0</v>
      </c>
      <c r="J40" s="152" t="str">
        <f t="shared" si="3"/>
        <v>-</v>
      </c>
      <c r="K40" s="218"/>
      <c r="L40" s="219"/>
      <c r="M40" s="220"/>
      <c r="N40" s="152" t="str">
        <f t="shared" si="4"/>
        <v>-</v>
      </c>
      <c r="O40" s="221"/>
      <c r="P40" s="222"/>
      <c r="Q40" s="214"/>
      <c r="R40" s="223"/>
      <c r="S40" s="213"/>
      <c r="T40" s="214"/>
      <c r="U40" s="79" t="str">
        <f>IF(ISBLANK(T40), "", VLOOKUP(T40, Z!$A$2:$C$4127, 3, FALSE))</f>
        <v/>
      </c>
      <c r="V40" s="225"/>
      <c r="W40" s="160">
        <f t="shared" si="5"/>
        <v>0</v>
      </c>
      <c r="X40" s="237"/>
      <c r="Y40" s="241">
        <f t="shared" si="6"/>
        <v>0</v>
      </c>
      <c r="Z40" s="242">
        <f t="shared" si="7"/>
        <v>15</v>
      </c>
      <c r="AA40" s="242">
        <v>0.75</v>
      </c>
      <c r="AB40" s="242">
        <f t="shared" si="1"/>
        <v>1.8</v>
      </c>
      <c r="AC40" s="242">
        <f t="shared" si="8"/>
        <v>43</v>
      </c>
      <c r="AD40" s="241" t="str" cm="1">
        <f t="array" ref="AD40">IFERROR(INDEX($AO$26:$AO$35, AF40), "-")</f>
        <v>-</v>
      </c>
      <c r="AE40" s="243" cm="1">
        <f t="array" ref="AE40">IFERROR(INDEX(($AP$26:$AS$35,$AP$36:$AV$40), IF($Y$20="B", MATCH($AF40, $AN$36:$AN$40, 0), MATCH($AF40, $AN$26:$AN$35, 0)), MATCH($AK40, $AP$25:$AV$25, 0), IF($Y$20="B", 2, 1)), 0)</f>
        <v>0</v>
      </c>
      <c r="AF40" s="244" t="str">
        <f t="shared" si="2"/>
        <v>-</v>
      </c>
      <c r="AG40" s="244" t="str">
        <f t="shared" si="9"/>
        <v>-</v>
      </c>
      <c r="AH40" s="245" t="str">
        <f t="shared" si="10"/>
        <v>-</v>
      </c>
      <c r="AI40" s="245" t="str">
        <f t="shared" si="11"/>
        <v>-</v>
      </c>
      <c r="AJ40" s="245" t="str" cm="1">
        <f t="array" ref="AJ40">IF($AG40=1, IF(ISBLANK($L40), "!", $L40), IFERROR(_xlfn.SWITCH(TRUE, AH40&lt;=0.5, "A", AH40&lt;=1, "B", AH40&lt;=1.5, "C", AH40&lt;=2, "D", AH40&lt;=2.5, "E", AH40&lt;=3, "F", AH40&lt;=1000, "G"), "-"))</f>
        <v>-</v>
      </c>
      <c r="AK40" s="245" t="str">
        <f t="shared" si="12"/>
        <v>-</v>
      </c>
      <c r="AL40" s="246" t="str">
        <f t="shared" si="13"/>
        <v>-</v>
      </c>
      <c r="AM40" s="237"/>
      <c r="AN40" s="250">
        <v>10</v>
      </c>
      <c r="AO40" s="250" t="s">
        <v>2</v>
      </c>
      <c r="AP40" s="251">
        <v>1.9</v>
      </c>
      <c r="AQ40" s="251">
        <v>3.8</v>
      </c>
      <c r="AR40" s="251">
        <v>5.8</v>
      </c>
      <c r="AS40" s="251">
        <v>7.7</v>
      </c>
      <c r="AT40" s="251">
        <v>9.6</v>
      </c>
      <c r="AU40" s="251">
        <v>11.5</v>
      </c>
      <c r="AV40" s="251">
        <v>13.4</v>
      </c>
      <c r="AW40" s="13"/>
      <c r="AX40" s="13"/>
    </row>
    <row r="41" spans="1:50" ht="12.75" customHeight="1" x14ac:dyDescent="0.2">
      <c r="A41" s="144">
        <f t="shared" si="0"/>
        <v>16</v>
      </c>
      <c r="B41" s="9">
        <v>18</v>
      </c>
      <c r="C41" s="213"/>
      <c r="D41" s="214"/>
      <c r="E41" s="79" t="str">
        <f>IF(ISBLANK(D41), "", VLOOKUP(D41, Z!$A$2:$C$4127, 3, FALSE))</f>
        <v/>
      </c>
      <c r="F41" s="215"/>
      <c r="G41" s="216"/>
      <c r="H41" s="217" t="b">
        <v>0</v>
      </c>
      <c r="I41" s="217" t="b">
        <v>0</v>
      </c>
      <c r="J41" s="152" t="str">
        <f t="shared" si="3"/>
        <v>-</v>
      </c>
      <c r="K41" s="218"/>
      <c r="L41" s="219"/>
      <c r="M41" s="220"/>
      <c r="N41" s="152" t="str">
        <f t="shared" si="4"/>
        <v>-</v>
      </c>
      <c r="O41" s="221"/>
      <c r="P41" s="222"/>
      <c r="Q41" s="214"/>
      <c r="R41" s="223"/>
      <c r="S41" s="213"/>
      <c r="T41" s="214"/>
      <c r="U41" s="79" t="str">
        <f>IF(ISBLANK(T41), "", VLOOKUP(T41, Z!$A$2:$C$4127, 3, FALSE))</f>
        <v/>
      </c>
      <c r="V41" s="225"/>
      <c r="W41" s="160">
        <f t="shared" si="5"/>
        <v>0</v>
      </c>
      <c r="X41" s="237"/>
      <c r="Y41" s="241">
        <f t="shared" si="6"/>
        <v>0</v>
      </c>
      <c r="Z41" s="242">
        <f t="shared" si="7"/>
        <v>15</v>
      </c>
      <c r="AA41" s="242">
        <v>0.75</v>
      </c>
      <c r="AB41" s="242">
        <f t="shared" si="1"/>
        <v>1.8</v>
      </c>
      <c r="AC41" s="242">
        <f t="shared" si="8"/>
        <v>43</v>
      </c>
      <c r="AD41" s="241" t="str" cm="1">
        <f t="array" ref="AD41">IFERROR(INDEX($AO$26:$AO$35, AF41), "-")</f>
        <v>-</v>
      </c>
      <c r="AE41" s="243" cm="1">
        <f t="array" ref="AE41">IFERROR(INDEX(($AP$26:$AS$35,$AP$36:$AV$40), IF($Y$20="B", MATCH($AF41, $AN$36:$AN$40, 0), MATCH($AF41, $AN$26:$AN$35, 0)), MATCH($AK41, $AP$25:$AV$25, 0), IF($Y$20="B", 2, 1)), 0)</f>
        <v>0</v>
      </c>
      <c r="AF41" s="244" t="str">
        <f t="shared" si="2"/>
        <v>-</v>
      </c>
      <c r="AG41" s="244" t="str">
        <f t="shared" si="9"/>
        <v>-</v>
      </c>
      <c r="AH41" s="245" t="str">
        <f t="shared" si="10"/>
        <v>-</v>
      </c>
      <c r="AI41" s="245" t="str">
        <f t="shared" si="11"/>
        <v>-</v>
      </c>
      <c r="AJ41" s="245" t="str" cm="1">
        <f t="array" ref="AJ41">IF($AG41=1, IF(ISBLANK($L41), "!", $L41), IFERROR(_xlfn.SWITCH(TRUE, AH41&lt;=0.5, "A", AH41&lt;=1, "B", AH41&lt;=1.5, "C", AH41&lt;=2, "D", AH41&lt;=2.5, "E", AH41&lt;=3, "F", AH41&lt;=1000, "G"), "-"))</f>
        <v>-</v>
      </c>
      <c r="AK41" s="245" t="str">
        <f t="shared" si="12"/>
        <v>-</v>
      </c>
      <c r="AL41" s="246" t="str">
        <f t="shared" si="13"/>
        <v>-</v>
      </c>
      <c r="AM41" s="237"/>
      <c r="AN41" s="237"/>
      <c r="AO41" s="237"/>
      <c r="AP41" s="237"/>
      <c r="AQ41" s="237"/>
      <c r="AR41" s="237"/>
      <c r="AS41" s="237"/>
      <c r="AT41" s="237"/>
      <c r="AU41" s="237"/>
      <c r="AV41" s="237"/>
      <c r="AW41" s="13"/>
      <c r="AX41" s="13"/>
    </row>
    <row r="42" spans="1:50" ht="12.75" customHeight="1" x14ac:dyDescent="0.2">
      <c r="A42" s="144">
        <f t="shared" si="0"/>
        <v>16</v>
      </c>
      <c r="B42" s="9">
        <v>19</v>
      </c>
      <c r="C42" s="213"/>
      <c r="D42" s="214"/>
      <c r="E42" s="79" t="str">
        <f>IF(ISBLANK(D42), "", VLOOKUP(D42, Z!$A$2:$C$4127, 3, FALSE))</f>
        <v/>
      </c>
      <c r="F42" s="215"/>
      <c r="G42" s="216"/>
      <c r="H42" s="217" t="b">
        <v>0</v>
      </c>
      <c r="I42" s="217" t="b">
        <v>0</v>
      </c>
      <c r="J42" s="152" t="str">
        <f t="shared" si="3"/>
        <v>-</v>
      </c>
      <c r="K42" s="218"/>
      <c r="L42" s="219"/>
      <c r="M42" s="220"/>
      <c r="N42" s="152" t="str">
        <f t="shared" si="4"/>
        <v>-</v>
      </c>
      <c r="O42" s="221"/>
      <c r="P42" s="222"/>
      <c r="Q42" s="214"/>
      <c r="R42" s="223"/>
      <c r="S42" s="213"/>
      <c r="T42" s="214"/>
      <c r="U42" s="79" t="str">
        <f>IF(ISBLANK(T42), "", VLOOKUP(T42, Z!$A$2:$C$4127, 3, FALSE))</f>
        <v/>
      </c>
      <c r="V42" s="225"/>
      <c r="W42" s="160">
        <f t="shared" si="5"/>
        <v>0</v>
      </c>
      <c r="X42" s="237"/>
      <c r="Y42" s="241">
        <f t="shared" si="6"/>
        <v>0</v>
      </c>
      <c r="Z42" s="242">
        <f t="shared" si="7"/>
        <v>15</v>
      </c>
      <c r="AA42" s="242">
        <v>0.75</v>
      </c>
      <c r="AB42" s="242">
        <f t="shared" si="1"/>
        <v>1.8</v>
      </c>
      <c r="AC42" s="242">
        <f t="shared" si="8"/>
        <v>43</v>
      </c>
      <c r="AD42" s="241" t="str" cm="1">
        <f t="array" ref="AD42">IFERROR(INDEX($AO$26:$AO$35, AF42), "-")</f>
        <v>-</v>
      </c>
      <c r="AE42" s="243" cm="1">
        <f t="array" ref="AE42">IFERROR(INDEX(($AP$26:$AS$35,$AP$36:$AV$40), IF($Y$20="B", MATCH($AF42, $AN$36:$AN$40, 0), MATCH($AF42, $AN$26:$AN$35, 0)), MATCH($AK42, $AP$25:$AV$25, 0), IF($Y$20="B", 2, 1)), 0)</f>
        <v>0</v>
      </c>
      <c r="AF42" s="244" t="str">
        <f t="shared" si="2"/>
        <v>-</v>
      </c>
      <c r="AG42" s="244" t="str">
        <f t="shared" si="9"/>
        <v>-</v>
      </c>
      <c r="AH42" s="245" t="str">
        <f t="shared" si="10"/>
        <v>-</v>
      </c>
      <c r="AI42" s="245" t="str">
        <f t="shared" si="11"/>
        <v>-</v>
      </c>
      <c r="AJ42" s="245" t="str" cm="1">
        <f t="array" ref="AJ42">IF($AG42=1, IF(ISBLANK($L42), "!", $L42), IFERROR(_xlfn.SWITCH(TRUE, AH42&lt;=0.5, "A", AH42&lt;=1, "B", AH42&lt;=1.5, "C", AH42&lt;=2, "D", AH42&lt;=2.5, "E", AH42&lt;=3, "F", AH42&lt;=1000, "G"), "-"))</f>
        <v>-</v>
      </c>
      <c r="AK42" s="245" t="str">
        <f t="shared" si="12"/>
        <v>-</v>
      </c>
      <c r="AL42" s="246" t="str">
        <f t="shared" si="13"/>
        <v>-</v>
      </c>
      <c r="AM42" s="237"/>
      <c r="AN42" s="237"/>
      <c r="AO42" s="237"/>
      <c r="AP42" s="237"/>
      <c r="AQ42" s="237"/>
      <c r="AR42" s="237"/>
      <c r="AS42" s="237"/>
      <c r="AT42" s="237"/>
      <c r="AU42" s="237"/>
      <c r="AV42" s="237"/>
      <c r="AW42" s="13"/>
      <c r="AX42" s="13"/>
    </row>
    <row r="43" spans="1:50" ht="12.75" customHeight="1" x14ac:dyDescent="0.2">
      <c r="A43" s="144">
        <f t="shared" si="0"/>
        <v>16</v>
      </c>
      <c r="B43" s="9">
        <v>20</v>
      </c>
      <c r="C43" s="213"/>
      <c r="D43" s="214"/>
      <c r="E43" s="79" t="str">
        <f>IF(ISBLANK(D43), "", VLOOKUP(D43, Z!$A$2:$C$4127, 3, FALSE))</f>
        <v/>
      </c>
      <c r="F43" s="215"/>
      <c r="G43" s="216"/>
      <c r="H43" s="217" t="b">
        <v>0</v>
      </c>
      <c r="I43" s="217" t="b">
        <v>0</v>
      </c>
      <c r="J43" s="152" t="str">
        <f t="shared" si="3"/>
        <v>-</v>
      </c>
      <c r="K43" s="218"/>
      <c r="L43" s="219"/>
      <c r="M43" s="220"/>
      <c r="N43" s="152" t="str">
        <f t="shared" si="4"/>
        <v>-</v>
      </c>
      <c r="O43" s="221"/>
      <c r="P43" s="222"/>
      <c r="Q43" s="214"/>
      <c r="R43" s="223"/>
      <c r="S43" s="213"/>
      <c r="T43" s="214"/>
      <c r="U43" s="79" t="str">
        <f>IF(ISBLANK(T43), "", VLOOKUP(T43, Z!$A$2:$C$4127, 3, FALSE))</f>
        <v/>
      </c>
      <c r="V43" s="225"/>
      <c r="W43" s="160">
        <f t="shared" si="5"/>
        <v>0</v>
      </c>
      <c r="X43" s="237"/>
      <c r="Y43" s="241">
        <f t="shared" si="6"/>
        <v>0</v>
      </c>
      <c r="Z43" s="242">
        <f t="shared" si="7"/>
        <v>15</v>
      </c>
      <c r="AA43" s="242">
        <v>0.75</v>
      </c>
      <c r="AB43" s="242">
        <f t="shared" si="1"/>
        <v>1.8</v>
      </c>
      <c r="AC43" s="242">
        <f t="shared" si="8"/>
        <v>43</v>
      </c>
      <c r="AD43" s="241" t="str" cm="1">
        <f t="array" ref="AD43">IFERROR(INDEX($AO$26:$AO$35, AF43), "-")</f>
        <v>-</v>
      </c>
      <c r="AE43" s="243" cm="1">
        <f t="array" ref="AE43">IFERROR(INDEX(($AP$26:$AS$35,$AP$36:$AV$40), IF($Y$20="B", MATCH($AF43, $AN$36:$AN$40, 0), MATCH($AF43, $AN$26:$AN$35, 0)), MATCH($AK43, $AP$25:$AV$25, 0), IF($Y$20="B", 2, 1)), 0)</f>
        <v>0</v>
      </c>
      <c r="AF43" s="244" t="str">
        <f t="shared" si="2"/>
        <v>-</v>
      </c>
      <c r="AG43" s="244" t="str">
        <f t="shared" si="9"/>
        <v>-</v>
      </c>
      <c r="AH43" s="245" t="str">
        <f t="shared" si="10"/>
        <v>-</v>
      </c>
      <c r="AI43" s="245" t="str">
        <f t="shared" si="11"/>
        <v>-</v>
      </c>
      <c r="AJ43" s="245" t="str" cm="1">
        <f t="array" ref="AJ43">IF($AG43=1, IF(ISBLANK($L43), "!", $L43), IFERROR(_xlfn.SWITCH(TRUE, AH43&lt;=0.5, "A", AH43&lt;=1, "B", AH43&lt;=1.5, "C", AH43&lt;=2, "D", AH43&lt;=2.5, "E", AH43&lt;=3, "F", AH43&lt;=1000, "G"), "-"))</f>
        <v>-</v>
      </c>
      <c r="AK43" s="245" t="str">
        <f t="shared" si="12"/>
        <v>-</v>
      </c>
      <c r="AL43" s="246" t="str">
        <f t="shared" si="13"/>
        <v>-</v>
      </c>
      <c r="AM43" s="237"/>
      <c r="AN43" s="237"/>
      <c r="AO43" s="237"/>
      <c r="AP43" s="237"/>
      <c r="AQ43" s="237"/>
      <c r="AR43" s="237"/>
      <c r="AS43" s="237"/>
      <c r="AT43" s="237"/>
      <c r="AU43" s="237"/>
      <c r="AV43" s="237"/>
      <c r="AW43" s="13"/>
      <c r="AX43" s="13"/>
    </row>
    <row r="44" spans="1:50" ht="12.75" customHeight="1" x14ac:dyDescent="0.2">
      <c r="A44" s="144">
        <f t="shared" si="0"/>
        <v>16</v>
      </c>
      <c r="B44" s="9">
        <v>21</v>
      </c>
      <c r="C44" s="213"/>
      <c r="D44" s="214"/>
      <c r="E44" s="79" t="str">
        <f>IF(ISBLANK(D44), "", VLOOKUP(D44, Z!$A$2:$C$4127, 3, FALSE))</f>
        <v/>
      </c>
      <c r="F44" s="215"/>
      <c r="G44" s="216"/>
      <c r="H44" s="217" t="b">
        <v>0</v>
      </c>
      <c r="I44" s="217" t="b">
        <v>0</v>
      </c>
      <c r="J44" s="152" t="str">
        <f t="shared" si="3"/>
        <v>-</v>
      </c>
      <c r="K44" s="218"/>
      <c r="L44" s="219"/>
      <c r="M44" s="220"/>
      <c r="N44" s="152" t="str">
        <f t="shared" si="4"/>
        <v>-</v>
      </c>
      <c r="O44" s="221"/>
      <c r="P44" s="222"/>
      <c r="Q44" s="214"/>
      <c r="R44" s="223"/>
      <c r="S44" s="213"/>
      <c r="T44" s="214"/>
      <c r="U44" s="79" t="str">
        <f>IF(ISBLANK(T44), "", VLOOKUP(T44, Z!$A$2:$C$4127, 3, FALSE))</f>
        <v/>
      </c>
      <c r="V44" s="225"/>
      <c r="W44" s="160">
        <f t="shared" si="5"/>
        <v>0</v>
      </c>
      <c r="X44" s="237"/>
      <c r="Y44" s="241">
        <f t="shared" si="6"/>
        <v>0</v>
      </c>
      <c r="Z44" s="242">
        <f t="shared" si="7"/>
        <v>15</v>
      </c>
      <c r="AA44" s="242">
        <v>0.75</v>
      </c>
      <c r="AB44" s="242">
        <f t="shared" si="1"/>
        <v>1.8</v>
      </c>
      <c r="AC44" s="242">
        <f t="shared" si="8"/>
        <v>43</v>
      </c>
      <c r="AD44" s="241" t="str" cm="1">
        <f t="array" ref="AD44">IFERROR(INDEX($AO$26:$AO$35, AF44), "-")</f>
        <v>-</v>
      </c>
      <c r="AE44" s="243" cm="1">
        <f t="array" ref="AE44">IFERROR(INDEX(($AP$26:$AS$35,$AP$36:$AV$40), IF($Y$20="B", MATCH($AF44, $AN$36:$AN$40, 0), MATCH($AF44, $AN$26:$AN$35, 0)), MATCH($AK44, $AP$25:$AV$25, 0), IF($Y$20="B", 2, 1)), 0)</f>
        <v>0</v>
      </c>
      <c r="AF44" s="244" t="str">
        <f t="shared" si="2"/>
        <v>-</v>
      </c>
      <c r="AG44" s="244" t="str">
        <f t="shared" si="9"/>
        <v>-</v>
      </c>
      <c r="AH44" s="245" t="str">
        <f t="shared" si="10"/>
        <v>-</v>
      </c>
      <c r="AI44" s="245" t="str">
        <f t="shared" si="11"/>
        <v>-</v>
      </c>
      <c r="AJ44" s="245" t="str" cm="1">
        <f t="array" ref="AJ44">IF($AG44=1, IF(ISBLANK($L44), "!", $L44), IFERROR(_xlfn.SWITCH(TRUE, AH44&lt;=0.5, "A", AH44&lt;=1, "B", AH44&lt;=1.5, "C", AH44&lt;=2, "D", AH44&lt;=2.5, "E", AH44&lt;=3, "F", AH44&lt;=1000, "G"), "-"))</f>
        <v>-</v>
      </c>
      <c r="AK44" s="245" t="str">
        <f t="shared" si="12"/>
        <v>-</v>
      </c>
      <c r="AL44" s="246" t="str">
        <f t="shared" si="13"/>
        <v>-</v>
      </c>
      <c r="AM44" s="237"/>
      <c r="AN44" s="237"/>
      <c r="AO44" s="237"/>
      <c r="AP44" s="237"/>
      <c r="AQ44" s="237"/>
      <c r="AR44" s="237"/>
      <c r="AS44" s="237"/>
      <c r="AT44" s="237"/>
      <c r="AU44" s="237"/>
      <c r="AV44" s="237"/>
      <c r="AW44" s="13"/>
      <c r="AX44" s="13"/>
    </row>
    <row r="45" spans="1:50" ht="12.75" customHeight="1" x14ac:dyDescent="0.2">
      <c r="A45" s="144">
        <f t="shared" si="0"/>
        <v>16</v>
      </c>
      <c r="B45" s="9">
        <v>22</v>
      </c>
      <c r="C45" s="213"/>
      <c r="D45" s="214"/>
      <c r="E45" s="79" t="str">
        <f>IF(ISBLANK(D45), "", VLOOKUP(D45, Z!$A$2:$C$4127, 3, FALSE))</f>
        <v/>
      </c>
      <c r="F45" s="215"/>
      <c r="G45" s="216"/>
      <c r="H45" s="217" t="b">
        <v>0</v>
      </c>
      <c r="I45" s="217" t="b">
        <v>0</v>
      </c>
      <c r="J45" s="152" t="str">
        <f t="shared" si="3"/>
        <v>-</v>
      </c>
      <c r="K45" s="218"/>
      <c r="L45" s="219"/>
      <c r="M45" s="220"/>
      <c r="N45" s="152" t="str">
        <f t="shared" si="4"/>
        <v>-</v>
      </c>
      <c r="O45" s="221"/>
      <c r="P45" s="222"/>
      <c r="Q45" s="214"/>
      <c r="R45" s="223"/>
      <c r="S45" s="213"/>
      <c r="T45" s="214"/>
      <c r="U45" s="79" t="str">
        <f>IF(ISBLANK(T45), "", VLOOKUP(T45, Z!$A$2:$C$4127, 3, FALSE))</f>
        <v/>
      </c>
      <c r="V45" s="225"/>
      <c r="W45" s="160">
        <f t="shared" si="5"/>
        <v>0</v>
      </c>
      <c r="X45" s="237"/>
      <c r="Y45" s="241">
        <f t="shared" si="6"/>
        <v>0</v>
      </c>
      <c r="Z45" s="242">
        <f t="shared" si="7"/>
        <v>15</v>
      </c>
      <c r="AA45" s="242">
        <v>0.75</v>
      </c>
      <c r="AB45" s="242">
        <f t="shared" si="1"/>
        <v>1.8</v>
      </c>
      <c r="AC45" s="242">
        <f t="shared" si="8"/>
        <v>43</v>
      </c>
      <c r="AD45" s="241" t="str" cm="1">
        <f t="array" ref="AD45">IFERROR(INDEX($AO$26:$AO$35, AF45), "-")</f>
        <v>-</v>
      </c>
      <c r="AE45" s="243" cm="1">
        <f t="array" ref="AE45">IFERROR(INDEX(($AP$26:$AS$35,$AP$36:$AV$40), IF($Y$20="B", MATCH($AF45, $AN$36:$AN$40, 0), MATCH($AF45, $AN$26:$AN$35, 0)), MATCH($AK45, $AP$25:$AV$25, 0), IF($Y$20="B", 2, 1)), 0)</f>
        <v>0</v>
      </c>
      <c r="AF45" s="244" t="str">
        <f t="shared" si="2"/>
        <v>-</v>
      </c>
      <c r="AG45" s="244" t="str">
        <f t="shared" si="9"/>
        <v>-</v>
      </c>
      <c r="AH45" s="245" t="str">
        <f t="shared" si="10"/>
        <v>-</v>
      </c>
      <c r="AI45" s="245" t="str">
        <f t="shared" si="11"/>
        <v>-</v>
      </c>
      <c r="AJ45" s="245" t="str" cm="1">
        <f t="array" ref="AJ45">IF($AG45=1, IF(ISBLANK($L45), "!", $L45), IFERROR(_xlfn.SWITCH(TRUE, AH45&lt;=0.5, "A", AH45&lt;=1, "B", AH45&lt;=1.5, "C", AH45&lt;=2, "D", AH45&lt;=2.5, "E", AH45&lt;=3, "F", AH45&lt;=1000, "G"), "-"))</f>
        <v>-</v>
      </c>
      <c r="AK45" s="245" t="str">
        <f t="shared" si="12"/>
        <v>-</v>
      </c>
      <c r="AL45" s="246" t="str">
        <f t="shared" si="13"/>
        <v>-</v>
      </c>
      <c r="AM45" s="237"/>
      <c r="AN45" s="237"/>
      <c r="AO45" s="237"/>
      <c r="AP45" s="237"/>
      <c r="AQ45" s="237"/>
      <c r="AR45" s="237"/>
      <c r="AS45" s="237"/>
      <c r="AT45" s="237"/>
      <c r="AU45" s="237"/>
      <c r="AV45" s="237"/>
      <c r="AW45" s="13"/>
      <c r="AX45" s="13"/>
    </row>
    <row r="46" spans="1:50" ht="12.75" customHeight="1" x14ac:dyDescent="0.2">
      <c r="A46" s="144">
        <f t="shared" si="0"/>
        <v>16</v>
      </c>
      <c r="B46" s="9">
        <v>23</v>
      </c>
      <c r="C46" s="213"/>
      <c r="D46" s="214"/>
      <c r="E46" s="79" t="str">
        <f>IF(ISBLANK(D46), "", VLOOKUP(D46, Z!$A$2:$C$4127, 3, FALSE))</f>
        <v/>
      </c>
      <c r="F46" s="215"/>
      <c r="G46" s="216"/>
      <c r="H46" s="217" t="b">
        <v>0</v>
      </c>
      <c r="I46" s="217" t="b">
        <v>0</v>
      </c>
      <c r="J46" s="152" t="str">
        <f t="shared" si="3"/>
        <v>-</v>
      </c>
      <c r="K46" s="218"/>
      <c r="L46" s="219"/>
      <c r="M46" s="220"/>
      <c r="N46" s="152" t="str">
        <f t="shared" si="4"/>
        <v>-</v>
      </c>
      <c r="O46" s="221"/>
      <c r="P46" s="222"/>
      <c r="Q46" s="214"/>
      <c r="R46" s="223"/>
      <c r="S46" s="213"/>
      <c r="T46" s="214"/>
      <c r="U46" s="79" t="str">
        <f>IF(ISBLANK(T46), "", VLOOKUP(T46, Z!$A$2:$C$4127, 3, FALSE))</f>
        <v/>
      </c>
      <c r="V46" s="225"/>
      <c r="W46" s="160">
        <f t="shared" si="5"/>
        <v>0</v>
      </c>
      <c r="X46" s="237"/>
      <c r="Y46" s="241">
        <f t="shared" si="6"/>
        <v>0</v>
      </c>
      <c r="Z46" s="242">
        <f t="shared" si="7"/>
        <v>15</v>
      </c>
      <c r="AA46" s="242">
        <v>0.75</v>
      </c>
      <c r="AB46" s="242">
        <f t="shared" si="1"/>
        <v>1.8</v>
      </c>
      <c r="AC46" s="242">
        <f t="shared" si="8"/>
        <v>43</v>
      </c>
      <c r="AD46" s="241" t="str" cm="1">
        <f t="array" ref="AD46">IFERROR(INDEX($AO$26:$AO$35, AF46), "-")</f>
        <v>-</v>
      </c>
      <c r="AE46" s="243" cm="1">
        <f t="array" ref="AE46">IFERROR(INDEX(($AP$26:$AS$35,$AP$36:$AV$40), IF($Y$20="B", MATCH($AF46, $AN$36:$AN$40, 0), MATCH($AF46, $AN$26:$AN$35, 0)), MATCH($AK46, $AP$25:$AV$25, 0), IF($Y$20="B", 2, 1)), 0)</f>
        <v>0</v>
      </c>
      <c r="AF46" s="244" t="str">
        <f t="shared" si="2"/>
        <v>-</v>
      </c>
      <c r="AG46" s="244" t="str">
        <f t="shared" si="9"/>
        <v>-</v>
      </c>
      <c r="AH46" s="245" t="str">
        <f t="shared" si="10"/>
        <v>-</v>
      </c>
      <c r="AI46" s="245" t="str">
        <f t="shared" si="11"/>
        <v>-</v>
      </c>
      <c r="AJ46" s="245" t="str" cm="1">
        <f t="array" ref="AJ46">IF($AG46=1, IF(ISBLANK($L46), "!", $L46), IFERROR(_xlfn.SWITCH(TRUE, AH46&lt;=0.5, "A", AH46&lt;=1, "B", AH46&lt;=1.5, "C", AH46&lt;=2, "D", AH46&lt;=2.5, "E", AH46&lt;=3, "F", AH46&lt;=1000, "G"), "-"))</f>
        <v>-</v>
      </c>
      <c r="AK46" s="245" t="str">
        <f t="shared" si="12"/>
        <v>-</v>
      </c>
      <c r="AL46" s="246" t="str">
        <f t="shared" si="13"/>
        <v>-</v>
      </c>
      <c r="AM46" s="237"/>
      <c r="AN46" s="237"/>
      <c r="AO46" s="237"/>
      <c r="AP46" s="237"/>
      <c r="AQ46" s="237"/>
      <c r="AR46" s="237"/>
      <c r="AS46" s="237"/>
      <c r="AT46" s="237"/>
      <c r="AU46" s="237"/>
      <c r="AV46" s="237"/>
      <c r="AW46" s="13"/>
      <c r="AX46" s="13"/>
    </row>
    <row r="47" spans="1:50" ht="12.75" customHeight="1" x14ac:dyDescent="0.2">
      <c r="A47" s="144">
        <f t="shared" si="0"/>
        <v>16</v>
      </c>
      <c r="B47" s="9">
        <v>24</v>
      </c>
      <c r="C47" s="213"/>
      <c r="D47" s="214"/>
      <c r="E47" s="79" t="str">
        <f>IF(ISBLANK(D47), "", VLOOKUP(D47, Z!$A$2:$C$4127, 3, FALSE))</f>
        <v/>
      </c>
      <c r="F47" s="215"/>
      <c r="G47" s="216"/>
      <c r="H47" s="217" t="b">
        <v>0</v>
      </c>
      <c r="I47" s="217" t="b">
        <v>0</v>
      </c>
      <c r="J47" s="152" t="str">
        <f t="shared" si="3"/>
        <v>-</v>
      </c>
      <c r="K47" s="218"/>
      <c r="L47" s="219"/>
      <c r="M47" s="220"/>
      <c r="N47" s="152" t="str">
        <f t="shared" si="4"/>
        <v>-</v>
      </c>
      <c r="O47" s="221"/>
      <c r="P47" s="222"/>
      <c r="Q47" s="214"/>
      <c r="R47" s="223"/>
      <c r="S47" s="213"/>
      <c r="T47" s="214"/>
      <c r="U47" s="79" t="str">
        <f>IF(ISBLANK(T47), "", VLOOKUP(T47, Z!$A$2:$C$4127, 3, FALSE))</f>
        <v/>
      </c>
      <c r="V47" s="225"/>
      <c r="W47" s="160">
        <f t="shared" si="5"/>
        <v>0</v>
      </c>
      <c r="X47" s="237"/>
      <c r="Y47" s="241">
        <f t="shared" si="6"/>
        <v>0</v>
      </c>
      <c r="Z47" s="242">
        <f t="shared" si="7"/>
        <v>15</v>
      </c>
      <c r="AA47" s="242">
        <v>0.75</v>
      </c>
      <c r="AB47" s="242">
        <f t="shared" si="1"/>
        <v>1.8</v>
      </c>
      <c r="AC47" s="242">
        <f t="shared" si="8"/>
        <v>43</v>
      </c>
      <c r="AD47" s="241" t="str" cm="1">
        <f t="array" ref="AD47">IFERROR(INDEX($AO$26:$AO$35, AF47), "-")</f>
        <v>-</v>
      </c>
      <c r="AE47" s="243" cm="1">
        <f t="array" ref="AE47">IFERROR(INDEX(($AP$26:$AS$35,$AP$36:$AV$40), IF($Y$20="B", MATCH($AF47, $AN$36:$AN$40, 0), MATCH($AF47, $AN$26:$AN$35, 0)), MATCH($AK47, $AP$25:$AV$25, 0), IF($Y$20="B", 2, 1)), 0)</f>
        <v>0</v>
      </c>
      <c r="AF47" s="244" t="str">
        <f t="shared" si="2"/>
        <v>-</v>
      </c>
      <c r="AG47" s="244" t="str">
        <f t="shared" si="9"/>
        <v>-</v>
      </c>
      <c r="AH47" s="245" t="str">
        <f t="shared" si="10"/>
        <v>-</v>
      </c>
      <c r="AI47" s="245" t="str">
        <f t="shared" si="11"/>
        <v>-</v>
      </c>
      <c r="AJ47" s="245" t="str" cm="1">
        <f t="array" ref="AJ47">IF($AG47=1, IF(ISBLANK($L47), "!", $L47), IFERROR(_xlfn.SWITCH(TRUE, AH47&lt;=0.5, "A", AH47&lt;=1, "B", AH47&lt;=1.5, "C", AH47&lt;=2, "D", AH47&lt;=2.5, "E", AH47&lt;=3, "F", AH47&lt;=1000, "G"), "-"))</f>
        <v>-</v>
      </c>
      <c r="AK47" s="245" t="str">
        <f t="shared" si="12"/>
        <v>-</v>
      </c>
      <c r="AL47" s="246" t="str">
        <f t="shared" si="13"/>
        <v>-</v>
      </c>
      <c r="AM47" s="237"/>
      <c r="AN47" s="237"/>
      <c r="AO47" s="237"/>
      <c r="AP47" s="237"/>
      <c r="AQ47" s="237"/>
      <c r="AR47" s="237"/>
      <c r="AS47" s="237"/>
      <c r="AT47" s="237"/>
      <c r="AU47" s="237"/>
      <c r="AV47" s="237"/>
      <c r="AW47" s="13"/>
      <c r="AX47" s="13"/>
    </row>
    <row r="48" spans="1:50" ht="12.75" customHeight="1" x14ac:dyDescent="0.2">
      <c r="A48" s="144">
        <f t="shared" si="0"/>
        <v>16</v>
      </c>
      <c r="B48" s="9">
        <v>25</v>
      </c>
      <c r="C48" s="213"/>
      <c r="D48" s="214"/>
      <c r="E48" s="79" t="str">
        <f>IF(ISBLANK(D48), "", VLOOKUP(D48, Z!$A$2:$C$4127, 3, FALSE))</f>
        <v/>
      </c>
      <c r="F48" s="215"/>
      <c r="G48" s="216"/>
      <c r="H48" s="217" t="b">
        <v>0</v>
      </c>
      <c r="I48" s="217" t="b">
        <v>0</v>
      </c>
      <c r="J48" s="152" t="str">
        <f t="shared" si="3"/>
        <v>-</v>
      </c>
      <c r="K48" s="218"/>
      <c r="L48" s="219"/>
      <c r="M48" s="220"/>
      <c r="N48" s="152" t="str">
        <f t="shared" si="4"/>
        <v>-</v>
      </c>
      <c r="O48" s="221"/>
      <c r="P48" s="222"/>
      <c r="Q48" s="214"/>
      <c r="R48" s="223"/>
      <c r="S48" s="213"/>
      <c r="T48" s="214"/>
      <c r="U48" s="79" t="str">
        <f>IF(ISBLANK(T48), "", VLOOKUP(T48, Z!$A$2:$C$4127, 3, FALSE))</f>
        <v/>
      </c>
      <c r="V48" s="225"/>
      <c r="W48" s="160">
        <f t="shared" si="5"/>
        <v>0</v>
      </c>
      <c r="X48" s="237"/>
      <c r="Y48" s="241">
        <f t="shared" si="6"/>
        <v>0</v>
      </c>
      <c r="Z48" s="242">
        <f t="shared" si="7"/>
        <v>15</v>
      </c>
      <c r="AA48" s="242">
        <v>0.75</v>
      </c>
      <c r="AB48" s="242">
        <f t="shared" si="1"/>
        <v>1.8</v>
      </c>
      <c r="AC48" s="242">
        <f t="shared" si="8"/>
        <v>43</v>
      </c>
      <c r="AD48" s="241" t="str" cm="1">
        <f t="array" ref="AD48">IFERROR(INDEX($AO$26:$AO$35, AF48), "-")</f>
        <v>-</v>
      </c>
      <c r="AE48" s="243" cm="1">
        <f t="array" ref="AE48">IFERROR(INDEX(($AP$26:$AS$35,$AP$36:$AV$40), IF($Y$20="B", MATCH($AF48, $AN$36:$AN$40, 0), MATCH($AF48, $AN$26:$AN$35, 0)), MATCH($AK48, $AP$25:$AV$25, 0), IF($Y$20="B", 2, 1)), 0)</f>
        <v>0</v>
      </c>
      <c r="AF48" s="244" t="str">
        <f t="shared" si="2"/>
        <v>-</v>
      </c>
      <c r="AG48" s="244" t="str">
        <f t="shared" si="9"/>
        <v>-</v>
      </c>
      <c r="AH48" s="245" t="str">
        <f t="shared" si="10"/>
        <v>-</v>
      </c>
      <c r="AI48" s="245" t="str">
        <f t="shared" si="11"/>
        <v>-</v>
      </c>
      <c r="AJ48" s="245" t="str" cm="1">
        <f t="array" ref="AJ48">IF($AG48=1, IF(ISBLANK($L48), "!", $L48), IFERROR(_xlfn.SWITCH(TRUE, AH48&lt;=0.5, "A", AH48&lt;=1, "B", AH48&lt;=1.5, "C", AH48&lt;=2, "D", AH48&lt;=2.5, "E", AH48&lt;=3, "F", AH48&lt;=1000, "G"), "-"))</f>
        <v>-</v>
      </c>
      <c r="AK48" s="245" t="str">
        <f t="shared" si="12"/>
        <v>-</v>
      </c>
      <c r="AL48" s="246" t="str">
        <f t="shared" si="13"/>
        <v>-</v>
      </c>
      <c r="AM48" s="237"/>
      <c r="AN48" s="237"/>
      <c r="AO48" s="237"/>
      <c r="AP48" s="237"/>
      <c r="AQ48" s="237"/>
      <c r="AR48" s="237"/>
      <c r="AS48" s="237"/>
      <c r="AT48" s="237"/>
      <c r="AU48" s="237"/>
      <c r="AV48" s="237"/>
      <c r="AW48" s="13"/>
      <c r="AX48" s="13"/>
    </row>
    <row r="49" spans="1:50" ht="12.75" customHeight="1" x14ac:dyDescent="0.2">
      <c r="A49" s="144">
        <f t="shared" si="0"/>
        <v>16</v>
      </c>
      <c r="B49" s="9">
        <v>26</v>
      </c>
      <c r="C49" s="213"/>
      <c r="D49" s="214"/>
      <c r="E49" s="79" t="str">
        <f>IF(ISBLANK(D49), "", VLOOKUP(D49, Z!$A$2:$C$4127, 3, FALSE))</f>
        <v/>
      </c>
      <c r="F49" s="215"/>
      <c r="G49" s="216"/>
      <c r="H49" s="217" t="b">
        <v>0</v>
      </c>
      <c r="I49" s="217" t="b">
        <v>0</v>
      </c>
      <c r="J49" s="152" t="str">
        <f t="shared" si="3"/>
        <v>-</v>
      </c>
      <c r="K49" s="218"/>
      <c r="L49" s="219"/>
      <c r="M49" s="220"/>
      <c r="N49" s="152" t="str">
        <f t="shared" si="4"/>
        <v>-</v>
      </c>
      <c r="O49" s="221"/>
      <c r="P49" s="222"/>
      <c r="Q49" s="214"/>
      <c r="R49" s="223"/>
      <c r="S49" s="213"/>
      <c r="T49" s="214"/>
      <c r="U49" s="79" t="str">
        <f>IF(ISBLANK(T49), "", VLOOKUP(T49, Z!$A$2:$C$4127, 3, FALSE))</f>
        <v/>
      </c>
      <c r="V49" s="225"/>
      <c r="W49" s="160">
        <f t="shared" si="5"/>
        <v>0</v>
      </c>
      <c r="X49" s="237"/>
      <c r="Y49" s="241">
        <f t="shared" si="6"/>
        <v>0</v>
      </c>
      <c r="Z49" s="242">
        <f t="shared" si="7"/>
        <v>15</v>
      </c>
      <c r="AA49" s="242">
        <v>0.75</v>
      </c>
      <c r="AB49" s="242">
        <f t="shared" si="1"/>
        <v>1.8</v>
      </c>
      <c r="AC49" s="242">
        <f t="shared" si="8"/>
        <v>43</v>
      </c>
      <c r="AD49" s="241" t="str" cm="1">
        <f t="array" ref="AD49">IFERROR(INDEX($AO$26:$AO$35, AF49), "-")</f>
        <v>-</v>
      </c>
      <c r="AE49" s="243" cm="1">
        <f t="array" ref="AE49">IFERROR(INDEX(($AP$26:$AS$35,$AP$36:$AV$40), IF($Y$20="B", MATCH($AF49, $AN$36:$AN$40, 0), MATCH($AF49, $AN$26:$AN$35, 0)), MATCH($AK49, $AP$25:$AV$25, 0), IF($Y$20="B", 2, 1)), 0)</f>
        <v>0</v>
      </c>
      <c r="AF49" s="244" t="str">
        <f t="shared" si="2"/>
        <v>-</v>
      </c>
      <c r="AG49" s="244" t="str">
        <f t="shared" si="9"/>
        <v>-</v>
      </c>
      <c r="AH49" s="245" t="str">
        <f t="shared" si="10"/>
        <v>-</v>
      </c>
      <c r="AI49" s="245" t="str">
        <f t="shared" si="11"/>
        <v>-</v>
      </c>
      <c r="AJ49" s="245" t="str" cm="1">
        <f t="array" ref="AJ49">IF($AG49=1, IF(ISBLANK($L49), "!", $L49), IFERROR(_xlfn.SWITCH(TRUE, AH49&lt;=0.5, "A", AH49&lt;=1, "B", AH49&lt;=1.5, "C", AH49&lt;=2, "D", AH49&lt;=2.5, "E", AH49&lt;=3, "F", AH49&lt;=1000, "G"), "-"))</f>
        <v>-</v>
      </c>
      <c r="AK49" s="245" t="str">
        <f t="shared" si="12"/>
        <v>-</v>
      </c>
      <c r="AL49" s="246" t="str">
        <f t="shared" si="13"/>
        <v>-</v>
      </c>
      <c r="AM49" s="237"/>
      <c r="AN49" s="237"/>
      <c r="AO49" s="237"/>
      <c r="AP49" s="237"/>
      <c r="AQ49" s="237"/>
      <c r="AR49" s="237"/>
      <c r="AS49" s="237"/>
      <c r="AT49" s="237"/>
      <c r="AU49" s="237"/>
      <c r="AV49" s="237"/>
      <c r="AW49" s="13"/>
      <c r="AX49" s="13"/>
    </row>
    <row r="50" spans="1:50" ht="12.75" customHeight="1" x14ac:dyDescent="0.2">
      <c r="A50" s="144">
        <f t="shared" si="0"/>
        <v>16</v>
      </c>
      <c r="B50" s="9">
        <v>27</v>
      </c>
      <c r="C50" s="213"/>
      <c r="D50" s="214"/>
      <c r="E50" s="79" t="str">
        <f>IF(ISBLANK(D50), "", VLOOKUP(D50, Z!$A$2:$C$4127, 3, FALSE))</f>
        <v/>
      </c>
      <c r="F50" s="215"/>
      <c r="G50" s="216"/>
      <c r="H50" s="217" t="b">
        <v>0</v>
      </c>
      <c r="I50" s="217" t="b">
        <v>0</v>
      </c>
      <c r="J50" s="152" t="str">
        <f t="shared" si="3"/>
        <v>-</v>
      </c>
      <c r="K50" s="218"/>
      <c r="L50" s="219"/>
      <c r="M50" s="220"/>
      <c r="N50" s="152" t="str">
        <f t="shared" si="4"/>
        <v>-</v>
      </c>
      <c r="O50" s="221"/>
      <c r="P50" s="222"/>
      <c r="Q50" s="214"/>
      <c r="R50" s="223"/>
      <c r="S50" s="213"/>
      <c r="T50" s="214"/>
      <c r="U50" s="79" t="str">
        <f>IF(ISBLANK(T50), "", VLOOKUP(T50, Z!$A$2:$C$4127, 3, FALSE))</f>
        <v/>
      </c>
      <c r="V50" s="225"/>
      <c r="W50" s="160">
        <f t="shared" si="5"/>
        <v>0</v>
      </c>
      <c r="X50" s="237"/>
      <c r="Y50" s="241">
        <f t="shared" si="6"/>
        <v>0</v>
      </c>
      <c r="Z50" s="242">
        <f t="shared" si="7"/>
        <v>15</v>
      </c>
      <c r="AA50" s="242">
        <v>0.75</v>
      </c>
      <c r="AB50" s="242">
        <f t="shared" si="1"/>
        <v>1.8</v>
      </c>
      <c r="AC50" s="242">
        <f t="shared" si="8"/>
        <v>43</v>
      </c>
      <c r="AD50" s="241" t="str" cm="1">
        <f t="array" ref="AD50">IFERROR(INDEX($AO$26:$AO$35, AF50), "-")</f>
        <v>-</v>
      </c>
      <c r="AE50" s="243" cm="1">
        <f t="array" ref="AE50">IFERROR(INDEX(($AP$26:$AS$35,$AP$36:$AV$40), IF($Y$20="B", MATCH($AF50, $AN$36:$AN$40, 0), MATCH($AF50, $AN$26:$AN$35, 0)), MATCH($AK50, $AP$25:$AV$25, 0), IF($Y$20="B", 2, 1)), 0)</f>
        <v>0</v>
      </c>
      <c r="AF50" s="244" t="str">
        <f t="shared" si="2"/>
        <v>-</v>
      </c>
      <c r="AG50" s="244" t="str">
        <f t="shared" si="9"/>
        <v>-</v>
      </c>
      <c r="AH50" s="245" t="str">
        <f t="shared" si="10"/>
        <v>-</v>
      </c>
      <c r="AI50" s="245" t="str">
        <f t="shared" si="11"/>
        <v>-</v>
      </c>
      <c r="AJ50" s="245" t="str" cm="1">
        <f t="array" ref="AJ50">IF($AG50=1, IF(ISBLANK($L50), "!", $L50), IFERROR(_xlfn.SWITCH(TRUE, AH50&lt;=0.5, "A", AH50&lt;=1, "B", AH50&lt;=1.5, "C", AH50&lt;=2, "D", AH50&lt;=2.5, "E", AH50&lt;=3, "F", AH50&lt;=1000, "G"), "-"))</f>
        <v>-</v>
      </c>
      <c r="AK50" s="245" t="str">
        <f t="shared" si="12"/>
        <v>-</v>
      </c>
      <c r="AL50" s="246" t="str">
        <f t="shared" si="13"/>
        <v>-</v>
      </c>
      <c r="AM50" s="237"/>
      <c r="AN50" s="237"/>
      <c r="AO50" s="237"/>
      <c r="AP50" s="237"/>
      <c r="AQ50" s="237"/>
      <c r="AR50" s="237"/>
      <c r="AS50" s="237"/>
      <c r="AT50" s="237"/>
      <c r="AU50" s="237"/>
      <c r="AV50" s="237"/>
      <c r="AW50" s="13"/>
      <c r="AX50" s="13"/>
    </row>
    <row r="51" spans="1:50" ht="12.75" customHeight="1" x14ac:dyDescent="0.2">
      <c r="A51" s="144">
        <f t="shared" si="0"/>
        <v>16</v>
      </c>
      <c r="B51" s="9">
        <v>28</v>
      </c>
      <c r="C51" s="213"/>
      <c r="D51" s="214"/>
      <c r="E51" s="79" t="str">
        <f>IF(ISBLANK(D51), "", VLOOKUP(D51, Z!$A$2:$C$4127, 3, FALSE))</f>
        <v/>
      </c>
      <c r="F51" s="215"/>
      <c r="G51" s="216"/>
      <c r="H51" s="217" t="b">
        <v>0</v>
      </c>
      <c r="I51" s="217" t="b">
        <v>0</v>
      </c>
      <c r="J51" s="152" t="str">
        <f t="shared" si="3"/>
        <v>-</v>
      </c>
      <c r="K51" s="218"/>
      <c r="L51" s="219"/>
      <c r="M51" s="220"/>
      <c r="N51" s="152" t="str">
        <f t="shared" si="4"/>
        <v>-</v>
      </c>
      <c r="O51" s="221"/>
      <c r="P51" s="222"/>
      <c r="Q51" s="214"/>
      <c r="R51" s="223"/>
      <c r="S51" s="213"/>
      <c r="T51" s="214"/>
      <c r="U51" s="79" t="str">
        <f>IF(ISBLANK(T51), "", VLOOKUP(T51, Z!$A$2:$C$4127, 3, FALSE))</f>
        <v/>
      </c>
      <c r="V51" s="225"/>
      <c r="W51" s="160">
        <f t="shared" si="5"/>
        <v>0</v>
      </c>
      <c r="X51" s="237"/>
      <c r="Y51" s="241">
        <f t="shared" si="6"/>
        <v>0</v>
      </c>
      <c r="Z51" s="242">
        <f t="shared" si="7"/>
        <v>15</v>
      </c>
      <c r="AA51" s="242">
        <v>0.75</v>
      </c>
      <c r="AB51" s="242">
        <f t="shared" si="1"/>
        <v>1.8</v>
      </c>
      <c r="AC51" s="242">
        <f t="shared" si="8"/>
        <v>43</v>
      </c>
      <c r="AD51" s="241" t="str" cm="1">
        <f t="array" ref="AD51">IFERROR(INDEX($AO$26:$AO$35, AF51), "-")</f>
        <v>-</v>
      </c>
      <c r="AE51" s="243" cm="1">
        <f t="array" ref="AE51">IFERROR(INDEX(($AP$26:$AS$35,$AP$36:$AV$40), IF($Y$20="B", MATCH($AF51, $AN$36:$AN$40, 0), MATCH($AF51, $AN$26:$AN$35, 0)), MATCH($AK51, $AP$25:$AV$25, 0), IF($Y$20="B", 2, 1)), 0)</f>
        <v>0</v>
      </c>
      <c r="AF51" s="244" t="str">
        <f t="shared" si="2"/>
        <v>-</v>
      </c>
      <c r="AG51" s="244" t="str">
        <f t="shared" si="9"/>
        <v>-</v>
      </c>
      <c r="AH51" s="245" t="str">
        <f t="shared" si="10"/>
        <v>-</v>
      </c>
      <c r="AI51" s="245" t="str">
        <f t="shared" si="11"/>
        <v>-</v>
      </c>
      <c r="AJ51" s="245" t="str" cm="1">
        <f t="array" ref="AJ51">IF($AG51=1, IF(ISBLANK($L51), "!", $L51), IFERROR(_xlfn.SWITCH(TRUE, AH51&lt;=0.5, "A", AH51&lt;=1, "B", AH51&lt;=1.5, "C", AH51&lt;=2, "D", AH51&lt;=2.5, "E", AH51&lt;=3, "F", AH51&lt;=1000, "G"), "-"))</f>
        <v>-</v>
      </c>
      <c r="AK51" s="245" t="str">
        <f t="shared" si="12"/>
        <v>-</v>
      </c>
      <c r="AL51" s="246" t="str">
        <f t="shared" si="13"/>
        <v>-</v>
      </c>
      <c r="AM51" s="237"/>
      <c r="AN51" s="237"/>
      <c r="AO51" s="237"/>
      <c r="AP51" s="237"/>
      <c r="AQ51" s="237"/>
      <c r="AR51" s="237"/>
      <c r="AS51" s="237"/>
      <c r="AT51" s="237"/>
      <c r="AU51" s="237"/>
      <c r="AV51" s="237"/>
      <c r="AW51" s="13"/>
      <c r="AX51" s="13"/>
    </row>
    <row r="52" spans="1:50" ht="12.75" customHeight="1" x14ac:dyDescent="0.2">
      <c r="A52" s="144">
        <f t="shared" si="0"/>
        <v>16</v>
      </c>
      <c r="B52" s="9">
        <v>29</v>
      </c>
      <c r="C52" s="213"/>
      <c r="D52" s="214"/>
      <c r="E52" s="79" t="str">
        <f>IF(ISBLANK(D52), "", VLOOKUP(D52, Z!$A$2:$C$4127, 3, FALSE))</f>
        <v/>
      </c>
      <c r="F52" s="215"/>
      <c r="G52" s="216"/>
      <c r="H52" s="217" t="b">
        <v>0</v>
      </c>
      <c r="I52" s="217" t="b">
        <v>0</v>
      </c>
      <c r="J52" s="152" t="str">
        <f t="shared" si="3"/>
        <v>-</v>
      </c>
      <c r="K52" s="218"/>
      <c r="L52" s="219"/>
      <c r="M52" s="220"/>
      <c r="N52" s="152" t="str">
        <f t="shared" si="4"/>
        <v>-</v>
      </c>
      <c r="O52" s="221"/>
      <c r="P52" s="222"/>
      <c r="Q52" s="214"/>
      <c r="R52" s="223"/>
      <c r="S52" s="213"/>
      <c r="T52" s="214"/>
      <c r="U52" s="79" t="str">
        <f>IF(ISBLANK(T52), "", VLOOKUP(T52, Z!$A$2:$C$4127, 3, FALSE))</f>
        <v/>
      </c>
      <c r="V52" s="225"/>
      <c r="W52" s="160">
        <f t="shared" si="5"/>
        <v>0</v>
      </c>
      <c r="X52" s="237"/>
      <c r="Y52" s="241">
        <f t="shared" si="6"/>
        <v>0</v>
      </c>
      <c r="Z52" s="242">
        <f t="shared" si="7"/>
        <v>15</v>
      </c>
      <c r="AA52" s="242">
        <v>0.75</v>
      </c>
      <c r="AB52" s="242">
        <f t="shared" si="1"/>
        <v>1.8</v>
      </c>
      <c r="AC52" s="242">
        <f t="shared" si="8"/>
        <v>43</v>
      </c>
      <c r="AD52" s="241" t="str" cm="1">
        <f t="array" ref="AD52">IFERROR(INDEX($AO$26:$AO$35, AF52), "-")</f>
        <v>-</v>
      </c>
      <c r="AE52" s="243" cm="1">
        <f t="array" ref="AE52">IFERROR(INDEX(($AP$26:$AS$35,$AP$36:$AV$40), IF($Y$20="B", MATCH($AF52, $AN$36:$AN$40, 0), MATCH($AF52, $AN$26:$AN$35, 0)), MATCH($AK52, $AP$25:$AV$25, 0), IF($Y$20="B", 2, 1)), 0)</f>
        <v>0</v>
      </c>
      <c r="AF52" s="244" t="str">
        <f t="shared" si="2"/>
        <v>-</v>
      </c>
      <c r="AG52" s="244" t="str">
        <f t="shared" si="9"/>
        <v>-</v>
      </c>
      <c r="AH52" s="245" t="str">
        <f t="shared" si="10"/>
        <v>-</v>
      </c>
      <c r="AI52" s="245" t="str">
        <f t="shared" si="11"/>
        <v>-</v>
      </c>
      <c r="AJ52" s="245" t="str" cm="1">
        <f t="array" ref="AJ52">IF($AG52=1, IF(ISBLANK($L52), "!", $L52), IFERROR(_xlfn.SWITCH(TRUE, AH52&lt;=0.5, "A", AH52&lt;=1, "B", AH52&lt;=1.5, "C", AH52&lt;=2, "D", AH52&lt;=2.5, "E", AH52&lt;=3, "F", AH52&lt;=1000, "G"), "-"))</f>
        <v>-</v>
      </c>
      <c r="AK52" s="245" t="str">
        <f t="shared" si="12"/>
        <v>-</v>
      </c>
      <c r="AL52" s="246" t="str">
        <f t="shared" si="13"/>
        <v>-</v>
      </c>
      <c r="AM52" s="237"/>
      <c r="AN52" s="237"/>
      <c r="AO52" s="237"/>
      <c r="AP52" s="237"/>
      <c r="AQ52" s="237"/>
      <c r="AR52" s="237"/>
      <c r="AS52" s="237"/>
      <c r="AT52" s="237"/>
      <c r="AU52" s="237"/>
      <c r="AV52" s="237"/>
      <c r="AW52" s="13"/>
      <c r="AX52" s="13"/>
    </row>
    <row r="53" spans="1:50" ht="12.75" customHeight="1" x14ac:dyDescent="0.2">
      <c r="A53" s="144">
        <f t="shared" si="0"/>
        <v>16</v>
      </c>
      <c r="B53" s="9">
        <v>30</v>
      </c>
      <c r="C53" s="213"/>
      <c r="D53" s="214"/>
      <c r="E53" s="79" t="str">
        <f>IF(ISBLANK(D53), "", VLOOKUP(D53, Z!$A$2:$C$4127, 3, FALSE))</f>
        <v/>
      </c>
      <c r="F53" s="215"/>
      <c r="G53" s="216"/>
      <c r="H53" s="217" t="b">
        <v>0</v>
      </c>
      <c r="I53" s="217" t="b">
        <v>0</v>
      </c>
      <c r="J53" s="152" t="str">
        <f t="shared" si="3"/>
        <v>-</v>
      </c>
      <c r="K53" s="218"/>
      <c r="L53" s="219"/>
      <c r="M53" s="220"/>
      <c r="N53" s="152" t="str">
        <f t="shared" si="4"/>
        <v>-</v>
      </c>
      <c r="O53" s="221"/>
      <c r="P53" s="222"/>
      <c r="Q53" s="214"/>
      <c r="R53" s="223"/>
      <c r="S53" s="213"/>
      <c r="T53" s="214"/>
      <c r="U53" s="79" t="str">
        <f>IF(ISBLANK(T53), "", VLOOKUP(T53, Z!$A$2:$C$4127, 3, FALSE))</f>
        <v/>
      </c>
      <c r="V53" s="225"/>
      <c r="W53" s="160">
        <f t="shared" si="5"/>
        <v>0</v>
      </c>
      <c r="X53" s="237"/>
      <c r="Y53" s="241">
        <f t="shared" si="6"/>
        <v>0</v>
      </c>
      <c r="Z53" s="242">
        <f t="shared" si="7"/>
        <v>15</v>
      </c>
      <c r="AA53" s="242">
        <v>0.75</v>
      </c>
      <c r="AB53" s="242">
        <f t="shared" si="1"/>
        <v>1.8</v>
      </c>
      <c r="AC53" s="242">
        <f t="shared" si="8"/>
        <v>43</v>
      </c>
      <c r="AD53" s="241" t="str" cm="1">
        <f t="array" ref="AD53">IFERROR(INDEX($AO$26:$AO$35, AF53), "-")</f>
        <v>-</v>
      </c>
      <c r="AE53" s="243" cm="1">
        <f t="array" ref="AE53">IFERROR(INDEX(($AP$26:$AS$35,$AP$36:$AV$40), IF($Y$20="B", MATCH($AF53, $AN$36:$AN$40, 0), MATCH($AF53, $AN$26:$AN$35, 0)), MATCH($AK53, $AP$25:$AV$25, 0), IF($Y$20="B", 2, 1)), 0)</f>
        <v>0</v>
      </c>
      <c r="AF53" s="244" t="str">
        <f t="shared" si="2"/>
        <v>-</v>
      </c>
      <c r="AG53" s="244" t="str">
        <f t="shared" si="9"/>
        <v>-</v>
      </c>
      <c r="AH53" s="245" t="str">
        <f t="shared" si="10"/>
        <v>-</v>
      </c>
      <c r="AI53" s="245" t="str">
        <f t="shared" si="11"/>
        <v>-</v>
      </c>
      <c r="AJ53" s="245" t="str" cm="1">
        <f t="array" ref="AJ53">IF($AG53=1, IF(ISBLANK($L53), "!", $L53), IFERROR(_xlfn.SWITCH(TRUE, AH53&lt;=0.5, "A", AH53&lt;=1, "B", AH53&lt;=1.5, "C", AH53&lt;=2, "D", AH53&lt;=2.5, "E", AH53&lt;=3, "F", AH53&lt;=1000, "G"), "-"))</f>
        <v>-</v>
      </c>
      <c r="AK53" s="245" t="str">
        <f t="shared" si="12"/>
        <v>-</v>
      </c>
      <c r="AL53" s="246" t="str">
        <f t="shared" si="13"/>
        <v>-</v>
      </c>
      <c r="AM53" s="237"/>
      <c r="AN53" s="237"/>
      <c r="AO53" s="237"/>
      <c r="AP53" s="237"/>
      <c r="AQ53" s="237"/>
      <c r="AR53" s="237"/>
      <c r="AS53" s="237"/>
      <c r="AT53" s="237"/>
      <c r="AU53" s="237"/>
      <c r="AV53" s="237"/>
      <c r="AW53" s="13"/>
      <c r="AX53" s="13"/>
    </row>
    <row r="54" spans="1:50" ht="12.75" customHeight="1" x14ac:dyDescent="0.2">
      <c r="A54" s="144">
        <f t="shared" si="0"/>
        <v>16</v>
      </c>
      <c r="B54" s="9">
        <v>31</v>
      </c>
      <c r="C54" s="213"/>
      <c r="D54" s="214"/>
      <c r="E54" s="79" t="str">
        <f>IF(ISBLANK(D54), "", VLOOKUP(D54, Z!$A$2:$C$4127, 3, FALSE))</f>
        <v/>
      </c>
      <c r="F54" s="215"/>
      <c r="G54" s="216"/>
      <c r="H54" s="217" t="b">
        <v>0</v>
      </c>
      <c r="I54" s="217" t="b">
        <v>0</v>
      </c>
      <c r="J54" s="152" t="str">
        <f t="shared" si="3"/>
        <v>-</v>
      </c>
      <c r="K54" s="218"/>
      <c r="L54" s="219"/>
      <c r="M54" s="220"/>
      <c r="N54" s="152" t="str">
        <f t="shared" si="4"/>
        <v>-</v>
      </c>
      <c r="O54" s="221"/>
      <c r="P54" s="222"/>
      <c r="Q54" s="214"/>
      <c r="R54" s="223"/>
      <c r="S54" s="213"/>
      <c r="T54" s="214"/>
      <c r="U54" s="79" t="str">
        <f>IF(ISBLANK(T54), "", VLOOKUP(T54, Z!$A$2:$C$4127, 3, FALSE))</f>
        <v/>
      </c>
      <c r="V54" s="225"/>
      <c r="W54" s="160">
        <f t="shared" si="5"/>
        <v>0</v>
      </c>
      <c r="X54" s="237"/>
      <c r="Y54" s="241">
        <f t="shared" si="6"/>
        <v>0</v>
      </c>
      <c r="Z54" s="242">
        <f t="shared" si="7"/>
        <v>15</v>
      </c>
      <c r="AA54" s="242">
        <v>0.75</v>
      </c>
      <c r="AB54" s="242">
        <f t="shared" si="1"/>
        <v>1.8</v>
      </c>
      <c r="AC54" s="242">
        <f t="shared" si="8"/>
        <v>43</v>
      </c>
      <c r="AD54" s="241" t="str" cm="1">
        <f t="array" ref="AD54">IFERROR(INDEX($AO$26:$AO$35, AF54), "-")</f>
        <v>-</v>
      </c>
      <c r="AE54" s="243" cm="1">
        <f t="array" ref="AE54">IFERROR(INDEX(($AP$26:$AS$35,$AP$36:$AV$40), IF($Y$20="B", MATCH($AF54, $AN$36:$AN$40, 0), MATCH($AF54, $AN$26:$AN$35, 0)), MATCH($AK54, $AP$25:$AV$25, 0), IF($Y$20="B", 2, 1)), 0)</f>
        <v>0</v>
      </c>
      <c r="AF54" s="244" t="str">
        <f t="shared" si="2"/>
        <v>-</v>
      </c>
      <c r="AG54" s="244" t="str">
        <f t="shared" si="9"/>
        <v>-</v>
      </c>
      <c r="AH54" s="245" t="str">
        <f t="shared" si="10"/>
        <v>-</v>
      </c>
      <c r="AI54" s="245" t="str">
        <f t="shared" si="11"/>
        <v>-</v>
      </c>
      <c r="AJ54" s="245" t="str" cm="1">
        <f t="array" ref="AJ54">IF($AG54=1, IF(ISBLANK($L54), "!", $L54), IFERROR(_xlfn.SWITCH(TRUE, AH54&lt;=0.5, "A", AH54&lt;=1, "B", AH54&lt;=1.5, "C", AH54&lt;=2, "D", AH54&lt;=2.5, "E", AH54&lt;=3, "F", AH54&lt;=1000, "G"), "-"))</f>
        <v>-</v>
      </c>
      <c r="AK54" s="245" t="str">
        <f t="shared" si="12"/>
        <v>-</v>
      </c>
      <c r="AL54" s="246" t="str">
        <f t="shared" si="13"/>
        <v>-</v>
      </c>
      <c r="AM54" s="237"/>
      <c r="AN54" s="237"/>
      <c r="AO54" s="237"/>
      <c r="AP54" s="237"/>
      <c r="AQ54" s="237"/>
      <c r="AR54" s="237"/>
      <c r="AS54" s="237"/>
      <c r="AT54" s="237"/>
      <c r="AU54" s="237"/>
      <c r="AV54" s="237"/>
      <c r="AW54" s="13"/>
      <c r="AX54" s="13"/>
    </row>
    <row r="55" spans="1:50" ht="12.75" customHeight="1" x14ac:dyDescent="0.2">
      <c r="A55" s="144">
        <f t="shared" si="0"/>
        <v>16</v>
      </c>
      <c r="B55" s="9">
        <v>32</v>
      </c>
      <c r="C55" s="213"/>
      <c r="D55" s="214"/>
      <c r="E55" s="79" t="str">
        <f>IF(ISBLANK(D55), "", VLOOKUP(D55, Z!$A$2:$C$4127, 3, FALSE))</f>
        <v/>
      </c>
      <c r="F55" s="215"/>
      <c r="G55" s="216"/>
      <c r="H55" s="217" t="b">
        <v>0</v>
      </c>
      <c r="I55" s="217" t="b">
        <v>0</v>
      </c>
      <c r="J55" s="152" t="str">
        <f t="shared" si="3"/>
        <v>-</v>
      </c>
      <c r="K55" s="218"/>
      <c r="L55" s="219"/>
      <c r="M55" s="220"/>
      <c r="N55" s="152" t="str">
        <f t="shared" si="4"/>
        <v>-</v>
      </c>
      <c r="O55" s="221"/>
      <c r="P55" s="222"/>
      <c r="Q55" s="214"/>
      <c r="R55" s="223"/>
      <c r="S55" s="213"/>
      <c r="T55" s="214"/>
      <c r="U55" s="79" t="str">
        <f>IF(ISBLANK(T55), "", VLOOKUP(T55, Z!$A$2:$C$4127, 3, FALSE))</f>
        <v/>
      </c>
      <c r="V55" s="225"/>
      <c r="W55" s="160">
        <f t="shared" si="5"/>
        <v>0</v>
      </c>
      <c r="X55" s="237"/>
      <c r="Y55" s="241">
        <f t="shared" si="6"/>
        <v>0</v>
      </c>
      <c r="Z55" s="242">
        <f t="shared" si="7"/>
        <v>15</v>
      </c>
      <c r="AA55" s="242">
        <v>0.75</v>
      </c>
      <c r="AB55" s="242">
        <f t="shared" si="1"/>
        <v>1.8</v>
      </c>
      <c r="AC55" s="242">
        <f t="shared" si="8"/>
        <v>43</v>
      </c>
      <c r="AD55" s="241" t="str" cm="1">
        <f t="array" ref="AD55">IFERROR(INDEX($AO$26:$AO$35, AF55), "-")</f>
        <v>-</v>
      </c>
      <c r="AE55" s="243" cm="1">
        <f t="array" ref="AE55">IFERROR(INDEX(($AP$26:$AS$35,$AP$36:$AV$40), IF($Y$20="B", MATCH($AF55, $AN$36:$AN$40, 0), MATCH($AF55, $AN$26:$AN$35, 0)), MATCH($AK55, $AP$25:$AV$25, 0), IF($Y$20="B", 2, 1)), 0)</f>
        <v>0</v>
      </c>
      <c r="AF55" s="244" t="str">
        <f t="shared" si="2"/>
        <v>-</v>
      </c>
      <c r="AG55" s="244" t="str">
        <f t="shared" si="9"/>
        <v>-</v>
      </c>
      <c r="AH55" s="245" t="str">
        <f t="shared" si="10"/>
        <v>-</v>
      </c>
      <c r="AI55" s="245" t="str">
        <f t="shared" si="11"/>
        <v>-</v>
      </c>
      <c r="AJ55" s="245" t="str" cm="1">
        <f t="array" ref="AJ55">IF($AG55=1, IF(ISBLANK($L55), "!", $L55), IFERROR(_xlfn.SWITCH(TRUE, AH55&lt;=0.5, "A", AH55&lt;=1, "B", AH55&lt;=1.5, "C", AH55&lt;=2, "D", AH55&lt;=2.5, "E", AH55&lt;=3, "F", AH55&lt;=1000, "G"), "-"))</f>
        <v>-</v>
      </c>
      <c r="AK55" s="245" t="str">
        <f t="shared" si="12"/>
        <v>-</v>
      </c>
      <c r="AL55" s="246" t="str">
        <f t="shared" si="13"/>
        <v>-</v>
      </c>
      <c r="AM55" s="237"/>
      <c r="AN55" s="237"/>
      <c r="AO55" s="237"/>
      <c r="AP55" s="237"/>
      <c r="AQ55" s="237"/>
      <c r="AR55" s="237"/>
      <c r="AS55" s="237"/>
      <c r="AT55" s="237"/>
      <c r="AU55" s="237"/>
      <c r="AV55" s="237"/>
      <c r="AW55" s="13"/>
      <c r="AX55" s="13"/>
    </row>
    <row r="56" spans="1:50" ht="12.75" customHeight="1" x14ac:dyDescent="0.2">
      <c r="A56" s="144">
        <f t="shared" si="0"/>
        <v>16</v>
      </c>
      <c r="B56" s="9">
        <v>33</v>
      </c>
      <c r="C56" s="213"/>
      <c r="D56" s="214"/>
      <c r="E56" s="79" t="str">
        <f>IF(ISBLANK(D56), "", VLOOKUP(D56, Z!$A$2:$C$4127, 3, FALSE))</f>
        <v/>
      </c>
      <c r="F56" s="215"/>
      <c r="G56" s="216"/>
      <c r="H56" s="217" t="b">
        <v>0</v>
      </c>
      <c r="I56" s="217" t="b">
        <v>0</v>
      </c>
      <c r="J56" s="152" t="str">
        <f t="shared" si="3"/>
        <v>-</v>
      </c>
      <c r="K56" s="218"/>
      <c r="L56" s="219"/>
      <c r="M56" s="220"/>
      <c r="N56" s="152" t="str">
        <f t="shared" si="4"/>
        <v>-</v>
      </c>
      <c r="O56" s="221"/>
      <c r="P56" s="222"/>
      <c r="Q56" s="214"/>
      <c r="R56" s="223"/>
      <c r="S56" s="213"/>
      <c r="T56" s="214"/>
      <c r="U56" s="79" t="str">
        <f>IF(ISBLANK(T56), "", VLOOKUP(T56, Z!$A$2:$C$4127, 3, FALSE))</f>
        <v/>
      </c>
      <c r="V56" s="225"/>
      <c r="W56" s="160">
        <f t="shared" si="5"/>
        <v>0</v>
      </c>
      <c r="X56" s="237"/>
      <c r="Y56" s="241">
        <f t="shared" si="6"/>
        <v>0</v>
      </c>
      <c r="Z56" s="242">
        <f t="shared" si="7"/>
        <v>15</v>
      </c>
      <c r="AA56" s="242">
        <v>0.75</v>
      </c>
      <c r="AB56" s="242">
        <f t="shared" si="1"/>
        <v>1.8</v>
      </c>
      <c r="AC56" s="242">
        <f t="shared" si="8"/>
        <v>43</v>
      </c>
      <c r="AD56" s="241" t="str" cm="1">
        <f t="array" ref="AD56">IFERROR(INDEX($AO$26:$AO$35, AF56), "-")</f>
        <v>-</v>
      </c>
      <c r="AE56" s="243" cm="1">
        <f t="array" ref="AE56">IFERROR(INDEX(($AP$26:$AS$35,$AP$36:$AV$40), IF($Y$20="B", MATCH($AF56, $AN$36:$AN$40, 0), MATCH($AF56, $AN$26:$AN$35, 0)), MATCH($AK56, $AP$25:$AV$25, 0), IF($Y$20="B", 2, 1)), 0)</f>
        <v>0</v>
      </c>
      <c r="AF56" s="244" t="str">
        <f t="shared" si="2"/>
        <v>-</v>
      </c>
      <c r="AG56" s="244" t="str">
        <f t="shared" si="9"/>
        <v>-</v>
      </c>
      <c r="AH56" s="245" t="str">
        <f t="shared" si="10"/>
        <v>-</v>
      </c>
      <c r="AI56" s="245" t="str">
        <f t="shared" si="11"/>
        <v>-</v>
      </c>
      <c r="AJ56" s="245" t="str" cm="1">
        <f t="array" ref="AJ56">IF($AG56=1, IF(ISBLANK($L56), "!", $L56), IFERROR(_xlfn.SWITCH(TRUE, AH56&lt;=0.5, "A", AH56&lt;=1, "B", AH56&lt;=1.5, "C", AH56&lt;=2, "D", AH56&lt;=2.5, "E", AH56&lt;=3, "F", AH56&lt;=1000, "G"), "-"))</f>
        <v>-</v>
      </c>
      <c r="AK56" s="245" t="str">
        <f t="shared" si="12"/>
        <v>-</v>
      </c>
      <c r="AL56" s="246" t="str">
        <f t="shared" si="13"/>
        <v>-</v>
      </c>
      <c r="AM56" s="237"/>
      <c r="AN56" s="237"/>
      <c r="AO56" s="237"/>
      <c r="AP56" s="237"/>
      <c r="AQ56" s="237"/>
      <c r="AR56" s="237"/>
      <c r="AS56" s="237"/>
      <c r="AT56" s="237"/>
      <c r="AU56" s="237"/>
      <c r="AV56" s="237"/>
      <c r="AW56" s="13"/>
      <c r="AX56" s="13"/>
    </row>
    <row r="57" spans="1:50" ht="12.75" customHeight="1" x14ac:dyDescent="0.2">
      <c r="A57" s="144">
        <f t="shared" si="0"/>
        <v>16</v>
      </c>
      <c r="B57" s="9">
        <v>34</v>
      </c>
      <c r="C57" s="213"/>
      <c r="D57" s="214"/>
      <c r="E57" s="79" t="str">
        <f>IF(ISBLANK(D57), "", VLOOKUP(D57, Z!$A$2:$C$4127, 3, FALSE))</f>
        <v/>
      </c>
      <c r="F57" s="215"/>
      <c r="G57" s="216"/>
      <c r="H57" s="217" t="b">
        <v>0</v>
      </c>
      <c r="I57" s="217" t="b">
        <v>0</v>
      </c>
      <c r="J57" s="152" t="str">
        <f t="shared" si="3"/>
        <v>-</v>
      </c>
      <c r="K57" s="218"/>
      <c r="L57" s="219"/>
      <c r="M57" s="220"/>
      <c r="N57" s="152" t="str">
        <f t="shared" si="4"/>
        <v>-</v>
      </c>
      <c r="O57" s="221"/>
      <c r="P57" s="222"/>
      <c r="Q57" s="214"/>
      <c r="R57" s="223"/>
      <c r="S57" s="213"/>
      <c r="T57" s="214"/>
      <c r="U57" s="79" t="str">
        <f>IF(ISBLANK(T57), "", VLOOKUP(T57, Z!$A$2:$C$4127, 3, FALSE))</f>
        <v/>
      </c>
      <c r="V57" s="225"/>
      <c r="W57" s="160">
        <f t="shared" si="5"/>
        <v>0</v>
      </c>
      <c r="X57" s="237"/>
      <c r="Y57" s="241">
        <f t="shared" si="6"/>
        <v>0</v>
      </c>
      <c r="Z57" s="242">
        <f t="shared" si="7"/>
        <v>15</v>
      </c>
      <c r="AA57" s="242">
        <v>0.75</v>
      </c>
      <c r="AB57" s="242">
        <f t="shared" si="1"/>
        <v>1.8</v>
      </c>
      <c r="AC57" s="242">
        <f t="shared" si="8"/>
        <v>43</v>
      </c>
      <c r="AD57" s="241" t="str" cm="1">
        <f t="array" ref="AD57">IFERROR(INDEX($AO$26:$AO$35, AF57), "-")</f>
        <v>-</v>
      </c>
      <c r="AE57" s="243" cm="1">
        <f t="array" ref="AE57">IFERROR(INDEX(($AP$26:$AS$35,$AP$36:$AV$40), IF($Y$20="B", MATCH($AF57, $AN$36:$AN$40, 0), MATCH($AF57, $AN$26:$AN$35, 0)), MATCH($AK57, $AP$25:$AV$25, 0), IF($Y$20="B", 2, 1)), 0)</f>
        <v>0</v>
      </c>
      <c r="AF57" s="244" t="str">
        <f t="shared" si="2"/>
        <v>-</v>
      </c>
      <c r="AG57" s="244" t="str">
        <f t="shared" si="9"/>
        <v>-</v>
      </c>
      <c r="AH57" s="245" t="str">
        <f t="shared" si="10"/>
        <v>-</v>
      </c>
      <c r="AI57" s="245" t="str">
        <f t="shared" si="11"/>
        <v>-</v>
      </c>
      <c r="AJ57" s="245" t="str" cm="1">
        <f t="array" ref="AJ57">IF($AG57=1, IF(ISBLANK($L57), "!", $L57), IFERROR(_xlfn.SWITCH(TRUE, AH57&lt;=0.5, "A", AH57&lt;=1, "B", AH57&lt;=1.5, "C", AH57&lt;=2, "D", AH57&lt;=2.5, "E", AH57&lt;=3, "F", AH57&lt;=1000, "G"), "-"))</f>
        <v>-</v>
      </c>
      <c r="AK57" s="245" t="str">
        <f t="shared" si="12"/>
        <v>-</v>
      </c>
      <c r="AL57" s="246" t="str">
        <f t="shared" si="13"/>
        <v>-</v>
      </c>
      <c r="AM57" s="237"/>
      <c r="AN57" s="237"/>
      <c r="AO57" s="237"/>
      <c r="AP57" s="237"/>
      <c r="AQ57" s="237"/>
      <c r="AR57" s="237"/>
      <c r="AS57" s="237"/>
      <c r="AT57" s="237"/>
      <c r="AU57" s="237"/>
      <c r="AV57" s="237"/>
      <c r="AW57" s="13"/>
      <c r="AX57" s="13"/>
    </row>
    <row r="58" spans="1:50" ht="12.75" customHeight="1" x14ac:dyDescent="0.2">
      <c r="A58" s="144">
        <f t="shared" si="0"/>
        <v>16</v>
      </c>
      <c r="B58" s="9">
        <v>35</v>
      </c>
      <c r="C58" s="213"/>
      <c r="D58" s="214"/>
      <c r="E58" s="79" t="str">
        <f>IF(ISBLANK(D58), "", VLOOKUP(D58, Z!$A$2:$C$4127, 3, FALSE))</f>
        <v/>
      </c>
      <c r="F58" s="215"/>
      <c r="G58" s="216"/>
      <c r="H58" s="217" t="b">
        <v>0</v>
      </c>
      <c r="I58" s="217" t="b">
        <v>0</v>
      </c>
      <c r="J58" s="152" t="str">
        <f t="shared" si="3"/>
        <v>-</v>
      </c>
      <c r="K58" s="218"/>
      <c r="L58" s="219"/>
      <c r="M58" s="220"/>
      <c r="N58" s="152" t="str">
        <f t="shared" si="4"/>
        <v>-</v>
      </c>
      <c r="O58" s="221"/>
      <c r="P58" s="222"/>
      <c r="Q58" s="214"/>
      <c r="R58" s="223"/>
      <c r="S58" s="213"/>
      <c r="T58" s="214"/>
      <c r="U58" s="79" t="str">
        <f>IF(ISBLANK(T58), "", VLOOKUP(T58, Z!$A$2:$C$4127, 3, FALSE))</f>
        <v/>
      </c>
      <c r="V58" s="225"/>
      <c r="W58" s="160">
        <f t="shared" si="5"/>
        <v>0</v>
      </c>
      <c r="X58" s="237"/>
      <c r="Y58" s="241">
        <f t="shared" si="6"/>
        <v>0</v>
      </c>
      <c r="Z58" s="242">
        <f t="shared" si="7"/>
        <v>15</v>
      </c>
      <c r="AA58" s="242">
        <v>0.75</v>
      </c>
      <c r="AB58" s="242">
        <f t="shared" si="1"/>
        <v>1.8</v>
      </c>
      <c r="AC58" s="242">
        <f t="shared" si="8"/>
        <v>43</v>
      </c>
      <c r="AD58" s="241" t="str" cm="1">
        <f t="array" ref="AD58">IFERROR(INDEX($AO$26:$AO$35, AF58), "-")</f>
        <v>-</v>
      </c>
      <c r="AE58" s="243" cm="1">
        <f t="array" ref="AE58">IFERROR(INDEX(($AP$26:$AS$35,$AP$36:$AV$40), IF($Y$20="B", MATCH($AF58, $AN$36:$AN$40, 0), MATCH($AF58, $AN$26:$AN$35, 0)), MATCH($AK58, $AP$25:$AV$25, 0), IF($Y$20="B", 2, 1)), 0)</f>
        <v>0</v>
      </c>
      <c r="AF58" s="244" t="str">
        <f t="shared" si="2"/>
        <v>-</v>
      </c>
      <c r="AG58" s="244" t="str">
        <f t="shared" si="9"/>
        <v>-</v>
      </c>
      <c r="AH58" s="245" t="str">
        <f t="shared" si="10"/>
        <v>-</v>
      </c>
      <c r="AI58" s="245" t="str">
        <f t="shared" si="11"/>
        <v>-</v>
      </c>
      <c r="AJ58" s="245" t="str" cm="1">
        <f t="array" ref="AJ58">IF($AG58=1, IF(ISBLANK($L58), "!", $L58), IFERROR(_xlfn.SWITCH(TRUE, AH58&lt;=0.5, "A", AH58&lt;=1, "B", AH58&lt;=1.5, "C", AH58&lt;=2, "D", AH58&lt;=2.5, "E", AH58&lt;=3, "F", AH58&lt;=1000, "G"), "-"))</f>
        <v>-</v>
      </c>
      <c r="AK58" s="245" t="str">
        <f t="shared" si="12"/>
        <v>-</v>
      </c>
      <c r="AL58" s="246" t="str">
        <f t="shared" si="13"/>
        <v>-</v>
      </c>
      <c r="AM58" s="237"/>
      <c r="AN58" s="237"/>
      <c r="AO58" s="237"/>
      <c r="AP58" s="237"/>
      <c r="AQ58" s="237"/>
      <c r="AR58" s="237"/>
      <c r="AS58" s="237"/>
      <c r="AT58" s="237"/>
      <c r="AU58" s="237"/>
      <c r="AV58" s="237"/>
      <c r="AW58" s="13"/>
      <c r="AX58" s="13"/>
    </row>
    <row r="59" spans="1:50" ht="12.75" customHeight="1" x14ac:dyDescent="0.2">
      <c r="A59" s="144">
        <f t="shared" si="0"/>
        <v>16</v>
      </c>
      <c r="B59" s="9">
        <v>36</v>
      </c>
      <c r="C59" s="213"/>
      <c r="D59" s="214"/>
      <c r="E59" s="79" t="str">
        <f>IF(ISBLANK(D59), "", VLOOKUP(D59, Z!$A$2:$C$4127, 3, FALSE))</f>
        <v/>
      </c>
      <c r="F59" s="215"/>
      <c r="G59" s="216"/>
      <c r="H59" s="217" t="b">
        <v>0</v>
      </c>
      <c r="I59" s="217" t="b">
        <v>0</v>
      </c>
      <c r="J59" s="152" t="str">
        <f t="shared" si="3"/>
        <v>-</v>
      </c>
      <c r="K59" s="218"/>
      <c r="L59" s="219"/>
      <c r="M59" s="220"/>
      <c r="N59" s="152" t="str">
        <f t="shared" si="4"/>
        <v>-</v>
      </c>
      <c r="O59" s="221"/>
      <c r="P59" s="222"/>
      <c r="Q59" s="214"/>
      <c r="R59" s="223"/>
      <c r="S59" s="213"/>
      <c r="T59" s="214"/>
      <c r="U59" s="79" t="str">
        <f>IF(ISBLANK(T59), "", VLOOKUP(T59, Z!$A$2:$C$4127, 3, FALSE))</f>
        <v/>
      </c>
      <c r="V59" s="225"/>
      <c r="W59" s="160">
        <f t="shared" si="5"/>
        <v>0</v>
      </c>
      <c r="X59" s="237"/>
      <c r="Y59" s="241">
        <f t="shared" si="6"/>
        <v>0</v>
      </c>
      <c r="Z59" s="242">
        <f t="shared" si="7"/>
        <v>15</v>
      </c>
      <c r="AA59" s="242">
        <v>0.75</v>
      </c>
      <c r="AB59" s="242">
        <f t="shared" si="1"/>
        <v>1.8</v>
      </c>
      <c r="AC59" s="242">
        <f t="shared" si="8"/>
        <v>43</v>
      </c>
      <c r="AD59" s="241" t="str" cm="1">
        <f t="array" ref="AD59">IFERROR(INDEX($AO$26:$AO$35, AF59), "-")</f>
        <v>-</v>
      </c>
      <c r="AE59" s="243" cm="1">
        <f t="array" ref="AE59">IFERROR(INDEX(($AP$26:$AS$35,$AP$36:$AV$40), IF($Y$20="B", MATCH($AF59, $AN$36:$AN$40, 0), MATCH($AF59, $AN$26:$AN$35, 0)), MATCH($AK59, $AP$25:$AV$25, 0), IF($Y$20="B", 2, 1)), 0)</f>
        <v>0</v>
      </c>
      <c r="AF59" s="244" t="str">
        <f t="shared" si="2"/>
        <v>-</v>
      </c>
      <c r="AG59" s="244" t="str">
        <f t="shared" si="9"/>
        <v>-</v>
      </c>
      <c r="AH59" s="245" t="str">
        <f t="shared" si="10"/>
        <v>-</v>
      </c>
      <c r="AI59" s="245" t="str">
        <f t="shared" si="11"/>
        <v>-</v>
      </c>
      <c r="AJ59" s="245" t="str" cm="1">
        <f t="array" ref="AJ59">IF($AG59=1, IF(ISBLANK($L59), "!", $L59), IFERROR(_xlfn.SWITCH(TRUE, AH59&lt;=0.5, "A", AH59&lt;=1, "B", AH59&lt;=1.5, "C", AH59&lt;=2, "D", AH59&lt;=2.5, "E", AH59&lt;=3, "F", AH59&lt;=1000, "G"), "-"))</f>
        <v>-</v>
      </c>
      <c r="AK59" s="245" t="str">
        <f t="shared" si="12"/>
        <v>-</v>
      </c>
      <c r="AL59" s="246" t="str">
        <f t="shared" si="13"/>
        <v>-</v>
      </c>
      <c r="AM59" s="237"/>
      <c r="AN59" s="237"/>
      <c r="AO59" s="237"/>
      <c r="AP59" s="237"/>
      <c r="AQ59" s="237"/>
      <c r="AR59" s="237"/>
      <c r="AS59" s="237"/>
      <c r="AT59" s="237"/>
      <c r="AU59" s="237"/>
      <c r="AV59" s="237"/>
      <c r="AW59" s="13"/>
      <c r="AX59" s="13"/>
    </row>
    <row r="60" spans="1:50" ht="12.75" customHeight="1" x14ac:dyDescent="0.2">
      <c r="A60" s="144">
        <f t="shared" si="0"/>
        <v>16</v>
      </c>
      <c r="B60" s="9">
        <v>37</v>
      </c>
      <c r="C60" s="213"/>
      <c r="D60" s="214"/>
      <c r="E60" s="79" t="str">
        <f>IF(ISBLANK(D60), "", VLOOKUP(D60, Z!$A$2:$C$4127, 3, FALSE))</f>
        <v/>
      </c>
      <c r="F60" s="215"/>
      <c r="G60" s="216"/>
      <c r="H60" s="217" t="b">
        <v>0</v>
      </c>
      <c r="I60" s="217" t="b">
        <v>0</v>
      </c>
      <c r="J60" s="152" t="str">
        <f t="shared" si="3"/>
        <v>-</v>
      </c>
      <c r="K60" s="218"/>
      <c r="L60" s="219"/>
      <c r="M60" s="220"/>
      <c r="N60" s="152" t="str">
        <f t="shared" si="4"/>
        <v>-</v>
      </c>
      <c r="O60" s="221"/>
      <c r="P60" s="222"/>
      <c r="Q60" s="214"/>
      <c r="R60" s="223"/>
      <c r="S60" s="213"/>
      <c r="T60" s="214"/>
      <c r="U60" s="79" t="str">
        <f>IF(ISBLANK(T60), "", VLOOKUP(T60, Z!$A$2:$C$4127, 3, FALSE))</f>
        <v/>
      </c>
      <c r="V60" s="225"/>
      <c r="W60" s="160">
        <f t="shared" si="5"/>
        <v>0</v>
      </c>
      <c r="X60" s="237"/>
      <c r="Y60" s="241">
        <f t="shared" si="6"/>
        <v>0</v>
      </c>
      <c r="Z60" s="242">
        <f t="shared" si="7"/>
        <v>15</v>
      </c>
      <c r="AA60" s="242">
        <v>0.75</v>
      </c>
      <c r="AB60" s="242">
        <f t="shared" si="1"/>
        <v>1.8</v>
      </c>
      <c r="AC60" s="242">
        <f t="shared" si="8"/>
        <v>43</v>
      </c>
      <c r="AD60" s="241" t="str" cm="1">
        <f t="array" ref="AD60">IFERROR(INDEX($AO$26:$AO$35, AF60), "-")</f>
        <v>-</v>
      </c>
      <c r="AE60" s="243" cm="1">
        <f t="array" ref="AE60">IFERROR(INDEX(($AP$26:$AS$35,$AP$36:$AV$40), IF($Y$20="B", MATCH($AF60, $AN$36:$AN$40, 0), MATCH($AF60, $AN$26:$AN$35, 0)), MATCH($AK60, $AP$25:$AV$25, 0), IF($Y$20="B", 2, 1)), 0)</f>
        <v>0</v>
      </c>
      <c r="AF60" s="244" t="str">
        <f t="shared" si="2"/>
        <v>-</v>
      </c>
      <c r="AG60" s="244" t="str">
        <f t="shared" si="9"/>
        <v>-</v>
      </c>
      <c r="AH60" s="245" t="str">
        <f t="shared" si="10"/>
        <v>-</v>
      </c>
      <c r="AI60" s="245" t="str">
        <f t="shared" si="11"/>
        <v>-</v>
      </c>
      <c r="AJ60" s="245" t="str" cm="1">
        <f t="array" ref="AJ60">IF($AG60=1, IF(ISBLANK($L60), "!", $L60), IFERROR(_xlfn.SWITCH(TRUE, AH60&lt;=0.5, "A", AH60&lt;=1, "B", AH60&lt;=1.5, "C", AH60&lt;=2, "D", AH60&lt;=2.5, "E", AH60&lt;=3, "F", AH60&lt;=1000, "G"), "-"))</f>
        <v>-</v>
      </c>
      <c r="AK60" s="245" t="str">
        <f t="shared" si="12"/>
        <v>-</v>
      </c>
      <c r="AL60" s="246" t="str">
        <f t="shared" si="13"/>
        <v>-</v>
      </c>
      <c r="AM60" s="237"/>
      <c r="AN60" s="237"/>
      <c r="AO60" s="237"/>
      <c r="AP60" s="237"/>
      <c r="AQ60" s="237"/>
      <c r="AR60" s="237"/>
      <c r="AS60" s="237"/>
      <c r="AT60" s="237"/>
      <c r="AU60" s="237"/>
      <c r="AV60" s="237"/>
      <c r="AW60" s="13"/>
      <c r="AX60" s="13"/>
    </row>
    <row r="61" spans="1:50" ht="12.75" customHeight="1" x14ac:dyDescent="0.2">
      <c r="A61" s="144">
        <f t="shared" si="0"/>
        <v>16</v>
      </c>
      <c r="B61" s="9">
        <v>38</v>
      </c>
      <c r="C61" s="213"/>
      <c r="D61" s="214"/>
      <c r="E61" s="79" t="str">
        <f>IF(ISBLANK(D61), "", VLOOKUP(D61, Z!$A$2:$C$4127, 3, FALSE))</f>
        <v/>
      </c>
      <c r="F61" s="215"/>
      <c r="G61" s="216"/>
      <c r="H61" s="217" t="b">
        <v>0</v>
      </c>
      <c r="I61" s="217" t="b">
        <v>0</v>
      </c>
      <c r="J61" s="152" t="str">
        <f t="shared" si="3"/>
        <v>-</v>
      </c>
      <c r="K61" s="218"/>
      <c r="L61" s="219"/>
      <c r="M61" s="220"/>
      <c r="N61" s="152" t="str">
        <f t="shared" si="4"/>
        <v>-</v>
      </c>
      <c r="O61" s="221"/>
      <c r="P61" s="222"/>
      <c r="Q61" s="214"/>
      <c r="R61" s="223"/>
      <c r="S61" s="213"/>
      <c r="T61" s="214"/>
      <c r="U61" s="79" t="str">
        <f>IF(ISBLANK(T61), "", VLOOKUP(T61, Z!$A$2:$C$4127, 3, FALSE))</f>
        <v/>
      </c>
      <c r="V61" s="225"/>
      <c r="W61" s="160">
        <f t="shared" si="5"/>
        <v>0</v>
      </c>
      <c r="X61" s="237"/>
      <c r="Y61" s="241">
        <f t="shared" si="6"/>
        <v>0</v>
      </c>
      <c r="Z61" s="242">
        <f t="shared" si="7"/>
        <v>15</v>
      </c>
      <c r="AA61" s="242">
        <v>0.75</v>
      </c>
      <c r="AB61" s="242">
        <f t="shared" si="1"/>
        <v>1.8</v>
      </c>
      <c r="AC61" s="242">
        <f t="shared" si="8"/>
        <v>43</v>
      </c>
      <c r="AD61" s="241" t="str" cm="1">
        <f t="array" ref="AD61">IFERROR(INDEX($AO$26:$AO$35, AF61), "-")</f>
        <v>-</v>
      </c>
      <c r="AE61" s="243" cm="1">
        <f t="array" ref="AE61">IFERROR(INDEX(($AP$26:$AS$35,$AP$36:$AV$40), IF($Y$20="B", MATCH($AF61, $AN$36:$AN$40, 0), MATCH($AF61, $AN$26:$AN$35, 0)), MATCH($AK61, $AP$25:$AV$25, 0), IF($Y$20="B", 2, 1)), 0)</f>
        <v>0</v>
      </c>
      <c r="AF61" s="244" t="str">
        <f t="shared" si="2"/>
        <v>-</v>
      </c>
      <c r="AG61" s="244" t="str">
        <f t="shared" si="9"/>
        <v>-</v>
      </c>
      <c r="AH61" s="245" t="str">
        <f t="shared" si="10"/>
        <v>-</v>
      </c>
      <c r="AI61" s="245" t="str">
        <f t="shared" si="11"/>
        <v>-</v>
      </c>
      <c r="AJ61" s="245" t="str" cm="1">
        <f t="array" ref="AJ61">IF($AG61=1, IF(ISBLANK($L61), "!", $L61), IFERROR(_xlfn.SWITCH(TRUE, AH61&lt;=0.5, "A", AH61&lt;=1, "B", AH61&lt;=1.5, "C", AH61&lt;=2, "D", AH61&lt;=2.5, "E", AH61&lt;=3, "F", AH61&lt;=1000, "G"), "-"))</f>
        <v>-</v>
      </c>
      <c r="AK61" s="245" t="str">
        <f t="shared" si="12"/>
        <v>-</v>
      </c>
      <c r="AL61" s="246" t="str">
        <f t="shared" si="13"/>
        <v>-</v>
      </c>
      <c r="AM61" s="237"/>
      <c r="AN61" s="237"/>
      <c r="AO61" s="237"/>
      <c r="AP61" s="237"/>
      <c r="AQ61" s="237"/>
      <c r="AR61" s="237"/>
      <c r="AS61" s="237"/>
      <c r="AT61" s="237"/>
      <c r="AU61" s="237"/>
      <c r="AV61" s="237"/>
      <c r="AW61" s="13"/>
      <c r="AX61" s="13"/>
    </row>
    <row r="62" spans="1:50" ht="12.75" customHeight="1" x14ac:dyDescent="0.2">
      <c r="A62" s="144">
        <f t="shared" si="0"/>
        <v>16</v>
      </c>
      <c r="B62" s="9">
        <v>39</v>
      </c>
      <c r="C62" s="213"/>
      <c r="D62" s="214"/>
      <c r="E62" s="79" t="str">
        <f>IF(ISBLANK(D62), "", VLOOKUP(D62, Z!$A$2:$C$4127, 3, FALSE))</f>
        <v/>
      </c>
      <c r="F62" s="215"/>
      <c r="G62" s="216"/>
      <c r="H62" s="217" t="b">
        <v>0</v>
      </c>
      <c r="I62" s="217" t="b">
        <v>0</v>
      </c>
      <c r="J62" s="152" t="str">
        <f t="shared" si="3"/>
        <v>-</v>
      </c>
      <c r="K62" s="218"/>
      <c r="L62" s="219"/>
      <c r="M62" s="220"/>
      <c r="N62" s="152" t="str">
        <f t="shared" si="4"/>
        <v>-</v>
      </c>
      <c r="O62" s="221"/>
      <c r="P62" s="222"/>
      <c r="Q62" s="214"/>
      <c r="R62" s="223"/>
      <c r="S62" s="213"/>
      <c r="T62" s="214"/>
      <c r="U62" s="79" t="str">
        <f>IF(ISBLANK(T62), "", VLOOKUP(T62, Z!$A$2:$C$4127, 3, FALSE))</f>
        <v/>
      </c>
      <c r="V62" s="225"/>
      <c r="W62" s="160">
        <f t="shared" si="5"/>
        <v>0</v>
      </c>
      <c r="X62" s="237"/>
      <c r="Y62" s="241">
        <f t="shared" si="6"/>
        <v>0</v>
      </c>
      <c r="Z62" s="242">
        <f t="shared" si="7"/>
        <v>15</v>
      </c>
      <c r="AA62" s="242">
        <v>0.75</v>
      </c>
      <c r="AB62" s="242">
        <f t="shared" si="1"/>
        <v>1.8</v>
      </c>
      <c r="AC62" s="242">
        <f t="shared" si="8"/>
        <v>43</v>
      </c>
      <c r="AD62" s="241" t="str" cm="1">
        <f t="array" ref="AD62">IFERROR(INDEX($AO$26:$AO$35, AF62), "-")</f>
        <v>-</v>
      </c>
      <c r="AE62" s="243" cm="1">
        <f t="array" ref="AE62">IFERROR(INDEX(($AP$26:$AS$35,$AP$36:$AV$40), IF($Y$20="B", MATCH($AF62, $AN$36:$AN$40, 0), MATCH($AF62, $AN$26:$AN$35, 0)), MATCH($AK62, $AP$25:$AV$25, 0), IF($Y$20="B", 2, 1)), 0)</f>
        <v>0</v>
      </c>
      <c r="AF62" s="244" t="str">
        <f t="shared" si="2"/>
        <v>-</v>
      </c>
      <c r="AG62" s="244" t="str">
        <f t="shared" si="9"/>
        <v>-</v>
      </c>
      <c r="AH62" s="245" t="str">
        <f t="shared" si="10"/>
        <v>-</v>
      </c>
      <c r="AI62" s="245" t="str">
        <f t="shared" si="11"/>
        <v>-</v>
      </c>
      <c r="AJ62" s="245" t="str" cm="1">
        <f t="array" ref="AJ62">IF($AG62=1, IF(ISBLANK($L62), "!", $L62), IFERROR(_xlfn.SWITCH(TRUE, AH62&lt;=0.5, "A", AH62&lt;=1, "B", AH62&lt;=1.5, "C", AH62&lt;=2, "D", AH62&lt;=2.5, "E", AH62&lt;=3, "F", AH62&lt;=1000, "G"), "-"))</f>
        <v>-</v>
      </c>
      <c r="AK62" s="245" t="str">
        <f t="shared" si="12"/>
        <v>-</v>
      </c>
      <c r="AL62" s="246" t="str">
        <f t="shared" si="13"/>
        <v>-</v>
      </c>
      <c r="AM62" s="237"/>
      <c r="AN62" s="237"/>
      <c r="AO62" s="237"/>
      <c r="AP62" s="237"/>
      <c r="AQ62" s="237"/>
      <c r="AR62" s="237"/>
      <c r="AS62" s="237"/>
      <c r="AT62" s="237"/>
      <c r="AU62" s="237"/>
      <c r="AV62" s="237"/>
      <c r="AW62" s="13"/>
      <c r="AX62" s="13"/>
    </row>
    <row r="63" spans="1:50" ht="12.75" customHeight="1" x14ac:dyDescent="0.2">
      <c r="A63" s="144">
        <f t="shared" si="0"/>
        <v>16</v>
      </c>
      <c r="B63" s="9">
        <v>40</v>
      </c>
      <c r="C63" s="213"/>
      <c r="D63" s="214"/>
      <c r="E63" s="79" t="str">
        <f>IF(ISBLANK(D63), "", VLOOKUP(D63, Z!$A$2:$C$4127, 3, FALSE))</f>
        <v/>
      </c>
      <c r="F63" s="215"/>
      <c r="G63" s="216"/>
      <c r="H63" s="217" t="b">
        <v>0</v>
      </c>
      <c r="I63" s="217" t="b">
        <v>0</v>
      </c>
      <c r="J63" s="152" t="str">
        <f t="shared" si="3"/>
        <v>-</v>
      </c>
      <c r="K63" s="218"/>
      <c r="L63" s="219"/>
      <c r="M63" s="220"/>
      <c r="N63" s="152" t="str">
        <f t="shared" si="4"/>
        <v>-</v>
      </c>
      <c r="O63" s="221"/>
      <c r="P63" s="222"/>
      <c r="Q63" s="214"/>
      <c r="R63" s="223"/>
      <c r="S63" s="213"/>
      <c r="T63" s="214"/>
      <c r="U63" s="79" t="str">
        <f>IF(ISBLANK(T63), "", VLOOKUP(T63, Z!$A$2:$C$4127, 3, FALSE))</f>
        <v/>
      </c>
      <c r="V63" s="225"/>
      <c r="W63" s="160">
        <f t="shared" si="5"/>
        <v>0</v>
      </c>
      <c r="X63" s="237"/>
      <c r="Y63" s="241">
        <f t="shared" si="6"/>
        <v>0</v>
      </c>
      <c r="Z63" s="242">
        <f t="shared" si="7"/>
        <v>15</v>
      </c>
      <c r="AA63" s="242">
        <v>0.75</v>
      </c>
      <c r="AB63" s="242">
        <f t="shared" si="1"/>
        <v>1.8</v>
      </c>
      <c r="AC63" s="242">
        <f t="shared" si="8"/>
        <v>43</v>
      </c>
      <c r="AD63" s="241" t="str" cm="1">
        <f t="array" ref="AD63">IFERROR(INDEX($AO$26:$AO$35, AF63), "-")</f>
        <v>-</v>
      </c>
      <c r="AE63" s="243" cm="1">
        <f t="array" ref="AE63">IFERROR(INDEX(($AP$26:$AS$35,$AP$36:$AV$40), IF($Y$20="B", MATCH($AF63, $AN$36:$AN$40, 0), MATCH($AF63, $AN$26:$AN$35, 0)), MATCH($AK63, $AP$25:$AV$25, 0), IF($Y$20="B", 2, 1)), 0)</f>
        <v>0</v>
      </c>
      <c r="AF63" s="244" t="str">
        <f t="shared" si="2"/>
        <v>-</v>
      </c>
      <c r="AG63" s="244" t="str">
        <f t="shared" si="9"/>
        <v>-</v>
      </c>
      <c r="AH63" s="245" t="str">
        <f t="shared" si="10"/>
        <v>-</v>
      </c>
      <c r="AI63" s="245" t="str">
        <f t="shared" si="11"/>
        <v>-</v>
      </c>
      <c r="AJ63" s="245" t="str" cm="1">
        <f t="array" ref="AJ63">IF($AG63=1, IF(ISBLANK($L63), "!", $L63), IFERROR(_xlfn.SWITCH(TRUE, AH63&lt;=0.5, "A", AH63&lt;=1, "B", AH63&lt;=1.5, "C", AH63&lt;=2, "D", AH63&lt;=2.5, "E", AH63&lt;=3, "F", AH63&lt;=1000, "G"), "-"))</f>
        <v>-</v>
      </c>
      <c r="AK63" s="245" t="str">
        <f t="shared" si="12"/>
        <v>-</v>
      </c>
      <c r="AL63" s="246" t="str">
        <f t="shared" si="13"/>
        <v>-</v>
      </c>
      <c r="AM63" s="237"/>
      <c r="AN63" s="237"/>
      <c r="AO63" s="237"/>
      <c r="AP63" s="237"/>
      <c r="AQ63" s="237"/>
      <c r="AR63" s="237"/>
      <c r="AS63" s="237"/>
      <c r="AT63" s="237"/>
      <c r="AU63" s="237"/>
      <c r="AV63" s="237"/>
      <c r="AW63" s="13"/>
      <c r="AX63" s="13"/>
    </row>
    <row r="64" spans="1:50" ht="12.75" customHeight="1" x14ac:dyDescent="0.2">
      <c r="A64" s="144">
        <f t="shared" si="0"/>
        <v>16</v>
      </c>
      <c r="B64" s="9">
        <v>41</v>
      </c>
      <c r="C64" s="213"/>
      <c r="D64" s="214"/>
      <c r="E64" s="79" t="str">
        <f>IF(ISBLANK(D64), "", VLOOKUP(D64, Z!$A$2:$C$4127, 3, FALSE))</f>
        <v/>
      </c>
      <c r="F64" s="215"/>
      <c r="G64" s="216"/>
      <c r="H64" s="217" t="b">
        <v>0</v>
      </c>
      <c r="I64" s="217" t="b">
        <v>0</v>
      </c>
      <c r="J64" s="152" t="str">
        <f t="shared" si="3"/>
        <v>-</v>
      </c>
      <c r="K64" s="218"/>
      <c r="L64" s="219"/>
      <c r="M64" s="220"/>
      <c r="N64" s="152" t="str">
        <f t="shared" si="4"/>
        <v>-</v>
      </c>
      <c r="O64" s="221"/>
      <c r="P64" s="222"/>
      <c r="Q64" s="214"/>
      <c r="R64" s="223"/>
      <c r="S64" s="213"/>
      <c r="T64" s="214"/>
      <c r="U64" s="79" t="str">
        <f>IF(ISBLANK(T64), "", VLOOKUP(T64, Z!$A$2:$C$4127, 3, FALSE))</f>
        <v/>
      </c>
      <c r="V64" s="225"/>
      <c r="W64" s="160">
        <f t="shared" si="5"/>
        <v>0</v>
      </c>
      <c r="X64" s="237"/>
      <c r="Y64" s="241">
        <f t="shared" si="6"/>
        <v>0</v>
      </c>
      <c r="Z64" s="242">
        <f t="shared" si="7"/>
        <v>15</v>
      </c>
      <c r="AA64" s="242">
        <v>0.75</v>
      </c>
      <c r="AB64" s="242">
        <f t="shared" si="1"/>
        <v>1.8</v>
      </c>
      <c r="AC64" s="242">
        <f t="shared" si="8"/>
        <v>43</v>
      </c>
      <c r="AD64" s="241" t="str" cm="1">
        <f t="array" ref="AD64">IFERROR(INDEX($AO$26:$AO$35, AF64), "-")</f>
        <v>-</v>
      </c>
      <c r="AE64" s="243" cm="1">
        <f t="array" ref="AE64">IFERROR(INDEX(($AP$26:$AS$35,$AP$36:$AV$40), IF($Y$20="B", MATCH($AF64, $AN$36:$AN$40, 0), MATCH($AF64, $AN$26:$AN$35, 0)), MATCH($AK64, $AP$25:$AV$25, 0), IF($Y$20="B", 2, 1)), 0)</f>
        <v>0</v>
      </c>
      <c r="AF64" s="244" t="str">
        <f t="shared" si="2"/>
        <v>-</v>
      </c>
      <c r="AG64" s="244" t="str">
        <f t="shared" si="9"/>
        <v>-</v>
      </c>
      <c r="AH64" s="245" t="str">
        <f t="shared" si="10"/>
        <v>-</v>
      </c>
      <c r="AI64" s="245" t="str">
        <f t="shared" si="11"/>
        <v>-</v>
      </c>
      <c r="AJ64" s="245" t="str" cm="1">
        <f t="array" ref="AJ64">IF($AG64=1, IF(ISBLANK($L64), "!", $L64), IFERROR(_xlfn.SWITCH(TRUE, AH64&lt;=0.5, "A", AH64&lt;=1, "B", AH64&lt;=1.5, "C", AH64&lt;=2, "D", AH64&lt;=2.5, "E", AH64&lt;=3, "F", AH64&lt;=1000, "G"), "-"))</f>
        <v>-</v>
      </c>
      <c r="AK64" s="245" t="str">
        <f t="shared" si="12"/>
        <v>-</v>
      </c>
      <c r="AL64" s="246" t="str">
        <f t="shared" si="13"/>
        <v>-</v>
      </c>
      <c r="AM64" s="237"/>
      <c r="AN64" s="237"/>
      <c r="AO64" s="237"/>
      <c r="AP64" s="237"/>
      <c r="AQ64" s="237"/>
      <c r="AR64" s="237"/>
      <c r="AS64" s="237"/>
      <c r="AT64" s="237"/>
      <c r="AU64" s="237"/>
      <c r="AV64" s="237"/>
      <c r="AW64" s="13"/>
      <c r="AX64" s="13"/>
    </row>
    <row r="65" spans="1:50" ht="12.75" customHeight="1" x14ac:dyDescent="0.2">
      <c r="A65" s="144">
        <f t="shared" si="0"/>
        <v>16</v>
      </c>
      <c r="B65" s="9">
        <v>42</v>
      </c>
      <c r="C65" s="213"/>
      <c r="D65" s="214"/>
      <c r="E65" s="79" t="str">
        <f>IF(ISBLANK(D65), "", VLOOKUP(D65, Z!$A$2:$C$4127, 3, FALSE))</f>
        <v/>
      </c>
      <c r="F65" s="215"/>
      <c r="G65" s="216"/>
      <c r="H65" s="217" t="b">
        <v>0</v>
      </c>
      <c r="I65" s="217" t="b">
        <v>0</v>
      </c>
      <c r="J65" s="152" t="str">
        <f t="shared" si="3"/>
        <v>-</v>
      </c>
      <c r="K65" s="218"/>
      <c r="L65" s="219"/>
      <c r="M65" s="220"/>
      <c r="N65" s="152" t="str">
        <f t="shared" si="4"/>
        <v>-</v>
      </c>
      <c r="O65" s="221"/>
      <c r="P65" s="222"/>
      <c r="Q65" s="214"/>
      <c r="R65" s="223"/>
      <c r="S65" s="213"/>
      <c r="T65" s="214"/>
      <c r="U65" s="79" t="str">
        <f>IF(ISBLANK(T65), "", VLOOKUP(T65, Z!$A$2:$C$4127, 3, FALSE))</f>
        <v/>
      </c>
      <c r="V65" s="225"/>
      <c r="W65" s="160">
        <f t="shared" si="5"/>
        <v>0</v>
      </c>
      <c r="X65" s="237"/>
      <c r="Y65" s="241">
        <f t="shared" si="6"/>
        <v>0</v>
      </c>
      <c r="Z65" s="242">
        <f t="shared" si="7"/>
        <v>15</v>
      </c>
      <c r="AA65" s="242">
        <v>0.75</v>
      </c>
      <c r="AB65" s="242">
        <f t="shared" si="1"/>
        <v>1.8</v>
      </c>
      <c r="AC65" s="242">
        <f t="shared" si="8"/>
        <v>43</v>
      </c>
      <c r="AD65" s="241" t="str" cm="1">
        <f t="array" ref="AD65">IFERROR(INDEX($AO$26:$AO$35, AF65), "-")</f>
        <v>-</v>
      </c>
      <c r="AE65" s="243" cm="1">
        <f t="array" ref="AE65">IFERROR(INDEX(($AP$26:$AS$35,$AP$36:$AV$40), IF($Y$20="B", MATCH($AF65, $AN$36:$AN$40, 0), MATCH($AF65, $AN$26:$AN$35, 0)), MATCH($AK65, $AP$25:$AV$25, 0), IF($Y$20="B", 2, 1)), 0)</f>
        <v>0</v>
      </c>
      <c r="AF65" s="244" t="str">
        <f t="shared" si="2"/>
        <v>-</v>
      </c>
      <c r="AG65" s="244" t="str">
        <f t="shared" si="9"/>
        <v>-</v>
      </c>
      <c r="AH65" s="245" t="str">
        <f t="shared" si="10"/>
        <v>-</v>
      </c>
      <c r="AI65" s="245" t="str">
        <f t="shared" si="11"/>
        <v>-</v>
      </c>
      <c r="AJ65" s="245" t="str" cm="1">
        <f t="array" ref="AJ65">IF($AG65=1, IF(ISBLANK($L65), "!", $L65), IFERROR(_xlfn.SWITCH(TRUE, AH65&lt;=0.5, "A", AH65&lt;=1, "B", AH65&lt;=1.5, "C", AH65&lt;=2, "D", AH65&lt;=2.5, "E", AH65&lt;=3, "F", AH65&lt;=1000, "G"), "-"))</f>
        <v>-</v>
      </c>
      <c r="AK65" s="245" t="str">
        <f t="shared" si="12"/>
        <v>-</v>
      </c>
      <c r="AL65" s="246" t="str">
        <f t="shared" si="13"/>
        <v>-</v>
      </c>
      <c r="AM65" s="237"/>
      <c r="AN65" s="237"/>
      <c r="AO65" s="237"/>
      <c r="AP65" s="237"/>
      <c r="AQ65" s="237"/>
      <c r="AR65" s="237"/>
      <c r="AS65" s="237"/>
      <c r="AT65" s="237"/>
      <c r="AU65" s="237"/>
      <c r="AV65" s="237"/>
      <c r="AW65" s="13"/>
      <c r="AX65" s="13"/>
    </row>
    <row r="66" spans="1:50" ht="12.75" customHeight="1" x14ac:dyDescent="0.2">
      <c r="A66" s="144">
        <f t="shared" si="0"/>
        <v>16</v>
      </c>
      <c r="B66" s="9">
        <v>43</v>
      </c>
      <c r="C66" s="213"/>
      <c r="D66" s="214"/>
      <c r="E66" s="79" t="str">
        <f>IF(ISBLANK(D66), "", VLOOKUP(D66, Z!$A$2:$C$4127, 3, FALSE))</f>
        <v/>
      </c>
      <c r="F66" s="215"/>
      <c r="G66" s="216"/>
      <c r="H66" s="217" t="b">
        <v>0</v>
      </c>
      <c r="I66" s="217" t="b">
        <v>0</v>
      </c>
      <c r="J66" s="152" t="str">
        <f t="shared" si="3"/>
        <v>-</v>
      </c>
      <c r="K66" s="218"/>
      <c r="L66" s="219"/>
      <c r="M66" s="220"/>
      <c r="N66" s="152" t="str">
        <f t="shared" si="4"/>
        <v>-</v>
      </c>
      <c r="O66" s="221"/>
      <c r="P66" s="222"/>
      <c r="Q66" s="214"/>
      <c r="R66" s="223"/>
      <c r="S66" s="213"/>
      <c r="T66" s="214"/>
      <c r="U66" s="79" t="str">
        <f>IF(ISBLANK(T66), "", VLOOKUP(T66, Z!$A$2:$C$4127, 3, FALSE))</f>
        <v/>
      </c>
      <c r="V66" s="225"/>
      <c r="W66" s="160">
        <f t="shared" si="5"/>
        <v>0</v>
      </c>
      <c r="X66" s="237"/>
      <c r="Y66" s="241">
        <f t="shared" si="6"/>
        <v>0</v>
      </c>
      <c r="Z66" s="242">
        <f t="shared" si="7"/>
        <v>15</v>
      </c>
      <c r="AA66" s="242">
        <v>0.75</v>
      </c>
      <c r="AB66" s="242">
        <f t="shared" si="1"/>
        <v>1.8</v>
      </c>
      <c r="AC66" s="242">
        <f t="shared" si="8"/>
        <v>43</v>
      </c>
      <c r="AD66" s="241" t="str" cm="1">
        <f t="array" ref="AD66">IFERROR(INDEX($AO$26:$AO$35, AF66), "-")</f>
        <v>-</v>
      </c>
      <c r="AE66" s="243" cm="1">
        <f t="array" ref="AE66">IFERROR(INDEX(($AP$26:$AS$35,$AP$36:$AV$40), IF($Y$20="B", MATCH($AF66, $AN$36:$AN$40, 0), MATCH($AF66, $AN$26:$AN$35, 0)), MATCH($AK66, $AP$25:$AV$25, 0), IF($Y$20="B", 2, 1)), 0)</f>
        <v>0</v>
      </c>
      <c r="AF66" s="244" t="str">
        <f t="shared" si="2"/>
        <v>-</v>
      </c>
      <c r="AG66" s="244" t="str">
        <f t="shared" si="9"/>
        <v>-</v>
      </c>
      <c r="AH66" s="245" t="str">
        <f t="shared" si="10"/>
        <v>-</v>
      </c>
      <c r="AI66" s="245" t="str">
        <f t="shared" si="11"/>
        <v>-</v>
      </c>
      <c r="AJ66" s="245" t="str" cm="1">
        <f t="array" ref="AJ66">IF($AG66=1, IF(ISBLANK($L66), "!", $L66), IFERROR(_xlfn.SWITCH(TRUE, AH66&lt;=0.5, "A", AH66&lt;=1, "B", AH66&lt;=1.5, "C", AH66&lt;=2, "D", AH66&lt;=2.5, "E", AH66&lt;=3, "F", AH66&lt;=1000, "G"), "-"))</f>
        <v>-</v>
      </c>
      <c r="AK66" s="245" t="str">
        <f t="shared" si="12"/>
        <v>-</v>
      </c>
      <c r="AL66" s="246" t="str">
        <f t="shared" si="13"/>
        <v>-</v>
      </c>
      <c r="AM66" s="237"/>
      <c r="AN66" s="237"/>
      <c r="AO66" s="237"/>
      <c r="AP66" s="237"/>
      <c r="AQ66" s="237"/>
      <c r="AR66" s="237"/>
      <c r="AS66" s="237"/>
      <c r="AT66" s="237"/>
      <c r="AU66" s="237"/>
      <c r="AV66" s="237"/>
      <c r="AW66" s="13"/>
      <c r="AX66" s="13"/>
    </row>
    <row r="67" spans="1:50" ht="12.75" customHeight="1" x14ac:dyDescent="0.2">
      <c r="A67" s="144">
        <f t="shared" si="0"/>
        <v>16</v>
      </c>
      <c r="B67" s="9">
        <v>44</v>
      </c>
      <c r="C67" s="213"/>
      <c r="D67" s="214"/>
      <c r="E67" s="79" t="str">
        <f>IF(ISBLANK(D67), "", VLOOKUP(D67, Z!$A$2:$C$4127, 3, FALSE))</f>
        <v/>
      </c>
      <c r="F67" s="215"/>
      <c r="G67" s="216"/>
      <c r="H67" s="217" t="b">
        <v>0</v>
      </c>
      <c r="I67" s="217" t="b">
        <v>0</v>
      </c>
      <c r="J67" s="152" t="str">
        <f t="shared" si="3"/>
        <v>-</v>
      </c>
      <c r="K67" s="218"/>
      <c r="L67" s="219"/>
      <c r="M67" s="220"/>
      <c r="N67" s="152" t="str">
        <f t="shared" si="4"/>
        <v>-</v>
      </c>
      <c r="O67" s="221"/>
      <c r="P67" s="222"/>
      <c r="Q67" s="214"/>
      <c r="R67" s="223"/>
      <c r="S67" s="213"/>
      <c r="T67" s="214"/>
      <c r="U67" s="79" t="str">
        <f>IF(ISBLANK(T67), "", VLOOKUP(T67, Z!$A$2:$C$4127, 3, FALSE))</f>
        <v/>
      </c>
      <c r="V67" s="225"/>
      <c r="W67" s="160">
        <f t="shared" si="5"/>
        <v>0</v>
      </c>
      <c r="X67" s="237"/>
      <c r="Y67" s="241">
        <f t="shared" si="6"/>
        <v>0</v>
      </c>
      <c r="Z67" s="242">
        <f t="shared" si="7"/>
        <v>15</v>
      </c>
      <c r="AA67" s="242">
        <v>0.75</v>
      </c>
      <c r="AB67" s="242">
        <f t="shared" si="1"/>
        <v>1.8</v>
      </c>
      <c r="AC67" s="242">
        <f t="shared" si="8"/>
        <v>43</v>
      </c>
      <c r="AD67" s="241" t="str" cm="1">
        <f t="array" ref="AD67">IFERROR(INDEX($AO$26:$AO$35, AF67), "-")</f>
        <v>-</v>
      </c>
      <c r="AE67" s="243" cm="1">
        <f t="array" ref="AE67">IFERROR(INDEX(($AP$26:$AS$35,$AP$36:$AV$40), IF($Y$20="B", MATCH($AF67, $AN$36:$AN$40, 0), MATCH($AF67, $AN$26:$AN$35, 0)), MATCH($AK67, $AP$25:$AV$25, 0), IF($Y$20="B", 2, 1)), 0)</f>
        <v>0</v>
      </c>
      <c r="AF67" s="244" t="str">
        <f t="shared" si="2"/>
        <v>-</v>
      </c>
      <c r="AG67" s="244" t="str">
        <f t="shared" si="9"/>
        <v>-</v>
      </c>
      <c r="AH67" s="245" t="str">
        <f t="shared" si="10"/>
        <v>-</v>
      </c>
      <c r="AI67" s="245" t="str">
        <f t="shared" si="11"/>
        <v>-</v>
      </c>
      <c r="AJ67" s="245" t="str" cm="1">
        <f t="array" ref="AJ67">IF($AG67=1, IF(ISBLANK($L67), "!", $L67), IFERROR(_xlfn.SWITCH(TRUE, AH67&lt;=0.5, "A", AH67&lt;=1, "B", AH67&lt;=1.5, "C", AH67&lt;=2, "D", AH67&lt;=2.5, "E", AH67&lt;=3, "F", AH67&lt;=1000, "G"), "-"))</f>
        <v>-</v>
      </c>
      <c r="AK67" s="245" t="str">
        <f t="shared" si="12"/>
        <v>-</v>
      </c>
      <c r="AL67" s="246" t="str">
        <f t="shared" si="13"/>
        <v>-</v>
      </c>
      <c r="AM67" s="237"/>
      <c r="AN67" s="237"/>
      <c r="AO67" s="237"/>
      <c r="AP67" s="237"/>
      <c r="AQ67" s="237"/>
      <c r="AR67" s="237"/>
      <c r="AS67" s="237"/>
      <c r="AT67" s="237"/>
      <c r="AU67" s="237"/>
      <c r="AV67" s="237"/>
      <c r="AW67" s="13"/>
      <c r="AX67" s="13"/>
    </row>
    <row r="68" spans="1:50" ht="12.75" customHeight="1" x14ac:dyDescent="0.2">
      <c r="A68" s="144">
        <f t="shared" si="0"/>
        <v>16</v>
      </c>
      <c r="B68" s="9">
        <v>45</v>
      </c>
      <c r="C68" s="213"/>
      <c r="D68" s="214"/>
      <c r="E68" s="79" t="str">
        <f>IF(ISBLANK(D68), "", VLOOKUP(D68, Z!$A$2:$C$4127, 3, FALSE))</f>
        <v/>
      </c>
      <c r="F68" s="215"/>
      <c r="G68" s="216"/>
      <c r="H68" s="217" t="b">
        <v>0</v>
      </c>
      <c r="I68" s="217" t="b">
        <v>0</v>
      </c>
      <c r="J68" s="152" t="str">
        <f t="shared" si="3"/>
        <v>-</v>
      </c>
      <c r="K68" s="218"/>
      <c r="L68" s="219"/>
      <c r="M68" s="220"/>
      <c r="N68" s="152" t="str">
        <f t="shared" si="4"/>
        <v>-</v>
      </c>
      <c r="O68" s="221"/>
      <c r="P68" s="222"/>
      <c r="Q68" s="214"/>
      <c r="R68" s="223"/>
      <c r="S68" s="213"/>
      <c r="T68" s="214"/>
      <c r="U68" s="79" t="str">
        <f>IF(ISBLANK(T68), "", VLOOKUP(T68, Z!$A$2:$C$4127, 3, FALSE))</f>
        <v/>
      </c>
      <c r="V68" s="225"/>
      <c r="W68" s="160">
        <f t="shared" si="5"/>
        <v>0</v>
      </c>
      <c r="X68" s="237"/>
      <c r="Y68" s="241">
        <f t="shared" si="6"/>
        <v>0</v>
      </c>
      <c r="Z68" s="242">
        <f t="shared" si="7"/>
        <v>15</v>
      </c>
      <c r="AA68" s="242">
        <v>0.75</v>
      </c>
      <c r="AB68" s="242">
        <f t="shared" si="1"/>
        <v>1.8</v>
      </c>
      <c r="AC68" s="242">
        <f t="shared" si="8"/>
        <v>43</v>
      </c>
      <c r="AD68" s="241" t="str" cm="1">
        <f t="array" ref="AD68">IFERROR(INDEX($AO$26:$AO$35, AF68), "-")</f>
        <v>-</v>
      </c>
      <c r="AE68" s="243" cm="1">
        <f t="array" ref="AE68">IFERROR(INDEX(($AP$26:$AS$35,$AP$36:$AV$40), IF($Y$20="B", MATCH($AF68, $AN$36:$AN$40, 0), MATCH($AF68, $AN$26:$AN$35, 0)), MATCH($AK68, $AP$25:$AV$25, 0), IF($Y$20="B", 2, 1)), 0)</f>
        <v>0</v>
      </c>
      <c r="AF68" s="244" t="str">
        <f t="shared" si="2"/>
        <v>-</v>
      </c>
      <c r="AG68" s="244" t="str">
        <f t="shared" si="9"/>
        <v>-</v>
      </c>
      <c r="AH68" s="245" t="str">
        <f t="shared" si="10"/>
        <v>-</v>
      </c>
      <c r="AI68" s="245" t="str">
        <f t="shared" si="11"/>
        <v>-</v>
      </c>
      <c r="AJ68" s="245" t="str" cm="1">
        <f t="array" ref="AJ68">IF($AG68=1, IF(ISBLANK($L68), "!", $L68), IFERROR(_xlfn.SWITCH(TRUE, AH68&lt;=0.5, "A", AH68&lt;=1, "B", AH68&lt;=1.5, "C", AH68&lt;=2, "D", AH68&lt;=2.5, "E", AH68&lt;=3, "F", AH68&lt;=1000, "G"), "-"))</f>
        <v>-</v>
      </c>
      <c r="AK68" s="245" t="str">
        <f t="shared" si="12"/>
        <v>-</v>
      </c>
      <c r="AL68" s="246" t="str">
        <f t="shared" si="13"/>
        <v>-</v>
      </c>
      <c r="AM68" s="237"/>
      <c r="AN68" s="237"/>
      <c r="AO68" s="237"/>
      <c r="AP68" s="237"/>
      <c r="AQ68" s="237"/>
      <c r="AR68" s="237"/>
      <c r="AS68" s="237"/>
      <c r="AT68" s="237"/>
      <c r="AU68" s="237"/>
      <c r="AV68" s="237"/>
      <c r="AW68" s="13"/>
      <c r="AX68" s="13"/>
    </row>
    <row r="69" spans="1:50" ht="12.75" customHeight="1" x14ac:dyDescent="0.2">
      <c r="A69" s="144">
        <f t="shared" si="0"/>
        <v>16</v>
      </c>
      <c r="B69" s="9">
        <v>46</v>
      </c>
      <c r="C69" s="213"/>
      <c r="D69" s="214"/>
      <c r="E69" s="79" t="str">
        <f>IF(ISBLANK(D69), "", VLOOKUP(D69, Z!$A$2:$C$4127, 3, FALSE))</f>
        <v/>
      </c>
      <c r="F69" s="215"/>
      <c r="G69" s="216"/>
      <c r="H69" s="217" t="b">
        <v>0</v>
      </c>
      <c r="I69" s="217" t="b">
        <v>0</v>
      </c>
      <c r="J69" s="152" t="str">
        <f t="shared" si="3"/>
        <v>-</v>
      </c>
      <c r="K69" s="218"/>
      <c r="L69" s="219"/>
      <c r="M69" s="220"/>
      <c r="N69" s="152" t="str">
        <f t="shared" si="4"/>
        <v>-</v>
      </c>
      <c r="O69" s="221"/>
      <c r="P69" s="222"/>
      <c r="Q69" s="214"/>
      <c r="R69" s="223"/>
      <c r="S69" s="213"/>
      <c r="T69" s="214"/>
      <c r="U69" s="79" t="str">
        <f>IF(ISBLANK(T69), "", VLOOKUP(T69, Z!$A$2:$C$4127, 3, FALSE))</f>
        <v/>
      </c>
      <c r="V69" s="225"/>
      <c r="W69" s="160">
        <f t="shared" si="5"/>
        <v>0</v>
      </c>
      <c r="X69" s="237"/>
      <c r="Y69" s="241">
        <f t="shared" si="6"/>
        <v>0</v>
      </c>
      <c r="Z69" s="242">
        <f t="shared" si="7"/>
        <v>15</v>
      </c>
      <c r="AA69" s="242">
        <v>0.75</v>
      </c>
      <c r="AB69" s="242">
        <f t="shared" si="1"/>
        <v>1.8</v>
      </c>
      <c r="AC69" s="242">
        <f t="shared" si="8"/>
        <v>43</v>
      </c>
      <c r="AD69" s="241" t="str" cm="1">
        <f t="array" ref="AD69">IFERROR(INDEX($AO$26:$AO$35, AF69), "-")</f>
        <v>-</v>
      </c>
      <c r="AE69" s="243" cm="1">
        <f t="array" ref="AE69">IFERROR(INDEX(($AP$26:$AS$35,$AP$36:$AV$40), IF($Y$20="B", MATCH($AF69, $AN$36:$AN$40, 0), MATCH($AF69, $AN$26:$AN$35, 0)), MATCH($AK69, $AP$25:$AV$25, 0), IF($Y$20="B", 2, 1)), 0)</f>
        <v>0</v>
      </c>
      <c r="AF69" s="244" t="str">
        <f t="shared" si="2"/>
        <v>-</v>
      </c>
      <c r="AG69" s="244" t="str">
        <f t="shared" si="9"/>
        <v>-</v>
      </c>
      <c r="AH69" s="245" t="str">
        <f t="shared" si="10"/>
        <v>-</v>
      </c>
      <c r="AI69" s="245" t="str">
        <f t="shared" si="11"/>
        <v>-</v>
      </c>
      <c r="AJ69" s="245" t="str" cm="1">
        <f t="array" ref="AJ69">IF($AG69=1, IF(ISBLANK($L69), "!", $L69), IFERROR(_xlfn.SWITCH(TRUE, AH69&lt;=0.5, "A", AH69&lt;=1, "B", AH69&lt;=1.5, "C", AH69&lt;=2, "D", AH69&lt;=2.5, "E", AH69&lt;=3, "F", AH69&lt;=1000, "G"), "-"))</f>
        <v>-</v>
      </c>
      <c r="AK69" s="245" t="str">
        <f t="shared" si="12"/>
        <v>-</v>
      </c>
      <c r="AL69" s="246" t="str">
        <f t="shared" si="13"/>
        <v>-</v>
      </c>
      <c r="AM69" s="237"/>
      <c r="AN69" s="237"/>
      <c r="AO69" s="237"/>
      <c r="AP69" s="237"/>
      <c r="AQ69" s="237"/>
      <c r="AR69" s="237"/>
      <c r="AS69" s="237"/>
      <c r="AT69" s="237"/>
      <c r="AU69" s="237"/>
      <c r="AV69" s="237"/>
      <c r="AW69" s="13"/>
      <c r="AX69" s="13"/>
    </row>
    <row r="70" spans="1:50" ht="12.75" customHeight="1" x14ac:dyDescent="0.2">
      <c r="A70" s="144">
        <f t="shared" si="0"/>
        <v>16</v>
      </c>
      <c r="B70" s="9">
        <v>47</v>
      </c>
      <c r="C70" s="213"/>
      <c r="D70" s="214"/>
      <c r="E70" s="79" t="str">
        <f>IF(ISBLANK(D70), "", VLOOKUP(D70, Z!$A$2:$C$4127, 3, FALSE))</f>
        <v/>
      </c>
      <c r="F70" s="215"/>
      <c r="G70" s="216"/>
      <c r="H70" s="217" t="b">
        <v>0</v>
      </c>
      <c r="I70" s="217" t="b">
        <v>0</v>
      </c>
      <c r="J70" s="152" t="str">
        <f t="shared" si="3"/>
        <v>-</v>
      </c>
      <c r="K70" s="218"/>
      <c r="L70" s="219"/>
      <c r="M70" s="220"/>
      <c r="N70" s="152" t="str">
        <f t="shared" si="4"/>
        <v>-</v>
      </c>
      <c r="O70" s="221"/>
      <c r="P70" s="222"/>
      <c r="Q70" s="214"/>
      <c r="R70" s="223"/>
      <c r="S70" s="213"/>
      <c r="T70" s="214"/>
      <c r="U70" s="79" t="str">
        <f>IF(ISBLANK(T70), "", VLOOKUP(T70, Z!$A$2:$C$4127, 3, FALSE))</f>
        <v/>
      </c>
      <c r="V70" s="225"/>
      <c r="W70" s="160">
        <f t="shared" si="5"/>
        <v>0</v>
      </c>
      <c r="X70" s="237"/>
      <c r="Y70" s="241">
        <f t="shared" si="6"/>
        <v>0</v>
      </c>
      <c r="Z70" s="242">
        <f t="shared" si="7"/>
        <v>15</v>
      </c>
      <c r="AA70" s="242">
        <v>0.75</v>
      </c>
      <c r="AB70" s="242">
        <f t="shared" si="1"/>
        <v>1.8</v>
      </c>
      <c r="AC70" s="242">
        <f t="shared" si="8"/>
        <v>43</v>
      </c>
      <c r="AD70" s="241" t="str" cm="1">
        <f t="array" ref="AD70">IFERROR(INDEX($AO$26:$AO$35, AF70), "-")</f>
        <v>-</v>
      </c>
      <c r="AE70" s="243" cm="1">
        <f t="array" ref="AE70">IFERROR(INDEX(($AP$26:$AS$35,$AP$36:$AV$40), IF($Y$20="B", MATCH($AF70, $AN$36:$AN$40, 0), MATCH($AF70, $AN$26:$AN$35, 0)), MATCH($AK70, $AP$25:$AV$25, 0), IF($Y$20="B", 2, 1)), 0)</f>
        <v>0</v>
      </c>
      <c r="AF70" s="244" t="str">
        <f t="shared" si="2"/>
        <v>-</v>
      </c>
      <c r="AG70" s="244" t="str">
        <f t="shared" si="9"/>
        <v>-</v>
      </c>
      <c r="AH70" s="245" t="str">
        <f t="shared" si="10"/>
        <v>-</v>
      </c>
      <c r="AI70" s="245" t="str">
        <f t="shared" si="11"/>
        <v>-</v>
      </c>
      <c r="AJ70" s="245" t="str" cm="1">
        <f t="array" ref="AJ70">IF($AG70=1, IF(ISBLANK($L70), "!", $L70), IFERROR(_xlfn.SWITCH(TRUE, AH70&lt;=0.5, "A", AH70&lt;=1, "B", AH70&lt;=1.5, "C", AH70&lt;=2, "D", AH70&lt;=2.5, "E", AH70&lt;=3, "F", AH70&lt;=1000, "G"), "-"))</f>
        <v>-</v>
      </c>
      <c r="AK70" s="245" t="str">
        <f t="shared" si="12"/>
        <v>-</v>
      </c>
      <c r="AL70" s="246" t="str">
        <f t="shared" si="13"/>
        <v>-</v>
      </c>
      <c r="AM70" s="237"/>
      <c r="AN70" s="237"/>
      <c r="AO70" s="237"/>
      <c r="AP70" s="237"/>
      <c r="AQ70" s="237"/>
      <c r="AR70" s="237"/>
      <c r="AS70" s="237"/>
      <c r="AT70" s="237"/>
      <c r="AU70" s="237"/>
      <c r="AV70" s="237"/>
      <c r="AW70" s="13"/>
      <c r="AX70" s="13"/>
    </row>
    <row r="71" spans="1:50" ht="12.75" customHeight="1" x14ac:dyDescent="0.2">
      <c r="A71" s="144">
        <f t="shared" si="0"/>
        <v>16</v>
      </c>
      <c r="B71" s="9">
        <v>48</v>
      </c>
      <c r="C71" s="213"/>
      <c r="D71" s="214"/>
      <c r="E71" s="79" t="str">
        <f>IF(ISBLANK(D71), "", VLOOKUP(D71, Z!$A$2:$C$4127, 3, FALSE))</f>
        <v/>
      </c>
      <c r="F71" s="215"/>
      <c r="G71" s="216"/>
      <c r="H71" s="217" t="b">
        <v>0</v>
      </c>
      <c r="I71" s="217" t="b">
        <v>0</v>
      </c>
      <c r="J71" s="152" t="str">
        <f t="shared" si="3"/>
        <v>-</v>
      </c>
      <c r="K71" s="218"/>
      <c r="L71" s="219"/>
      <c r="M71" s="220"/>
      <c r="N71" s="152" t="str">
        <f t="shared" si="4"/>
        <v>-</v>
      </c>
      <c r="O71" s="221"/>
      <c r="P71" s="222"/>
      <c r="Q71" s="214"/>
      <c r="R71" s="223"/>
      <c r="S71" s="213"/>
      <c r="T71" s="214"/>
      <c r="U71" s="79" t="str">
        <f>IF(ISBLANK(T71), "", VLOOKUP(T71, Z!$A$2:$C$4127, 3, FALSE))</f>
        <v/>
      </c>
      <c r="V71" s="225"/>
      <c r="W71" s="160">
        <f t="shared" si="5"/>
        <v>0</v>
      </c>
      <c r="X71" s="237"/>
      <c r="Y71" s="241">
        <f t="shared" si="6"/>
        <v>0</v>
      </c>
      <c r="Z71" s="242">
        <f t="shared" si="7"/>
        <v>15</v>
      </c>
      <c r="AA71" s="242">
        <v>0.75</v>
      </c>
      <c r="AB71" s="242">
        <f t="shared" si="1"/>
        <v>1.8</v>
      </c>
      <c r="AC71" s="242">
        <f t="shared" si="8"/>
        <v>43</v>
      </c>
      <c r="AD71" s="241" t="str" cm="1">
        <f t="array" ref="AD71">IFERROR(INDEX($AO$26:$AO$35, AF71), "-")</f>
        <v>-</v>
      </c>
      <c r="AE71" s="243" cm="1">
        <f t="array" ref="AE71">IFERROR(INDEX(($AP$26:$AS$35,$AP$36:$AV$40), IF($Y$20="B", MATCH($AF71, $AN$36:$AN$40, 0), MATCH($AF71, $AN$26:$AN$35, 0)), MATCH($AK71, $AP$25:$AV$25, 0), IF($Y$20="B", 2, 1)), 0)</f>
        <v>0</v>
      </c>
      <c r="AF71" s="244" t="str">
        <f t="shared" si="2"/>
        <v>-</v>
      </c>
      <c r="AG71" s="244" t="str">
        <f t="shared" si="9"/>
        <v>-</v>
      </c>
      <c r="AH71" s="245" t="str">
        <f t="shared" si="10"/>
        <v>-</v>
      </c>
      <c r="AI71" s="245" t="str">
        <f t="shared" si="11"/>
        <v>-</v>
      </c>
      <c r="AJ71" s="245" t="str" cm="1">
        <f t="array" ref="AJ71">IF($AG71=1, IF(ISBLANK($L71), "!", $L71), IFERROR(_xlfn.SWITCH(TRUE, AH71&lt;=0.5, "A", AH71&lt;=1, "B", AH71&lt;=1.5, "C", AH71&lt;=2, "D", AH71&lt;=2.5, "E", AH71&lt;=3, "F", AH71&lt;=1000, "G"), "-"))</f>
        <v>-</v>
      </c>
      <c r="AK71" s="245" t="str">
        <f t="shared" si="12"/>
        <v>-</v>
      </c>
      <c r="AL71" s="246" t="str">
        <f t="shared" si="13"/>
        <v>-</v>
      </c>
      <c r="AM71" s="237"/>
      <c r="AN71" s="237"/>
      <c r="AO71" s="237"/>
      <c r="AP71" s="237"/>
      <c r="AQ71" s="237"/>
      <c r="AR71" s="237"/>
      <c r="AS71" s="237"/>
      <c r="AT71" s="237"/>
      <c r="AU71" s="237"/>
      <c r="AV71" s="237"/>
      <c r="AW71" s="13"/>
      <c r="AX71" s="13"/>
    </row>
    <row r="72" spans="1:50" ht="12.75" customHeight="1" x14ac:dyDescent="0.2">
      <c r="A72" s="144">
        <f t="shared" si="0"/>
        <v>16</v>
      </c>
      <c r="B72" s="9">
        <v>49</v>
      </c>
      <c r="C72" s="213"/>
      <c r="D72" s="214"/>
      <c r="E72" s="79" t="str">
        <f>IF(ISBLANK(D72), "", VLOOKUP(D72, Z!$A$2:$C$4127, 3, FALSE))</f>
        <v/>
      </c>
      <c r="F72" s="215"/>
      <c r="G72" s="216"/>
      <c r="H72" s="217" t="b">
        <v>0</v>
      </c>
      <c r="I72" s="217" t="b">
        <v>0</v>
      </c>
      <c r="J72" s="152" t="str">
        <f t="shared" si="3"/>
        <v>-</v>
      </c>
      <c r="K72" s="218"/>
      <c r="L72" s="219"/>
      <c r="M72" s="220"/>
      <c r="N72" s="152" t="str">
        <f t="shared" si="4"/>
        <v>-</v>
      </c>
      <c r="O72" s="221"/>
      <c r="P72" s="222"/>
      <c r="Q72" s="214"/>
      <c r="R72" s="223"/>
      <c r="S72" s="213"/>
      <c r="T72" s="214"/>
      <c r="U72" s="79" t="str">
        <f>IF(ISBLANK(T72), "", VLOOKUP(T72, Z!$A$2:$C$4127, 3, FALSE))</f>
        <v/>
      </c>
      <c r="V72" s="225"/>
      <c r="W72" s="160">
        <f t="shared" si="5"/>
        <v>0</v>
      </c>
      <c r="X72" s="237"/>
      <c r="Y72" s="241">
        <f t="shared" si="6"/>
        <v>0</v>
      </c>
      <c r="Z72" s="242">
        <f t="shared" si="7"/>
        <v>15</v>
      </c>
      <c r="AA72" s="242">
        <v>0.75</v>
      </c>
      <c r="AB72" s="242">
        <f t="shared" si="1"/>
        <v>1.8</v>
      </c>
      <c r="AC72" s="242">
        <f t="shared" si="8"/>
        <v>43</v>
      </c>
      <c r="AD72" s="241" t="str" cm="1">
        <f t="array" ref="AD72">IFERROR(INDEX($AO$26:$AO$35, AF72), "-")</f>
        <v>-</v>
      </c>
      <c r="AE72" s="243" cm="1">
        <f t="array" ref="AE72">IFERROR(INDEX(($AP$26:$AS$35,$AP$36:$AV$40), IF($Y$20="B", MATCH($AF72, $AN$36:$AN$40, 0), MATCH($AF72, $AN$26:$AN$35, 0)), MATCH($AK72, $AP$25:$AV$25, 0), IF($Y$20="B", 2, 1)), 0)</f>
        <v>0</v>
      </c>
      <c r="AF72" s="244" t="str">
        <f t="shared" si="2"/>
        <v>-</v>
      </c>
      <c r="AG72" s="244" t="str">
        <f t="shared" si="9"/>
        <v>-</v>
      </c>
      <c r="AH72" s="245" t="str">
        <f t="shared" si="10"/>
        <v>-</v>
      </c>
      <c r="AI72" s="245" t="str">
        <f t="shared" si="11"/>
        <v>-</v>
      </c>
      <c r="AJ72" s="245" t="str" cm="1">
        <f t="array" ref="AJ72">IF($AG72=1, IF(ISBLANK($L72), "!", $L72), IFERROR(_xlfn.SWITCH(TRUE, AH72&lt;=0.5, "A", AH72&lt;=1, "B", AH72&lt;=1.5, "C", AH72&lt;=2, "D", AH72&lt;=2.5, "E", AH72&lt;=3, "F", AH72&lt;=1000, "G"), "-"))</f>
        <v>-</v>
      </c>
      <c r="AK72" s="245" t="str">
        <f t="shared" si="12"/>
        <v>-</v>
      </c>
      <c r="AL72" s="246" t="str">
        <f t="shared" si="13"/>
        <v>-</v>
      </c>
      <c r="AM72" s="237"/>
      <c r="AN72" s="237"/>
      <c r="AO72" s="237"/>
      <c r="AP72" s="237"/>
      <c r="AQ72" s="237"/>
      <c r="AR72" s="237"/>
      <c r="AS72" s="237"/>
      <c r="AT72" s="237"/>
      <c r="AU72" s="237"/>
      <c r="AV72" s="237"/>
      <c r="AW72" s="13"/>
      <c r="AX72" s="13"/>
    </row>
    <row r="73" spans="1:50" ht="12.75" customHeight="1" x14ac:dyDescent="0.2">
      <c r="A73" s="144">
        <f t="shared" si="0"/>
        <v>16</v>
      </c>
      <c r="B73" s="9">
        <v>50</v>
      </c>
      <c r="C73" s="213"/>
      <c r="D73" s="214"/>
      <c r="E73" s="79" t="str">
        <f>IF(ISBLANK(D73), "", VLOOKUP(D73, Z!$A$2:$C$4127, 3, FALSE))</f>
        <v/>
      </c>
      <c r="F73" s="215"/>
      <c r="G73" s="216"/>
      <c r="H73" s="217" t="b">
        <v>0</v>
      </c>
      <c r="I73" s="217" t="b">
        <v>0</v>
      </c>
      <c r="J73" s="152" t="str">
        <f t="shared" si="3"/>
        <v>-</v>
      </c>
      <c r="K73" s="218"/>
      <c r="L73" s="219"/>
      <c r="M73" s="220"/>
      <c r="N73" s="152" t="str">
        <f t="shared" si="4"/>
        <v>-</v>
      </c>
      <c r="O73" s="221"/>
      <c r="P73" s="222"/>
      <c r="Q73" s="214"/>
      <c r="R73" s="223"/>
      <c r="S73" s="213"/>
      <c r="T73" s="214"/>
      <c r="U73" s="79" t="str">
        <f>IF(ISBLANK(T73), "", VLOOKUP(T73, Z!$A$2:$C$4127, 3, FALSE))</f>
        <v/>
      </c>
      <c r="V73" s="225"/>
      <c r="W73" s="160">
        <f t="shared" si="5"/>
        <v>0</v>
      </c>
      <c r="X73" s="237"/>
      <c r="Y73" s="241">
        <f t="shared" si="6"/>
        <v>0</v>
      </c>
      <c r="Z73" s="242">
        <f t="shared" si="7"/>
        <v>15</v>
      </c>
      <c r="AA73" s="242">
        <v>0.75</v>
      </c>
      <c r="AB73" s="242">
        <f t="shared" si="1"/>
        <v>1.8</v>
      </c>
      <c r="AC73" s="242">
        <f t="shared" si="8"/>
        <v>43</v>
      </c>
      <c r="AD73" s="241" t="str" cm="1">
        <f t="array" ref="AD73">IFERROR(INDEX($AO$26:$AO$35, AF73), "-")</f>
        <v>-</v>
      </c>
      <c r="AE73" s="243" cm="1">
        <f t="array" ref="AE73">IFERROR(INDEX(($AP$26:$AS$35,$AP$36:$AV$40), IF($Y$20="B", MATCH($AF73, $AN$36:$AN$40, 0), MATCH($AF73, $AN$26:$AN$35, 0)), MATCH($AK73, $AP$25:$AV$25, 0), IF($Y$20="B", 2, 1)), 0)</f>
        <v>0</v>
      </c>
      <c r="AF73" s="244" t="str">
        <f t="shared" si="2"/>
        <v>-</v>
      </c>
      <c r="AG73" s="244" t="str">
        <f t="shared" si="9"/>
        <v>-</v>
      </c>
      <c r="AH73" s="245" t="str">
        <f t="shared" si="10"/>
        <v>-</v>
      </c>
      <c r="AI73" s="245" t="str">
        <f t="shared" si="11"/>
        <v>-</v>
      </c>
      <c r="AJ73" s="245" t="str" cm="1">
        <f t="array" ref="AJ73">IF($AG73=1, IF(ISBLANK($L73), "!", $L73), IFERROR(_xlfn.SWITCH(TRUE, AH73&lt;=0.5, "A", AH73&lt;=1, "B", AH73&lt;=1.5, "C", AH73&lt;=2, "D", AH73&lt;=2.5, "E", AH73&lt;=3, "F", AH73&lt;=1000, "G"), "-"))</f>
        <v>-</v>
      </c>
      <c r="AK73" s="245" t="str">
        <f t="shared" si="12"/>
        <v>-</v>
      </c>
      <c r="AL73" s="246" t="str">
        <f t="shared" si="13"/>
        <v>-</v>
      </c>
      <c r="AM73" s="237"/>
      <c r="AN73" s="237"/>
      <c r="AO73" s="237"/>
      <c r="AP73" s="237"/>
      <c r="AQ73" s="237"/>
      <c r="AR73" s="237"/>
      <c r="AS73" s="237"/>
      <c r="AT73" s="237"/>
      <c r="AU73" s="237"/>
      <c r="AV73" s="237"/>
      <c r="AW73" s="13"/>
      <c r="AX73" s="13"/>
    </row>
    <row r="74" spans="1:50" ht="12.75" customHeight="1" x14ac:dyDescent="0.2">
      <c r="A74" s="144">
        <f t="shared" si="0"/>
        <v>16</v>
      </c>
      <c r="B74" s="9">
        <v>51</v>
      </c>
      <c r="C74" s="213"/>
      <c r="D74" s="214"/>
      <c r="E74" s="79" t="str">
        <f>IF(ISBLANK(D74), "", VLOOKUP(D74, Z!$A$2:$C$4127, 3, FALSE))</f>
        <v/>
      </c>
      <c r="F74" s="215"/>
      <c r="G74" s="216"/>
      <c r="H74" s="217" t="b">
        <v>0</v>
      </c>
      <c r="I74" s="217" t="b">
        <v>0</v>
      </c>
      <c r="J74" s="152" t="str">
        <f t="shared" si="3"/>
        <v>-</v>
      </c>
      <c r="K74" s="218"/>
      <c r="L74" s="219"/>
      <c r="M74" s="220"/>
      <c r="N74" s="152" t="str">
        <f t="shared" si="4"/>
        <v>-</v>
      </c>
      <c r="O74" s="221"/>
      <c r="P74" s="222"/>
      <c r="Q74" s="214"/>
      <c r="R74" s="223"/>
      <c r="S74" s="213"/>
      <c r="T74" s="214"/>
      <c r="U74" s="79" t="str">
        <f>IF(ISBLANK(T74), "", VLOOKUP(T74, Z!$A$2:$C$4127, 3, FALSE))</f>
        <v/>
      </c>
      <c r="V74" s="225"/>
      <c r="W74" s="160">
        <f t="shared" si="5"/>
        <v>0</v>
      </c>
      <c r="X74" s="237"/>
      <c r="Y74" s="241">
        <f t="shared" si="6"/>
        <v>0</v>
      </c>
      <c r="Z74" s="242">
        <f t="shared" si="7"/>
        <v>15</v>
      </c>
      <c r="AA74" s="242">
        <v>0.75</v>
      </c>
      <c r="AB74" s="242">
        <f t="shared" si="1"/>
        <v>1.8</v>
      </c>
      <c r="AC74" s="242">
        <f t="shared" si="8"/>
        <v>43</v>
      </c>
      <c r="AD74" s="241" t="str" cm="1">
        <f t="array" ref="AD74">IFERROR(INDEX($AO$26:$AO$35, AF74), "-")</f>
        <v>-</v>
      </c>
      <c r="AE74" s="243" cm="1">
        <f t="array" ref="AE74">IFERROR(INDEX(($AP$26:$AS$35,$AP$36:$AV$40), IF($Y$20="B", MATCH($AF74, $AN$36:$AN$40, 0), MATCH($AF74, $AN$26:$AN$35, 0)), MATCH($AK74, $AP$25:$AV$25, 0), IF($Y$20="B", 2, 1)), 0)</f>
        <v>0</v>
      </c>
      <c r="AF74" s="244" t="str">
        <f t="shared" si="2"/>
        <v>-</v>
      </c>
      <c r="AG74" s="244" t="str">
        <f t="shared" si="9"/>
        <v>-</v>
      </c>
      <c r="AH74" s="245" t="str">
        <f t="shared" si="10"/>
        <v>-</v>
      </c>
      <c r="AI74" s="245" t="str">
        <f t="shared" si="11"/>
        <v>-</v>
      </c>
      <c r="AJ74" s="245" t="str" cm="1">
        <f t="array" ref="AJ74">IF($AG74=1, IF(ISBLANK($L74), "!", $L74), IFERROR(_xlfn.SWITCH(TRUE, AH74&lt;=0.5, "A", AH74&lt;=1, "B", AH74&lt;=1.5, "C", AH74&lt;=2, "D", AH74&lt;=2.5, "E", AH74&lt;=3, "F", AH74&lt;=1000, "G"), "-"))</f>
        <v>-</v>
      </c>
      <c r="AK74" s="245" t="str">
        <f t="shared" si="12"/>
        <v>-</v>
      </c>
      <c r="AL74" s="246" t="str">
        <f t="shared" si="13"/>
        <v>-</v>
      </c>
      <c r="AM74" s="237"/>
      <c r="AN74" s="237"/>
      <c r="AO74" s="237"/>
      <c r="AP74" s="237"/>
      <c r="AQ74" s="237"/>
      <c r="AR74" s="237"/>
      <c r="AS74" s="237"/>
      <c r="AT74" s="237"/>
      <c r="AU74" s="237"/>
      <c r="AV74" s="237"/>
      <c r="AW74" s="13"/>
      <c r="AX74" s="13"/>
    </row>
    <row r="75" spans="1:50" ht="12.75" customHeight="1" x14ac:dyDescent="0.2">
      <c r="A75" s="144">
        <f t="shared" si="0"/>
        <v>16</v>
      </c>
      <c r="B75" s="9">
        <v>52</v>
      </c>
      <c r="C75" s="213"/>
      <c r="D75" s="214"/>
      <c r="E75" s="79" t="str">
        <f>IF(ISBLANK(D75), "", VLOOKUP(D75, Z!$A$2:$C$4127, 3, FALSE))</f>
        <v/>
      </c>
      <c r="F75" s="215"/>
      <c r="G75" s="216"/>
      <c r="H75" s="217" t="b">
        <v>0</v>
      </c>
      <c r="I75" s="217" t="b">
        <v>0</v>
      </c>
      <c r="J75" s="152" t="str">
        <f t="shared" si="3"/>
        <v>-</v>
      </c>
      <c r="K75" s="218"/>
      <c r="L75" s="219"/>
      <c r="M75" s="220"/>
      <c r="N75" s="152" t="str">
        <f t="shared" si="4"/>
        <v>-</v>
      </c>
      <c r="O75" s="221"/>
      <c r="P75" s="222"/>
      <c r="Q75" s="214"/>
      <c r="R75" s="223"/>
      <c r="S75" s="213"/>
      <c r="T75" s="214"/>
      <c r="U75" s="79" t="str">
        <f>IF(ISBLANK(T75), "", VLOOKUP(T75, Z!$A$2:$C$4127, 3, FALSE))</f>
        <v/>
      </c>
      <c r="V75" s="225"/>
      <c r="W75" s="160">
        <f t="shared" si="5"/>
        <v>0</v>
      </c>
      <c r="X75" s="237"/>
      <c r="Y75" s="241">
        <f t="shared" si="6"/>
        <v>0</v>
      </c>
      <c r="Z75" s="242">
        <f t="shared" si="7"/>
        <v>15</v>
      </c>
      <c r="AA75" s="242">
        <v>0.75</v>
      </c>
      <c r="AB75" s="242">
        <f t="shared" si="1"/>
        <v>1.8</v>
      </c>
      <c r="AC75" s="242">
        <f t="shared" si="8"/>
        <v>43</v>
      </c>
      <c r="AD75" s="241" t="str" cm="1">
        <f t="array" ref="AD75">IFERROR(INDEX($AO$26:$AO$35, AF75), "-")</f>
        <v>-</v>
      </c>
      <c r="AE75" s="243" cm="1">
        <f t="array" ref="AE75">IFERROR(INDEX(($AP$26:$AS$35,$AP$36:$AV$40), IF($Y$20="B", MATCH($AF75, $AN$36:$AN$40, 0), MATCH($AF75, $AN$26:$AN$35, 0)), MATCH($AK75, $AP$25:$AV$25, 0), IF($Y$20="B", 2, 1)), 0)</f>
        <v>0</v>
      </c>
      <c r="AF75" s="244" t="str">
        <f t="shared" si="2"/>
        <v>-</v>
      </c>
      <c r="AG75" s="244" t="str">
        <f t="shared" si="9"/>
        <v>-</v>
      </c>
      <c r="AH75" s="245" t="str">
        <f t="shared" si="10"/>
        <v>-</v>
      </c>
      <c r="AI75" s="245" t="str">
        <f t="shared" si="11"/>
        <v>-</v>
      </c>
      <c r="AJ75" s="245" t="str" cm="1">
        <f t="array" ref="AJ75">IF($AG75=1, IF(ISBLANK($L75), "!", $L75), IFERROR(_xlfn.SWITCH(TRUE, AH75&lt;=0.5, "A", AH75&lt;=1, "B", AH75&lt;=1.5, "C", AH75&lt;=2, "D", AH75&lt;=2.5, "E", AH75&lt;=3, "F", AH75&lt;=1000, "G"), "-"))</f>
        <v>-</v>
      </c>
      <c r="AK75" s="245" t="str">
        <f t="shared" si="12"/>
        <v>-</v>
      </c>
      <c r="AL75" s="246" t="str">
        <f t="shared" si="13"/>
        <v>-</v>
      </c>
      <c r="AM75" s="237"/>
      <c r="AN75" s="237"/>
      <c r="AO75" s="237"/>
      <c r="AP75" s="237"/>
      <c r="AQ75" s="237"/>
      <c r="AR75" s="237"/>
      <c r="AS75" s="237"/>
      <c r="AT75" s="237"/>
      <c r="AU75" s="237"/>
      <c r="AV75" s="237"/>
      <c r="AW75" s="13"/>
      <c r="AX75" s="13"/>
    </row>
    <row r="76" spans="1:50" ht="12.75" customHeight="1" x14ac:dyDescent="0.2">
      <c r="A76" s="144">
        <f t="shared" si="0"/>
        <v>16</v>
      </c>
      <c r="B76" s="9">
        <v>53</v>
      </c>
      <c r="C76" s="213"/>
      <c r="D76" s="214"/>
      <c r="E76" s="79" t="str">
        <f>IF(ISBLANK(D76), "", VLOOKUP(D76, Z!$A$2:$C$4127, 3, FALSE))</f>
        <v/>
      </c>
      <c r="F76" s="215"/>
      <c r="G76" s="216"/>
      <c r="H76" s="217" t="b">
        <v>0</v>
      </c>
      <c r="I76" s="217" t="b">
        <v>0</v>
      </c>
      <c r="J76" s="152" t="str">
        <f t="shared" si="3"/>
        <v>-</v>
      </c>
      <c r="K76" s="218"/>
      <c r="L76" s="219"/>
      <c r="M76" s="220"/>
      <c r="N76" s="152" t="str">
        <f t="shared" si="4"/>
        <v>-</v>
      </c>
      <c r="O76" s="221"/>
      <c r="P76" s="222"/>
      <c r="Q76" s="214"/>
      <c r="R76" s="223"/>
      <c r="S76" s="213"/>
      <c r="T76" s="214"/>
      <c r="U76" s="79" t="str">
        <f>IF(ISBLANK(T76), "", VLOOKUP(T76, Z!$A$2:$C$4127, 3, FALSE))</f>
        <v/>
      </c>
      <c r="V76" s="225"/>
      <c r="W76" s="160">
        <f t="shared" si="5"/>
        <v>0</v>
      </c>
      <c r="X76" s="237"/>
      <c r="Y76" s="241">
        <f t="shared" si="6"/>
        <v>0</v>
      </c>
      <c r="Z76" s="242">
        <f t="shared" si="7"/>
        <v>15</v>
      </c>
      <c r="AA76" s="242">
        <v>0.75</v>
      </c>
      <c r="AB76" s="242">
        <f t="shared" si="1"/>
        <v>1.8</v>
      </c>
      <c r="AC76" s="242">
        <f t="shared" si="8"/>
        <v>43</v>
      </c>
      <c r="AD76" s="241" t="str" cm="1">
        <f t="array" ref="AD76">IFERROR(INDEX($AO$26:$AO$35, AF76), "-")</f>
        <v>-</v>
      </c>
      <c r="AE76" s="243" cm="1">
        <f t="array" ref="AE76">IFERROR(INDEX(($AP$26:$AS$35,$AP$36:$AV$40), IF($Y$20="B", MATCH($AF76, $AN$36:$AN$40, 0), MATCH($AF76, $AN$26:$AN$35, 0)), MATCH($AK76, $AP$25:$AV$25, 0), IF($Y$20="B", 2, 1)), 0)</f>
        <v>0</v>
      </c>
      <c r="AF76" s="244" t="str">
        <f t="shared" si="2"/>
        <v>-</v>
      </c>
      <c r="AG76" s="244" t="str">
        <f t="shared" si="9"/>
        <v>-</v>
      </c>
      <c r="AH76" s="245" t="str">
        <f t="shared" si="10"/>
        <v>-</v>
      </c>
      <c r="AI76" s="245" t="str">
        <f t="shared" si="11"/>
        <v>-</v>
      </c>
      <c r="AJ76" s="245" t="str" cm="1">
        <f t="array" ref="AJ76">IF($AG76=1, IF(ISBLANK($L76), "!", $L76), IFERROR(_xlfn.SWITCH(TRUE, AH76&lt;=0.5, "A", AH76&lt;=1, "B", AH76&lt;=1.5, "C", AH76&lt;=2, "D", AH76&lt;=2.5, "E", AH76&lt;=3, "F", AH76&lt;=1000, "G"), "-"))</f>
        <v>-</v>
      </c>
      <c r="AK76" s="245" t="str">
        <f t="shared" si="12"/>
        <v>-</v>
      </c>
      <c r="AL76" s="246" t="str">
        <f t="shared" si="13"/>
        <v>-</v>
      </c>
      <c r="AM76" s="237"/>
      <c r="AN76" s="237"/>
      <c r="AO76" s="237"/>
      <c r="AP76" s="237"/>
      <c r="AQ76" s="237"/>
      <c r="AR76" s="237"/>
      <c r="AS76" s="237"/>
      <c r="AT76" s="237"/>
      <c r="AU76" s="237"/>
      <c r="AV76" s="237"/>
      <c r="AW76" s="13"/>
      <c r="AX76" s="13"/>
    </row>
    <row r="77" spans="1:50" ht="12.75" customHeight="1" x14ac:dyDescent="0.2">
      <c r="A77" s="144">
        <f t="shared" si="0"/>
        <v>16</v>
      </c>
      <c r="B77" s="9">
        <v>54</v>
      </c>
      <c r="C77" s="213"/>
      <c r="D77" s="214"/>
      <c r="E77" s="79" t="str">
        <f>IF(ISBLANK(D77), "", VLOOKUP(D77, Z!$A$2:$C$4127, 3, FALSE))</f>
        <v/>
      </c>
      <c r="F77" s="215"/>
      <c r="G77" s="216"/>
      <c r="H77" s="217" t="b">
        <v>0</v>
      </c>
      <c r="I77" s="217" t="b">
        <v>0</v>
      </c>
      <c r="J77" s="152" t="str">
        <f t="shared" si="3"/>
        <v>-</v>
      </c>
      <c r="K77" s="218"/>
      <c r="L77" s="219"/>
      <c r="M77" s="220"/>
      <c r="N77" s="152" t="str">
        <f t="shared" si="4"/>
        <v>-</v>
      </c>
      <c r="O77" s="221"/>
      <c r="P77" s="222"/>
      <c r="Q77" s="214"/>
      <c r="R77" s="223"/>
      <c r="S77" s="213"/>
      <c r="T77" s="214"/>
      <c r="U77" s="79" t="str">
        <f>IF(ISBLANK(T77), "", VLOOKUP(T77, Z!$A$2:$C$4127, 3, FALSE))</f>
        <v/>
      </c>
      <c r="V77" s="225"/>
      <c r="W77" s="160">
        <f t="shared" si="5"/>
        <v>0</v>
      </c>
      <c r="X77" s="237"/>
      <c r="Y77" s="241">
        <f t="shared" si="6"/>
        <v>0</v>
      </c>
      <c r="Z77" s="242">
        <f t="shared" si="7"/>
        <v>15</v>
      </c>
      <c r="AA77" s="242">
        <v>0.75</v>
      </c>
      <c r="AB77" s="242">
        <f t="shared" si="1"/>
        <v>1.8</v>
      </c>
      <c r="AC77" s="242">
        <f t="shared" si="8"/>
        <v>43</v>
      </c>
      <c r="AD77" s="241" t="str" cm="1">
        <f t="array" ref="AD77">IFERROR(INDEX($AO$26:$AO$35, AF77), "-")</f>
        <v>-</v>
      </c>
      <c r="AE77" s="243" cm="1">
        <f t="array" ref="AE77">IFERROR(INDEX(($AP$26:$AS$35,$AP$36:$AV$40), IF($Y$20="B", MATCH($AF77, $AN$36:$AN$40, 0), MATCH($AF77, $AN$26:$AN$35, 0)), MATCH($AK77, $AP$25:$AV$25, 0), IF($Y$20="B", 2, 1)), 0)</f>
        <v>0</v>
      </c>
      <c r="AF77" s="244" t="str">
        <f t="shared" si="2"/>
        <v>-</v>
      </c>
      <c r="AG77" s="244" t="str">
        <f t="shared" si="9"/>
        <v>-</v>
      </c>
      <c r="AH77" s="245" t="str">
        <f t="shared" si="10"/>
        <v>-</v>
      </c>
      <c r="AI77" s="245" t="str">
        <f t="shared" si="11"/>
        <v>-</v>
      </c>
      <c r="AJ77" s="245" t="str" cm="1">
        <f t="array" ref="AJ77">IF($AG77=1, IF(ISBLANK($L77), "!", $L77), IFERROR(_xlfn.SWITCH(TRUE, AH77&lt;=0.5, "A", AH77&lt;=1, "B", AH77&lt;=1.5, "C", AH77&lt;=2, "D", AH77&lt;=2.5, "E", AH77&lt;=3, "F", AH77&lt;=1000, "G"), "-"))</f>
        <v>-</v>
      </c>
      <c r="AK77" s="245" t="str">
        <f t="shared" si="12"/>
        <v>-</v>
      </c>
      <c r="AL77" s="246" t="str">
        <f t="shared" si="13"/>
        <v>-</v>
      </c>
      <c r="AM77" s="237"/>
      <c r="AN77" s="237"/>
      <c r="AO77" s="237"/>
      <c r="AP77" s="237"/>
      <c r="AQ77" s="237"/>
      <c r="AR77" s="237"/>
      <c r="AS77" s="237"/>
      <c r="AT77" s="237"/>
      <c r="AU77" s="237"/>
      <c r="AV77" s="237"/>
      <c r="AW77" s="13"/>
      <c r="AX77" s="13"/>
    </row>
    <row r="78" spans="1:50" ht="12.75" customHeight="1" x14ac:dyDescent="0.2">
      <c r="A78" s="144">
        <f t="shared" si="0"/>
        <v>16</v>
      </c>
      <c r="B78" s="9">
        <v>55</v>
      </c>
      <c r="C78" s="213"/>
      <c r="D78" s="214"/>
      <c r="E78" s="79" t="str">
        <f>IF(ISBLANK(D78), "", VLOOKUP(D78, Z!$A$2:$C$4127, 3, FALSE))</f>
        <v/>
      </c>
      <c r="F78" s="215"/>
      <c r="G78" s="216"/>
      <c r="H78" s="217" t="b">
        <v>0</v>
      </c>
      <c r="I78" s="217" t="b">
        <v>0</v>
      </c>
      <c r="J78" s="152" t="str">
        <f t="shared" si="3"/>
        <v>-</v>
      </c>
      <c r="K78" s="218"/>
      <c r="L78" s="219"/>
      <c r="M78" s="220"/>
      <c r="N78" s="152" t="str">
        <f t="shared" si="4"/>
        <v>-</v>
      </c>
      <c r="O78" s="221"/>
      <c r="P78" s="222"/>
      <c r="Q78" s="214"/>
      <c r="R78" s="223"/>
      <c r="S78" s="213"/>
      <c r="T78" s="214"/>
      <c r="U78" s="79" t="str">
        <f>IF(ISBLANK(T78), "", VLOOKUP(T78, Z!$A$2:$C$4127, 3, FALSE))</f>
        <v/>
      </c>
      <c r="V78" s="225"/>
      <c r="W78" s="160">
        <f t="shared" si="5"/>
        <v>0</v>
      </c>
      <c r="X78" s="237"/>
      <c r="Y78" s="241">
        <f t="shared" si="6"/>
        <v>0</v>
      </c>
      <c r="Z78" s="242">
        <f t="shared" si="7"/>
        <v>15</v>
      </c>
      <c r="AA78" s="242">
        <v>0.75</v>
      </c>
      <c r="AB78" s="242">
        <f t="shared" si="1"/>
        <v>1.8</v>
      </c>
      <c r="AC78" s="242">
        <f t="shared" si="8"/>
        <v>43</v>
      </c>
      <c r="AD78" s="241" t="str" cm="1">
        <f t="array" ref="AD78">IFERROR(INDEX($AO$26:$AO$35, AF78), "-")</f>
        <v>-</v>
      </c>
      <c r="AE78" s="243" cm="1">
        <f t="array" ref="AE78">IFERROR(INDEX(($AP$26:$AS$35,$AP$36:$AV$40), IF($Y$20="B", MATCH($AF78, $AN$36:$AN$40, 0), MATCH($AF78, $AN$26:$AN$35, 0)), MATCH($AK78, $AP$25:$AV$25, 0), IF($Y$20="B", 2, 1)), 0)</f>
        <v>0</v>
      </c>
      <c r="AF78" s="244" t="str">
        <f t="shared" si="2"/>
        <v>-</v>
      </c>
      <c r="AG78" s="244" t="str">
        <f t="shared" si="9"/>
        <v>-</v>
      </c>
      <c r="AH78" s="245" t="str">
        <f t="shared" si="10"/>
        <v>-</v>
      </c>
      <c r="AI78" s="245" t="str">
        <f t="shared" si="11"/>
        <v>-</v>
      </c>
      <c r="AJ78" s="245" t="str" cm="1">
        <f t="array" ref="AJ78">IF($AG78=1, IF(ISBLANK($L78), "!", $L78), IFERROR(_xlfn.SWITCH(TRUE, AH78&lt;=0.5, "A", AH78&lt;=1, "B", AH78&lt;=1.5, "C", AH78&lt;=2, "D", AH78&lt;=2.5, "E", AH78&lt;=3, "F", AH78&lt;=1000, "G"), "-"))</f>
        <v>-</v>
      </c>
      <c r="AK78" s="245" t="str">
        <f t="shared" si="12"/>
        <v>-</v>
      </c>
      <c r="AL78" s="246" t="str">
        <f t="shared" si="13"/>
        <v>-</v>
      </c>
      <c r="AM78" s="237"/>
      <c r="AN78" s="237"/>
      <c r="AO78" s="237"/>
      <c r="AP78" s="237"/>
      <c r="AQ78" s="237"/>
      <c r="AR78" s="237"/>
      <c r="AS78" s="237"/>
      <c r="AT78" s="237"/>
      <c r="AU78" s="237"/>
      <c r="AV78" s="237"/>
      <c r="AW78" s="13"/>
      <c r="AX78" s="13"/>
    </row>
    <row r="79" spans="1:50" ht="12.75" customHeight="1" x14ac:dyDescent="0.2">
      <c r="A79" s="144">
        <f t="shared" si="0"/>
        <v>16</v>
      </c>
      <c r="B79" s="9">
        <v>56</v>
      </c>
      <c r="C79" s="213"/>
      <c r="D79" s="214"/>
      <c r="E79" s="79" t="str">
        <f>IF(ISBLANK(D79), "", VLOOKUP(D79, Z!$A$2:$C$4127, 3, FALSE))</f>
        <v/>
      </c>
      <c r="F79" s="215"/>
      <c r="G79" s="216"/>
      <c r="H79" s="217" t="b">
        <v>0</v>
      </c>
      <c r="I79" s="217" t="b">
        <v>0</v>
      </c>
      <c r="J79" s="152" t="str">
        <f t="shared" si="3"/>
        <v>-</v>
      </c>
      <c r="K79" s="218"/>
      <c r="L79" s="219"/>
      <c r="M79" s="220"/>
      <c r="N79" s="152" t="str">
        <f t="shared" si="4"/>
        <v>-</v>
      </c>
      <c r="O79" s="221"/>
      <c r="P79" s="222"/>
      <c r="Q79" s="214"/>
      <c r="R79" s="223"/>
      <c r="S79" s="213"/>
      <c r="T79" s="214"/>
      <c r="U79" s="79" t="str">
        <f>IF(ISBLANK(T79), "", VLOOKUP(T79, Z!$A$2:$C$4127, 3, FALSE))</f>
        <v/>
      </c>
      <c r="V79" s="225"/>
      <c r="W79" s="160">
        <f t="shared" si="5"/>
        <v>0</v>
      </c>
      <c r="X79" s="237"/>
      <c r="Y79" s="241">
        <f t="shared" si="6"/>
        <v>0</v>
      </c>
      <c r="Z79" s="242">
        <f t="shared" si="7"/>
        <v>15</v>
      </c>
      <c r="AA79" s="242">
        <v>0.75</v>
      </c>
      <c r="AB79" s="242">
        <f t="shared" si="1"/>
        <v>1.8</v>
      </c>
      <c r="AC79" s="242">
        <f t="shared" si="8"/>
        <v>43</v>
      </c>
      <c r="AD79" s="241" t="str" cm="1">
        <f t="array" ref="AD79">IFERROR(INDEX($AO$26:$AO$35, AF79), "-")</f>
        <v>-</v>
      </c>
      <c r="AE79" s="243" cm="1">
        <f t="array" ref="AE79">IFERROR(INDEX(($AP$26:$AS$35,$AP$36:$AV$40), IF($Y$20="B", MATCH($AF79, $AN$36:$AN$40, 0), MATCH($AF79, $AN$26:$AN$35, 0)), MATCH($AK79, $AP$25:$AV$25, 0), IF($Y$20="B", 2, 1)), 0)</f>
        <v>0</v>
      </c>
      <c r="AF79" s="244" t="str">
        <f t="shared" si="2"/>
        <v>-</v>
      </c>
      <c r="AG79" s="244" t="str">
        <f t="shared" si="9"/>
        <v>-</v>
      </c>
      <c r="AH79" s="245" t="str">
        <f t="shared" si="10"/>
        <v>-</v>
      </c>
      <c r="AI79" s="245" t="str">
        <f t="shared" si="11"/>
        <v>-</v>
      </c>
      <c r="AJ79" s="245" t="str" cm="1">
        <f t="array" ref="AJ79">IF($AG79=1, IF(ISBLANK($L79), "!", $L79), IFERROR(_xlfn.SWITCH(TRUE, AH79&lt;=0.5, "A", AH79&lt;=1, "B", AH79&lt;=1.5, "C", AH79&lt;=2, "D", AH79&lt;=2.5, "E", AH79&lt;=3, "F", AH79&lt;=1000, "G"), "-"))</f>
        <v>-</v>
      </c>
      <c r="AK79" s="245" t="str">
        <f t="shared" si="12"/>
        <v>-</v>
      </c>
      <c r="AL79" s="246" t="str">
        <f t="shared" si="13"/>
        <v>-</v>
      </c>
      <c r="AM79" s="237"/>
      <c r="AN79" s="237"/>
      <c r="AO79" s="237"/>
      <c r="AP79" s="237"/>
      <c r="AQ79" s="237"/>
      <c r="AR79" s="237"/>
      <c r="AS79" s="237"/>
      <c r="AT79" s="237"/>
      <c r="AU79" s="237"/>
      <c r="AV79" s="237"/>
      <c r="AW79" s="13"/>
      <c r="AX79" s="13"/>
    </row>
    <row r="80" spans="1:50" ht="12.75" customHeight="1" x14ac:dyDescent="0.2">
      <c r="A80" s="144">
        <f t="shared" si="0"/>
        <v>16</v>
      </c>
      <c r="B80" s="9">
        <v>57</v>
      </c>
      <c r="C80" s="213"/>
      <c r="D80" s="214"/>
      <c r="E80" s="79" t="str">
        <f>IF(ISBLANK(D80), "", VLOOKUP(D80, Z!$A$2:$C$4127, 3, FALSE))</f>
        <v/>
      </c>
      <c r="F80" s="215"/>
      <c r="G80" s="216"/>
      <c r="H80" s="217" t="b">
        <v>0</v>
      </c>
      <c r="I80" s="217" t="b">
        <v>0</v>
      </c>
      <c r="J80" s="152" t="str">
        <f t="shared" si="3"/>
        <v>-</v>
      </c>
      <c r="K80" s="218"/>
      <c r="L80" s="219"/>
      <c r="M80" s="220"/>
      <c r="N80" s="152" t="str">
        <f t="shared" si="4"/>
        <v>-</v>
      </c>
      <c r="O80" s="221"/>
      <c r="P80" s="222"/>
      <c r="Q80" s="214"/>
      <c r="R80" s="223"/>
      <c r="S80" s="213"/>
      <c r="T80" s="214"/>
      <c r="U80" s="79" t="str">
        <f>IF(ISBLANK(T80), "", VLOOKUP(T80, Z!$A$2:$C$4127, 3, FALSE))</f>
        <v/>
      </c>
      <c r="V80" s="225"/>
      <c r="W80" s="160">
        <f t="shared" si="5"/>
        <v>0</v>
      </c>
      <c r="X80" s="237"/>
      <c r="Y80" s="241">
        <f t="shared" si="6"/>
        <v>0</v>
      </c>
      <c r="Z80" s="242">
        <f t="shared" si="7"/>
        <v>15</v>
      </c>
      <c r="AA80" s="242">
        <v>0.75</v>
      </c>
      <c r="AB80" s="242">
        <f t="shared" si="1"/>
        <v>1.8</v>
      </c>
      <c r="AC80" s="242">
        <f t="shared" si="8"/>
        <v>43</v>
      </c>
      <c r="AD80" s="241" t="str" cm="1">
        <f t="array" ref="AD80">IFERROR(INDEX($AO$26:$AO$35, AF80), "-")</f>
        <v>-</v>
      </c>
      <c r="AE80" s="243" cm="1">
        <f t="array" ref="AE80">IFERROR(INDEX(($AP$26:$AS$35,$AP$36:$AV$40), IF($Y$20="B", MATCH($AF80, $AN$36:$AN$40, 0), MATCH($AF80, $AN$26:$AN$35, 0)), MATCH($AK80, $AP$25:$AV$25, 0), IF($Y$20="B", 2, 1)), 0)</f>
        <v>0</v>
      </c>
      <c r="AF80" s="244" t="str">
        <f t="shared" si="2"/>
        <v>-</v>
      </c>
      <c r="AG80" s="244" t="str">
        <f t="shared" si="9"/>
        <v>-</v>
      </c>
      <c r="AH80" s="245" t="str">
        <f t="shared" si="10"/>
        <v>-</v>
      </c>
      <c r="AI80" s="245" t="str">
        <f t="shared" si="11"/>
        <v>-</v>
      </c>
      <c r="AJ80" s="245" t="str" cm="1">
        <f t="array" ref="AJ80">IF($AG80=1, IF(ISBLANK($L80), "!", $L80), IFERROR(_xlfn.SWITCH(TRUE, AH80&lt;=0.5, "A", AH80&lt;=1, "B", AH80&lt;=1.5, "C", AH80&lt;=2, "D", AH80&lt;=2.5, "E", AH80&lt;=3, "F", AH80&lt;=1000, "G"), "-"))</f>
        <v>-</v>
      </c>
      <c r="AK80" s="245" t="str">
        <f t="shared" si="12"/>
        <v>-</v>
      </c>
      <c r="AL80" s="246" t="str">
        <f t="shared" si="13"/>
        <v>-</v>
      </c>
      <c r="AM80" s="237"/>
      <c r="AN80" s="237"/>
      <c r="AO80" s="237"/>
      <c r="AP80" s="237"/>
      <c r="AQ80" s="237"/>
      <c r="AR80" s="237"/>
      <c r="AS80" s="237"/>
      <c r="AT80" s="237"/>
      <c r="AU80" s="237"/>
      <c r="AV80" s="237"/>
      <c r="AW80" s="13"/>
      <c r="AX80" s="13"/>
    </row>
    <row r="81" spans="1:50" ht="12.75" customHeight="1" x14ac:dyDescent="0.2">
      <c r="A81" s="144">
        <f t="shared" si="0"/>
        <v>16</v>
      </c>
      <c r="B81" s="9">
        <v>58</v>
      </c>
      <c r="C81" s="213"/>
      <c r="D81" s="214"/>
      <c r="E81" s="79" t="str">
        <f>IF(ISBLANK(D81), "", VLOOKUP(D81, Z!$A$2:$C$4127, 3, FALSE))</f>
        <v/>
      </c>
      <c r="F81" s="215"/>
      <c r="G81" s="216"/>
      <c r="H81" s="217" t="b">
        <v>0</v>
      </c>
      <c r="I81" s="217" t="b">
        <v>0</v>
      </c>
      <c r="J81" s="152" t="str">
        <f t="shared" si="3"/>
        <v>-</v>
      </c>
      <c r="K81" s="218"/>
      <c r="L81" s="219"/>
      <c r="M81" s="220"/>
      <c r="N81" s="152" t="str">
        <f t="shared" si="4"/>
        <v>-</v>
      </c>
      <c r="O81" s="221"/>
      <c r="P81" s="222"/>
      <c r="Q81" s="214"/>
      <c r="R81" s="223"/>
      <c r="S81" s="213"/>
      <c r="T81" s="214"/>
      <c r="U81" s="79" t="str">
        <f>IF(ISBLANK(T81), "", VLOOKUP(T81, Z!$A$2:$C$4127, 3, FALSE))</f>
        <v/>
      </c>
      <c r="V81" s="225"/>
      <c r="W81" s="160">
        <f t="shared" si="5"/>
        <v>0</v>
      </c>
      <c r="X81" s="237"/>
      <c r="Y81" s="241">
        <f t="shared" si="6"/>
        <v>0</v>
      </c>
      <c r="Z81" s="242">
        <f t="shared" si="7"/>
        <v>15</v>
      </c>
      <c r="AA81" s="242">
        <v>0.75</v>
      </c>
      <c r="AB81" s="242">
        <f t="shared" si="1"/>
        <v>1.8</v>
      </c>
      <c r="AC81" s="242">
        <f t="shared" si="8"/>
        <v>43</v>
      </c>
      <c r="AD81" s="241" t="str" cm="1">
        <f t="array" ref="AD81">IFERROR(INDEX($AO$26:$AO$35, AF81), "-")</f>
        <v>-</v>
      </c>
      <c r="AE81" s="243" cm="1">
        <f t="array" ref="AE81">IFERROR(INDEX(($AP$26:$AS$35,$AP$36:$AV$40), IF($Y$20="B", MATCH($AF81, $AN$36:$AN$40, 0), MATCH($AF81, $AN$26:$AN$35, 0)), MATCH($AK81, $AP$25:$AV$25, 0), IF($Y$20="B", 2, 1)), 0)</f>
        <v>0</v>
      </c>
      <c r="AF81" s="244" t="str">
        <f t="shared" si="2"/>
        <v>-</v>
      </c>
      <c r="AG81" s="244" t="str">
        <f t="shared" si="9"/>
        <v>-</v>
      </c>
      <c r="AH81" s="245" t="str">
        <f t="shared" si="10"/>
        <v>-</v>
      </c>
      <c r="AI81" s="245" t="str">
        <f t="shared" si="11"/>
        <v>-</v>
      </c>
      <c r="AJ81" s="245" t="str" cm="1">
        <f t="array" ref="AJ81">IF($AG81=1, IF(ISBLANK($L81), "!", $L81), IFERROR(_xlfn.SWITCH(TRUE, AH81&lt;=0.5, "A", AH81&lt;=1, "B", AH81&lt;=1.5, "C", AH81&lt;=2, "D", AH81&lt;=2.5, "E", AH81&lt;=3, "F", AH81&lt;=1000, "G"), "-"))</f>
        <v>-</v>
      </c>
      <c r="AK81" s="245" t="str">
        <f t="shared" si="12"/>
        <v>-</v>
      </c>
      <c r="AL81" s="246" t="str">
        <f t="shared" si="13"/>
        <v>-</v>
      </c>
      <c r="AM81" s="237"/>
      <c r="AN81" s="237"/>
      <c r="AO81" s="237"/>
      <c r="AP81" s="237"/>
      <c r="AQ81" s="237"/>
      <c r="AR81" s="237"/>
      <c r="AS81" s="237"/>
      <c r="AT81" s="237"/>
      <c r="AU81" s="237"/>
      <c r="AV81" s="237"/>
      <c r="AW81" s="13"/>
      <c r="AX81" s="13"/>
    </row>
    <row r="82" spans="1:50" ht="12.75" customHeight="1" x14ac:dyDescent="0.2">
      <c r="A82" s="144">
        <f t="shared" si="0"/>
        <v>16</v>
      </c>
      <c r="B82" s="9">
        <v>59</v>
      </c>
      <c r="C82" s="213"/>
      <c r="D82" s="214"/>
      <c r="E82" s="79" t="str">
        <f>IF(ISBLANK(D82), "", VLOOKUP(D82, Z!$A$2:$C$4127, 3, FALSE))</f>
        <v/>
      </c>
      <c r="F82" s="215"/>
      <c r="G82" s="216"/>
      <c r="H82" s="217" t="b">
        <v>0</v>
      </c>
      <c r="I82" s="217" t="b">
        <v>0</v>
      </c>
      <c r="J82" s="152" t="str">
        <f t="shared" si="3"/>
        <v>-</v>
      </c>
      <c r="K82" s="218"/>
      <c r="L82" s="219"/>
      <c r="M82" s="220"/>
      <c r="N82" s="152" t="str">
        <f t="shared" si="4"/>
        <v>-</v>
      </c>
      <c r="O82" s="221"/>
      <c r="P82" s="222"/>
      <c r="Q82" s="214"/>
      <c r="R82" s="223"/>
      <c r="S82" s="213"/>
      <c r="T82" s="214"/>
      <c r="U82" s="79" t="str">
        <f>IF(ISBLANK(T82), "", VLOOKUP(T82, Z!$A$2:$C$4127, 3, FALSE))</f>
        <v/>
      </c>
      <c r="V82" s="225"/>
      <c r="W82" s="160">
        <f t="shared" si="5"/>
        <v>0</v>
      </c>
      <c r="X82" s="237"/>
      <c r="Y82" s="241">
        <f t="shared" si="6"/>
        <v>0</v>
      </c>
      <c r="Z82" s="242">
        <f t="shared" si="7"/>
        <v>15</v>
      </c>
      <c r="AA82" s="242">
        <v>0.75</v>
      </c>
      <c r="AB82" s="242">
        <f t="shared" si="1"/>
        <v>1.8</v>
      </c>
      <c r="AC82" s="242">
        <f t="shared" si="8"/>
        <v>43</v>
      </c>
      <c r="AD82" s="241" t="str" cm="1">
        <f t="array" ref="AD82">IFERROR(INDEX($AO$26:$AO$35, AF82), "-")</f>
        <v>-</v>
      </c>
      <c r="AE82" s="243" cm="1">
        <f t="array" ref="AE82">IFERROR(INDEX(($AP$26:$AS$35,$AP$36:$AV$40), IF($Y$20="B", MATCH($AF82, $AN$36:$AN$40, 0), MATCH($AF82, $AN$26:$AN$35, 0)), MATCH($AK82, $AP$25:$AV$25, 0), IF($Y$20="B", 2, 1)), 0)</f>
        <v>0</v>
      </c>
      <c r="AF82" s="244" t="str">
        <f t="shared" si="2"/>
        <v>-</v>
      </c>
      <c r="AG82" s="244" t="str">
        <f t="shared" si="9"/>
        <v>-</v>
      </c>
      <c r="AH82" s="245" t="str">
        <f t="shared" si="10"/>
        <v>-</v>
      </c>
      <c r="AI82" s="245" t="str">
        <f t="shared" si="11"/>
        <v>-</v>
      </c>
      <c r="AJ82" s="245" t="str" cm="1">
        <f t="array" ref="AJ82">IF($AG82=1, IF(ISBLANK($L82), "!", $L82), IFERROR(_xlfn.SWITCH(TRUE, AH82&lt;=0.5, "A", AH82&lt;=1, "B", AH82&lt;=1.5, "C", AH82&lt;=2, "D", AH82&lt;=2.5, "E", AH82&lt;=3, "F", AH82&lt;=1000, "G"), "-"))</f>
        <v>-</v>
      </c>
      <c r="AK82" s="245" t="str">
        <f t="shared" si="12"/>
        <v>-</v>
      </c>
      <c r="AL82" s="246" t="str">
        <f t="shared" si="13"/>
        <v>-</v>
      </c>
      <c r="AM82" s="237"/>
      <c r="AN82" s="237"/>
      <c r="AO82" s="237"/>
      <c r="AP82" s="237"/>
      <c r="AQ82" s="237"/>
      <c r="AR82" s="237"/>
      <c r="AS82" s="237"/>
      <c r="AT82" s="237"/>
      <c r="AU82" s="237"/>
      <c r="AV82" s="237"/>
      <c r="AW82" s="13"/>
      <c r="AX82" s="13"/>
    </row>
    <row r="83" spans="1:50" ht="12.75" customHeight="1" x14ac:dyDescent="0.2">
      <c r="A83" s="144">
        <f t="shared" si="0"/>
        <v>16</v>
      </c>
      <c r="B83" s="9">
        <v>60</v>
      </c>
      <c r="C83" s="213"/>
      <c r="D83" s="214"/>
      <c r="E83" s="79" t="str">
        <f>IF(ISBLANK(D83), "", VLOOKUP(D83, Z!$A$2:$C$4127, 3, FALSE))</f>
        <v/>
      </c>
      <c r="F83" s="215"/>
      <c r="G83" s="216"/>
      <c r="H83" s="217" t="b">
        <v>0</v>
      </c>
      <c r="I83" s="217" t="b">
        <v>0</v>
      </c>
      <c r="J83" s="152" t="str">
        <f t="shared" si="3"/>
        <v>-</v>
      </c>
      <c r="K83" s="218"/>
      <c r="L83" s="219"/>
      <c r="M83" s="220"/>
      <c r="N83" s="152" t="str">
        <f t="shared" si="4"/>
        <v>-</v>
      </c>
      <c r="O83" s="221"/>
      <c r="P83" s="222"/>
      <c r="Q83" s="214"/>
      <c r="R83" s="223"/>
      <c r="S83" s="213"/>
      <c r="T83" s="214"/>
      <c r="U83" s="79" t="str">
        <f>IF(ISBLANK(T83), "", VLOOKUP(T83, Z!$A$2:$C$4127, 3, FALSE))</f>
        <v/>
      </c>
      <c r="V83" s="225"/>
      <c r="W83" s="160">
        <f t="shared" si="5"/>
        <v>0</v>
      </c>
      <c r="X83" s="237"/>
      <c r="Y83" s="241">
        <f t="shared" si="6"/>
        <v>0</v>
      </c>
      <c r="Z83" s="242">
        <f t="shared" si="7"/>
        <v>15</v>
      </c>
      <c r="AA83" s="242">
        <v>0.75</v>
      </c>
      <c r="AB83" s="242">
        <f t="shared" si="1"/>
        <v>1.8</v>
      </c>
      <c r="AC83" s="242">
        <f t="shared" si="8"/>
        <v>43</v>
      </c>
      <c r="AD83" s="241" t="str" cm="1">
        <f t="array" ref="AD83">IFERROR(INDEX($AO$26:$AO$35, AF83), "-")</f>
        <v>-</v>
      </c>
      <c r="AE83" s="243" cm="1">
        <f t="array" ref="AE83">IFERROR(INDEX(($AP$26:$AS$35,$AP$36:$AV$40), IF($Y$20="B", MATCH($AF83, $AN$36:$AN$40, 0), MATCH($AF83, $AN$26:$AN$35, 0)), MATCH($AK83, $AP$25:$AV$25, 0), IF($Y$20="B", 2, 1)), 0)</f>
        <v>0</v>
      </c>
      <c r="AF83" s="244" t="str">
        <f t="shared" si="2"/>
        <v>-</v>
      </c>
      <c r="AG83" s="244" t="str">
        <f t="shared" si="9"/>
        <v>-</v>
      </c>
      <c r="AH83" s="245" t="str">
        <f t="shared" si="10"/>
        <v>-</v>
      </c>
      <c r="AI83" s="245" t="str">
        <f t="shared" si="11"/>
        <v>-</v>
      </c>
      <c r="AJ83" s="245" t="str" cm="1">
        <f t="array" ref="AJ83">IF($AG83=1, IF(ISBLANK($L83), "!", $L83), IFERROR(_xlfn.SWITCH(TRUE, AH83&lt;=0.5, "A", AH83&lt;=1, "B", AH83&lt;=1.5, "C", AH83&lt;=2, "D", AH83&lt;=2.5, "E", AH83&lt;=3, "F", AH83&lt;=1000, "G"), "-"))</f>
        <v>-</v>
      </c>
      <c r="AK83" s="245" t="str">
        <f t="shared" si="12"/>
        <v>-</v>
      </c>
      <c r="AL83" s="246" t="str">
        <f t="shared" si="13"/>
        <v>-</v>
      </c>
      <c r="AM83" s="237"/>
      <c r="AN83" s="237"/>
      <c r="AO83" s="237"/>
      <c r="AP83" s="237"/>
      <c r="AQ83" s="237"/>
      <c r="AR83" s="237"/>
      <c r="AS83" s="237"/>
      <c r="AT83" s="237"/>
      <c r="AU83" s="237"/>
      <c r="AV83" s="237"/>
      <c r="AW83" s="13"/>
      <c r="AX83" s="13"/>
    </row>
    <row r="84" spans="1:50" ht="12.75" customHeight="1" x14ac:dyDescent="0.2">
      <c r="A84" s="144">
        <f t="shared" si="0"/>
        <v>16</v>
      </c>
      <c r="B84" s="9">
        <v>61</v>
      </c>
      <c r="C84" s="213"/>
      <c r="D84" s="214"/>
      <c r="E84" s="79" t="str">
        <f>IF(ISBLANK(D84), "", VLOOKUP(D84, Z!$A$2:$C$4127, 3, FALSE))</f>
        <v/>
      </c>
      <c r="F84" s="215"/>
      <c r="G84" s="216"/>
      <c r="H84" s="217" t="b">
        <v>0</v>
      </c>
      <c r="I84" s="217" t="b">
        <v>0</v>
      </c>
      <c r="J84" s="152" t="str">
        <f t="shared" si="3"/>
        <v>-</v>
      </c>
      <c r="K84" s="218"/>
      <c r="L84" s="219"/>
      <c r="M84" s="220"/>
      <c r="N84" s="152" t="str">
        <f t="shared" si="4"/>
        <v>-</v>
      </c>
      <c r="O84" s="221"/>
      <c r="P84" s="222"/>
      <c r="Q84" s="214"/>
      <c r="R84" s="223"/>
      <c r="S84" s="213"/>
      <c r="T84" s="214"/>
      <c r="U84" s="79" t="str">
        <f>IF(ISBLANK(T84), "", VLOOKUP(T84, Z!$A$2:$C$4127, 3, FALSE))</f>
        <v/>
      </c>
      <c r="V84" s="225"/>
      <c r="W84" s="160">
        <f t="shared" si="5"/>
        <v>0</v>
      </c>
      <c r="X84" s="237"/>
      <c r="Y84" s="241">
        <f t="shared" si="6"/>
        <v>0</v>
      </c>
      <c r="Z84" s="242">
        <f t="shared" si="7"/>
        <v>15</v>
      </c>
      <c r="AA84" s="242">
        <v>0.75</v>
      </c>
      <c r="AB84" s="242">
        <f t="shared" si="1"/>
        <v>1.8</v>
      </c>
      <c r="AC84" s="242">
        <f t="shared" si="8"/>
        <v>43</v>
      </c>
      <c r="AD84" s="241" t="str" cm="1">
        <f t="array" ref="AD84">IFERROR(INDEX($AO$26:$AO$35, AF84), "-")</f>
        <v>-</v>
      </c>
      <c r="AE84" s="243" cm="1">
        <f t="array" ref="AE84">IFERROR(INDEX(($AP$26:$AS$35,$AP$36:$AV$40), IF($Y$20="B", MATCH($AF84, $AN$36:$AN$40, 0), MATCH($AF84, $AN$26:$AN$35, 0)), MATCH($AK84, $AP$25:$AV$25, 0), IF($Y$20="B", 2, 1)), 0)</f>
        <v>0</v>
      </c>
      <c r="AF84" s="244" t="str">
        <f t="shared" si="2"/>
        <v>-</v>
      </c>
      <c r="AG84" s="244" t="str">
        <f t="shared" si="9"/>
        <v>-</v>
      </c>
      <c r="AH84" s="245" t="str">
        <f t="shared" si="10"/>
        <v>-</v>
      </c>
      <c r="AI84" s="245" t="str">
        <f t="shared" si="11"/>
        <v>-</v>
      </c>
      <c r="AJ84" s="245" t="str" cm="1">
        <f t="array" ref="AJ84">IF($AG84=1, IF(ISBLANK($L84), "!", $L84), IFERROR(_xlfn.SWITCH(TRUE, AH84&lt;=0.5, "A", AH84&lt;=1, "B", AH84&lt;=1.5, "C", AH84&lt;=2, "D", AH84&lt;=2.5, "E", AH84&lt;=3, "F", AH84&lt;=1000, "G"), "-"))</f>
        <v>-</v>
      </c>
      <c r="AK84" s="245" t="str">
        <f t="shared" si="12"/>
        <v>-</v>
      </c>
      <c r="AL84" s="246" t="str">
        <f t="shared" si="13"/>
        <v>-</v>
      </c>
      <c r="AM84" s="237"/>
      <c r="AN84" s="237"/>
      <c r="AO84" s="237"/>
      <c r="AP84" s="237"/>
      <c r="AQ84" s="237"/>
      <c r="AR84" s="237"/>
      <c r="AS84" s="237"/>
      <c r="AT84" s="237"/>
      <c r="AU84" s="237"/>
      <c r="AV84" s="237"/>
      <c r="AW84" s="13"/>
      <c r="AX84" s="13"/>
    </row>
    <row r="85" spans="1:50" ht="12.75" customHeight="1" x14ac:dyDescent="0.2">
      <c r="A85" s="144">
        <f t="shared" si="0"/>
        <v>16</v>
      </c>
      <c r="B85" s="9">
        <v>62</v>
      </c>
      <c r="C85" s="213"/>
      <c r="D85" s="214"/>
      <c r="E85" s="79" t="str">
        <f>IF(ISBLANK(D85), "", VLOOKUP(D85, Z!$A$2:$C$4127, 3, FALSE))</f>
        <v/>
      </c>
      <c r="F85" s="215"/>
      <c r="G85" s="216"/>
      <c r="H85" s="217" t="b">
        <v>0</v>
      </c>
      <c r="I85" s="217" t="b">
        <v>0</v>
      </c>
      <c r="J85" s="152" t="str">
        <f t="shared" si="3"/>
        <v>-</v>
      </c>
      <c r="K85" s="218"/>
      <c r="L85" s="219"/>
      <c r="M85" s="220"/>
      <c r="N85" s="152" t="str">
        <f t="shared" si="4"/>
        <v>-</v>
      </c>
      <c r="O85" s="221"/>
      <c r="P85" s="222"/>
      <c r="Q85" s="214"/>
      <c r="R85" s="223"/>
      <c r="S85" s="213"/>
      <c r="T85" s="214"/>
      <c r="U85" s="79" t="str">
        <f>IF(ISBLANK(T85), "", VLOOKUP(T85, Z!$A$2:$C$4127, 3, FALSE))</f>
        <v/>
      </c>
      <c r="V85" s="225"/>
      <c r="W85" s="160">
        <f t="shared" si="5"/>
        <v>0</v>
      </c>
      <c r="X85" s="237"/>
      <c r="Y85" s="241">
        <f t="shared" si="6"/>
        <v>0</v>
      </c>
      <c r="Z85" s="242">
        <f t="shared" si="7"/>
        <v>15</v>
      </c>
      <c r="AA85" s="242">
        <v>0.75</v>
      </c>
      <c r="AB85" s="242">
        <f t="shared" si="1"/>
        <v>1.8</v>
      </c>
      <c r="AC85" s="242">
        <f t="shared" si="8"/>
        <v>43</v>
      </c>
      <c r="AD85" s="241" t="str" cm="1">
        <f t="array" ref="AD85">IFERROR(INDEX($AO$26:$AO$35, AF85), "-")</f>
        <v>-</v>
      </c>
      <c r="AE85" s="243" cm="1">
        <f t="array" ref="AE85">IFERROR(INDEX(($AP$26:$AS$35,$AP$36:$AV$40), IF($Y$20="B", MATCH($AF85, $AN$36:$AN$40, 0), MATCH($AF85, $AN$26:$AN$35, 0)), MATCH($AK85, $AP$25:$AV$25, 0), IF($Y$20="B", 2, 1)), 0)</f>
        <v>0</v>
      </c>
      <c r="AF85" s="244" t="str">
        <f t="shared" si="2"/>
        <v>-</v>
      </c>
      <c r="AG85" s="244" t="str">
        <f t="shared" si="9"/>
        <v>-</v>
      </c>
      <c r="AH85" s="245" t="str">
        <f t="shared" si="10"/>
        <v>-</v>
      </c>
      <c r="AI85" s="245" t="str">
        <f t="shared" si="11"/>
        <v>-</v>
      </c>
      <c r="AJ85" s="245" t="str" cm="1">
        <f t="array" ref="AJ85">IF($AG85=1, IF(ISBLANK($L85), "!", $L85), IFERROR(_xlfn.SWITCH(TRUE, AH85&lt;=0.5, "A", AH85&lt;=1, "B", AH85&lt;=1.5, "C", AH85&lt;=2, "D", AH85&lt;=2.5, "E", AH85&lt;=3, "F", AH85&lt;=1000, "G"), "-"))</f>
        <v>-</v>
      </c>
      <c r="AK85" s="245" t="str">
        <f t="shared" si="12"/>
        <v>-</v>
      </c>
      <c r="AL85" s="246" t="str">
        <f t="shared" si="13"/>
        <v>-</v>
      </c>
      <c r="AM85" s="237"/>
      <c r="AN85" s="237"/>
      <c r="AO85" s="237"/>
      <c r="AP85" s="237"/>
      <c r="AQ85" s="237"/>
      <c r="AR85" s="237"/>
      <c r="AS85" s="237"/>
      <c r="AT85" s="237"/>
      <c r="AU85" s="237"/>
      <c r="AV85" s="237"/>
      <c r="AW85" s="13"/>
      <c r="AX85" s="13"/>
    </row>
    <row r="86" spans="1:50" ht="12.75" customHeight="1" x14ac:dyDescent="0.2">
      <c r="A86" s="144">
        <f t="shared" si="0"/>
        <v>16</v>
      </c>
      <c r="B86" s="9">
        <v>63</v>
      </c>
      <c r="C86" s="213"/>
      <c r="D86" s="214"/>
      <c r="E86" s="79" t="str">
        <f>IF(ISBLANK(D86), "", VLOOKUP(D86, Z!$A$2:$C$4127, 3, FALSE))</f>
        <v/>
      </c>
      <c r="F86" s="215"/>
      <c r="G86" s="216"/>
      <c r="H86" s="217" t="b">
        <v>0</v>
      </c>
      <c r="I86" s="217" t="b">
        <v>0</v>
      </c>
      <c r="J86" s="152" t="str">
        <f t="shared" si="3"/>
        <v>-</v>
      </c>
      <c r="K86" s="218"/>
      <c r="L86" s="219"/>
      <c r="M86" s="220"/>
      <c r="N86" s="152" t="str">
        <f t="shared" si="4"/>
        <v>-</v>
      </c>
      <c r="O86" s="221"/>
      <c r="P86" s="222"/>
      <c r="Q86" s="214"/>
      <c r="R86" s="223"/>
      <c r="S86" s="213"/>
      <c r="T86" s="214"/>
      <c r="U86" s="79" t="str">
        <f>IF(ISBLANK(T86), "", VLOOKUP(T86, Z!$A$2:$C$4127, 3, FALSE))</f>
        <v/>
      </c>
      <c r="V86" s="225"/>
      <c r="W86" s="160">
        <f t="shared" si="5"/>
        <v>0</v>
      </c>
      <c r="X86" s="237"/>
      <c r="Y86" s="241">
        <f t="shared" si="6"/>
        <v>0</v>
      </c>
      <c r="Z86" s="242">
        <f t="shared" si="7"/>
        <v>15</v>
      </c>
      <c r="AA86" s="242">
        <v>0.75</v>
      </c>
      <c r="AB86" s="242">
        <f t="shared" si="1"/>
        <v>1.8</v>
      </c>
      <c r="AC86" s="242">
        <f t="shared" si="8"/>
        <v>43</v>
      </c>
      <c r="AD86" s="241" t="str" cm="1">
        <f t="array" ref="AD86">IFERROR(INDEX($AO$26:$AO$35, AF86), "-")</f>
        <v>-</v>
      </c>
      <c r="AE86" s="243" cm="1">
        <f t="array" ref="AE86">IFERROR(INDEX(($AP$26:$AS$35,$AP$36:$AV$40), IF($Y$20="B", MATCH($AF86, $AN$36:$AN$40, 0), MATCH($AF86, $AN$26:$AN$35, 0)), MATCH($AK86, $AP$25:$AV$25, 0), IF($Y$20="B", 2, 1)), 0)</f>
        <v>0</v>
      </c>
      <c r="AF86" s="244" t="str">
        <f t="shared" si="2"/>
        <v>-</v>
      </c>
      <c r="AG86" s="244" t="str">
        <f t="shared" si="9"/>
        <v>-</v>
      </c>
      <c r="AH86" s="245" t="str">
        <f t="shared" si="10"/>
        <v>-</v>
      </c>
      <c r="AI86" s="245" t="str">
        <f t="shared" si="11"/>
        <v>-</v>
      </c>
      <c r="AJ86" s="245" t="str" cm="1">
        <f t="array" ref="AJ86">IF($AG86=1, IF(ISBLANK($L86), "!", $L86), IFERROR(_xlfn.SWITCH(TRUE, AH86&lt;=0.5, "A", AH86&lt;=1, "B", AH86&lt;=1.5, "C", AH86&lt;=2, "D", AH86&lt;=2.5, "E", AH86&lt;=3, "F", AH86&lt;=1000, "G"), "-"))</f>
        <v>-</v>
      </c>
      <c r="AK86" s="245" t="str">
        <f t="shared" si="12"/>
        <v>-</v>
      </c>
      <c r="AL86" s="246" t="str">
        <f t="shared" si="13"/>
        <v>-</v>
      </c>
      <c r="AM86" s="237"/>
      <c r="AN86" s="237"/>
      <c r="AO86" s="237"/>
      <c r="AP86" s="237"/>
      <c r="AQ86" s="237"/>
      <c r="AR86" s="237"/>
      <c r="AS86" s="237"/>
      <c r="AT86" s="237"/>
      <c r="AU86" s="237"/>
      <c r="AV86" s="237"/>
      <c r="AW86" s="13"/>
      <c r="AX86" s="13"/>
    </row>
    <row r="87" spans="1:50" ht="12.75" customHeight="1" x14ac:dyDescent="0.2">
      <c r="A87" s="144">
        <f t="shared" si="0"/>
        <v>16</v>
      </c>
      <c r="B87" s="9">
        <v>64</v>
      </c>
      <c r="C87" s="213"/>
      <c r="D87" s="214"/>
      <c r="E87" s="79" t="str">
        <f>IF(ISBLANK(D87), "", VLOOKUP(D87, Z!$A$2:$C$4127, 3, FALSE))</f>
        <v/>
      </c>
      <c r="F87" s="215"/>
      <c r="G87" s="216"/>
      <c r="H87" s="217" t="b">
        <v>0</v>
      </c>
      <c r="I87" s="217" t="b">
        <v>0</v>
      </c>
      <c r="J87" s="152" t="str">
        <f t="shared" si="3"/>
        <v>-</v>
      </c>
      <c r="K87" s="218"/>
      <c r="L87" s="219"/>
      <c r="M87" s="220"/>
      <c r="N87" s="152" t="str">
        <f t="shared" si="4"/>
        <v>-</v>
      </c>
      <c r="O87" s="221"/>
      <c r="P87" s="222"/>
      <c r="Q87" s="214"/>
      <c r="R87" s="223"/>
      <c r="S87" s="213"/>
      <c r="T87" s="214"/>
      <c r="U87" s="79" t="str">
        <f>IF(ISBLANK(T87), "", VLOOKUP(T87, Z!$A$2:$C$4127, 3, FALSE))</f>
        <v/>
      </c>
      <c r="V87" s="225"/>
      <c r="W87" s="160">
        <f t="shared" si="5"/>
        <v>0</v>
      </c>
      <c r="X87" s="237"/>
      <c r="Y87" s="241">
        <f t="shared" si="6"/>
        <v>0</v>
      </c>
      <c r="Z87" s="242">
        <f t="shared" si="7"/>
        <v>15</v>
      </c>
      <c r="AA87" s="242">
        <v>0.75</v>
      </c>
      <c r="AB87" s="242">
        <f t="shared" si="1"/>
        <v>1.8</v>
      </c>
      <c r="AC87" s="242">
        <f t="shared" si="8"/>
        <v>43</v>
      </c>
      <c r="AD87" s="241" t="str" cm="1">
        <f t="array" ref="AD87">IFERROR(INDEX($AO$26:$AO$35, AF87), "-")</f>
        <v>-</v>
      </c>
      <c r="AE87" s="243" cm="1">
        <f t="array" ref="AE87">IFERROR(INDEX(($AP$26:$AS$35,$AP$36:$AV$40), IF($Y$20="B", MATCH($AF87, $AN$36:$AN$40, 0), MATCH($AF87, $AN$26:$AN$35, 0)), MATCH($AK87, $AP$25:$AV$25, 0), IF($Y$20="B", 2, 1)), 0)</f>
        <v>0</v>
      </c>
      <c r="AF87" s="244" t="str">
        <f t="shared" si="2"/>
        <v>-</v>
      </c>
      <c r="AG87" s="244" t="str">
        <f t="shared" si="9"/>
        <v>-</v>
      </c>
      <c r="AH87" s="245" t="str">
        <f t="shared" si="10"/>
        <v>-</v>
      </c>
      <c r="AI87" s="245" t="str">
        <f t="shared" si="11"/>
        <v>-</v>
      </c>
      <c r="AJ87" s="245" t="str" cm="1">
        <f t="array" ref="AJ87">IF($AG87=1, IF(ISBLANK($L87), "!", $L87), IFERROR(_xlfn.SWITCH(TRUE, AH87&lt;=0.5, "A", AH87&lt;=1, "B", AH87&lt;=1.5, "C", AH87&lt;=2, "D", AH87&lt;=2.5, "E", AH87&lt;=3, "F", AH87&lt;=1000, "G"), "-"))</f>
        <v>-</v>
      </c>
      <c r="AK87" s="245" t="str">
        <f t="shared" si="12"/>
        <v>-</v>
      </c>
      <c r="AL87" s="246" t="str">
        <f t="shared" si="13"/>
        <v>-</v>
      </c>
      <c r="AM87" s="237"/>
      <c r="AN87" s="237"/>
      <c r="AO87" s="237"/>
      <c r="AP87" s="237"/>
      <c r="AQ87" s="237"/>
      <c r="AR87" s="237"/>
      <c r="AS87" s="237"/>
      <c r="AT87" s="237"/>
      <c r="AU87" s="237"/>
      <c r="AV87" s="237"/>
      <c r="AW87" s="13"/>
      <c r="AX87" s="13"/>
    </row>
    <row r="88" spans="1:50" ht="12.75" customHeight="1" x14ac:dyDescent="0.2">
      <c r="A88" s="144">
        <f t="shared" ref="A88:A151" si="14">COUNTBLANK(C88:G88) + COUNTBLANK(O88:W88) + IF(I88, COUNTBLANK(K88:L88), COUNTBLANK(J88:N88))</f>
        <v>16</v>
      </c>
      <c r="B88" s="9">
        <v>65</v>
      </c>
      <c r="C88" s="213"/>
      <c r="D88" s="214"/>
      <c r="E88" s="79" t="str">
        <f>IF(ISBLANK(D88), "", VLOOKUP(D88, Z!$A$2:$C$4127, 3, FALSE))</f>
        <v/>
      </c>
      <c r="F88" s="215"/>
      <c r="G88" s="216"/>
      <c r="H88" s="217" t="b">
        <v>0</v>
      </c>
      <c r="I88" s="217" t="b">
        <v>0</v>
      </c>
      <c r="J88" s="152" t="str">
        <f t="shared" si="3"/>
        <v>-</v>
      </c>
      <c r="K88" s="218"/>
      <c r="L88" s="219"/>
      <c r="M88" s="220"/>
      <c r="N88" s="152" t="str">
        <f t="shared" si="4"/>
        <v>-</v>
      </c>
      <c r="O88" s="221"/>
      <c r="P88" s="222"/>
      <c r="Q88" s="214"/>
      <c r="R88" s="223"/>
      <c r="S88" s="213"/>
      <c r="T88" s="214"/>
      <c r="U88" s="79" t="str">
        <f>IF(ISBLANK(T88), "", VLOOKUP(T88, Z!$A$2:$C$4127, 3, FALSE))</f>
        <v/>
      </c>
      <c r="V88" s="225"/>
      <c r="W88" s="160">
        <f t="shared" si="5"/>
        <v>0</v>
      </c>
      <c r="X88" s="237"/>
      <c r="Y88" s="241">
        <f t="shared" si="6"/>
        <v>0</v>
      </c>
      <c r="Z88" s="242">
        <f t="shared" si="7"/>
        <v>15</v>
      </c>
      <c r="AA88" s="242">
        <v>0.75</v>
      </c>
      <c r="AB88" s="242">
        <f t="shared" ref="AB88:AB151" si="15">IF(H88, 1.4, 1.8)</f>
        <v>1.8</v>
      </c>
      <c r="AC88" s="242">
        <f t="shared" si="8"/>
        <v>43</v>
      </c>
      <c r="AD88" s="241" t="str" cm="1">
        <f t="array" ref="AD88">IFERROR(INDEX($AO$26:$AO$35, AF88), "-")</f>
        <v>-</v>
      </c>
      <c r="AE88" s="243" cm="1">
        <f t="array" ref="AE88">IFERROR(INDEX(($AP$26:$AS$35,$AP$36:$AV$40), IF($Y$20="B", MATCH($AF88, $AN$36:$AN$40, 0), MATCH($AF88, $AN$26:$AN$35, 0)), MATCH($AK88, $AP$25:$AV$25, 0), IF($Y$20="B", 2, 1)), 0)</f>
        <v>0</v>
      </c>
      <c r="AF88" s="244" t="str">
        <f t="shared" ref="AF88:AF151" si="16">IFERROR(MATCH($G88,INDEX(categories_EZ,,1),0),IFERROR(MATCH($G88,INDEX(categories_EZ,,2),0),IFERROR(MATCH($G88,INDEX(categories_EZ,,3),0),"-")))</f>
        <v>-</v>
      </c>
      <c r="AG88" s="244" t="str">
        <f t="shared" si="9"/>
        <v>-</v>
      </c>
      <c r="AH88" s="245" t="str">
        <f t="shared" si="10"/>
        <v>-</v>
      </c>
      <c r="AI88" s="245" t="str">
        <f t="shared" si="11"/>
        <v>-</v>
      </c>
      <c r="AJ88" s="245" t="str" cm="1">
        <f t="array" ref="AJ88">IF($AG88=1, IF(ISBLANK($L88), "!", $L88), IFERROR(_xlfn.SWITCH(TRUE, AH88&lt;=0.5, "A", AH88&lt;=1, "B", AH88&lt;=1.5, "C", AH88&lt;=2, "D", AH88&lt;=2.5, "E", AH88&lt;=3, "F", AH88&lt;=1000, "G"), "-"))</f>
        <v>-</v>
      </c>
      <c r="AK88" s="245" t="str">
        <f t="shared" si="12"/>
        <v>-</v>
      </c>
      <c r="AL88" s="246" t="str">
        <f t="shared" si="13"/>
        <v>-</v>
      </c>
      <c r="AM88" s="237"/>
      <c r="AN88" s="237"/>
      <c r="AO88" s="237"/>
      <c r="AP88" s="237"/>
      <c r="AQ88" s="237"/>
      <c r="AR88" s="237"/>
      <c r="AS88" s="237"/>
      <c r="AT88" s="237"/>
      <c r="AU88" s="237"/>
      <c r="AV88" s="237"/>
      <c r="AW88" s="13"/>
      <c r="AX88" s="13"/>
    </row>
    <row r="89" spans="1:50" ht="12.75" customHeight="1" x14ac:dyDescent="0.2">
      <c r="A89" s="144">
        <f t="shared" si="14"/>
        <v>16</v>
      </c>
      <c r="B89" s="9">
        <v>66</v>
      </c>
      <c r="C89" s="213"/>
      <c r="D89" s="214"/>
      <c r="E89" s="79" t="str">
        <f>IF(ISBLANK(D89), "", VLOOKUP(D89, Z!$A$2:$C$4127, 3, FALSE))</f>
        <v/>
      </c>
      <c r="F89" s="215"/>
      <c r="G89" s="216"/>
      <c r="H89" s="217" t="b">
        <v>0</v>
      </c>
      <c r="I89" s="217" t="b">
        <v>0</v>
      </c>
      <c r="J89" s="152" t="str">
        <f t="shared" ref="J89:J152" si="17">AD89</f>
        <v>-</v>
      </c>
      <c r="K89" s="218"/>
      <c r="L89" s="219"/>
      <c r="M89" s="220"/>
      <c r="N89" s="152" t="str">
        <f t="shared" ref="N89:N152" si="18">AJ89</f>
        <v>-</v>
      </c>
      <c r="O89" s="221"/>
      <c r="P89" s="222"/>
      <c r="Q89" s="214"/>
      <c r="R89" s="223"/>
      <c r="S89" s="213"/>
      <c r="T89" s="214"/>
      <c r="U89" s="79" t="str">
        <f>IF(ISBLANK(T89), "", VLOOKUP(T89, Z!$A$2:$C$4127, 3, FALSE))</f>
        <v/>
      </c>
      <c r="V89" s="225"/>
      <c r="W89" s="160">
        <f t="shared" ref="W89:W152" si="19">IF(AL89=TRUE, 0, $Y89 * 1000)</f>
        <v>0</v>
      </c>
      <c r="X89" s="237"/>
      <c r="Y89" s="241">
        <f t="shared" ref="Y89:Y152" si="20">IFERROR(AE89, 0)</f>
        <v>0</v>
      </c>
      <c r="Z89" s="242">
        <f t="shared" ref="Z89:Z152" si="21">IF($Y$20="A", 15, 5)</f>
        <v>15</v>
      </c>
      <c r="AA89" s="242">
        <v>0.75</v>
      </c>
      <c r="AB89" s="242">
        <f t="shared" si="15"/>
        <v>1.8</v>
      </c>
      <c r="AC89" s="242">
        <f t="shared" ref="AC89:AC152" si="22">IFERROR((16 + 15 * AB89), "-")</f>
        <v>43</v>
      </c>
      <c r="AD89" s="241" t="str" cm="1">
        <f t="array" ref="AD89">IFERROR(INDEX($AO$26:$AO$35, AF89), "-")</f>
        <v>-</v>
      </c>
      <c r="AE89" s="243" cm="1">
        <f t="array" ref="AE89">IFERROR(INDEX(($AP$26:$AS$35,$AP$36:$AV$40), IF($Y$20="B", MATCH($AF89, $AN$36:$AN$40, 0), MATCH($AF89, $AN$26:$AN$35, 0)), MATCH($AK89, $AP$25:$AV$25, 0), IF($Y$20="B", 2, 1)), 0)</f>
        <v>0</v>
      </c>
      <c r="AF89" s="244" t="str">
        <f t="shared" si="16"/>
        <v>-</v>
      </c>
      <c r="AG89" s="244" t="str">
        <f t="shared" ref="AG89:AG152" si="23">IF(ISNUMBER(AF89), IF($I89, 1, 2), "-")</f>
        <v>-</v>
      </c>
      <c r="AH89" s="245" t="str">
        <f t="shared" ref="AH89:AH152" si="24">IF(AND(M89&gt;0, AG89=2), M89/AC89, "-")</f>
        <v>-</v>
      </c>
      <c r="AI89" s="245" t="str">
        <f t="shared" ref="AI89:AI152" si="25">IF(M89&gt;0, MAX(M89/AC89 - 0.5, 0.5), "-")</f>
        <v>-</v>
      </c>
      <c r="AJ89" s="245" t="str" cm="1">
        <f t="array" ref="AJ89">IF($AG89=1, IF(ISBLANK($L89), "!", $L89), IFERROR(_xlfn.SWITCH(TRUE, AH89&lt;=0.5, "A", AH89&lt;=1, "B", AH89&lt;=1.5, "C", AH89&lt;=2, "D", AH89&lt;=2.5, "E", AH89&lt;=3, "F", AH89&lt;=1000, "G"), "-"))</f>
        <v>-</v>
      </c>
      <c r="AK89" s="245" t="str">
        <f t="shared" ref="AK89:AK152" si="26">IF(AJ89&lt;&gt;"-", IF($AG89=1, $AJ89, IF(AND($Y$20="A", AJ89&gt;"D"), "!", CHAR((MAX(CODE(AJ89)-1, CODE("A")))))), "-")</f>
        <v>-</v>
      </c>
      <c r="AL89" s="246" t="str">
        <f t="shared" ref="AL89:AL152" si="27">IF($Y$20="B", FALSE, IFERROR(AND(AG89&lt;&gt;1, AI89+0.5&gt;2), "-"))</f>
        <v>-</v>
      </c>
      <c r="AM89" s="237"/>
      <c r="AN89" s="237"/>
      <c r="AO89" s="237"/>
      <c r="AP89" s="237"/>
      <c r="AQ89" s="237"/>
      <c r="AR89" s="237"/>
      <c r="AS89" s="237"/>
      <c r="AT89" s="237"/>
      <c r="AU89" s="237"/>
      <c r="AV89" s="237"/>
      <c r="AW89" s="13"/>
      <c r="AX89" s="13"/>
    </row>
    <row r="90" spans="1:50" ht="12.75" customHeight="1" x14ac:dyDescent="0.2">
      <c r="A90" s="144">
        <f t="shared" si="14"/>
        <v>16</v>
      </c>
      <c r="B90" s="9">
        <v>67</v>
      </c>
      <c r="C90" s="213"/>
      <c r="D90" s="214"/>
      <c r="E90" s="79" t="str">
        <f>IF(ISBLANK(D90), "", VLOOKUP(D90, Z!$A$2:$C$4127, 3, FALSE))</f>
        <v/>
      </c>
      <c r="F90" s="215"/>
      <c r="G90" s="216"/>
      <c r="H90" s="217" t="b">
        <v>0</v>
      </c>
      <c r="I90" s="217" t="b">
        <v>0</v>
      </c>
      <c r="J90" s="152" t="str">
        <f t="shared" si="17"/>
        <v>-</v>
      </c>
      <c r="K90" s="218"/>
      <c r="L90" s="219"/>
      <c r="M90" s="220"/>
      <c r="N90" s="152" t="str">
        <f t="shared" si="18"/>
        <v>-</v>
      </c>
      <c r="O90" s="221"/>
      <c r="P90" s="222"/>
      <c r="Q90" s="214"/>
      <c r="R90" s="223"/>
      <c r="S90" s="213"/>
      <c r="T90" s="214"/>
      <c r="U90" s="79" t="str">
        <f>IF(ISBLANK(T90), "", VLOOKUP(T90, Z!$A$2:$C$4127, 3, FALSE))</f>
        <v/>
      </c>
      <c r="V90" s="225"/>
      <c r="W90" s="160">
        <f t="shared" si="19"/>
        <v>0</v>
      </c>
      <c r="X90" s="237"/>
      <c r="Y90" s="241">
        <f t="shared" si="20"/>
        <v>0</v>
      </c>
      <c r="Z90" s="242">
        <f t="shared" si="21"/>
        <v>15</v>
      </c>
      <c r="AA90" s="242">
        <v>0.75</v>
      </c>
      <c r="AB90" s="242">
        <f t="shared" si="15"/>
        <v>1.8</v>
      </c>
      <c r="AC90" s="242">
        <f t="shared" si="22"/>
        <v>43</v>
      </c>
      <c r="AD90" s="241" t="str" cm="1">
        <f t="array" ref="AD90">IFERROR(INDEX($AO$26:$AO$35, AF90), "-")</f>
        <v>-</v>
      </c>
      <c r="AE90" s="243" cm="1">
        <f t="array" ref="AE90">IFERROR(INDEX(($AP$26:$AS$35,$AP$36:$AV$40), IF($Y$20="B", MATCH($AF90, $AN$36:$AN$40, 0), MATCH($AF90, $AN$26:$AN$35, 0)), MATCH($AK90, $AP$25:$AV$25, 0), IF($Y$20="B", 2, 1)), 0)</f>
        <v>0</v>
      </c>
      <c r="AF90" s="244" t="str">
        <f t="shared" si="16"/>
        <v>-</v>
      </c>
      <c r="AG90" s="244" t="str">
        <f t="shared" si="23"/>
        <v>-</v>
      </c>
      <c r="AH90" s="245" t="str">
        <f t="shared" si="24"/>
        <v>-</v>
      </c>
      <c r="AI90" s="245" t="str">
        <f t="shared" si="25"/>
        <v>-</v>
      </c>
      <c r="AJ90" s="245" t="str" cm="1">
        <f t="array" ref="AJ90">IF($AG90=1, IF(ISBLANK($L90), "!", $L90), IFERROR(_xlfn.SWITCH(TRUE, AH90&lt;=0.5, "A", AH90&lt;=1, "B", AH90&lt;=1.5, "C", AH90&lt;=2, "D", AH90&lt;=2.5, "E", AH90&lt;=3, "F", AH90&lt;=1000, "G"), "-"))</f>
        <v>-</v>
      </c>
      <c r="AK90" s="245" t="str">
        <f t="shared" si="26"/>
        <v>-</v>
      </c>
      <c r="AL90" s="246" t="str">
        <f t="shared" si="27"/>
        <v>-</v>
      </c>
      <c r="AM90" s="237"/>
      <c r="AN90" s="237"/>
      <c r="AO90" s="237"/>
      <c r="AP90" s="237"/>
      <c r="AQ90" s="237"/>
      <c r="AR90" s="237"/>
      <c r="AS90" s="237"/>
      <c r="AT90" s="237"/>
      <c r="AU90" s="237"/>
      <c r="AV90" s="237"/>
      <c r="AW90" s="13"/>
      <c r="AX90" s="13"/>
    </row>
    <row r="91" spans="1:50" ht="12.75" customHeight="1" x14ac:dyDescent="0.2">
      <c r="A91" s="144">
        <f t="shared" si="14"/>
        <v>16</v>
      </c>
      <c r="B91" s="9">
        <v>68</v>
      </c>
      <c r="C91" s="213"/>
      <c r="D91" s="214"/>
      <c r="E91" s="79" t="str">
        <f>IF(ISBLANK(D91), "", VLOOKUP(D91, Z!$A$2:$C$4127, 3, FALSE))</f>
        <v/>
      </c>
      <c r="F91" s="215"/>
      <c r="G91" s="216"/>
      <c r="H91" s="217" t="b">
        <v>0</v>
      </c>
      <c r="I91" s="217" t="b">
        <v>0</v>
      </c>
      <c r="J91" s="152" t="str">
        <f t="shared" si="17"/>
        <v>-</v>
      </c>
      <c r="K91" s="218"/>
      <c r="L91" s="219"/>
      <c r="M91" s="220"/>
      <c r="N91" s="152" t="str">
        <f t="shared" si="18"/>
        <v>-</v>
      </c>
      <c r="O91" s="221"/>
      <c r="P91" s="222"/>
      <c r="Q91" s="214"/>
      <c r="R91" s="223"/>
      <c r="S91" s="213"/>
      <c r="T91" s="214"/>
      <c r="U91" s="79" t="str">
        <f>IF(ISBLANK(T91), "", VLOOKUP(T91, Z!$A$2:$C$4127, 3, FALSE))</f>
        <v/>
      </c>
      <c r="V91" s="225"/>
      <c r="W91" s="160">
        <f t="shared" si="19"/>
        <v>0</v>
      </c>
      <c r="X91" s="237"/>
      <c r="Y91" s="241">
        <f t="shared" si="20"/>
        <v>0</v>
      </c>
      <c r="Z91" s="242">
        <f t="shared" si="21"/>
        <v>15</v>
      </c>
      <c r="AA91" s="242">
        <v>0.75</v>
      </c>
      <c r="AB91" s="242">
        <f t="shared" si="15"/>
        <v>1.8</v>
      </c>
      <c r="AC91" s="242">
        <f t="shared" si="22"/>
        <v>43</v>
      </c>
      <c r="AD91" s="241" t="str" cm="1">
        <f t="array" ref="AD91">IFERROR(INDEX($AO$26:$AO$35, AF91), "-")</f>
        <v>-</v>
      </c>
      <c r="AE91" s="243" cm="1">
        <f t="array" ref="AE91">IFERROR(INDEX(($AP$26:$AS$35,$AP$36:$AV$40), IF($Y$20="B", MATCH($AF91, $AN$36:$AN$40, 0), MATCH($AF91, $AN$26:$AN$35, 0)), MATCH($AK91, $AP$25:$AV$25, 0), IF($Y$20="B", 2, 1)), 0)</f>
        <v>0</v>
      </c>
      <c r="AF91" s="244" t="str">
        <f t="shared" si="16"/>
        <v>-</v>
      </c>
      <c r="AG91" s="244" t="str">
        <f t="shared" si="23"/>
        <v>-</v>
      </c>
      <c r="AH91" s="245" t="str">
        <f t="shared" si="24"/>
        <v>-</v>
      </c>
      <c r="AI91" s="245" t="str">
        <f t="shared" si="25"/>
        <v>-</v>
      </c>
      <c r="AJ91" s="245" t="str" cm="1">
        <f t="array" ref="AJ91">IF($AG91=1, IF(ISBLANK($L91), "!", $L91), IFERROR(_xlfn.SWITCH(TRUE, AH91&lt;=0.5, "A", AH91&lt;=1, "B", AH91&lt;=1.5, "C", AH91&lt;=2, "D", AH91&lt;=2.5, "E", AH91&lt;=3, "F", AH91&lt;=1000, "G"), "-"))</f>
        <v>-</v>
      </c>
      <c r="AK91" s="245" t="str">
        <f t="shared" si="26"/>
        <v>-</v>
      </c>
      <c r="AL91" s="246" t="str">
        <f t="shared" si="27"/>
        <v>-</v>
      </c>
      <c r="AM91" s="237"/>
      <c r="AN91" s="237"/>
      <c r="AO91" s="237"/>
      <c r="AP91" s="237"/>
      <c r="AQ91" s="237"/>
      <c r="AR91" s="237"/>
      <c r="AS91" s="237"/>
      <c r="AT91" s="237"/>
      <c r="AU91" s="237"/>
      <c r="AV91" s="237"/>
      <c r="AW91" s="13"/>
      <c r="AX91" s="13"/>
    </row>
    <row r="92" spans="1:50" ht="12.75" customHeight="1" x14ac:dyDescent="0.2">
      <c r="A92" s="144">
        <f t="shared" si="14"/>
        <v>16</v>
      </c>
      <c r="B92" s="9">
        <v>69</v>
      </c>
      <c r="C92" s="213"/>
      <c r="D92" s="214"/>
      <c r="E92" s="79" t="str">
        <f>IF(ISBLANK(D92), "", VLOOKUP(D92, Z!$A$2:$C$4127, 3, FALSE))</f>
        <v/>
      </c>
      <c r="F92" s="215"/>
      <c r="G92" s="216"/>
      <c r="H92" s="217" t="b">
        <v>0</v>
      </c>
      <c r="I92" s="217" t="b">
        <v>0</v>
      </c>
      <c r="J92" s="152" t="str">
        <f t="shared" si="17"/>
        <v>-</v>
      </c>
      <c r="K92" s="218"/>
      <c r="L92" s="219"/>
      <c r="M92" s="220"/>
      <c r="N92" s="152" t="str">
        <f t="shared" si="18"/>
        <v>-</v>
      </c>
      <c r="O92" s="221"/>
      <c r="P92" s="222"/>
      <c r="Q92" s="214"/>
      <c r="R92" s="223"/>
      <c r="S92" s="213"/>
      <c r="T92" s="214"/>
      <c r="U92" s="79" t="str">
        <f>IF(ISBLANK(T92), "", VLOOKUP(T92, Z!$A$2:$C$4127, 3, FALSE))</f>
        <v/>
      </c>
      <c r="V92" s="225"/>
      <c r="W92" s="160">
        <f t="shared" si="19"/>
        <v>0</v>
      </c>
      <c r="X92" s="237"/>
      <c r="Y92" s="241">
        <f t="shared" si="20"/>
        <v>0</v>
      </c>
      <c r="Z92" s="242">
        <f t="shared" si="21"/>
        <v>15</v>
      </c>
      <c r="AA92" s="242">
        <v>0.75</v>
      </c>
      <c r="AB92" s="242">
        <f t="shared" si="15"/>
        <v>1.8</v>
      </c>
      <c r="AC92" s="242">
        <f t="shared" si="22"/>
        <v>43</v>
      </c>
      <c r="AD92" s="241" t="str" cm="1">
        <f t="array" ref="AD92">IFERROR(INDEX($AO$26:$AO$35, AF92), "-")</f>
        <v>-</v>
      </c>
      <c r="AE92" s="243" cm="1">
        <f t="array" ref="AE92">IFERROR(INDEX(($AP$26:$AS$35,$AP$36:$AV$40), IF($Y$20="B", MATCH($AF92, $AN$36:$AN$40, 0), MATCH($AF92, $AN$26:$AN$35, 0)), MATCH($AK92, $AP$25:$AV$25, 0), IF($Y$20="B", 2, 1)), 0)</f>
        <v>0</v>
      </c>
      <c r="AF92" s="244" t="str">
        <f t="shared" si="16"/>
        <v>-</v>
      </c>
      <c r="AG92" s="244" t="str">
        <f t="shared" si="23"/>
        <v>-</v>
      </c>
      <c r="AH92" s="245" t="str">
        <f t="shared" si="24"/>
        <v>-</v>
      </c>
      <c r="AI92" s="245" t="str">
        <f t="shared" si="25"/>
        <v>-</v>
      </c>
      <c r="AJ92" s="245" t="str" cm="1">
        <f t="array" ref="AJ92">IF($AG92=1, IF(ISBLANK($L92), "!", $L92), IFERROR(_xlfn.SWITCH(TRUE, AH92&lt;=0.5, "A", AH92&lt;=1, "B", AH92&lt;=1.5, "C", AH92&lt;=2, "D", AH92&lt;=2.5, "E", AH92&lt;=3, "F", AH92&lt;=1000, "G"), "-"))</f>
        <v>-</v>
      </c>
      <c r="AK92" s="245" t="str">
        <f t="shared" si="26"/>
        <v>-</v>
      </c>
      <c r="AL92" s="246" t="str">
        <f t="shared" si="27"/>
        <v>-</v>
      </c>
      <c r="AM92" s="237"/>
      <c r="AN92" s="237"/>
      <c r="AO92" s="237"/>
      <c r="AP92" s="237"/>
      <c r="AQ92" s="237"/>
      <c r="AR92" s="237"/>
      <c r="AS92" s="237"/>
      <c r="AT92" s="237"/>
      <c r="AU92" s="237"/>
      <c r="AV92" s="237"/>
      <c r="AW92" s="13"/>
      <c r="AX92" s="13"/>
    </row>
    <row r="93" spans="1:50" ht="12.75" customHeight="1" x14ac:dyDescent="0.2">
      <c r="A93" s="144">
        <f t="shared" si="14"/>
        <v>16</v>
      </c>
      <c r="B93" s="9">
        <v>70</v>
      </c>
      <c r="C93" s="213"/>
      <c r="D93" s="214"/>
      <c r="E93" s="79" t="str">
        <f>IF(ISBLANK(D93), "", VLOOKUP(D93, Z!$A$2:$C$4127, 3, FALSE))</f>
        <v/>
      </c>
      <c r="F93" s="215"/>
      <c r="G93" s="216"/>
      <c r="H93" s="217" t="b">
        <v>0</v>
      </c>
      <c r="I93" s="217" t="b">
        <v>0</v>
      </c>
      <c r="J93" s="152" t="str">
        <f t="shared" si="17"/>
        <v>-</v>
      </c>
      <c r="K93" s="218"/>
      <c r="L93" s="219"/>
      <c r="M93" s="220"/>
      <c r="N93" s="152" t="str">
        <f t="shared" si="18"/>
        <v>-</v>
      </c>
      <c r="O93" s="221"/>
      <c r="P93" s="222"/>
      <c r="Q93" s="214"/>
      <c r="R93" s="223"/>
      <c r="S93" s="213"/>
      <c r="T93" s="214"/>
      <c r="U93" s="79" t="str">
        <f>IF(ISBLANK(T93), "", VLOOKUP(T93, Z!$A$2:$C$4127, 3, FALSE))</f>
        <v/>
      </c>
      <c r="V93" s="225"/>
      <c r="W93" s="160">
        <f t="shared" si="19"/>
        <v>0</v>
      </c>
      <c r="X93" s="237"/>
      <c r="Y93" s="241">
        <f t="shared" si="20"/>
        <v>0</v>
      </c>
      <c r="Z93" s="242">
        <f t="shared" si="21"/>
        <v>15</v>
      </c>
      <c r="AA93" s="242">
        <v>0.75</v>
      </c>
      <c r="AB93" s="242">
        <f t="shared" si="15"/>
        <v>1.8</v>
      </c>
      <c r="AC93" s="242">
        <f t="shared" si="22"/>
        <v>43</v>
      </c>
      <c r="AD93" s="241" t="str" cm="1">
        <f t="array" ref="AD93">IFERROR(INDEX($AO$26:$AO$35, AF93), "-")</f>
        <v>-</v>
      </c>
      <c r="AE93" s="243" cm="1">
        <f t="array" ref="AE93">IFERROR(INDEX(($AP$26:$AS$35,$AP$36:$AV$40), IF($Y$20="B", MATCH($AF93, $AN$36:$AN$40, 0), MATCH($AF93, $AN$26:$AN$35, 0)), MATCH($AK93, $AP$25:$AV$25, 0), IF($Y$20="B", 2, 1)), 0)</f>
        <v>0</v>
      </c>
      <c r="AF93" s="244" t="str">
        <f t="shared" si="16"/>
        <v>-</v>
      </c>
      <c r="AG93" s="244" t="str">
        <f t="shared" si="23"/>
        <v>-</v>
      </c>
      <c r="AH93" s="245" t="str">
        <f t="shared" si="24"/>
        <v>-</v>
      </c>
      <c r="AI93" s="245" t="str">
        <f t="shared" si="25"/>
        <v>-</v>
      </c>
      <c r="AJ93" s="245" t="str" cm="1">
        <f t="array" ref="AJ93">IF($AG93=1, IF(ISBLANK($L93), "!", $L93), IFERROR(_xlfn.SWITCH(TRUE, AH93&lt;=0.5, "A", AH93&lt;=1, "B", AH93&lt;=1.5, "C", AH93&lt;=2, "D", AH93&lt;=2.5, "E", AH93&lt;=3, "F", AH93&lt;=1000, "G"), "-"))</f>
        <v>-</v>
      </c>
      <c r="AK93" s="245" t="str">
        <f t="shared" si="26"/>
        <v>-</v>
      </c>
      <c r="AL93" s="246" t="str">
        <f t="shared" si="27"/>
        <v>-</v>
      </c>
      <c r="AM93" s="237"/>
      <c r="AN93" s="237"/>
      <c r="AO93" s="237"/>
      <c r="AP93" s="237"/>
      <c r="AQ93" s="237"/>
      <c r="AR93" s="237"/>
      <c r="AS93" s="237"/>
      <c r="AT93" s="237"/>
      <c r="AU93" s="237"/>
      <c r="AV93" s="237"/>
      <c r="AW93" s="13"/>
      <c r="AX93" s="13"/>
    </row>
    <row r="94" spans="1:50" ht="12.75" customHeight="1" x14ac:dyDescent="0.2">
      <c r="A94" s="144">
        <f t="shared" si="14"/>
        <v>16</v>
      </c>
      <c r="B94" s="9">
        <v>71</v>
      </c>
      <c r="C94" s="213"/>
      <c r="D94" s="214"/>
      <c r="E94" s="79" t="str">
        <f>IF(ISBLANK(D94), "", VLOOKUP(D94, Z!$A$2:$C$4127, 3, FALSE))</f>
        <v/>
      </c>
      <c r="F94" s="215"/>
      <c r="G94" s="216"/>
      <c r="H94" s="217" t="b">
        <v>0</v>
      </c>
      <c r="I94" s="217" t="b">
        <v>0</v>
      </c>
      <c r="J94" s="152" t="str">
        <f t="shared" si="17"/>
        <v>-</v>
      </c>
      <c r="K94" s="218"/>
      <c r="L94" s="219"/>
      <c r="M94" s="220"/>
      <c r="N94" s="152" t="str">
        <f t="shared" si="18"/>
        <v>-</v>
      </c>
      <c r="O94" s="221"/>
      <c r="P94" s="222"/>
      <c r="Q94" s="214"/>
      <c r="R94" s="223"/>
      <c r="S94" s="213"/>
      <c r="T94" s="214"/>
      <c r="U94" s="79" t="str">
        <f>IF(ISBLANK(T94), "", VLOOKUP(T94, Z!$A$2:$C$4127, 3, FALSE))</f>
        <v/>
      </c>
      <c r="V94" s="225"/>
      <c r="W94" s="160">
        <f t="shared" si="19"/>
        <v>0</v>
      </c>
      <c r="X94" s="237"/>
      <c r="Y94" s="241">
        <f t="shared" si="20"/>
        <v>0</v>
      </c>
      <c r="Z94" s="242">
        <f t="shared" si="21"/>
        <v>15</v>
      </c>
      <c r="AA94" s="242">
        <v>0.75</v>
      </c>
      <c r="AB94" s="242">
        <f t="shared" si="15"/>
        <v>1.8</v>
      </c>
      <c r="AC94" s="242">
        <f t="shared" si="22"/>
        <v>43</v>
      </c>
      <c r="AD94" s="241" t="str" cm="1">
        <f t="array" ref="AD94">IFERROR(INDEX($AO$26:$AO$35, AF94), "-")</f>
        <v>-</v>
      </c>
      <c r="AE94" s="243" cm="1">
        <f t="array" ref="AE94">IFERROR(INDEX(($AP$26:$AS$35,$AP$36:$AV$40), IF($Y$20="B", MATCH($AF94, $AN$36:$AN$40, 0), MATCH($AF94, $AN$26:$AN$35, 0)), MATCH($AK94, $AP$25:$AV$25, 0), IF($Y$20="B", 2, 1)), 0)</f>
        <v>0</v>
      </c>
      <c r="AF94" s="244" t="str">
        <f t="shared" si="16"/>
        <v>-</v>
      </c>
      <c r="AG94" s="244" t="str">
        <f t="shared" si="23"/>
        <v>-</v>
      </c>
      <c r="AH94" s="245" t="str">
        <f t="shared" si="24"/>
        <v>-</v>
      </c>
      <c r="AI94" s="245" t="str">
        <f t="shared" si="25"/>
        <v>-</v>
      </c>
      <c r="AJ94" s="245" t="str" cm="1">
        <f t="array" ref="AJ94">IF($AG94=1, IF(ISBLANK($L94), "!", $L94), IFERROR(_xlfn.SWITCH(TRUE, AH94&lt;=0.5, "A", AH94&lt;=1, "B", AH94&lt;=1.5, "C", AH94&lt;=2, "D", AH94&lt;=2.5, "E", AH94&lt;=3, "F", AH94&lt;=1000, "G"), "-"))</f>
        <v>-</v>
      </c>
      <c r="AK94" s="245" t="str">
        <f t="shared" si="26"/>
        <v>-</v>
      </c>
      <c r="AL94" s="246" t="str">
        <f t="shared" si="27"/>
        <v>-</v>
      </c>
      <c r="AM94" s="237"/>
      <c r="AN94" s="237"/>
      <c r="AO94" s="237"/>
      <c r="AP94" s="237"/>
      <c r="AQ94" s="237"/>
      <c r="AR94" s="237"/>
      <c r="AS94" s="237"/>
      <c r="AT94" s="237"/>
      <c r="AU94" s="237"/>
      <c r="AV94" s="237"/>
      <c r="AW94" s="13"/>
      <c r="AX94" s="13"/>
    </row>
    <row r="95" spans="1:50" ht="12.75" customHeight="1" x14ac:dyDescent="0.2">
      <c r="A95" s="144">
        <f t="shared" si="14"/>
        <v>16</v>
      </c>
      <c r="B95" s="9">
        <v>72</v>
      </c>
      <c r="C95" s="213"/>
      <c r="D95" s="214"/>
      <c r="E95" s="79" t="str">
        <f>IF(ISBLANK(D95), "", VLOOKUP(D95, Z!$A$2:$C$4127, 3, FALSE))</f>
        <v/>
      </c>
      <c r="F95" s="215"/>
      <c r="G95" s="216"/>
      <c r="H95" s="217" t="b">
        <v>0</v>
      </c>
      <c r="I95" s="217" t="b">
        <v>0</v>
      </c>
      <c r="J95" s="152" t="str">
        <f t="shared" si="17"/>
        <v>-</v>
      </c>
      <c r="K95" s="218"/>
      <c r="L95" s="219"/>
      <c r="M95" s="220"/>
      <c r="N95" s="152" t="str">
        <f t="shared" si="18"/>
        <v>-</v>
      </c>
      <c r="O95" s="221"/>
      <c r="P95" s="222"/>
      <c r="Q95" s="214"/>
      <c r="R95" s="223"/>
      <c r="S95" s="213"/>
      <c r="T95" s="214"/>
      <c r="U95" s="79" t="str">
        <f>IF(ISBLANK(T95), "", VLOOKUP(T95, Z!$A$2:$C$4127, 3, FALSE))</f>
        <v/>
      </c>
      <c r="V95" s="225"/>
      <c r="W95" s="160">
        <f t="shared" si="19"/>
        <v>0</v>
      </c>
      <c r="X95" s="237"/>
      <c r="Y95" s="241">
        <f t="shared" si="20"/>
        <v>0</v>
      </c>
      <c r="Z95" s="242">
        <f t="shared" si="21"/>
        <v>15</v>
      </c>
      <c r="AA95" s="242">
        <v>0.75</v>
      </c>
      <c r="AB95" s="242">
        <f t="shared" si="15"/>
        <v>1.8</v>
      </c>
      <c r="AC95" s="242">
        <f t="shared" si="22"/>
        <v>43</v>
      </c>
      <c r="AD95" s="241" t="str" cm="1">
        <f t="array" ref="AD95">IFERROR(INDEX($AO$26:$AO$35, AF95), "-")</f>
        <v>-</v>
      </c>
      <c r="AE95" s="243" cm="1">
        <f t="array" ref="AE95">IFERROR(INDEX(($AP$26:$AS$35,$AP$36:$AV$40), IF($Y$20="B", MATCH($AF95, $AN$36:$AN$40, 0), MATCH($AF95, $AN$26:$AN$35, 0)), MATCH($AK95, $AP$25:$AV$25, 0), IF($Y$20="B", 2, 1)), 0)</f>
        <v>0</v>
      </c>
      <c r="AF95" s="244" t="str">
        <f t="shared" si="16"/>
        <v>-</v>
      </c>
      <c r="AG95" s="244" t="str">
        <f t="shared" si="23"/>
        <v>-</v>
      </c>
      <c r="AH95" s="245" t="str">
        <f t="shared" si="24"/>
        <v>-</v>
      </c>
      <c r="AI95" s="245" t="str">
        <f t="shared" si="25"/>
        <v>-</v>
      </c>
      <c r="AJ95" s="245" t="str" cm="1">
        <f t="array" ref="AJ95">IF($AG95=1, IF(ISBLANK($L95), "!", $L95), IFERROR(_xlfn.SWITCH(TRUE, AH95&lt;=0.5, "A", AH95&lt;=1, "B", AH95&lt;=1.5, "C", AH95&lt;=2, "D", AH95&lt;=2.5, "E", AH95&lt;=3, "F", AH95&lt;=1000, "G"), "-"))</f>
        <v>-</v>
      </c>
      <c r="AK95" s="245" t="str">
        <f t="shared" si="26"/>
        <v>-</v>
      </c>
      <c r="AL95" s="246" t="str">
        <f t="shared" si="27"/>
        <v>-</v>
      </c>
      <c r="AM95" s="237"/>
      <c r="AN95" s="237"/>
      <c r="AO95" s="237"/>
      <c r="AP95" s="237"/>
      <c r="AQ95" s="237"/>
      <c r="AR95" s="237"/>
      <c r="AS95" s="237"/>
      <c r="AT95" s="237"/>
      <c r="AU95" s="237"/>
      <c r="AV95" s="237"/>
      <c r="AW95" s="13"/>
      <c r="AX95" s="13"/>
    </row>
    <row r="96" spans="1:50" ht="12.75" customHeight="1" x14ac:dyDescent="0.2">
      <c r="A96" s="144">
        <f t="shared" si="14"/>
        <v>16</v>
      </c>
      <c r="B96" s="9">
        <v>73</v>
      </c>
      <c r="C96" s="213"/>
      <c r="D96" s="214"/>
      <c r="E96" s="79" t="str">
        <f>IF(ISBLANK(D96), "", VLOOKUP(D96, Z!$A$2:$C$4127, 3, FALSE))</f>
        <v/>
      </c>
      <c r="F96" s="215"/>
      <c r="G96" s="216"/>
      <c r="H96" s="217" t="b">
        <v>0</v>
      </c>
      <c r="I96" s="217" t="b">
        <v>0</v>
      </c>
      <c r="J96" s="152" t="str">
        <f t="shared" si="17"/>
        <v>-</v>
      </c>
      <c r="K96" s="218"/>
      <c r="L96" s="219"/>
      <c r="M96" s="220"/>
      <c r="N96" s="152" t="str">
        <f t="shared" si="18"/>
        <v>-</v>
      </c>
      <c r="O96" s="221"/>
      <c r="P96" s="222"/>
      <c r="Q96" s="214"/>
      <c r="R96" s="223"/>
      <c r="S96" s="213"/>
      <c r="T96" s="214"/>
      <c r="U96" s="79" t="str">
        <f>IF(ISBLANK(T96), "", VLOOKUP(T96, Z!$A$2:$C$4127, 3, FALSE))</f>
        <v/>
      </c>
      <c r="V96" s="225"/>
      <c r="W96" s="160">
        <f t="shared" si="19"/>
        <v>0</v>
      </c>
      <c r="X96" s="237"/>
      <c r="Y96" s="241">
        <f t="shared" si="20"/>
        <v>0</v>
      </c>
      <c r="Z96" s="242">
        <f t="shared" si="21"/>
        <v>15</v>
      </c>
      <c r="AA96" s="242">
        <v>0.75</v>
      </c>
      <c r="AB96" s="242">
        <f t="shared" si="15"/>
        <v>1.8</v>
      </c>
      <c r="AC96" s="242">
        <f t="shared" si="22"/>
        <v>43</v>
      </c>
      <c r="AD96" s="241" t="str" cm="1">
        <f t="array" ref="AD96">IFERROR(INDEX($AO$26:$AO$35, AF96), "-")</f>
        <v>-</v>
      </c>
      <c r="AE96" s="243" cm="1">
        <f t="array" ref="AE96">IFERROR(INDEX(($AP$26:$AS$35,$AP$36:$AV$40), IF($Y$20="B", MATCH($AF96, $AN$36:$AN$40, 0), MATCH($AF96, $AN$26:$AN$35, 0)), MATCH($AK96, $AP$25:$AV$25, 0), IF($Y$20="B", 2, 1)), 0)</f>
        <v>0</v>
      </c>
      <c r="AF96" s="244" t="str">
        <f t="shared" si="16"/>
        <v>-</v>
      </c>
      <c r="AG96" s="244" t="str">
        <f t="shared" si="23"/>
        <v>-</v>
      </c>
      <c r="AH96" s="245" t="str">
        <f t="shared" si="24"/>
        <v>-</v>
      </c>
      <c r="AI96" s="245" t="str">
        <f t="shared" si="25"/>
        <v>-</v>
      </c>
      <c r="AJ96" s="245" t="str" cm="1">
        <f t="array" ref="AJ96">IF($AG96=1, IF(ISBLANK($L96), "!", $L96), IFERROR(_xlfn.SWITCH(TRUE, AH96&lt;=0.5, "A", AH96&lt;=1, "B", AH96&lt;=1.5, "C", AH96&lt;=2, "D", AH96&lt;=2.5, "E", AH96&lt;=3, "F", AH96&lt;=1000, "G"), "-"))</f>
        <v>-</v>
      </c>
      <c r="AK96" s="245" t="str">
        <f t="shared" si="26"/>
        <v>-</v>
      </c>
      <c r="AL96" s="246" t="str">
        <f t="shared" si="27"/>
        <v>-</v>
      </c>
      <c r="AM96" s="237"/>
      <c r="AN96" s="237"/>
      <c r="AO96" s="237"/>
      <c r="AP96" s="237"/>
      <c r="AQ96" s="237"/>
      <c r="AR96" s="237"/>
      <c r="AS96" s="237"/>
      <c r="AT96" s="237"/>
      <c r="AU96" s="237"/>
      <c r="AV96" s="237"/>
      <c r="AW96" s="13"/>
      <c r="AX96" s="13"/>
    </row>
    <row r="97" spans="1:50" ht="12.75" customHeight="1" x14ac:dyDescent="0.2">
      <c r="A97" s="144">
        <f t="shared" si="14"/>
        <v>16</v>
      </c>
      <c r="B97" s="9">
        <v>74</v>
      </c>
      <c r="C97" s="213"/>
      <c r="D97" s="214"/>
      <c r="E97" s="79" t="str">
        <f>IF(ISBLANK(D97), "", VLOOKUP(D97, Z!$A$2:$C$4127, 3, FALSE))</f>
        <v/>
      </c>
      <c r="F97" s="215"/>
      <c r="G97" s="216"/>
      <c r="H97" s="217" t="b">
        <v>0</v>
      </c>
      <c r="I97" s="217" t="b">
        <v>0</v>
      </c>
      <c r="J97" s="152" t="str">
        <f t="shared" si="17"/>
        <v>-</v>
      </c>
      <c r="K97" s="218"/>
      <c r="L97" s="219"/>
      <c r="M97" s="220"/>
      <c r="N97" s="152" t="str">
        <f t="shared" si="18"/>
        <v>-</v>
      </c>
      <c r="O97" s="221"/>
      <c r="P97" s="222"/>
      <c r="Q97" s="214"/>
      <c r="R97" s="223"/>
      <c r="S97" s="213"/>
      <c r="T97" s="214"/>
      <c r="U97" s="79" t="str">
        <f>IF(ISBLANK(T97), "", VLOOKUP(T97, Z!$A$2:$C$4127, 3, FALSE))</f>
        <v/>
      </c>
      <c r="V97" s="225"/>
      <c r="W97" s="160">
        <f t="shared" si="19"/>
        <v>0</v>
      </c>
      <c r="X97" s="237"/>
      <c r="Y97" s="241">
        <f t="shared" si="20"/>
        <v>0</v>
      </c>
      <c r="Z97" s="242">
        <f t="shared" si="21"/>
        <v>15</v>
      </c>
      <c r="AA97" s="242">
        <v>0.75</v>
      </c>
      <c r="AB97" s="242">
        <f t="shared" si="15"/>
        <v>1.8</v>
      </c>
      <c r="AC97" s="242">
        <f t="shared" si="22"/>
        <v>43</v>
      </c>
      <c r="AD97" s="241" t="str" cm="1">
        <f t="array" ref="AD97">IFERROR(INDEX($AO$26:$AO$35, AF97), "-")</f>
        <v>-</v>
      </c>
      <c r="AE97" s="243" cm="1">
        <f t="array" ref="AE97">IFERROR(INDEX(($AP$26:$AS$35,$AP$36:$AV$40), IF($Y$20="B", MATCH($AF97, $AN$36:$AN$40, 0), MATCH($AF97, $AN$26:$AN$35, 0)), MATCH($AK97, $AP$25:$AV$25, 0), IF($Y$20="B", 2, 1)), 0)</f>
        <v>0</v>
      </c>
      <c r="AF97" s="244" t="str">
        <f t="shared" si="16"/>
        <v>-</v>
      </c>
      <c r="AG97" s="244" t="str">
        <f t="shared" si="23"/>
        <v>-</v>
      </c>
      <c r="AH97" s="245" t="str">
        <f t="shared" si="24"/>
        <v>-</v>
      </c>
      <c r="AI97" s="245" t="str">
        <f t="shared" si="25"/>
        <v>-</v>
      </c>
      <c r="AJ97" s="245" t="str" cm="1">
        <f t="array" ref="AJ97">IF($AG97=1, IF(ISBLANK($L97), "!", $L97), IFERROR(_xlfn.SWITCH(TRUE, AH97&lt;=0.5, "A", AH97&lt;=1, "B", AH97&lt;=1.5, "C", AH97&lt;=2, "D", AH97&lt;=2.5, "E", AH97&lt;=3, "F", AH97&lt;=1000, "G"), "-"))</f>
        <v>-</v>
      </c>
      <c r="AK97" s="245" t="str">
        <f t="shared" si="26"/>
        <v>-</v>
      </c>
      <c r="AL97" s="246" t="str">
        <f t="shared" si="27"/>
        <v>-</v>
      </c>
      <c r="AM97" s="237"/>
      <c r="AN97" s="237"/>
      <c r="AO97" s="237"/>
      <c r="AP97" s="237"/>
      <c r="AQ97" s="237"/>
      <c r="AR97" s="237"/>
      <c r="AS97" s="237"/>
      <c r="AT97" s="237"/>
      <c r="AU97" s="237"/>
      <c r="AV97" s="237"/>
      <c r="AW97" s="13"/>
      <c r="AX97" s="13"/>
    </row>
    <row r="98" spans="1:50" ht="12.75" customHeight="1" x14ac:dyDescent="0.2">
      <c r="A98" s="144">
        <f t="shared" si="14"/>
        <v>16</v>
      </c>
      <c r="B98" s="9">
        <v>75</v>
      </c>
      <c r="C98" s="213"/>
      <c r="D98" s="214"/>
      <c r="E98" s="79" t="str">
        <f>IF(ISBLANK(D98), "", VLOOKUP(D98, Z!$A$2:$C$4127, 3, FALSE))</f>
        <v/>
      </c>
      <c r="F98" s="215"/>
      <c r="G98" s="216"/>
      <c r="H98" s="217" t="b">
        <v>0</v>
      </c>
      <c r="I98" s="217" t="b">
        <v>0</v>
      </c>
      <c r="J98" s="152" t="str">
        <f t="shared" si="17"/>
        <v>-</v>
      </c>
      <c r="K98" s="218"/>
      <c r="L98" s="219"/>
      <c r="M98" s="220"/>
      <c r="N98" s="152" t="str">
        <f t="shared" si="18"/>
        <v>-</v>
      </c>
      <c r="O98" s="221"/>
      <c r="P98" s="222"/>
      <c r="Q98" s="214"/>
      <c r="R98" s="223"/>
      <c r="S98" s="213"/>
      <c r="T98" s="214"/>
      <c r="U98" s="79" t="str">
        <f>IF(ISBLANK(T98), "", VLOOKUP(T98, Z!$A$2:$C$4127, 3, FALSE))</f>
        <v/>
      </c>
      <c r="V98" s="225"/>
      <c r="W98" s="160">
        <f t="shared" si="19"/>
        <v>0</v>
      </c>
      <c r="X98" s="237"/>
      <c r="Y98" s="241">
        <f t="shared" si="20"/>
        <v>0</v>
      </c>
      <c r="Z98" s="242">
        <f t="shared" si="21"/>
        <v>15</v>
      </c>
      <c r="AA98" s="242">
        <v>0.75</v>
      </c>
      <c r="AB98" s="242">
        <f t="shared" si="15"/>
        <v>1.8</v>
      </c>
      <c r="AC98" s="242">
        <f t="shared" si="22"/>
        <v>43</v>
      </c>
      <c r="AD98" s="241" t="str" cm="1">
        <f t="array" ref="AD98">IFERROR(INDEX($AO$26:$AO$35, AF98), "-")</f>
        <v>-</v>
      </c>
      <c r="AE98" s="243" cm="1">
        <f t="array" ref="AE98">IFERROR(INDEX(($AP$26:$AS$35,$AP$36:$AV$40), IF($Y$20="B", MATCH($AF98, $AN$36:$AN$40, 0), MATCH($AF98, $AN$26:$AN$35, 0)), MATCH($AK98, $AP$25:$AV$25, 0), IF($Y$20="B", 2, 1)), 0)</f>
        <v>0</v>
      </c>
      <c r="AF98" s="244" t="str">
        <f t="shared" si="16"/>
        <v>-</v>
      </c>
      <c r="AG98" s="244" t="str">
        <f t="shared" si="23"/>
        <v>-</v>
      </c>
      <c r="AH98" s="245" t="str">
        <f t="shared" si="24"/>
        <v>-</v>
      </c>
      <c r="AI98" s="245" t="str">
        <f t="shared" si="25"/>
        <v>-</v>
      </c>
      <c r="AJ98" s="245" t="str" cm="1">
        <f t="array" ref="AJ98">IF($AG98=1, IF(ISBLANK($L98), "!", $L98), IFERROR(_xlfn.SWITCH(TRUE, AH98&lt;=0.5, "A", AH98&lt;=1, "B", AH98&lt;=1.5, "C", AH98&lt;=2, "D", AH98&lt;=2.5, "E", AH98&lt;=3, "F", AH98&lt;=1000, "G"), "-"))</f>
        <v>-</v>
      </c>
      <c r="AK98" s="245" t="str">
        <f t="shared" si="26"/>
        <v>-</v>
      </c>
      <c r="AL98" s="246" t="str">
        <f t="shared" si="27"/>
        <v>-</v>
      </c>
      <c r="AM98" s="237"/>
      <c r="AN98" s="237"/>
      <c r="AO98" s="237"/>
      <c r="AP98" s="237"/>
      <c r="AQ98" s="237"/>
      <c r="AR98" s="237"/>
      <c r="AS98" s="237"/>
      <c r="AT98" s="237"/>
      <c r="AU98" s="237"/>
      <c r="AV98" s="237"/>
      <c r="AW98" s="13"/>
      <c r="AX98" s="13"/>
    </row>
    <row r="99" spans="1:50" ht="12.75" customHeight="1" x14ac:dyDescent="0.2">
      <c r="A99" s="144">
        <f t="shared" si="14"/>
        <v>16</v>
      </c>
      <c r="B99" s="9">
        <v>76</v>
      </c>
      <c r="C99" s="213"/>
      <c r="D99" s="214"/>
      <c r="E99" s="79" t="str">
        <f>IF(ISBLANK(D99), "", VLOOKUP(D99, Z!$A$2:$C$4127, 3, FALSE))</f>
        <v/>
      </c>
      <c r="F99" s="215"/>
      <c r="G99" s="216"/>
      <c r="H99" s="217" t="b">
        <v>0</v>
      </c>
      <c r="I99" s="217" t="b">
        <v>0</v>
      </c>
      <c r="J99" s="152" t="str">
        <f t="shared" si="17"/>
        <v>-</v>
      </c>
      <c r="K99" s="218"/>
      <c r="L99" s="219"/>
      <c r="M99" s="220"/>
      <c r="N99" s="152" t="str">
        <f t="shared" si="18"/>
        <v>-</v>
      </c>
      <c r="O99" s="221"/>
      <c r="P99" s="222"/>
      <c r="Q99" s="214"/>
      <c r="R99" s="223"/>
      <c r="S99" s="213"/>
      <c r="T99" s="214"/>
      <c r="U99" s="79" t="str">
        <f>IF(ISBLANK(T99), "", VLOOKUP(T99, Z!$A$2:$C$4127, 3, FALSE))</f>
        <v/>
      </c>
      <c r="V99" s="225"/>
      <c r="W99" s="160">
        <f t="shared" si="19"/>
        <v>0</v>
      </c>
      <c r="X99" s="237"/>
      <c r="Y99" s="241">
        <f t="shared" si="20"/>
        <v>0</v>
      </c>
      <c r="Z99" s="242">
        <f t="shared" si="21"/>
        <v>15</v>
      </c>
      <c r="AA99" s="242">
        <v>0.75</v>
      </c>
      <c r="AB99" s="242">
        <f t="shared" si="15"/>
        <v>1.8</v>
      </c>
      <c r="AC99" s="242">
        <f t="shared" si="22"/>
        <v>43</v>
      </c>
      <c r="AD99" s="241" t="str" cm="1">
        <f t="array" ref="AD99">IFERROR(INDEX($AO$26:$AO$35, AF99), "-")</f>
        <v>-</v>
      </c>
      <c r="AE99" s="243" cm="1">
        <f t="array" ref="AE99">IFERROR(INDEX(($AP$26:$AS$35,$AP$36:$AV$40), IF($Y$20="B", MATCH($AF99, $AN$36:$AN$40, 0), MATCH($AF99, $AN$26:$AN$35, 0)), MATCH($AK99, $AP$25:$AV$25, 0), IF($Y$20="B", 2, 1)), 0)</f>
        <v>0</v>
      </c>
      <c r="AF99" s="244" t="str">
        <f t="shared" si="16"/>
        <v>-</v>
      </c>
      <c r="AG99" s="244" t="str">
        <f t="shared" si="23"/>
        <v>-</v>
      </c>
      <c r="AH99" s="245" t="str">
        <f t="shared" si="24"/>
        <v>-</v>
      </c>
      <c r="AI99" s="245" t="str">
        <f t="shared" si="25"/>
        <v>-</v>
      </c>
      <c r="AJ99" s="245" t="str" cm="1">
        <f t="array" ref="AJ99">IF($AG99=1, IF(ISBLANK($L99), "!", $L99), IFERROR(_xlfn.SWITCH(TRUE, AH99&lt;=0.5, "A", AH99&lt;=1, "B", AH99&lt;=1.5, "C", AH99&lt;=2, "D", AH99&lt;=2.5, "E", AH99&lt;=3, "F", AH99&lt;=1000, "G"), "-"))</f>
        <v>-</v>
      </c>
      <c r="AK99" s="245" t="str">
        <f t="shared" si="26"/>
        <v>-</v>
      </c>
      <c r="AL99" s="246" t="str">
        <f t="shared" si="27"/>
        <v>-</v>
      </c>
      <c r="AM99" s="237"/>
      <c r="AN99" s="237"/>
      <c r="AO99" s="237"/>
      <c r="AP99" s="237"/>
      <c r="AQ99" s="237"/>
      <c r="AR99" s="237"/>
      <c r="AS99" s="237"/>
      <c r="AT99" s="237"/>
      <c r="AU99" s="237"/>
      <c r="AV99" s="237"/>
      <c r="AW99" s="13"/>
      <c r="AX99" s="13"/>
    </row>
    <row r="100" spans="1:50" ht="12.75" customHeight="1" x14ac:dyDescent="0.2">
      <c r="A100" s="144">
        <f t="shared" si="14"/>
        <v>16</v>
      </c>
      <c r="B100" s="9">
        <v>77</v>
      </c>
      <c r="C100" s="213"/>
      <c r="D100" s="214"/>
      <c r="E100" s="79" t="str">
        <f>IF(ISBLANK(D100), "", VLOOKUP(D100, Z!$A$2:$C$4127, 3, FALSE))</f>
        <v/>
      </c>
      <c r="F100" s="215"/>
      <c r="G100" s="216"/>
      <c r="H100" s="217" t="b">
        <v>0</v>
      </c>
      <c r="I100" s="217" t="b">
        <v>0</v>
      </c>
      <c r="J100" s="152" t="str">
        <f t="shared" si="17"/>
        <v>-</v>
      </c>
      <c r="K100" s="218"/>
      <c r="L100" s="219"/>
      <c r="M100" s="220"/>
      <c r="N100" s="152" t="str">
        <f t="shared" si="18"/>
        <v>-</v>
      </c>
      <c r="O100" s="221"/>
      <c r="P100" s="222"/>
      <c r="Q100" s="214"/>
      <c r="R100" s="223"/>
      <c r="S100" s="213"/>
      <c r="T100" s="214"/>
      <c r="U100" s="79" t="str">
        <f>IF(ISBLANK(T100), "", VLOOKUP(T100, Z!$A$2:$C$4127, 3, FALSE))</f>
        <v/>
      </c>
      <c r="V100" s="225"/>
      <c r="W100" s="160">
        <f t="shared" si="19"/>
        <v>0</v>
      </c>
      <c r="X100" s="237"/>
      <c r="Y100" s="241">
        <f t="shared" si="20"/>
        <v>0</v>
      </c>
      <c r="Z100" s="242">
        <f t="shared" si="21"/>
        <v>15</v>
      </c>
      <c r="AA100" s="242">
        <v>0.75</v>
      </c>
      <c r="AB100" s="242">
        <f t="shared" si="15"/>
        <v>1.8</v>
      </c>
      <c r="AC100" s="242">
        <f t="shared" si="22"/>
        <v>43</v>
      </c>
      <c r="AD100" s="241" t="str" cm="1">
        <f t="array" ref="AD100">IFERROR(INDEX($AO$26:$AO$35, AF100), "-")</f>
        <v>-</v>
      </c>
      <c r="AE100" s="243" cm="1">
        <f t="array" ref="AE100">IFERROR(INDEX(($AP$26:$AS$35,$AP$36:$AV$40), IF($Y$20="B", MATCH($AF100, $AN$36:$AN$40, 0), MATCH($AF100, $AN$26:$AN$35, 0)), MATCH($AK100, $AP$25:$AV$25, 0), IF($Y$20="B", 2, 1)), 0)</f>
        <v>0</v>
      </c>
      <c r="AF100" s="244" t="str">
        <f t="shared" si="16"/>
        <v>-</v>
      </c>
      <c r="AG100" s="244" t="str">
        <f t="shared" si="23"/>
        <v>-</v>
      </c>
      <c r="AH100" s="245" t="str">
        <f t="shared" si="24"/>
        <v>-</v>
      </c>
      <c r="AI100" s="245" t="str">
        <f t="shared" si="25"/>
        <v>-</v>
      </c>
      <c r="AJ100" s="245" t="str" cm="1">
        <f t="array" ref="AJ100">IF($AG100=1, IF(ISBLANK($L100), "!", $L100), IFERROR(_xlfn.SWITCH(TRUE, AH100&lt;=0.5, "A", AH100&lt;=1, "B", AH100&lt;=1.5, "C", AH100&lt;=2, "D", AH100&lt;=2.5, "E", AH100&lt;=3, "F", AH100&lt;=1000, "G"), "-"))</f>
        <v>-</v>
      </c>
      <c r="AK100" s="245" t="str">
        <f t="shared" si="26"/>
        <v>-</v>
      </c>
      <c r="AL100" s="246" t="str">
        <f t="shared" si="27"/>
        <v>-</v>
      </c>
      <c r="AM100" s="237"/>
      <c r="AN100" s="237"/>
      <c r="AO100" s="237"/>
      <c r="AP100" s="237"/>
      <c r="AQ100" s="237"/>
      <c r="AR100" s="237"/>
      <c r="AS100" s="237"/>
      <c r="AT100" s="237"/>
      <c r="AU100" s="237"/>
      <c r="AV100" s="237"/>
      <c r="AW100" s="13"/>
      <c r="AX100" s="13"/>
    </row>
    <row r="101" spans="1:50" ht="12.75" customHeight="1" x14ac:dyDescent="0.2">
      <c r="A101" s="144">
        <f t="shared" si="14"/>
        <v>16</v>
      </c>
      <c r="B101" s="9">
        <v>78</v>
      </c>
      <c r="C101" s="213"/>
      <c r="D101" s="214"/>
      <c r="E101" s="79" t="str">
        <f>IF(ISBLANK(D101), "", VLOOKUP(D101, Z!$A$2:$C$4127, 3, FALSE))</f>
        <v/>
      </c>
      <c r="F101" s="215"/>
      <c r="G101" s="216"/>
      <c r="H101" s="217" t="b">
        <v>0</v>
      </c>
      <c r="I101" s="217" t="b">
        <v>0</v>
      </c>
      <c r="J101" s="152" t="str">
        <f t="shared" si="17"/>
        <v>-</v>
      </c>
      <c r="K101" s="218"/>
      <c r="L101" s="219"/>
      <c r="M101" s="220"/>
      <c r="N101" s="152" t="str">
        <f t="shared" si="18"/>
        <v>-</v>
      </c>
      <c r="O101" s="221"/>
      <c r="P101" s="222"/>
      <c r="Q101" s="214"/>
      <c r="R101" s="223"/>
      <c r="S101" s="213"/>
      <c r="T101" s="214"/>
      <c r="U101" s="79" t="str">
        <f>IF(ISBLANK(T101), "", VLOOKUP(T101, Z!$A$2:$C$4127, 3, FALSE))</f>
        <v/>
      </c>
      <c r="V101" s="225"/>
      <c r="W101" s="160">
        <f t="shared" si="19"/>
        <v>0</v>
      </c>
      <c r="X101" s="237"/>
      <c r="Y101" s="241">
        <f t="shared" si="20"/>
        <v>0</v>
      </c>
      <c r="Z101" s="242">
        <f t="shared" si="21"/>
        <v>15</v>
      </c>
      <c r="AA101" s="242">
        <v>0.75</v>
      </c>
      <c r="AB101" s="242">
        <f t="shared" si="15"/>
        <v>1.8</v>
      </c>
      <c r="AC101" s="242">
        <f t="shared" si="22"/>
        <v>43</v>
      </c>
      <c r="AD101" s="241" t="str" cm="1">
        <f t="array" ref="AD101">IFERROR(INDEX($AO$26:$AO$35, AF101), "-")</f>
        <v>-</v>
      </c>
      <c r="AE101" s="243" cm="1">
        <f t="array" ref="AE101">IFERROR(INDEX(($AP$26:$AS$35,$AP$36:$AV$40), IF($Y$20="B", MATCH($AF101, $AN$36:$AN$40, 0), MATCH($AF101, $AN$26:$AN$35, 0)), MATCH($AK101, $AP$25:$AV$25, 0), IF($Y$20="B", 2, 1)), 0)</f>
        <v>0</v>
      </c>
      <c r="AF101" s="244" t="str">
        <f t="shared" si="16"/>
        <v>-</v>
      </c>
      <c r="AG101" s="244" t="str">
        <f t="shared" si="23"/>
        <v>-</v>
      </c>
      <c r="AH101" s="245" t="str">
        <f t="shared" si="24"/>
        <v>-</v>
      </c>
      <c r="AI101" s="245" t="str">
        <f t="shared" si="25"/>
        <v>-</v>
      </c>
      <c r="AJ101" s="245" t="str" cm="1">
        <f t="array" ref="AJ101">IF($AG101=1, IF(ISBLANK($L101), "!", $L101), IFERROR(_xlfn.SWITCH(TRUE, AH101&lt;=0.5, "A", AH101&lt;=1, "B", AH101&lt;=1.5, "C", AH101&lt;=2, "D", AH101&lt;=2.5, "E", AH101&lt;=3, "F", AH101&lt;=1000, "G"), "-"))</f>
        <v>-</v>
      </c>
      <c r="AK101" s="245" t="str">
        <f t="shared" si="26"/>
        <v>-</v>
      </c>
      <c r="AL101" s="246" t="str">
        <f t="shared" si="27"/>
        <v>-</v>
      </c>
      <c r="AM101" s="237"/>
      <c r="AN101" s="237"/>
      <c r="AO101" s="237"/>
      <c r="AP101" s="237"/>
      <c r="AQ101" s="237"/>
      <c r="AR101" s="237"/>
      <c r="AS101" s="237"/>
      <c r="AT101" s="237"/>
      <c r="AU101" s="237"/>
      <c r="AV101" s="237"/>
      <c r="AW101" s="13"/>
      <c r="AX101" s="13"/>
    </row>
    <row r="102" spans="1:50" ht="12.75" customHeight="1" x14ac:dyDescent="0.2">
      <c r="A102" s="144">
        <f t="shared" si="14"/>
        <v>16</v>
      </c>
      <c r="B102" s="9">
        <v>79</v>
      </c>
      <c r="C102" s="213"/>
      <c r="D102" s="214"/>
      <c r="E102" s="79" t="str">
        <f>IF(ISBLANK(D102), "", VLOOKUP(D102, Z!$A$2:$C$4127, 3, FALSE))</f>
        <v/>
      </c>
      <c r="F102" s="215"/>
      <c r="G102" s="216"/>
      <c r="H102" s="217" t="b">
        <v>0</v>
      </c>
      <c r="I102" s="217" t="b">
        <v>0</v>
      </c>
      <c r="J102" s="152" t="str">
        <f t="shared" si="17"/>
        <v>-</v>
      </c>
      <c r="K102" s="218"/>
      <c r="L102" s="219"/>
      <c r="M102" s="220"/>
      <c r="N102" s="152" t="str">
        <f t="shared" si="18"/>
        <v>-</v>
      </c>
      <c r="O102" s="221"/>
      <c r="P102" s="222"/>
      <c r="Q102" s="214"/>
      <c r="R102" s="223"/>
      <c r="S102" s="213"/>
      <c r="T102" s="214"/>
      <c r="U102" s="79" t="str">
        <f>IF(ISBLANK(T102), "", VLOOKUP(T102, Z!$A$2:$C$4127, 3, FALSE))</f>
        <v/>
      </c>
      <c r="V102" s="225"/>
      <c r="W102" s="160">
        <f t="shared" si="19"/>
        <v>0</v>
      </c>
      <c r="X102" s="237"/>
      <c r="Y102" s="241">
        <f t="shared" si="20"/>
        <v>0</v>
      </c>
      <c r="Z102" s="242">
        <f t="shared" si="21"/>
        <v>15</v>
      </c>
      <c r="AA102" s="242">
        <v>0.75</v>
      </c>
      <c r="AB102" s="242">
        <f t="shared" si="15"/>
        <v>1.8</v>
      </c>
      <c r="AC102" s="242">
        <f t="shared" si="22"/>
        <v>43</v>
      </c>
      <c r="AD102" s="241" t="str" cm="1">
        <f t="array" ref="AD102">IFERROR(INDEX($AO$26:$AO$35, AF102), "-")</f>
        <v>-</v>
      </c>
      <c r="AE102" s="243" cm="1">
        <f t="array" ref="AE102">IFERROR(INDEX(($AP$26:$AS$35,$AP$36:$AV$40), IF($Y$20="B", MATCH($AF102, $AN$36:$AN$40, 0), MATCH($AF102, $AN$26:$AN$35, 0)), MATCH($AK102, $AP$25:$AV$25, 0), IF($Y$20="B", 2, 1)), 0)</f>
        <v>0</v>
      </c>
      <c r="AF102" s="244" t="str">
        <f t="shared" si="16"/>
        <v>-</v>
      </c>
      <c r="AG102" s="244" t="str">
        <f t="shared" si="23"/>
        <v>-</v>
      </c>
      <c r="AH102" s="245" t="str">
        <f t="shared" si="24"/>
        <v>-</v>
      </c>
      <c r="AI102" s="245" t="str">
        <f t="shared" si="25"/>
        <v>-</v>
      </c>
      <c r="AJ102" s="245" t="str" cm="1">
        <f t="array" ref="AJ102">IF($AG102=1, IF(ISBLANK($L102), "!", $L102), IFERROR(_xlfn.SWITCH(TRUE, AH102&lt;=0.5, "A", AH102&lt;=1, "B", AH102&lt;=1.5, "C", AH102&lt;=2, "D", AH102&lt;=2.5, "E", AH102&lt;=3, "F", AH102&lt;=1000, "G"), "-"))</f>
        <v>-</v>
      </c>
      <c r="AK102" s="245" t="str">
        <f t="shared" si="26"/>
        <v>-</v>
      </c>
      <c r="AL102" s="246" t="str">
        <f t="shared" si="27"/>
        <v>-</v>
      </c>
      <c r="AM102" s="237"/>
      <c r="AN102" s="237"/>
      <c r="AO102" s="237"/>
      <c r="AP102" s="237"/>
      <c r="AQ102" s="237"/>
      <c r="AR102" s="237"/>
      <c r="AS102" s="237"/>
      <c r="AT102" s="237"/>
      <c r="AU102" s="237"/>
      <c r="AV102" s="237"/>
      <c r="AW102" s="13"/>
      <c r="AX102" s="13"/>
    </row>
    <row r="103" spans="1:50" ht="12.75" customHeight="1" x14ac:dyDescent="0.2">
      <c r="A103" s="144">
        <f t="shared" si="14"/>
        <v>16</v>
      </c>
      <c r="B103" s="9">
        <v>80</v>
      </c>
      <c r="C103" s="213"/>
      <c r="D103" s="214"/>
      <c r="E103" s="79" t="str">
        <f>IF(ISBLANK(D103), "", VLOOKUP(D103, Z!$A$2:$C$4127, 3, FALSE))</f>
        <v/>
      </c>
      <c r="F103" s="215"/>
      <c r="G103" s="216"/>
      <c r="H103" s="217" t="b">
        <v>0</v>
      </c>
      <c r="I103" s="217" t="b">
        <v>0</v>
      </c>
      <c r="J103" s="152" t="str">
        <f t="shared" si="17"/>
        <v>-</v>
      </c>
      <c r="K103" s="218"/>
      <c r="L103" s="219"/>
      <c r="M103" s="220"/>
      <c r="N103" s="152" t="str">
        <f t="shared" si="18"/>
        <v>-</v>
      </c>
      <c r="O103" s="221"/>
      <c r="P103" s="222"/>
      <c r="Q103" s="214"/>
      <c r="R103" s="223"/>
      <c r="S103" s="213"/>
      <c r="T103" s="214"/>
      <c r="U103" s="79" t="str">
        <f>IF(ISBLANK(T103), "", VLOOKUP(T103, Z!$A$2:$C$4127, 3, FALSE))</f>
        <v/>
      </c>
      <c r="V103" s="225"/>
      <c r="W103" s="160">
        <f t="shared" si="19"/>
        <v>0</v>
      </c>
      <c r="X103" s="237"/>
      <c r="Y103" s="241">
        <f t="shared" si="20"/>
        <v>0</v>
      </c>
      <c r="Z103" s="242">
        <f t="shared" si="21"/>
        <v>15</v>
      </c>
      <c r="AA103" s="242">
        <v>0.75</v>
      </c>
      <c r="AB103" s="242">
        <f t="shared" si="15"/>
        <v>1.8</v>
      </c>
      <c r="AC103" s="242">
        <f t="shared" si="22"/>
        <v>43</v>
      </c>
      <c r="AD103" s="241" t="str" cm="1">
        <f t="array" ref="AD103">IFERROR(INDEX($AO$26:$AO$35, AF103), "-")</f>
        <v>-</v>
      </c>
      <c r="AE103" s="243" cm="1">
        <f t="array" ref="AE103">IFERROR(INDEX(($AP$26:$AS$35,$AP$36:$AV$40), IF($Y$20="B", MATCH($AF103, $AN$36:$AN$40, 0), MATCH($AF103, $AN$26:$AN$35, 0)), MATCH($AK103, $AP$25:$AV$25, 0), IF($Y$20="B", 2, 1)), 0)</f>
        <v>0</v>
      </c>
      <c r="AF103" s="244" t="str">
        <f t="shared" si="16"/>
        <v>-</v>
      </c>
      <c r="AG103" s="244" t="str">
        <f t="shared" si="23"/>
        <v>-</v>
      </c>
      <c r="AH103" s="245" t="str">
        <f t="shared" si="24"/>
        <v>-</v>
      </c>
      <c r="AI103" s="245" t="str">
        <f t="shared" si="25"/>
        <v>-</v>
      </c>
      <c r="AJ103" s="245" t="str" cm="1">
        <f t="array" ref="AJ103">IF($AG103=1, IF(ISBLANK($L103), "!", $L103), IFERROR(_xlfn.SWITCH(TRUE, AH103&lt;=0.5, "A", AH103&lt;=1, "B", AH103&lt;=1.5, "C", AH103&lt;=2, "D", AH103&lt;=2.5, "E", AH103&lt;=3, "F", AH103&lt;=1000, "G"), "-"))</f>
        <v>-</v>
      </c>
      <c r="AK103" s="245" t="str">
        <f t="shared" si="26"/>
        <v>-</v>
      </c>
      <c r="AL103" s="246" t="str">
        <f t="shared" si="27"/>
        <v>-</v>
      </c>
      <c r="AM103" s="237"/>
      <c r="AN103" s="237"/>
      <c r="AO103" s="237"/>
      <c r="AP103" s="237"/>
      <c r="AQ103" s="237"/>
      <c r="AR103" s="237"/>
      <c r="AS103" s="237"/>
      <c r="AT103" s="237"/>
      <c r="AU103" s="237"/>
      <c r="AV103" s="237"/>
      <c r="AW103" s="13"/>
      <c r="AX103" s="13"/>
    </row>
    <row r="104" spans="1:50" ht="12.75" customHeight="1" x14ac:dyDescent="0.2">
      <c r="A104" s="144">
        <f t="shared" si="14"/>
        <v>16</v>
      </c>
      <c r="B104" s="9">
        <v>81</v>
      </c>
      <c r="C104" s="213"/>
      <c r="D104" s="214"/>
      <c r="E104" s="79" t="str">
        <f>IF(ISBLANK(D104), "", VLOOKUP(D104, Z!$A$2:$C$4127, 3, FALSE))</f>
        <v/>
      </c>
      <c r="F104" s="215"/>
      <c r="G104" s="216"/>
      <c r="H104" s="217" t="b">
        <v>0</v>
      </c>
      <c r="I104" s="217" t="b">
        <v>0</v>
      </c>
      <c r="J104" s="152" t="str">
        <f t="shared" si="17"/>
        <v>-</v>
      </c>
      <c r="K104" s="218"/>
      <c r="L104" s="219"/>
      <c r="M104" s="220"/>
      <c r="N104" s="152" t="str">
        <f t="shared" si="18"/>
        <v>-</v>
      </c>
      <c r="O104" s="221"/>
      <c r="P104" s="222"/>
      <c r="Q104" s="214"/>
      <c r="R104" s="223"/>
      <c r="S104" s="213"/>
      <c r="T104" s="214"/>
      <c r="U104" s="79" t="str">
        <f>IF(ISBLANK(T104), "", VLOOKUP(T104, Z!$A$2:$C$4127, 3, FALSE))</f>
        <v/>
      </c>
      <c r="V104" s="225"/>
      <c r="W104" s="160">
        <f t="shared" si="19"/>
        <v>0</v>
      </c>
      <c r="X104" s="237"/>
      <c r="Y104" s="241">
        <f t="shared" si="20"/>
        <v>0</v>
      </c>
      <c r="Z104" s="242">
        <f t="shared" si="21"/>
        <v>15</v>
      </c>
      <c r="AA104" s="242">
        <v>0.75</v>
      </c>
      <c r="AB104" s="242">
        <f t="shared" si="15"/>
        <v>1.8</v>
      </c>
      <c r="AC104" s="242">
        <f t="shared" si="22"/>
        <v>43</v>
      </c>
      <c r="AD104" s="241" t="str" cm="1">
        <f t="array" ref="AD104">IFERROR(INDEX($AO$26:$AO$35, AF104), "-")</f>
        <v>-</v>
      </c>
      <c r="AE104" s="243" cm="1">
        <f t="array" ref="AE104">IFERROR(INDEX(($AP$26:$AS$35,$AP$36:$AV$40), IF($Y$20="B", MATCH($AF104, $AN$36:$AN$40, 0), MATCH($AF104, $AN$26:$AN$35, 0)), MATCH($AK104, $AP$25:$AV$25, 0), IF($Y$20="B", 2, 1)), 0)</f>
        <v>0</v>
      </c>
      <c r="AF104" s="244" t="str">
        <f t="shared" si="16"/>
        <v>-</v>
      </c>
      <c r="AG104" s="244" t="str">
        <f t="shared" si="23"/>
        <v>-</v>
      </c>
      <c r="AH104" s="245" t="str">
        <f t="shared" si="24"/>
        <v>-</v>
      </c>
      <c r="AI104" s="245" t="str">
        <f t="shared" si="25"/>
        <v>-</v>
      </c>
      <c r="AJ104" s="245" t="str" cm="1">
        <f t="array" ref="AJ104">IF($AG104=1, IF(ISBLANK($L104), "!", $L104), IFERROR(_xlfn.SWITCH(TRUE, AH104&lt;=0.5, "A", AH104&lt;=1, "B", AH104&lt;=1.5, "C", AH104&lt;=2, "D", AH104&lt;=2.5, "E", AH104&lt;=3, "F", AH104&lt;=1000, "G"), "-"))</f>
        <v>-</v>
      </c>
      <c r="AK104" s="245" t="str">
        <f t="shared" si="26"/>
        <v>-</v>
      </c>
      <c r="AL104" s="246" t="str">
        <f t="shared" si="27"/>
        <v>-</v>
      </c>
      <c r="AM104" s="237"/>
      <c r="AN104" s="237"/>
      <c r="AO104" s="237"/>
      <c r="AP104" s="237"/>
      <c r="AQ104" s="237"/>
      <c r="AR104" s="237"/>
      <c r="AS104" s="237"/>
      <c r="AT104" s="237"/>
      <c r="AU104" s="237"/>
      <c r="AV104" s="237"/>
      <c r="AW104" s="13"/>
      <c r="AX104" s="13"/>
    </row>
    <row r="105" spans="1:50" ht="12.75" customHeight="1" x14ac:dyDescent="0.2">
      <c r="A105" s="144">
        <f t="shared" si="14"/>
        <v>16</v>
      </c>
      <c r="B105" s="9">
        <v>82</v>
      </c>
      <c r="C105" s="213"/>
      <c r="D105" s="214"/>
      <c r="E105" s="79" t="str">
        <f>IF(ISBLANK(D105), "", VLOOKUP(D105, Z!$A$2:$C$4127, 3, FALSE))</f>
        <v/>
      </c>
      <c r="F105" s="215"/>
      <c r="G105" s="216"/>
      <c r="H105" s="217" t="b">
        <v>0</v>
      </c>
      <c r="I105" s="217" t="b">
        <v>0</v>
      </c>
      <c r="J105" s="152" t="str">
        <f t="shared" si="17"/>
        <v>-</v>
      </c>
      <c r="K105" s="218"/>
      <c r="L105" s="219"/>
      <c r="M105" s="220"/>
      <c r="N105" s="152" t="str">
        <f t="shared" si="18"/>
        <v>-</v>
      </c>
      <c r="O105" s="221"/>
      <c r="P105" s="222"/>
      <c r="Q105" s="214"/>
      <c r="R105" s="223"/>
      <c r="S105" s="213"/>
      <c r="T105" s="214"/>
      <c r="U105" s="79" t="str">
        <f>IF(ISBLANK(T105), "", VLOOKUP(T105, Z!$A$2:$C$4127, 3, FALSE))</f>
        <v/>
      </c>
      <c r="V105" s="225"/>
      <c r="W105" s="160">
        <f t="shared" si="19"/>
        <v>0</v>
      </c>
      <c r="X105" s="237"/>
      <c r="Y105" s="241">
        <f t="shared" si="20"/>
        <v>0</v>
      </c>
      <c r="Z105" s="242">
        <f t="shared" si="21"/>
        <v>15</v>
      </c>
      <c r="AA105" s="242">
        <v>0.75</v>
      </c>
      <c r="AB105" s="242">
        <f t="shared" si="15"/>
        <v>1.8</v>
      </c>
      <c r="AC105" s="242">
        <f t="shared" si="22"/>
        <v>43</v>
      </c>
      <c r="AD105" s="241" t="str" cm="1">
        <f t="array" ref="AD105">IFERROR(INDEX($AO$26:$AO$35, AF105), "-")</f>
        <v>-</v>
      </c>
      <c r="AE105" s="243" cm="1">
        <f t="array" ref="AE105">IFERROR(INDEX(($AP$26:$AS$35,$AP$36:$AV$40), IF($Y$20="B", MATCH($AF105, $AN$36:$AN$40, 0), MATCH($AF105, $AN$26:$AN$35, 0)), MATCH($AK105, $AP$25:$AV$25, 0), IF($Y$20="B", 2, 1)), 0)</f>
        <v>0</v>
      </c>
      <c r="AF105" s="244" t="str">
        <f t="shared" si="16"/>
        <v>-</v>
      </c>
      <c r="AG105" s="244" t="str">
        <f t="shared" si="23"/>
        <v>-</v>
      </c>
      <c r="AH105" s="245" t="str">
        <f t="shared" si="24"/>
        <v>-</v>
      </c>
      <c r="AI105" s="245" t="str">
        <f t="shared" si="25"/>
        <v>-</v>
      </c>
      <c r="AJ105" s="245" t="str" cm="1">
        <f t="array" ref="AJ105">IF($AG105=1, IF(ISBLANK($L105), "!", $L105), IFERROR(_xlfn.SWITCH(TRUE, AH105&lt;=0.5, "A", AH105&lt;=1, "B", AH105&lt;=1.5, "C", AH105&lt;=2, "D", AH105&lt;=2.5, "E", AH105&lt;=3, "F", AH105&lt;=1000, "G"), "-"))</f>
        <v>-</v>
      </c>
      <c r="AK105" s="245" t="str">
        <f t="shared" si="26"/>
        <v>-</v>
      </c>
      <c r="AL105" s="246" t="str">
        <f t="shared" si="27"/>
        <v>-</v>
      </c>
      <c r="AM105" s="237"/>
      <c r="AN105" s="237"/>
      <c r="AO105" s="237"/>
      <c r="AP105" s="237"/>
      <c r="AQ105" s="237"/>
      <c r="AR105" s="237"/>
      <c r="AS105" s="237"/>
      <c r="AT105" s="237"/>
      <c r="AU105" s="237"/>
      <c r="AV105" s="237"/>
      <c r="AW105" s="13"/>
      <c r="AX105" s="13"/>
    </row>
    <row r="106" spans="1:50" ht="12.75" customHeight="1" x14ac:dyDescent="0.2">
      <c r="A106" s="144">
        <f t="shared" si="14"/>
        <v>16</v>
      </c>
      <c r="B106" s="9">
        <v>83</v>
      </c>
      <c r="C106" s="213"/>
      <c r="D106" s="214"/>
      <c r="E106" s="79" t="str">
        <f>IF(ISBLANK(D106), "", VLOOKUP(D106, Z!$A$2:$C$4127, 3, FALSE))</f>
        <v/>
      </c>
      <c r="F106" s="215"/>
      <c r="G106" s="216"/>
      <c r="H106" s="217" t="b">
        <v>0</v>
      </c>
      <c r="I106" s="217" t="b">
        <v>0</v>
      </c>
      <c r="J106" s="152" t="str">
        <f t="shared" si="17"/>
        <v>-</v>
      </c>
      <c r="K106" s="218"/>
      <c r="L106" s="219"/>
      <c r="M106" s="220"/>
      <c r="N106" s="152" t="str">
        <f t="shared" si="18"/>
        <v>-</v>
      </c>
      <c r="O106" s="221"/>
      <c r="P106" s="222"/>
      <c r="Q106" s="214"/>
      <c r="R106" s="223"/>
      <c r="S106" s="213"/>
      <c r="T106" s="214"/>
      <c r="U106" s="79" t="str">
        <f>IF(ISBLANK(T106), "", VLOOKUP(T106, Z!$A$2:$C$4127, 3, FALSE))</f>
        <v/>
      </c>
      <c r="V106" s="225"/>
      <c r="W106" s="160">
        <f t="shared" si="19"/>
        <v>0</v>
      </c>
      <c r="X106" s="237"/>
      <c r="Y106" s="241">
        <f t="shared" si="20"/>
        <v>0</v>
      </c>
      <c r="Z106" s="242">
        <f t="shared" si="21"/>
        <v>15</v>
      </c>
      <c r="AA106" s="242">
        <v>0.75</v>
      </c>
      <c r="AB106" s="242">
        <f t="shared" si="15"/>
        <v>1.8</v>
      </c>
      <c r="AC106" s="242">
        <f t="shared" si="22"/>
        <v>43</v>
      </c>
      <c r="AD106" s="241" t="str" cm="1">
        <f t="array" ref="AD106">IFERROR(INDEX($AO$26:$AO$35, AF106), "-")</f>
        <v>-</v>
      </c>
      <c r="AE106" s="243" cm="1">
        <f t="array" ref="AE106">IFERROR(INDEX(($AP$26:$AS$35,$AP$36:$AV$40), IF($Y$20="B", MATCH($AF106, $AN$36:$AN$40, 0), MATCH($AF106, $AN$26:$AN$35, 0)), MATCH($AK106, $AP$25:$AV$25, 0), IF($Y$20="B", 2, 1)), 0)</f>
        <v>0</v>
      </c>
      <c r="AF106" s="244" t="str">
        <f t="shared" si="16"/>
        <v>-</v>
      </c>
      <c r="AG106" s="244" t="str">
        <f t="shared" si="23"/>
        <v>-</v>
      </c>
      <c r="AH106" s="245" t="str">
        <f t="shared" si="24"/>
        <v>-</v>
      </c>
      <c r="AI106" s="245" t="str">
        <f t="shared" si="25"/>
        <v>-</v>
      </c>
      <c r="AJ106" s="245" t="str" cm="1">
        <f t="array" ref="AJ106">IF($AG106=1, IF(ISBLANK($L106), "!", $L106), IFERROR(_xlfn.SWITCH(TRUE, AH106&lt;=0.5, "A", AH106&lt;=1, "B", AH106&lt;=1.5, "C", AH106&lt;=2, "D", AH106&lt;=2.5, "E", AH106&lt;=3, "F", AH106&lt;=1000, "G"), "-"))</f>
        <v>-</v>
      </c>
      <c r="AK106" s="245" t="str">
        <f t="shared" si="26"/>
        <v>-</v>
      </c>
      <c r="AL106" s="246" t="str">
        <f t="shared" si="27"/>
        <v>-</v>
      </c>
      <c r="AM106" s="237"/>
      <c r="AN106" s="237"/>
      <c r="AO106" s="237"/>
      <c r="AP106" s="237"/>
      <c r="AQ106" s="237"/>
      <c r="AR106" s="237"/>
      <c r="AS106" s="237"/>
      <c r="AT106" s="237"/>
      <c r="AU106" s="237"/>
      <c r="AV106" s="237"/>
      <c r="AW106" s="13"/>
      <c r="AX106" s="13"/>
    </row>
    <row r="107" spans="1:50" ht="12.75" customHeight="1" x14ac:dyDescent="0.2">
      <c r="A107" s="144">
        <f t="shared" si="14"/>
        <v>16</v>
      </c>
      <c r="B107" s="9">
        <v>84</v>
      </c>
      <c r="C107" s="213"/>
      <c r="D107" s="214"/>
      <c r="E107" s="79" t="str">
        <f>IF(ISBLANK(D107), "", VLOOKUP(D107, Z!$A$2:$C$4127, 3, FALSE))</f>
        <v/>
      </c>
      <c r="F107" s="215"/>
      <c r="G107" s="216"/>
      <c r="H107" s="217" t="b">
        <v>0</v>
      </c>
      <c r="I107" s="217" t="b">
        <v>0</v>
      </c>
      <c r="J107" s="152" t="str">
        <f t="shared" si="17"/>
        <v>-</v>
      </c>
      <c r="K107" s="218"/>
      <c r="L107" s="219"/>
      <c r="M107" s="220"/>
      <c r="N107" s="152" t="str">
        <f t="shared" si="18"/>
        <v>-</v>
      </c>
      <c r="O107" s="221"/>
      <c r="P107" s="222"/>
      <c r="Q107" s="214"/>
      <c r="R107" s="223"/>
      <c r="S107" s="213"/>
      <c r="T107" s="214"/>
      <c r="U107" s="79" t="str">
        <f>IF(ISBLANK(T107), "", VLOOKUP(T107, Z!$A$2:$C$4127, 3, FALSE))</f>
        <v/>
      </c>
      <c r="V107" s="225"/>
      <c r="W107" s="160">
        <f t="shared" si="19"/>
        <v>0</v>
      </c>
      <c r="X107" s="237"/>
      <c r="Y107" s="241">
        <f t="shared" si="20"/>
        <v>0</v>
      </c>
      <c r="Z107" s="242">
        <f t="shared" si="21"/>
        <v>15</v>
      </c>
      <c r="AA107" s="242">
        <v>0.75</v>
      </c>
      <c r="AB107" s="242">
        <f t="shared" si="15"/>
        <v>1.8</v>
      </c>
      <c r="AC107" s="242">
        <f t="shared" si="22"/>
        <v>43</v>
      </c>
      <c r="AD107" s="241" t="str" cm="1">
        <f t="array" ref="AD107">IFERROR(INDEX($AO$26:$AO$35, AF107), "-")</f>
        <v>-</v>
      </c>
      <c r="AE107" s="243" cm="1">
        <f t="array" ref="AE107">IFERROR(INDEX(($AP$26:$AS$35,$AP$36:$AV$40), IF($Y$20="B", MATCH($AF107, $AN$36:$AN$40, 0), MATCH($AF107, $AN$26:$AN$35, 0)), MATCH($AK107, $AP$25:$AV$25, 0), IF($Y$20="B", 2, 1)), 0)</f>
        <v>0</v>
      </c>
      <c r="AF107" s="244" t="str">
        <f t="shared" si="16"/>
        <v>-</v>
      </c>
      <c r="AG107" s="244" t="str">
        <f t="shared" si="23"/>
        <v>-</v>
      </c>
      <c r="AH107" s="245" t="str">
        <f t="shared" si="24"/>
        <v>-</v>
      </c>
      <c r="AI107" s="245" t="str">
        <f t="shared" si="25"/>
        <v>-</v>
      </c>
      <c r="AJ107" s="245" t="str" cm="1">
        <f t="array" ref="AJ107">IF($AG107=1, IF(ISBLANK($L107), "!", $L107), IFERROR(_xlfn.SWITCH(TRUE, AH107&lt;=0.5, "A", AH107&lt;=1, "B", AH107&lt;=1.5, "C", AH107&lt;=2, "D", AH107&lt;=2.5, "E", AH107&lt;=3, "F", AH107&lt;=1000, "G"), "-"))</f>
        <v>-</v>
      </c>
      <c r="AK107" s="245" t="str">
        <f t="shared" si="26"/>
        <v>-</v>
      </c>
      <c r="AL107" s="246" t="str">
        <f t="shared" si="27"/>
        <v>-</v>
      </c>
      <c r="AM107" s="237"/>
      <c r="AN107" s="237"/>
      <c r="AO107" s="237"/>
      <c r="AP107" s="237"/>
      <c r="AQ107" s="237"/>
      <c r="AR107" s="237"/>
      <c r="AS107" s="237"/>
      <c r="AT107" s="237"/>
      <c r="AU107" s="237"/>
      <c r="AV107" s="237"/>
      <c r="AW107" s="13"/>
      <c r="AX107" s="13"/>
    </row>
    <row r="108" spans="1:50" ht="12.75" customHeight="1" x14ac:dyDescent="0.2">
      <c r="A108" s="144">
        <f t="shared" si="14"/>
        <v>16</v>
      </c>
      <c r="B108" s="9">
        <v>85</v>
      </c>
      <c r="C108" s="213"/>
      <c r="D108" s="214"/>
      <c r="E108" s="79" t="str">
        <f>IF(ISBLANK(D108), "", VLOOKUP(D108, Z!$A$2:$C$4127, 3, FALSE))</f>
        <v/>
      </c>
      <c r="F108" s="215"/>
      <c r="G108" s="216"/>
      <c r="H108" s="217" t="b">
        <v>0</v>
      </c>
      <c r="I108" s="217" t="b">
        <v>0</v>
      </c>
      <c r="J108" s="152" t="str">
        <f t="shared" si="17"/>
        <v>-</v>
      </c>
      <c r="K108" s="218"/>
      <c r="L108" s="219"/>
      <c r="M108" s="220"/>
      <c r="N108" s="152" t="str">
        <f t="shared" si="18"/>
        <v>-</v>
      </c>
      <c r="O108" s="221"/>
      <c r="P108" s="222"/>
      <c r="Q108" s="214"/>
      <c r="R108" s="223"/>
      <c r="S108" s="213"/>
      <c r="T108" s="214"/>
      <c r="U108" s="79" t="str">
        <f>IF(ISBLANK(T108), "", VLOOKUP(T108, Z!$A$2:$C$4127, 3, FALSE))</f>
        <v/>
      </c>
      <c r="V108" s="225"/>
      <c r="W108" s="160">
        <f t="shared" si="19"/>
        <v>0</v>
      </c>
      <c r="X108" s="237"/>
      <c r="Y108" s="241">
        <f t="shared" si="20"/>
        <v>0</v>
      </c>
      <c r="Z108" s="242">
        <f t="shared" si="21"/>
        <v>15</v>
      </c>
      <c r="AA108" s="242">
        <v>0.75</v>
      </c>
      <c r="AB108" s="242">
        <f t="shared" si="15"/>
        <v>1.8</v>
      </c>
      <c r="AC108" s="242">
        <f t="shared" si="22"/>
        <v>43</v>
      </c>
      <c r="AD108" s="241" t="str" cm="1">
        <f t="array" ref="AD108">IFERROR(INDEX($AO$26:$AO$35, AF108), "-")</f>
        <v>-</v>
      </c>
      <c r="AE108" s="243" cm="1">
        <f t="array" ref="AE108">IFERROR(INDEX(($AP$26:$AS$35,$AP$36:$AV$40), IF($Y$20="B", MATCH($AF108, $AN$36:$AN$40, 0), MATCH($AF108, $AN$26:$AN$35, 0)), MATCH($AK108, $AP$25:$AV$25, 0), IF($Y$20="B", 2, 1)), 0)</f>
        <v>0</v>
      </c>
      <c r="AF108" s="244" t="str">
        <f t="shared" si="16"/>
        <v>-</v>
      </c>
      <c r="AG108" s="244" t="str">
        <f t="shared" si="23"/>
        <v>-</v>
      </c>
      <c r="AH108" s="245" t="str">
        <f t="shared" si="24"/>
        <v>-</v>
      </c>
      <c r="AI108" s="245" t="str">
        <f t="shared" si="25"/>
        <v>-</v>
      </c>
      <c r="AJ108" s="245" t="str" cm="1">
        <f t="array" ref="AJ108">IF($AG108=1, IF(ISBLANK($L108), "!", $L108), IFERROR(_xlfn.SWITCH(TRUE, AH108&lt;=0.5, "A", AH108&lt;=1, "B", AH108&lt;=1.5, "C", AH108&lt;=2, "D", AH108&lt;=2.5, "E", AH108&lt;=3, "F", AH108&lt;=1000, "G"), "-"))</f>
        <v>-</v>
      </c>
      <c r="AK108" s="245" t="str">
        <f t="shared" si="26"/>
        <v>-</v>
      </c>
      <c r="AL108" s="246" t="str">
        <f t="shared" si="27"/>
        <v>-</v>
      </c>
      <c r="AM108" s="237"/>
      <c r="AN108" s="237"/>
      <c r="AO108" s="237"/>
      <c r="AP108" s="237"/>
      <c r="AQ108" s="237"/>
      <c r="AR108" s="237"/>
      <c r="AS108" s="237"/>
      <c r="AT108" s="237"/>
      <c r="AU108" s="237"/>
      <c r="AV108" s="237"/>
      <c r="AW108" s="13"/>
      <c r="AX108" s="13"/>
    </row>
    <row r="109" spans="1:50" ht="12.75" customHeight="1" x14ac:dyDescent="0.2">
      <c r="A109" s="144">
        <f t="shared" si="14"/>
        <v>16</v>
      </c>
      <c r="B109" s="9">
        <v>86</v>
      </c>
      <c r="C109" s="213"/>
      <c r="D109" s="214"/>
      <c r="E109" s="79" t="str">
        <f>IF(ISBLANK(D109), "", VLOOKUP(D109, Z!$A$2:$C$4127, 3, FALSE))</f>
        <v/>
      </c>
      <c r="F109" s="215"/>
      <c r="G109" s="216"/>
      <c r="H109" s="217" t="b">
        <v>0</v>
      </c>
      <c r="I109" s="217" t="b">
        <v>0</v>
      </c>
      <c r="J109" s="152" t="str">
        <f t="shared" si="17"/>
        <v>-</v>
      </c>
      <c r="K109" s="218"/>
      <c r="L109" s="219"/>
      <c r="M109" s="220"/>
      <c r="N109" s="152" t="str">
        <f t="shared" si="18"/>
        <v>-</v>
      </c>
      <c r="O109" s="221"/>
      <c r="P109" s="222"/>
      <c r="Q109" s="214"/>
      <c r="R109" s="223"/>
      <c r="S109" s="213"/>
      <c r="T109" s="214"/>
      <c r="U109" s="79" t="str">
        <f>IF(ISBLANK(T109), "", VLOOKUP(T109, Z!$A$2:$C$4127, 3, FALSE))</f>
        <v/>
      </c>
      <c r="V109" s="225"/>
      <c r="W109" s="160">
        <f t="shared" si="19"/>
        <v>0</v>
      </c>
      <c r="X109" s="237"/>
      <c r="Y109" s="241">
        <f t="shared" si="20"/>
        <v>0</v>
      </c>
      <c r="Z109" s="242">
        <f t="shared" si="21"/>
        <v>15</v>
      </c>
      <c r="AA109" s="242">
        <v>0.75</v>
      </c>
      <c r="AB109" s="242">
        <f t="shared" si="15"/>
        <v>1.8</v>
      </c>
      <c r="AC109" s="242">
        <f t="shared" si="22"/>
        <v>43</v>
      </c>
      <c r="AD109" s="241" t="str" cm="1">
        <f t="array" ref="AD109">IFERROR(INDEX($AO$26:$AO$35, AF109), "-")</f>
        <v>-</v>
      </c>
      <c r="AE109" s="243" cm="1">
        <f t="array" ref="AE109">IFERROR(INDEX(($AP$26:$AS$35,$AP$36:$AV$40), IF($Y$20="B", MATCH($AF109, $AN$36:$AN$40, 0), MATCH($AF109, $AN$26:$AN$35, 0)), MATCH($AK109, $AP$25:$AV$25, 0), IF($Y$20="B", 2, 1)), 0)</f>
        <v>0</v>
      </c>
      <c r="AF109" s="244" t="str">
        <f t="shared" si="16"/>
        <v>-</v>
      </c>
      <c r="AG109" s="244" t="str">
        <f t="shared" si="23"/>
        <v>-</v>
      </c>
      <c r="AH109" s="245" t="str">
        <f t="shared" si="24"/>
        <v>-</v>
      </c>
      <c r="AI109" s="245" t="str">
        <f t="shared" si="25"/>
        <v>-</v>
      </c>
      <c r="AJ109" s="245" t="str" cm="1">
        <f t="array" ref="AJ109">IF($AG109=1, IF(ISBLANK($L109), "!", $L109), IFERROR(_xlfn.SWITCH(TRUE, AH109&lt;=0.5, "A", AH109&lt;=1, "B", AH109&lt;=1.5, "C", AH109&lt;=2, "D", AH109&lt;=2.5, "E", AH109&lt;=3, "F", AH109&lt;=1000, "G"), "-"))</f>
        <v>-</v>
      </c>
      <c r="AK109" s="245" t="str">
        <f t="shared" si="26"/>
        <v>-</v>
      </c>
      <c r="AL109" s="246" t="str">
        <f t="shared" si="27"/>
        <v>-</v>
      </c>
      <c r="AM109" s="237"/>
      <c r="AN109" s="237"/>
      <c r="AO109" s="237"/>
      <c r="AP109" s="237"/>
      <c r="AQ109" s="237"/>
      <c r="AR109" s="237"/>
      <c r="AS109" s="237"/>
      <c r="AT109" s="237"/>
      <c r="AU109" s="237"/>
      <c r="AV109" s="237"/>
      <c r="AW109" s="13"/>
      <c r="AX109" s="13"/>
    </row>
    <row r="110" spans="1:50" ht="12.75" customHeight="1" x14ac:dyDescent="0.2">
      <c r="A110" s="144">
        <f t="shared" si="14"/>
        <v>16</v>
      </c>
      <c r="B110" s="9">
        <v>87</v>
      </c>
      <c r="C110" s="213"/>
      <c r="D110" s="214"/>
      <c r="E110" s="79" t="str">
        <f>IF(ISBLANK(D110), "", VLOOKUP(D110, Z!$A$2:$C$4127, 3, FALSE))</f>
        <v/>
      </c>
      <c r="F110" s="215"/>
      <c r="G110" s="216"/>
      <c r="H110" s="217" t="b">
        <v>0</v>
      </c>
      <c r="I110" s="217" t="b">
        <v>0</v>
      </c>
      <c r="J110" s="152" t="str">
        <f t="shared" si="17"/>
        <v>-</v>
      </c>
      <c r="K110" s="218"/>
      <c r="L110" s="219"/>
      <c r="M110" s="220"/>
      <c r="N110" s="152" t="str">
        <f t="shared" si="18"/>
        <v>-</v>
      </c>
      <c r="O110" s="221"/>
      <c r="P110" s="222"/>
      <c r="Q110" s="214"/>
      <c r="R110" s="223"/>
      <c r="S110" s="213"/>
      <c r="T110" s="214"/>
      <c r="U110" s="79" t="str">
        <f>IF(ISBLANK(T110), "", VLOOKUP(T110, Z!$A$2:$C$4127, 3, FALSE))</f>
        <v/>
      </c>
      <c r="V110" s="225"/>
      <c r="W110" s="160">
        <f t="shared" si="19"/>
        <v>0</v>
      </c>
      <c r="X110" s="237"/>
      <c r="Y110" s="241">
        <f t="shared" si="20"/>
        <v>0</v>
      </c>
      <c r="Z110" s="242">
        <f t="shared" si="21"/>
        <v>15</v>
      </c>
      <c r="AA110" s="242">
        <v>0.75</v>
      </c>
      <c r="AB110" s="242">
        <f t="shared" si="15"/>
        <v>1.8</v>
      </c>
      <c r="AC110" s="242">
        <f t="shared" si="22"/>
        <v>43</v>
      </c>
      <c r="AD110" s="241" t="str" cm="1">
        <f t="array" ref="AD110">IFERROR(INDEX($AO$26:$AO$35, AF110), "-")</f>
        <v>-</v>
      </c>
      <c r="AE110" s="243" cm="1">
        <f t="array" ref="AE110">IFERROR(INDEX(($AP$26:$AS$35,$AP$36:$AV$40), IF($Y$20="B", MATCH($AF110, $AN$36:$AN$40, 0), MATCH($AF110, $AN$26:$AN$35, 0)), MATCH($AK110, $AP$25:$AV$25, 0), IF($Y$20="B", 2, 1)), 0)</f>
        <v>0</v>
      </c>
      <c r="AF110" s="244" t="str">
        <f t="shared" si="16"/>
        <v>-</v>
      </c>
      <c r="AG110" s="244" t="str">
        <f t="shared" si="23"/>
        <v>-</v>
      </c>
      <c r="AH110" s="245" t="str">
        <f t="shared" si="24"/>
        <v>-</v>
      </c>
      <c r="AI110" s="245" t="str">
        <f t="shared" si="25"/>
        <v>-</v>
      </c>
      <c r="AJ110" s="245" t="str" cm="1">
        <f t="array" ref="AJ110">IF($AG110=1, IF(ISBLANK($L110), "!", $L110), IFERROR(_xlfn.SWITCH(TRUE, AH110&lt;=0.5, "A", AH110&lt;=1, "B", AH110&lt;=1.5, "C", AH110&lt;=2, "D", AH110&lt;=2.5, "E", AH110&lt;=3, "F", AH110&lt;=1000, "G"), "-"))</f>
        <v>-</v>
      </c>
      <c r="AK110" s="245" t="str">
        <f t="shared" si="26"/>
        <v>-</v>
      </c>
      <c r="AL110" s="246" t="str">
        <f t="shared" si="27"/>
        <v>-</v>
      </c>
      <c r="AM110" s="237"/>
      <c r="AN110" s="237"/>
      <c r="AO110" s="237"/>
      <c r="AP110" s="237"/>
      <c r="AQ110" s="237"/>
      <c r="AR110" s="237"/>
      <c r="AS110" s="237"/>
      <c r="AT110" s="237"/>
      <c r="AU110" s="237"/>
      <c r="AV110" s="237"/>
      <c r="AW110" s="13"/>
      <c r="AX110" s="13"/>
    </row>
    <row r="111" spans="1:50" ht="12.75" customHeight="1" x14ac:dyDescent="0.2">
      <c r="A111" s="144">
        <f t="shared" si="14"/>
        <v>16</v>
      </c>
      <c r="B111" s="9">
        <v>88</v>
      </c>
      <c r="C111" s="213"/>
      <c r="D111" s="214"/>
      <c r="E111" s="79" t="str">
        <f>IF(ISBLANK(D111), "", VLOOKUP(D111, Z!$A$2:$C$4127, 3, FALSE))</f>
        <v/>
      </c>
      <c r="F111" s="215"/>
      <c r="G111" s="216"/>
      <c r="H111" s="217" t="b">
        <v>0</v>
      </c>
      <c r="I111" s="217" t="b">
        <v>0</v>
      </c>
      <c r="J111" s="152" t="str">
        <f t="shared" si="17"/>
        <v>-</v>
      </c>
      <c r="K111" s="218"/>
      <c r="L111" s="219"/>
      <c r="M111" s="220"/>
      <c r="N111" s="152" t="str">
        <f t="shared" si="18"/>
        <v>-</v>
      </c>
      <c r="O111" s="221"/>
      <c r="P111" s="222"/>
      <c r="Q111" s="214"/>
      <c r="R111" s="223"/>
      <c r="S111" s="213"/>
      <c r="T111" s="214"/>
      <c r="U111" s="79" t="str">
        <f>IF(ISBLANK(T111), "", VLOOKUP(T111, Z!$A$2:$C$4127, 3, FALSE))</f>
        <v/>
      </c>
      <c r="V111" s="225"/>
      <c r="W111" s="160">
        <f t="shared" si="19"/>
        <v>0</v>
      </c>
      <c r="X111" s="237"/>
      <c r="Y111" s="241">
        <f t="shared" si="20"/>
        <v>0</v>
      </c>
      <c r="Z111" s="242">
        <f t="shared" si="21"/>
        <v>15</v>
      </c>
      <c r="AA111" s="242">
        <v>0.75</v>
      </c>
      <c r="AB111" s="242">
        <f t="shared" si="15"/>
        <v>1.8</v>
      </c>
      <c r="AC111" s="242">
        <f t="shared" si="22"/>
        <v>43</v>
      </c>
      <c r="AD111" s="241" t="str" cm="1">
        <f t="array" ref="AD111">IFERROR(INDEX($AO$26:$AO$35, AF111), "-")</f>
        <v>-</v>
      </c>
      <c r="AE111" s="243" cm="1">
        <f t="array" ref="AE111">IFERROR(INDEX(($AP$26:$AS$35,$AP$36:$AV$40), IF($Y$20="B", MATCH($AF111, $AN$36:$AN$40, 0), MATCH($AF111, $AN$26:$AN$35, 0)), MATCH($AK111, $AP$25:$AV$25, 0), IF($Y$20="B", 2, 1)), 0)</f>
        <v>0</v>
      </c>
      <c r="AF111" s="244" t="str">
        <f t="shared" si="16"/>
        <v>-</v>
      </c>
      <c r="AG111" s="244" t="str">
        <f t="shared" si="23"/>
        <v>-</v>
      </c>
      <c r="AH111" s="245" t="str">
        <f t="shared" si="24"/>
        <v>-</v>
      </c>
      <c r="AI111" s="245" t="str">
        <f t="shared" si="25"/>
        <v>-</v>
      </c>
      <c r="AJ111" s="245" t="str" cm="1">
        <f t="array" ref="AJ111">IF($AG111=1, IF(ISBLANK($L111), "!", $L111), IFERROR(_xlfn.SWITCH(TRUE, AH111&lt;=0.5, "A", AH111&lt;=1, "B", AH111&lt;=1.5, "C", AH111&lt;=2, "D", AH111&lt;=2.5, "E", AH111&lt;=3, "F", AH111&lt;=1000, "G"), "-"))</f>
        <v>-</v>
      </c>
      <c r="AK111" s="245" t="str">
        <f t="shared" si="26"/>
        <v>-</v>
      </c>
      <c r="AL111" s="246" t="str">
        <f t="shared" si="27"/>
        <v>-</v>
      </c>
      <c r="AM111" s="237"/>
      <c r="AN111" s="237"/>
      <c r="AO111" s="237"/>
      <c r="AP111" s="237"/>
      <c r="AQ111" s="237"/>
      <c r="AR111" s="237"/>
      <c r="AS111" s="237"/>
      <c r="AT111" s="237"/>
      <c r="AU111" s="237"/>
      <c r="AV111" s="237"/>
      <c r="AW111" s="13"/>
      <c r="AX111" s="13"/>
    </row>
    <row r="112" spans="1:50" ht="12.75" customHeight="1" x14ac:dyDescent="0.2">
      <c r="A112" s="144">
        <f t="shared" si="14"/>
        <v>16</v>
      </c>
      <c r="B112" s="9">
        <v>89</v>
      </c>
      <c r="C112" s="213"/>
      <c r="D112" s="214"/>
      <c r="E112" s="79" t="str">
        <f>IF(ISBLANK(D112), "", VLOOKUP(D112, Z!$A$2:$C$4127, 3, FALSE))</f>
        <v/>
      </c>
      <c r="F112" s="215"/>
      <c r="G112" s="216"/>
      <c r="H112" s="217" t="b">
        <v>0</v>
      </c>
      <c r="I112" s="217" t="b">
        <v>0</v>
      </c>
      <c r="J112" s="152" t="str">
        <f t="shared" si="17"/>
        <v>-</v>
      </c>
      <c r="K112" s="218"/>
      <c r="L112" s="219"/>
      <c r="M112" s="220"/>
      <c r="N112" s="152" t="str">
        <f t="shared" si="18"/>
        <v>-</v>
      </c>
      <c r="O112" s="221"/>
      <c r="P112" s="222"/>
      <c r="Q112" s="214"/>
      <c r="R112" s="223"/>
      <c r="S112" s="213"/>
      <c r="T112" s="214"/>
      <c r="U112" s="79" t="str">
        <f>IF(ISBLANK(T112), "", VLOOKUP(T112, Z!$A$2:$C$4127, 3, FALSE))</f>
        <v/>
      </c>
      <c r="V112" s="225"/>
      <c r="W112" s="160">
        <f t="shared" si="19"/>
        <v>0</v>
      </c>
      <c r="X112" s="237"/>
      <c r="Y112" s="241">
        <f t="shared" si="20"/>
        <v>0</v>
      </c>
      <c r="Z112" s="242">
        <f t="shared" si="21"/>
        <v>15</v>
      </c>
      <c r="AA112" s="242">
        <v>0.75</v>
      </c>
      <c r="AB112" s="242">
        <f t="shared" si="15"/>
        <v>1.8</v>
      </c>
      <c r="AC112" s="242">
        <f t="shared" si="22"/>
        <v>43</v>
      </c>
      <c r="AD112" s="241" t="str" cm="1">
        <f t="array" ref="AD112">IFERROR(INDEX($AO$26:$AO$35, AF112), "-")</f>
        <v>-</v>
      </c>
      <c r="AE112" s="243" cm="1">
        <f t="array" ref="AE112">IFERROR(INDEX(($AP$26:$AS$35,$AP$36:$AV$40), IF($Y$20="B", MATCH($AF112, $AN$36:$AN$40, 0), MATCH($AF112, $AN$26:$AN$35, 0)), MATCH($AK112, $AP$25:$AV$25, 0), IF($Y$20="B", 2, 1)), 0)</f>
        <v>0</v>
      </c>
      <c r="AF112" s="244" t="str">
        <f t="shared" si="16"/>
        <v>-</v>
      </c>
      <c r="AG112" s="244" t="str">
        <f t="shared" si="23"/>
        <v>-</v>
      </c>
      <c r="AH112" s="245" t="str">
        <f t="shared" si="24"/>
        <v>-</v>
      </c>
      <c r="AI112" s="245" t="str">
        <f t="shared" si="25"/>
        <v>-</v>
      </c>
      <c r="AJ112" s="245" t="str" cm="1">
        <f t="array" ref="AJ112">IF($AG112=1, IF(ISBLANK($L112), "!", $L112), IFERROR(_xlfn.SWITCH(TRUE, AH112&lt;=0.5, "A", AH112&lt;=1, "B", AH112&lt;=1.5, "C", AH112&lt;=2, "D", AH112&lt;=2.5, "E", AH112&lt;=3, "F", AH112&lt;=1000, "G"), "-"))</f>
        <v>-</v>
      </c>
      <c r="AK112" s="245" t="str">
        <f t="shared" si="26"/>
        <v>-</v>
      </c>
      <c r="AL112" s="246" t="str">
        <f t="shared" si="27"/>
        <v>-</v>
      </c>
      <c r="AM112" s="237"/>
      <c r="AN112" s="237"/>
      <c r="AO112" s="237"/>
      <c r="AP112" s="237"/>
      <c r="AQ112" s="237"/>
      <c r="AR112" s="237"/>
      <c r="AS112" s="237"/>
      <c r="AT112" s="237"/>
      <c r="AU112" s="237"/>
      <c r="AV112" s="237"/>
      <c r="AW112" s="13"/>
      <c r="AX112" s="13"/>
    </row>
    <row r="113" spans="1:50" ht="12.75" customHeight="1" x14ac:dyDescent="0.2">
      <c r="A113" s="144">
        <f t="shared" si="14"/>
        <v>16</v>
      </c>
      <c r="B113" s="9">
        <v>90</v>
      </c>
      <c r="C113" s="213"/>
      <c r="D113" s="214"/>
      <c r="E113" s="79" t="str">
        <f>IF(ISBLANK(D113), "", VLOOKUP(D113, Z!$A$2:$C$4127, 3, FALSE))</f>
        <v/>
      </c>
      <c r="F113" s="215"/>
      <c r="G113" s="216"/>
      <c r="H113" s="217" t="b">
        <v>0</v>
      </c>
      <c r="I113" s="217" t="b">
        <v>0</v>
      </c>
      <c r="J113" s="152" t="str">
        <f t="shared" si="17"/>
        <v>-</v>
      </c>
      <c r="K113" s="218"/>
      <c r="L113" s="219"/>
      <c r="M113" s="220"/>
      <c r="N113" s="152" t="str">
        <f t="shared" si="18"/>
        <v>-</v>
      </c>
      <c r="O113" s="221"/>
      <c r="P113" s="222"/>
      <c r="Q113" s="214"/>
      <c r="R113" s="223"/>
      <c r="S113" s="213"/>
      <c r="T113" s="214"/>
      <c r="U113" s="79" t="str">
        <f>IF(ISBLANK(T113), "", VLOOKUP(T113, Z!$A$2:$C$4127, 3, FALSE))</f>
        <v/>
      </c>
      <c r="V113" s="225"/>
      <c r="W113" s="160">
        <f t="shared" si="19"/>
        <v>0</v>
      </c>
      <c r="X113" s="237"/>
      <c r="Y113" s="241">
        <f t="shared" si="20"/>
        <v>0</v>
      </c>
      <c r="Z113" s="242">
        <f t="shared" si="21"/>
        <v>15</v>
      </c>
      <c r="AA113" s="242">
        <v>0.75</v>
      </c>
      <c r="AB113" s="242">
        <f t="shared" si="15"/>
        <v>1.8</v>
      </c>
      <c r="AC113" s="242">
        <f t="shared" si="22"/>
        <v>43</v>
      </c>
      <c r="AD113" s="241" t="str" cm="1">
        <f t="array" ref="AD113">IFERROR(INDEX($AO$26:$AO$35, AF113), "-")</f>
        <v>-</v>
      </c>
      <c r="AE113" s="243" cm="1">
        <f t="array" ref="AE113">IFERROR(INDEX(($AP$26:$AS$35,$AP$36:$AV$40), IF($Y$20="B", MATCH($AF113, $AN$36:$AN$40, 0), MATCH($AF113, $AN$26:$AN$35, 0)), MATCH($AK113, $AP$25:$AV$25, 0), IF($Y$20="B", 2, 1)), 0)</f>
        <v>0</v>
      </c>
      <c r="AF113" s="244" t="str">
        <f t="shared" si="16"/>
        <v>-</v>
      </c>
      <c r="AG113" s="244" t="str">
        <f t="shared" si="23"/>
        <v>-</v>
      </c>
      <c r="AH113" s="245" t="str">
        <f t="shared" si="24"/>
        <v>-</v>
      </c>
      <c r="AI113" s="245" t="str">
        <f t="shared" si="25"/>
        <v>-</v>
      </c>
      <c r="AJ113" s="245" t="str" cm="1">
        <f t="array" ref="AJ113">IF($AG113=1, IF(ISBLANK($L113), "!", $L113), IFERROR(_xlfn.SWITCH(TRUE, AH113&lt;=0.5, "A", AH113&lt;=1, "B", AH113&lt;=1.5, "C", AH113&lt;=2, "D", AH113&lt;=2.5, "E", AH113&lt;=3, "F", AH113&lt;=1000, "G"), "-"))</f>
        <v>-</v>
      </c>
      <c r="AK113" s="245" t="str">
        <f t="shared" si="26"/>
        <v>-</v>
      </c>
      <c r="AL113" s="246" t="str">
        <f t="shared" si="27"/>
        <v>-</v>
      </c>
      <c r="AM113" s="237"/>
      <c r="AN113" s="237"/>
      <c r="AO113" s="237"/>
      <c r="AP113" s="237"/>
      <c r="AQ113" s="237"/>
      <c r="AR113" s="237"/>
      <c r="AS113" s="237"/>
      <c r="AT113" s="237"/>
      <c r="AU113" s="237"/>
      <c r="AV113" s="237"/>
      <c r="AW113" s="13"/>
      <c r="AX113" s="13"/>
    </row>
    <row r="114" spans="1:50" ht="12.75" customHeight="1" x14ac:dyDescent="0.2">
      <c r="A114" s="144">
        <f t="shared" si="14"/>
        <v>16</v>
      </c>
      <c r="B114" s="9">
        <v>91</v>
      </c>
      <c r="C114" s="213"/>
      <c r="D114" s="214"/>
      <c r="E114" s="79" t="str">
        <f>IF(ISBLANK(D114), "", VLOOKUP(D114, Z!$A$2:$C$4127, 3, FALSE))</f>
        <v/>
      </c>
      <c r="F114" s="215"/>
      <c r="G114" s="216"/>
      <c r="H114" s="217" t="b">
        <v>0</v>
      </c>
      <c r="I114" s="217" t="b">
        <v>0</v>
      </c>
      <c r="J114" s="152" t="str">
        <f t="shared" si="17"/>
        <v>-</v>
      </c>
      <c r="K114" s="218"/>
      <c r="L114" s="219"/>
      <c r="M114" s="220"/>
      <c r="N114" s="152" t="str">
        <f t="shared" si="18"/>
        <v>-</v>
      </c>
      <c r="O114" s="221"/>
      <c r="P114" s="222"/>
      <c r="Q114" s="214"/>
      <c r="R114" s="223"/>
      <c r="S114" s="213"/>
      <c r="T114" s="214"/>
      <c r="U114" s="79" t="str">
        <f>IF(ISBLANK(T114), "", VLOOKUP(T114, Z!$A$2:$C$4127, 3, FALSE))</f>
        <v/>
      </c>
      <c r="V114" s="225"/>
      <c r="W114" s="160">
        <f t="shared" si="19"/>
        <v>0</v>
      </c>
      <c r="X114" s="237"/>
      <c r="Y114" s="241">
        <f t="shared" si="20"/>
        <v>0</v>
      </c>
      <c r="Z114" s="242">
        <f t="shared" si="21"/>
        <v>15</v>
      </c>
      <c r="AA114" s="242">
        <v>0.75</v>
      </c>
      <c r="AB114" s="242">
        <f t="shared" si="15"/>
        <v>1.8</v>
      </c>
      <c r="AC114" s="242">
        <f t="shared" si="22"/>
        <v>43</v>
      </c>
      <c r="AD114" s="241" t="str" cm="1">
        <f t="array" ref="AD114">IFERROR(INDEX($AO$26:$AO$35, AF114), "-")</f>
        <v>-</v>
      </c>
      <c r="AE114" s="243" cm="1">
        <f t="array" ref="AE114">IFERROR(INDEX(($AP$26:$AS$35,$AP$36:$AV$40), IF($Y$20="B", MATCH($AF114, $AN$36:$AN$40, 0), MATCH($AF114, $AN$26:$AN$35, 0)), MATCH($AK114, $AP$25:$AV$25, 0), IF($Y$20="B", 2, 1)), 0)</f>
        <v>0</v>
      </c>
      <c r="AF114" s="244" t="str">
        <f t="shared" si="16"/>
        <v>-</v>
      </c>
      <c r="AG114" s="244" t="str">
        <f t="shared" si="23"/>
        <v>-</v>
      </c>
      <c r="AH114" s="245" t="str">
        <f t="shared" si="24"/>
        <v>-</v>
      </c>
      <c r="AI114" s="245" t="str">
        <f t="shared" si="25"/>
        <v>-</v>
      </c>
      <c r="AJ114" s="245" t="str" cm="1">
        <f t="array" ref="AJ114">IF($AG114=1, IF(ISBLANK($L114), "!", $L114), IFERROR(_xlfn.SWITCH(TRUE, AH114&lt;=0.5, "A", AH114&lt;=1, "B", AH114&lt;=1.5, "C", AH114&lt;=2, "D", AH114&lt;=2.5, "E", AH114&lt;=3, "F", AH114&lt;=1000, "G"), "-"))</f>
        <v>-</v>
      </c>
      <c r="AK114" s="245" t="str">
        <f t="shared" si="26"/>
        <v>-</v>
      </c>
      <c r="AL114" s="246" t="str">
        <f t="shared" si="27"/>
        <v>-</v>
      </c>
      <c r="AM114" s="237"/>
      <c r="AN114" s="237"/>
      <c r="AO114" s="237"/>
      <c r="AP114" s="237"/>
      <c r="AQ114" s="237"/>
      <c r="AR114" s="237"/>
      <c r="AS114" s="237"/>
      <c r="AT114" s="237"/>
      <c r="AU114" s="237"/>
      <c r="AV114" s="237"/>
      <c r="AW114" s="13"/>
      <c r="AX114" s="13"/>
    </row>
    <row r="115" spans="1:50" ht="12.75" customHeight="1" x14ac:dyDescent="0.2">
      <c r="A115" s="144">
        <f t="shared" si="14"/>
        <v>16</v>
      </c>
      <c r="B115" s="9">
        <v>92</v>
      </c>
      <c r="C115" s="213"/>
      <c r="D115" s="214"/>
      <c r="E115" s="79" t="str">
        <f>IF(ISBLANK(D115), "", VLOOKUP(D115, Z!$A$2:$C$4127, 3, FALSE))</f>
        <v/>
      </c>
      <c r="F115" s="215"/>
      <c r="G115" s="216"/>
      <c r="H115" s="217" t="b">
        <v>0</v>
      </c>
      <c r="I115" s="217" t="b">
        <v>0</v>
      </c>
      <c r="J115" s="152" t="str">
        <f t="shared" si="17"/>
        <v>-</v>
      </c>
      <c r="K115" s="218"/>
      <c r="L115" s="219"/>
      <c r="M115" s="220"/>
      <c r="N115" s="152" t="str">
        <f t="shared" si="18"/>
        <v>-</v>
      </c>
      <c r="O115" s="221"/>
      <c r="P115" s="222"/>
      <c r="Q115" s="214"/>
      <c r="R115" s="223"/>
      <c r="S115" s="213"/>
      <c r="T115" s="214"/>
      <c r="U115" s="79" t="str">
        <f>IF(ISBLANK(T115), "", VLOOKUP(T115, Z!$A$2:$C$4127, 3, FALSE))</f>
        <v/>
      </c>
      <c r="V115" s="225"/>
      <c r="W115" s="160">
        <f t="shared" si="19"/>
        <v>0</v>
      </c>
      <c r="X115" s="237"/>
      <c r="Y115" s="241">
        <f t="shared" si="20"/>
        <v>0</v>
      </c>
      <c r="Z115" s="242">
        <f t="shared" si="21"/>
        <v>15</v>
      </c>
      <c r="AA115" s="242">
        <v>0.75</v>
      </c>
      <c r="AB115" s="242">
        <f t="shared" si="15"/>
        <v>1.8</v>
      </c>
      <c r="AC115" s="242">
        <f t="shared" si="22"/>
        <v>43</v>
      </c>
      <c r="AD115" s="241" t="str" cm="1">
        <f t="array" ref="AD115">IFERROR(INDEX($AO$26:$AO$35, AF115), "-")</f>
        <v>-</v>
      </c>
      <c r="AE115" s="243" cm="1">
        <f t="array" ref="AE115">IFERROR(INDEX(($AP$26:$AS$35,$AP$36:$AV$40), IF($Y$20="B", MATCH($AF115, $AN$36:$AN$40, 0), MATCH($AF115, $AN$26:$AN$35, 0)), MATCH($AK115, $AP$25:$AV$25, 0), IF($Y$20="B", 2, 1)), 0)</f>
        <v>0</v>
      </c>
      <c r="AF115" s="244" t="str">
        <f t="shared" si="16"/>
        <v>-</v>
      </c>
      <c r="AG115" s="244" t="str">
        <f t="shared" si="23"/>
        <v>-</v>
      </c>
      <c r="AH115" s="245" t="str">
        <f t="shared" si="24"/>
        <v>-</v>
      </c>
      <c r="AI115" s="245" t="str">
        <f t="shared" si="25"/>
        <v>-</v>
      </c>
      <c r="AJ115" s="245" t="str" cm="1">
        <f t="array" ref="AJ115">IF($AG115=1, IF(ISBLANK($L115), "!", $L115), IFERROR(_xlfn.SWITCH(TRUE, AH115&lt;=0.5, "A", AH115&lt;=1, "B", AH115&lt;=1.5, "C", AH115&lt;=2, "D", AH115&lt;=2.5, "E", AH115&lt;=3, "F", AH115&lt;=1000, "G"), "-"))</f>
        <v>-</v>
      </c>
      <c r="AK115" s="245" t="str">
        <f t="shared" si="26"/>
        <v>-</v>
      </c>
      <c r="AL115" s="246" t="str">
        <f t="shared" si="27"/>
        <v>-</v>
      </c>
      <c r="AM115" s="237"/>
      <c r="AN115" s="237"/>
      <c r="AO115" s="237"/>
      <c r="AP115" s="237"/>
      <c r="AQ115" s="237"/>
      <c r="AR115" s="237"/>
      <c r="AS115" s="237"/>
      <c r="AT115" s="237"/>
      <c r="AU115" s="237"/>
      <c r="AV115" s="237"/>
      <c r="AW115" s="13"/>
      <c r="AX115" s="13"/>
    </row>
    <row r="116" spans="1:50" ht="12.75" customHeight="1" x14ac:dyDescent="0.2">
      <c r="A116" s="144">
        <f t="shared" si="14"/>
        <v>16</v>
      </c>
      <c r="B116" s="9">
        <v>93</v>
      </c>
      <c r="C116" s="213"/>
      <c r="D116" s="214"/>
      <c r="E116" s="79" t="str">
        <f>IF(ISBLANK(D116), "", VLOOKUP(D116, Z!$A$2:$C$4127, 3, FALSE))</f>
        <v/>
      </c>
      <c r="F116" s="215"/>
      <c r="G116" s="216"/>
      <c r="H116" s="217" t="b">
        <v>0</v>
      </c>
      <c r="I116" s="217" t="b">
        <v>0</v>
      </c>
      <c r="J116" s="152" t="str">
        <f t="shared" si="17"/>
        <v>-</v>
      </c>
      <c r="K116" s="218"/>
      <c r="L116" s="219"/>
      <c r="M116" s="220"/>
      <c r="N116" s="152" t="str">
        <f t="shared" si="18"/>
        <v>-</v>
      </c>
      <c r="O116" s="221"/>
      <c r="P116" s="222"/>
      <c r="Q116" s="214"/>
      <c r="R116" s="223"/>
      <c r="S116" s="213"/>
      <c r="T116" s="214"/>
      <c r="U116" s="79" t="str">
        <f>IF(ISBLANK(T116), "", VLOOKUP(T116, Z!$A$2:$C$4127, 3, FALSE))</f>
        <v/>
      </c>
      <c r="V116" s="225"/>
      <c r="W116" s="160">
        <f t="shared" si="19"/>
        <v>0</v>
      </c>
      <c r="X116" s="237"/>
      <c r="Y116" s="241">
        <f t="shared" si="20"/>
        <v>0</v>
      </c>
      <c r="Z116" s="242">
        <f t="shared" si="21"/>
        <v>15</v>
      </c>
      <c r="AA116" s="242">
        <v>0.75</v>
      </c>
      <c r="AB116" s="242">
        <f t="shared" si="15"/>
        <v>1.8</v>
      </c>
      <c r="AC116" s="242">
        <f t="shared" si="22"/>
        <v>43</v>
      </c>
      <c r="AD116" s="241" t="str" cm="1">
        <f t="array" ref="AD116">IFERROR(INDEX($AO$26:$AO$35, AF116), "-")</f>
        <v>-</v>
      </c>
      <c r="AE116" s="243" cm="1">
        <f t="array" ref="AE116">IFERROR(INDEX(($AP$26:$AS$35,$AP$36:$AV$40), IF($Y$20="B", MATCH($AF116, $AN$36:$AN$40, 0), MATCH($AF116, $AN$26:$AN$35, 0)), MATCH($AK116, $AP$25:$AV$25, 0), IF($Y$20="B", 2, 1)), 0)</f>
        <v>0</v>
      </c>
      <c r="AF116" s="244" t="str">
        <f t="shared" si="16"/>
        <v>-</v>
      </c>
      <c r="AG116" s="244" t="str">
        <f t="shared" si="23"/>
        <v>-</v>
      </c>
      <c r="AH116" s="245" t="str">
        <f t="shared" si="24"/>
        <v>-</v>
      </c>
      <c r="AI116" s="245" t="str">
        <f t="shared" si="25"/>
        <v>-</v>
      </c>
      <c r="AJ116" s="245" t="str" cm="1">
        <f t="array" ref="AJ116">IF($AG116=1, IF(ISBLANK($L116), "!", $L116), IFERROR(_xlfn.SWITCH(TRUE, AH116&lt;=0.5, "A", AH116&lt;=1, "B", AH116&lt;=1.5, "C", AH116&lt;=2, "D", AH116&lt;=2.5, "E", AH116&lt;=3, "F", AH116&lt;=1000, "G"), "-"))</f>
        <v>-</v>
      </c>
      <c r="AK116" s="245" t="str">
        <f t="shared" si="26"/>
        <v>-</v>
      </c>
      <c r="AL116" s="246" t="str">
        <f t="shared" si="27"/>
        <v>-</v>
      </c>
      <c r="AM116" s="237"/>
      <c r="AN116" s="237"/>
      <c r="AO116" s="237"/>
      <c r="AP116" s="237"/>
      <c r="AQ116" s="237"/>
      <c r="AR116" s="237"/>
      <c r="AS116" s="237"/>
      <c r="AT116" s="237"/>
      <c r="AU116" s="237"/>
      <c r="AV116" s="237"/>
      <c r="AW116" s="13"/>
      <c r="AX116" s="13"/>
    </row>
    <row r="117" spans="1:50" ht="12.75" customHeight="1" x14ac:dyDescent="0.2">
      <c r="A117" s="144">
        <f t="shared" si="14"/>
        <v>16</v>
      </c>
      <c r="B117" s="9">
        <v>94</v>
      </c>
      <c r="C117" s="213"/>
      <c r="D117" s="214"/>
      <c r="E117" s="79" t="str">
        <f>IF(ISBLANK(D117), "", VLOOKUP(D117, Z!$A$2:$C$4127, 3, FALSE))</f>
        <v/>
      </c>
      <c r="F117" s="215"/>
      <c r="G117" s="216"/>
      <c r="H117" s="217" t="b">
        <v>0</v>
      </c>
      <c r="I117" s="217" t="b">
        <v>0</v>
      </c>
      <c r="J117" s="152" t="str">
        <f t="shared" si="17"/>
        <v>-</v>
      </c>
      <c r="K117" s="218"/>
      <c r="L117" s="219"/>
      <c r="M117" s="220"/>
      <c r="N117" s="152" t="str">
        <f t="shared" si="18"/>
        <v>-</v>
      </c>
      <c r="O117" s="221"/>
      <c r="P117" s="222"/>
      <c r="Q117" s="214"/>
      <c r="R117" s="223"/>
      <c r="S117" s="213"/>
      <c r="T117" s="214"/>
      <c r="U117" s="79" t="str">
        <f>IF(ISBLANK(T117), "", VLOOKUP(T117, Z!$A$2:$C$4127, 3, FALSE))</f>
        <v/>
      </c>
      <c r="V117" s="225"/>
      <c r="W117" s="160">
        <f t="shared" si="19"/>
        <v>0</v>
      </c>
      <c r="X117" s="237"/>
      <c r="Y117" s="241">
        <f t="shared" si="20"/>
        <v>0</v>
      </c>
      <c r="Z117" s="242">
        <f t="shared" si="21"/>
        <v>15</v>
      </c>
      <c r="AA117" s="242">
        <v>0.75</v>
      </c>
      <c r="AB117" s="242">
        <f t="shared" si="15"/>
        <v>1.8</v>
      </c>
      <c r="AC117" s="242">
        <f t="shared" si="22"/>
        <v>43</v>
      </c>
      <c r="AD117" s="241" t="str" cm="1">
        <f t="array" ref="AD117">IFERROR(INDEX($AO$26:$AO$35, AF117), "-")</f>
        <v>-</v>
      </c>
      <c r="AE117" s="243" cm="1">
        <f t="array" ref="AE117">IFERROR(INDEX(($AP$26:$AS$35,$AP$36:$AV$40), IF($Y$20="B", MATCH($AF117, $AN$36:$AN$40, 0), MATCH($AF117, $AN$26:$AN$35, 0)), MATCH($AK117, $AP$25:$AV$25, 0), IF($Y$20="B", 2, 1)), 0)</f>
        <v>0</v>
      </c>
      <c r="AF117" s="244" t="str">
        <f t="shared" si="16"/>
        <v>-</v>
      </c>
      <c r="AG117" s="244" t="str">
        <f t="shared" si="23"/>
        <v>-</v>
      </c>
      <c r="AH117" s="245" t="str">
        <f t="shared" si="24"/>
        <v>-</v>
      </c>
      <c r="AI117" s="245" t="str">
        <f t="shared" si="25"/>
        <v>-</v>
      </c>
      <c r="AJ117" s="245" t="str" cm="1">
        <f t="array" ref="AJ117">IF($AG117=1, IF(ISBLANK($L117), "!", $L117), IFERROR(_xlfn.SWITCH(TRUE, AH117&lt;=0.5, "A", AH117&lt;=1, "B", AH117&lt;=1.5, "C", AH117&lt;=2, "D", AH117&lt;=2.5, "E", AH117&lt;=3, "F", AH117&lt;=1000, "G"), "-"))</f>
        <v>-</v>
      </c>
      <c r="AK117" s="245" t="str">
        <f t="shared" si="26"/>
        <v>-</v>
      </c>
      <c r="AL117" s="246" t="str">
        <f t="shared" si="27"/>
        <v>-</v>
      </c>
      <c r="AM117" s="237"/>
      <c r="AN117" s="237"/>
      <c r="AO117" s="237"/>
      <c r="AP117" s="237"/>
      <c r="AQ117" s="237"/>
      <c r="AR117" s="237"/>
      <c r="AS117" s="237"/>
      <c r="AT117" s="237"/>
      <c r="AU117" s="237"/>
      <c r="AV117" s="237"/>
      <c r="AW117" s="13"/>
      <c r="AX117" s="13"/>
    </row>
    <row r="118" spans="1:50" ht="12.75" customHeight="1" x14ac:dyDescent="0.2">
      <c r="A118" s="144">
        <f t="shared" si="14"/>
        <v>16</v>
      </c>
      <c r="B118" s="9">
        <v>95</v>
      </c>
      <c r="C118" s="213"/>
      <c r="D118" s="214"/>
      <c r="E118" s="79" t="str">
        <f>IF(ISBLANK(D118), "", VLOOKUP(D118, Z!$A$2:$C$4127, 3, FALSE))</f>
        <v/>
      </c>
      <c r="F118" s="215"/>
      <c r="G118" s="216"/>
      <c r="H118" s="217" t="b">
        <v>0</v>
      </c>
      <c r="I118" s="217" t="b">
        <v>0</v>
      </c>
      <c r="J118" s="152" t="str">
        <f t="shared" si="17"/>
        <v>-</v>
      </c>
      <c r="K118" s="218"/>
      <c r="L118" s="219"/>
      <c r="M118" s="220"/>
      <c r="N118" s="152" t="str">
        <f t="shared" si="18"/>
        <v>-</v>
      </c>
      <c r="O118" s="221"/>
      <c r="P118" s="222"/>
      <c r="Q118" s="214"/>
      <c r="R118" s="223"/>
      <c r="S118" s="213"/>
      <c r="T118" s="214"/>
      <c r="U118" s="79" t="str">
        <f>IF(ISBLANK(T118), "", VLOOKUP(T118, Z!$A$2:$C$4127, 3, FALSE))</f>
        <v/>
      </c>
      <c r="V118" s="225"/>
      <c r="W118" s="160">
        <f t="shared" si="19"/>
        <v>0</v>
      </c>
      <c r="X118" s="237"/>
      <c r="Y118" s="241">
        <f t="shared" si="20"/>
        <v>0</v>
      </c>
      <c r="Z118" s="242">
        <f t="shared" si="21"/>
        <v>15</v>
      </c>
      <c r="AA118" s="242">
        <v>0.75</v>
      </c>
      <c r="AB118" s="242">
        <f t="shared" si="15"/>
        <v>1.8</v>
      </c>
      <c r="AC118" s="242">
        <f t="shared" si="22"/>
        <v>43</v>
      </c>
      <c r="AD118" s="241" t="str" cm="1">
        <f t="array" ref="AD118">IFERROR(INDEX($AO$26:$AO$35, AF118), "-")</f>
        <v>-</v>
      </c>
      <c r="AE118" s="243" cm="1">
        <f t="array" ref="AE118">IFERROR(INDEX(($AP$26:$AS$35,$AP$36:$AV$40), IF($Y$20="B", MATCH($AF118, $AN$36:$AN$40, 0), MATCH($AF118, $AN$26:$AN$35, 0)), MATCH($AK118, $AP$25:$AV$25, 0), IF($Y$20="B", 2, 1)), 0)</f>
        <v>0</v>
      </c>
      <c r="AF118" s="244" t="str">
        <f t="shared" si="16"/>
        <v>-</v>
      </c>
      <c r="AG118" s="244" t="str">
        <f t="shared" si="23"/>
        <v>-</v>
      </c>
      <c r="AH118" s="245" t="str">
        <f t="shared" si="24"/>
        <v>-</v>
      </c>
      <c r="AI118" s="245" t="str">
        <f t="shared" si="25"/>
        <v>-</v>
      </c>
      <c r="AJ118" s="245" t="str" cm="1">
        <f t="array" ref="AJ118">IF($AG118=1, IF(ISBLANK($L118), "!", $L118), IFERROR(_xlfn.SWITCH(TRUE, AH118&lt;=0.5, "A", AH118&lt;=1, "B", AH118&lt;=1.5, "C", AH118&lt;=2, "D", AH118&lt;=2.5, "E", AH118&lt;=3, "F", AH118&lt;=1000, "G"), "-"))</f>
        <v>-</v>
      </c>
      <c r="AK118" s="245" t="str">
        <f t="shared" si="26"/>
        <v>-</v>
      </c>
      <c r="AL118" s="246" t="str">
        <f t="shared" si="27"/>
        <v>-</v>
      </c>
      <c r="AM118" s="237"/>
      <c r="AN118" s="237"/>
      <c r="AO118" s="237"/>
      <c r="AP118" s="237"/>
      <c r="AQ118" s="237"/>
      <c r="AR118" s="237"/>
      <c r="AS118" s="237"/>
      <c r="AT118" s="237"/>
      <c r="AU118" s="237"/>
      <c r="AV118" s="237"/>
      <c r="AW118" s="13"/>
      <c r="AX118" s="13"/>
    </row>
    <row r="119" spans="1:50" ht="12.75" customHeight="1" x14ac:dyDescent="0.2">
      <c r="A119" s="144">
        <f t="shared" si="14"/>
        <v>16</v>
      </c>
      <c r="B119" s="9">
        <v>96</v>
      </c>
      <c r="C119" s="213"/>
      <c r="D119" s="214"/>
      <c r="E119" s="79" t="str">
        <f>IF(ISBLANK(D119), "", VLOOKUP(D119, Z!$A$2:$C$4127, 3, FALSE))</f>
        <v/>
      </c>
      <c r="F119" s="215"/>
      <c r="G119" s="216"/>
      <c r="H119" s="217" t="b">
        <v>0</v>
      </c>
      <c r="I119" s="217" t="b">
        <v>0</v>
      </c>
      <c r="J119" s="152" t="str">
        <f t="shared" si="17"/>
        <v>-</v>
      </c>
      <c r="K119" s="218"/>
      <c r="L119" s="219"/>
      <c r="M119" s="220"/>
      <c r="N119" s="152" t="str">
        <f t="shared" si="18"/>
        <v>-</v>
      </c>
      <c r="O119" s="221"/>
      <c r="P119" s="222"/>
      <c r="Q119" s="214"/>
      <c r="R119" s="223"/>
      <c r="S119" s="213"/>
      <c r="T119" s="214"/>
      <c r="U119" s="79" t="str">
        <f>IF(ISBLANK(T119), "", VLOOKUP(T119, Z!$A$2:$C$4127, 3, FALSE))</f>
        <v/>
      </c>
      <c r="V119" s="225"/>
      <c r="W119" s="160">
        <f t="shared" si="19"/>
        <v>0</v>
      </c>
      <c r="X119" s="237"/>
      <c r="Y119" s="241">
        <f t="shared" si="20"/>
        <v>0</v>
      </c>
      <c r="Z119" s="242">
        <f t="shared" si="21"/>
        <v>15</v>
      </c>
      <c r="AA119" s="242">
        <v>0.75</v>
      </c>
      <c r="AB119" s="242">
        <f t="shared" si="15"/>
        <v>1.8</v>
      </c>
      <c r="AC119" s="242">
        <f t="shared" si="22"/>
        <v>43</v>
      </c>
      <c r="AD119" s="241" t="str" cm="1">
        <f t="array" ref="AD119">IFERROR(INDEX($AO$26:$AO$35, AF119), "-")</f>
        <v>-</v>
      </c>
      <c r="AE119" s="243" cm="1">
        <f t="array" ref="AE119">IFERROR(INDEX(($AP$26:$AS$35,$AP$36:$AV$40), IF($Y$20="B", MATCH($AF119, $AN$36:$AN$40, 0), MATCH($AF119, $AN$26:$AN$35, 0)), MATCH($AK119, $AP$25:$AV$25, 0), IF($Y$20="B", 2, 1)), 0)</f>
        <v>0</v>
      </c>
      <c r="AF119" s="244" t="str">
        <f t="shared" si="16"/>
        <v>-</v>
      </c>
      <c r="AG119" s="244" t="str">
        <f t="shared" si="23"/>
        <v>-</v>
      </c>
      <c r="AH119" s="245" t="str">
        <f t="shared" si="24"/>
        <v>-</v>
      </c>
      <c r="AI119" s="245" t="str">
        <f t="shared" si="25"/>
        <v>-</v>
      </c>
      <c r="AJ119" s="245" t="str" cm="1">
        <f t="array" ref="AJ119">IF($AG119=1, IF(ISBLANK($L119), "!", $L119), IFERROR(_xlfn.SWITCH(TRUE, AH119&lt;=0.5, "A", AH119&lt;=1, "B", AH119&lt;=1.5, "C", AH119&lt;=2, "D", AH119&lt;=2.5, "E", AH119&lt;=3, "F", AH119&lt;=1000, "G"), "-"))</f>
        <v>-</v>
      </c>
      <c r="AK119" s="245" t="str">
        <f t="shared" si="26"/>
        <v>-</v>
      </c>
      <c r="AL119" s="246" t="str">
        <f t="shared" si="27"/>
        <v>-</v>
      </c>
      <c r="AM119" s="237"/>
      <c r="AN119" s="237"/>
      <c r="AO119" s="237"/>
      <c r="AP119" s="237"/>
      <c r="AQ119" s="237"/>
      <c r="AR119" s="237"/>
      <c r="AS119" s="237"/>
      <c r="AT119" s="237"/>
      <c r="AU119" s="237"/>
      <c r="AV119" s="237"/>
      <c r="AW119" s="13"/>
      <c r="AX119" s="13"/>
    </row>
    <row r="120" spans="1:50" ht="12.75" customHeight="1" x14ac:dyDescent="0.2">
      <c r="A120" s="144">
        <f t="shared" si="14"/>
        <v>16</v>
      </c>
      <c r="B120" s="9">
        <v>97</v>
      </c>
      <c r="C120" s="213"/>
      <c r="D120" s="214"/>
      <c r="E120" s="79" t="str">
        <f>IF(ISBLANK(D120), "", VLOOKUP(D120, Z!$A$2:$C$4127, 3, FALSE))</f>
        <v/>
      </c>
      <c r="F120" s="215"/>
      <c r="G120" s="216"/>
      <c r="H120" s="217" t="b">
        <v>0</v>
      </c>
      <c r="I120" s="217" t="b">
        <v>0</v>
      </c>
      <c r="J120" s="152" t="str">
        <f t="shared" si="17"/>
        <v>-</v>
      </c>
      <c r="K120" s="218"/>
      <c r="L120" s="219"/>
      <c r="M120" s="220"/>
      <c r="N120" s="152" t="str">
        <f t="shared" si="18"/>
        <v>-</v>
      </c>
      <c r="O120" s="221"/>
      <c r="P120" s="222"/>
      <c r="Q120" s="214"/>
      <c r="R120" s="223"/>
      <c r="S120" s="213"/>
      <c r="T120" s="214"/>
      <c r="U120" s="79" t="str">
        <f>IF(ISBLANK(T120), "", VLOOKUP(T120, Z!$A$2:$C$4127, 3, FALSE))</f>
        <v/>
      </c>
      <c r="V120" s="225"/>
      <c r="W120" s="160">
        <f t="shared" si="19"/>
        <v>0</v>
      </c>
      <c r="X120" s="237"/>
      <c r="Y120" s="241">
        <f t="shared" si="20"/>
        <v>0</v>
      </c>
      <c r="Z120" s="242">
        <f t="shared" si="21"/>
        <v>15</v>
      </c>
      <c r="AA120" s="242">
        <v>0.75</v>
      </c>
      <c r="AB120" s="242">
        <f t="shared" si="15"/>
        <v>1.8</v>
      </c>
      <c r="AC120" s="242">
        <f t="shared" si="22"/>
        <v>43</v>
      </c>
      <c r="AD120" s="241" t="str" cm="1">
        <f t="array" ref="AD120">IFERROR(INDEX($AO$26:$AO$35, AF120), "-")</f>
        <v>-</v>
      </c>
      <c r="AE120" s="243" cm="1">
        <f t="array" ref="AE120">IFERROR(INDEX(($AP$26:$AS$35,$AP$36:$AV$40), IF($Y$20="B", MATCH($AF120, $AN$36:$AN$40, 0), MATCH($AF120, $AN$26:$AN$35, 0)), MATCH($AK120, $AP$25:$AV$25, 0), IF($Y$20="B", 2, 1)), 0)</f>
        <v>0</v>
      </c>
      <c r="AF120" s="244" t="str">
        <f t="shared" si="16"/>
        <v>-</v>
      </c>
      <c r="AG120" s="244" t="str">
        <f t="shared" si="23"/>
        <v>-</v>
      </c>
      <c r="AH120" s="245" t="str">
        <f t="shared" si="24"/>
        <v>-</v>
      </c>
      <c r="AI120" s="245" t="str">
        <f t="shared" si="25"/>
        <v>-</v>
      </c>
      <c r="AJ120" s="245" t="str" cm="1">
        <f t="array" ref="AJ120">IF($AG120=1, IF(ISBLANK($L120), "!", $L120), IFERROR(_xlfn.SWITCH(TRUE, AH120&lt;=0.5, "A", AH120&lt;=1, "B", AH120&lt;=1.5, "C", AH120&lt;=2, "D", AH120&lt;=2.5, "E", AH120&lt;=3, "F", AH120&lt;=1000, "G"), "-"))</f>
        <v>-</v>
      </c>
      <c r="AK120" s="245" t="str">
        <f t="shared" si="26"/>
        <v>-</v>
      </c>
      <c r="AL120" s="246" t="str">
        <f t="shared" si="27"/>
        <v>-</v>
      </c>
      <c r="AM120" s="237"/>
      <c r="AN120" s="237"/>
      <c r="AO120" s="237"/>
      <c r="AP120" s="237"/>
      <c r="AQ120" s="237"/>
      <c r="AR120" s="237"/>
      <c r="AS120" s="237"/>
      <c r="AT120" s="237"/>
      <c r="AU120" s="237"/>
      <c r="AV120" s="237"/>
      <c r="AW120" s="13"/>
      <c r="AX120" s="13"/>
    </row>
    <row r="121" spans="1:50" ht="12.75" customHeight="1" x14ac:dyDescent="0.2">
      <c r="A121" s="144">
        <f t="shared" si="14"/>
        <v>16</v>
      </c>
      <c r="B121" s="9">
        <v>98</v>
      </c>
      <c r="C121" s="213"/>
      <c r="D121" s="214"/>
      <c r="E121" s="79" t="str">
        <f>IF(ISBLANK(D121), "", VLOOKUP(D121, Z!$A$2:$C$4127, 3, FALSE))</f>
        <v/>
      </c>
      <c r="F121" s="215"/>
      <c r="G121" s="216"/>
      <c r="H121" s="217" t="b">
        <v>0</v>
      </c>
      <c r="I121" s="217" t="b">
        <v>0</v>
      </c>
      <c r="J121" s="152" t="str">
        <f t="shared" si="17"/>
        <v>-</v>
      </c>
      <c r="K121" s="218"/>
      <c r="L121" s="219"/>
      <c r="M121" s="220"/>
      <c r="N121" s="152" t="str">
        <f t="shared" si="18"/>
        <v>-</v>
      </c>
      <c r="O121" s="221"/>
      <c r="P121" s="222"/>
      <c r="Q121" s="214"/>
      <c r="R121" s="223"/>
      <c r="S121" s="213"/>
      <c r="T121" s="214"/>
      <c r="U121" s="79" t="str">
        <f>IF(ISBLANK(T121), "", VLOOKUP(T121, Z!$A$2:$C$4127, 3, FALSE))</f>
        <v/>
      </c>
      <c r="V121" s="225"/>
      <c r="W121" s="160">
        <f t="shared" si="19"/>
        <v>0</v>
      </c>
      <c r="X121" s="237"/>
      <c r="Y121" s="241">
        <f t="shared" si="20"/>
        <v>0</v>
      </c>
      <c r="Z121" s="242">
        <f t="shared" si="21"/>
        <v>15</v>
      </c>
      <c r="AA121" s="242">
        <v>0.75</v>
      </c>
      <c r="AB121" s="242">
        <f t="shared" si="15"/>
        <v>1.8</v>
      </c>
      <c r="AC121" s="242">
        <f t="shared" si="22"/>
        <v>43</v>
      </c>
      <c r="AD121" s="241" t="str" cm="1">
        <f t="array" ref="AD121">IFERROR(INDEX($AO$26:$AO$35, AF121), "-")</f>
        <v>-</v>
      </c>
      <c r="AE121" s="243" cm="1">
        <f t="array" ref="AE121">IFERROR(INDEX(($AP$26:$AS$35,$AP$36:$AV$40), IF($Y$20="B", MATCH($AF121, $AN$36:$AN$40, 0), MATCH($AF121, $AN$26:$AN$35, 0)), MATCH($AK121, $AP$25:$AV$25, 0), IF($Y$20="B", 2, 1)), 0)</f>
        <v>0</v>
      </c>
      <c r="AF121" s="244" t="str">
        <f t="shared" si="16"/>
        <v>-</v>
      </c>
      <c r="AG121" s="244" t="str">
        <f t="shared" si="23"/>
        <v>-</v>
      </c>
      <c r="AH121" s="245" t="str">
        <f t="shared" si="24"/>
        <v>-</v>
      </c>
      <c r="AI121" s="245" t="str">
        <f t="shared" si="25"/>
        <v>-</v>
      </c>
      <c r="AJ121" s="245" t="str" cm="1">
        <f t="array" ref="AJ121">IF($AG121=1, IF(ISBLANK($L121), "!", $L121), IFERROR(_xlfn.SWITCH(TRUE, AH121&lt;=0.5, "A", AH121&lt;=1, "B", AH121&lt;=1.5, "C", AH121&lt;=2, "D", AH121&lt;=2.5, "E", AH121&lt;=3, "F", AH121&lt;=1000, "G"), "-"))</f>
        <v>-</v>
      </c>
      <c r="AK121" s="245" t="str">
        <f t="shared" si="26"/>
        <v>-</v>
      </c>
      <c r="AL121" s="246" t="str">
        <f t="shared" si="27"/>
        <v>-</v>
      </c>
      <c r="AM121" s="237"/>
      <c r="AN121" s="237"/>
      <c r="AO121" s="237"/>
      <c r="AP121" s="237"/>
      <c r="AQ121" s="237"/>
      <c r="AR121" s="237"/>
      <c r="AS121" s="237"/>
      <c r="AT121" s="237"/>
      <c r="AU121" s="237"/>
      <c r="AV121" s="237"/>
      <c r="AW121" s="13"/>
      <c r="AX121" s="13"/>
    </row>
    <row r="122" spans="1:50" ht="12.75" customHeight="1" x14ac:dyDescent="0.2">
      <c r="A122" s="144">
        <f t="shared" si="14"/>
        <v>16</v>
      </c>
      <c r="B122" s="9">
        <v>99</v>
      </c>
      <c r="C122" s="213"/>
      <c r="D122" s="214"/>
      <c r="E122" s="79" t="str">
        <f>IF(ISBLANK(D122), "", VLOOKUP(D122, Z!$A$2:$C$4127, 3, FALSE))</f>
        <v/>
      </c>
      <c r="F122" s="215"/>
      <c r="G122" s="216"/>
      <c r="H122" s="217" t="b">
        <v>0</v>
      </c>
      <c r="I122" s="217" t="b">
        <v>0</v>
      </c>
      <c r="J122" s="152" t="str">
        <f t="shared" si="17"/>
        <v>-</v>
      </c>
      <c r="K122" s="218"/>
      <c r="L122" s="219"/>
      <c r="M122" s="220"/>
      <c r="N122" s="152" t="str">
        <f t="shared" si="18"/>
        <v>-</v>
      </c>
      <c r="O122" s="221"/>
      <c r="P122" s="222"/>
      <c r="Q122" s="214"/>
      <c r="R122" s="223"/>
      <c r="S122" s="213"/>
      <c r="T122" s="214"/>
      <c r="U122" s="79" t="str">
        <f>IF(ISBLANK(T122), "", VLOOKUP(T122, Z!$A$2:$C$4127, 3, FALSE))</f>
        <v/>
      </c>
      <c r="V122" s="225"/>
      <c r="W122" s="160">
        <f t="shared" si="19"/>
        <v>0</v>
      </c>
      <c r="X122" s="237"/>
      <c r="Y122" s="241">
        <f t="shared" si="20"/>
        <v>0</v>
      </c>
      <c r="Z122" s="242">
        <f t="shared" si="21"/>
        <v>15</v>
      </c>
      <c r="AA122" s="242">
        <v>0.75</v>
      </c>
      <c r="AB122" s="242">
        <f t="shared" si="15"/>
        <v>1.8</v>
      </c>
      <c r="AC122" s="242">
        <f t="shared" si="22"/>
        <v>43</v>
      </c>
      <c r="AD122" s="241" t="str" cm="1">
        <f t="array" ref="AD122">IFERROR(INDEX($AO$26:$AO$35, AF122), "-")</f>
        <v>-</v>
      </c>
      <c r="AE122" s="243" cm="1">
        <f t="array" ref="AE122">IFERROR(INDEX(($AP$26:$AS$35,$AP$36:$AV$40), IF($Y$20="B", MATCH($AF122, $AN$36:$AN$40, 0), MATCH($AF122, $AN$26:$AN$35, 0)), MATCH($AK122, $AP$25:$AV$25, 0), IF($Y$20="B", 2, 1)), 0)</f>
        <v>0</v>
      </c>
      <c r="AF122" s="244" t="str">
        <f t="shared" si="16"/>
        <v>-</v>
      </c>
      <c r="AG122" s="244" t="str">
        <f t="shared" si="23"/>
        <v>-</v>
      </c>
      <c r="AH122" s="245" t="str">
        <f t="shared" si="24"/>
        <v>-</v>
      </c>
      <c r="AI122" s="245" t="str">
        <f t="shared" si="25"/>
        <v>-</v>
      </c>
      <c r="AJ122" s="245" t="str" cm="1">
        <f t="array" ref="AJ122">IF($AG122=1, IF(ISBLANK($L122), "!", $L122), IFERROR(_xlfn.SWITCH(TRUE, AH122&lt;=0.5, "A", AH122&lt;=1, "B", AH122&lt;=1.5, "C", AH122&lt;=2, "D", AH122&lt;=2.5, "E", AH122&lt;=3, "F", AH122&lt;=1000, "G"), "-"))</f>
        <v>-</v>
      </c>
      <c r="AK122" s="245" t="str">
        <f t="shared" si="26"/>
        <v>-</v>
      </c>
      <c r="AL122" s="246" t="str">
        <f t="shared" si="27"/>
        <v>-</v>
      </c>
      <c r="AM122" s="237"/>
      <c r="AN122" s="237"/>
      <c r="AO122" s="237"/>
      <c r="AP122" s="237"/>
      <c r="AQ122" s="237"/>
      <c r="AR122" s="237"/>
      <c r="AS122" s="237"/>
      <c r="AT122" s="237"/>
      <c r="AU122" s="237"/>
      <c r="AV122" s="237"/>
      <c r="AW122" s="13"/>
      <c r="AX122" s="13"/>
    </row>
    <row r="123" spans="1:50" ht="12.75" customHeight="1" x14ac:dyDescent="0.2">
      <c r="A123" s="144">
        <f t="shared" si="14"/>
        <v>16</v>
      </c>
      <c r="B123" s="9">
        <v>100</v>
      </c>
      <c r="C123" s="213"/>
      <c r="D123" s="214"/>
      <c r="E123" s="79" t="str">
        <f>IF(ISBLANK(D123), "", VLOOKUP(D123, Z!$A$2:$C$4127, 3, FALSE))</f>
        <v/>
      </c>
      <c r="F123" s="215"/>
      <c r="G123" s="216"/>
      <c r="H123" s="217" t="b">
        <v>0</v>
      </c>
      <c r="I123" s="217" t="b">
        <v>0</v>
      </c>
      <c r="J123" s="152" t="str">
        <f t="shared" si="17"/>
        <v>-</v>
      </c>
      <c r="K123" s="218"/>
      <c r="L123" s="219"/>
      <c r="M123" s="220"/>
      <c r="N123" s="152" t="str">
        <f t="shared" si="18"/>
        <v>-</v>
      </c>
      <c r="O123" s="221"/>
      <c r="P123" s="222"/>
      <c r="Q123" s="214"/>
      <c r="R123" s="223"/>
      <c r="S123" s="213"/>
      <c r="T123" s="214"/>
      <c r="U123" s="79" t="str">
        <f>IF(ISBLANK(T123), "", VLOOKUP(T123, Z!$A$2:$C$4127, 3, FALSE))</f>
        <v/>
      </c>
      <c r="V123" s="225"/>
      <c r="W123" s="160">
        <f t="shared" si="19"/>
        <v>0</v>
      </c>
      <c r="X123" s="237"/>
      <c r="Y123" s="241">
        <f t="shared" si="20"/>
        <v>0</v>
      </c>
      <c r="Z123" s="242">
        <f t="shared" si="21"/>
        <v>15</v>
      </c>
      <c r="AA123" s="242">
        <v>0.75</v>
      </c>
      <c r="AB123" s="242">
        <f t="shared" si="15"/>
        <v>1.8</v>
      </c>
      <c r="AC123" s="242">
        <f t="shared" si="22"/>
        <v>43</v>
      </c>
      <c r="AD123" s="241" t="str" cm="1">
        <f t="array" ref="AD123">IFERROR(INDEX($AO$26:$AO$35, AF123), "-")</f>
        <v>-</v>
      </c>
      <c r="AE123" s="243" cm="1">
        <f t="array" ref="AE123">IFERROR(INDEX(($AP$26:$AS$35,$AP$36:$AV$40), IF($Y$20="B", MATCH($AF123, $AN$36:$AN$40, 0), MATCH($AF123, $AN$26:$AN$35, 0)), MATCH($AK123, $AP$25:$AV$25, 0), IF($Y$20="B", 2, 1)), 0)</f>
        <v>0</v>
      </c>
      <c r="AF123" s="244" t="str">
        <f t="shared" si="16"/>
        <v>-</v>
      </c>
      <c r="AG123" s="244" t="str">
        <f t="shared" si="23"/>
        <v>-</v>
      </c>
      <c r="AH123" s="245" t="str">
        <f t="shared" si="24"/>
        <v>-</v>
      </c>
      <c r="AI123" s="245" t="str">
        <f t="shared" si="25"/>
        <v>-</v>
      </c>
      <c r="AJ123" s="245" t="str" cm="1">
        <f t="array" ref="AJ123">IF($AG123=1, IF(ISBLANK($L123), "!", $L123), IFERROR(_xlfn.SWITCH(TRUE, AH123&lt;=0.5, "A", AH123&lt;=1, "B", AH123&lt;=1.5, "C", AH123&lt;=2, "D", AH123&lt;=2.5, "E", AH123&lt;=3, "F", AH123&lt;=1000, "G"), "-"))</f>
        <v>-</v>
      </c>
      <c r="AK123" s="245" t="str">
        <f t="shared" si="26"/>
        <v>-</v>
      </c>
      <c r="AL123" s="246" t="str">
        <f t="shared" si="27"/>
        <v>-</v>
      </c>
      <c r="AM123" s="237"/>
      <c r="AN123" s="237"/>
      <c r="AO123" s="237"/>
      <c r="AP123" s="237"/>
      <c r="AQ123" s="237"/>
      <c r="AR123" s="237"/>
      <c r="AS123" s="237"/>
      <c r="AT123" s="237"/>
      <c r="AU123" s="237"/>
      <c r="AV123" s="237"/>
      <c r="AW123" s="13"/>
      <c r="AX123" s="13"/>
    </row>
    <row r="124" spans="1:50" ht="12.75" customHeight="1" x14ac:dyDescent="0.2">
      <c r="A124" s="144">
        <f t="shared" si="14"/>
        <v>16</v>
      </c>
      <c r="B124" s="9">
        <v>101</v>
      </c>
      <c r="C124" s="213"/>
      <c r="D124" s="214"/>
      <c r="E124" s="79" t="str">
        <f>IF(ISBLANK(D124), "", VLOOKUP(D124, Z!$A$2:$C$4127, 3, FALSE))</f>
        <v/>
      </c>
      <c r="F124" s="215"/>
      <c r="G124" s="216"/>
      <c r="H124" s="217" t="b">
        <v>0</v>
      </c>
      <c r="I124" s="217" t="b">
        <v>0</v>
      </c>
      <c r="J124" s="152" t="str">
        <f t="shared" si="17"/>
        <v>-</v>
      </c>
      <c r="K124" s="218"/>
      <c r="L124" s="219"/>
      <c r="M124" s="220"/>
      <c r="N124" s="152" t="str">
        <f t="shared" si="18"/>
        <v>-</v>
      </c>
      <c r="O124" s="221"/>
      <c r="P124" s="222"/>
      <c r="Q124" s="214"/>
      <c r="R124" s="223"/>
      <c r="S124" s="213"/>
      <c r="T124" s="214"/>
      <c r="U124" s="79" t="str">
        <f>IF(ISBLANK(T124), "", VLOOKUP(T124, Z!$A$2:$C$4127, 3, FALSE))</f>
        <v/>
      </c>
      <c r="V124" s="225"/>
      <c r="W124" s="160">
        <f t="shared" si="19"/>
        <v>0</v>
      </c>
      <c r="X124" s="237"/>
      <c r="Y124" s="241">
        <f t="shared" si="20"/>
        <v>0</v>
      </c>
      <c r="Z124" s="242">
        <f t="shared" si="21"/>
        <v>15</v>
      </c>
      <c r="AA124" s="242">
        <v>0.75</v>
      </c>
      <c r="AB124" s="242">
        <f t="shared" si="15"/>
        <v>1.8</v>
      </c>
      <c r="AC124" s="242">
        <f t="shared" si="22"/>
        <v>43</v>
      </c>
      <c r="AD124" s="241" t="str" cm="1">
        <f t="array" ref="AD124">IFERROR(INDEX($AO$26:$AO$35, AF124), "-")</f>
        <v>-</v>
      </c>
      <c r="AE124" s="243" cm="1">
        <f t="array" ref="AE124">IFERROR(INDEX(($AP$26:$AS$35,$AP$36:$AV$40), IF($Y$20="B", MATCH($AF124, $AN$36:$AN$40, 0), MATCH($AF124, $AN$26:$AN$35, 0)), MATCH($AK124, $AP$25:$AV$25, 0), IF($Y$20="B", 2, 1)), 0)</f>
        <v>0</v>
      </c>
      <c r="AF124" s="244" t="str">
        <f t="shared" si="16"/>
        <v>-</v>
      </c>
      <c r="AG124" s="244" t="str">
        <f t="shared" si="23"/>
        <v>-</v>
      </c>
      <c r="AH124" s="245" t="str">
        <f t="shared" si="24"/>
        <v>-</v>
      </c>
      <c r="AI124" s="245" t="str">
        <f t="shared" si="25"/>
        <v>-</v>
      </c>
      <c r="AJ124" s="245" t="str" cm="1">
        <f t="array" ref="AJ124">IF($AG124=1, IF(ISBLANK($L124), "!", $L124), IFERROR(_xlfn.SWITCH(TRUE, AH124&lt;=0.5, "A", AH124&lt;=1, "B", AH124&lt;=1.5, "C", AH124&lt;=2, "D", AH124&lt;=2.5, "E", AH124&lt;=3, "F", AH124&lt;=1000, "G"), "-"))</f>
        <v>-</v>
      </c>
      <c r="AK124" s="245" t="str">
        <f t="shared" si="26"/>
        <v>-</v>
      </c>
      <c r="AL124" s="246" t="str">
        <f t="shared" si="27"/>
        <v>-</v>
      </c>
      <c r="AM124" s="237"/>
      <c r="AN124" s="237"/>
      <c r="AO124" s="237"/>
      <c r="AP124" s="237"/>
      <c r="AQ124" s="237"/>
      <c r="AR124" s="237"/>
      <c r="AS124" s="237"/>
      <c r="AT124" s="237"/>
      <c r="AU124" s="237"/>
      <c r="AV124" s="237"/>
      <c r="AW124" s="13"/>
      <c r="AX124" s="13"/>
    </row>
    <row r="125" spans="1:50" ht="12.75" customHeight="1" x14ac:dyDescent="0.2">
      <c r="A125" s="144">
        <f t="shared" si="14"/>
        <v>16</v>
      </c>
      <c r="B125" s="9">
        <v>102</v>
      </c>
      <c r="C125" s="213"/>
      <c r="D125" s="214"/>
      <c r="E125" s="79" t="str">
        <f>IF(ISBLANK(D125), "", VLOOKUP(D125, Z!$A$2:$C$4127, 3, FALSE))</f>
        <v/>
      </c>
      <c r="F125" s="215"/>
      <c r="G125" s="216"/>
      <c r="H125" s="217" t="b">
        <v>0</v>
      </c>
      <c r="I125" s="217" t="b">
        <v>0</v>
      </c>
      <c r="J125" s="152" t="str">
        <f t="shared" si="17"/>
        <v>-</v>
      </c>
      <c r="K125" s="218"/>
      <c r="L125" s="219"/>
      <c r="M125" s="220"/>
      <c r="N125" s="152" t="str">
        <f t="shared" si="18"/>
        <v>-</v>
      </c>
      <c r="O125" s="221"/>
      <c r="P125" s="222"/>
      <c r="Q125" s="214"/>
      <c r="R125" s="223"/>
      <c r="S125" s="213"/>
      <c r="T125" s="214"/>
      <c r="U125" s="79" t="str">
        <f>IF(ISBLANK(T125), "", VLOOKUP(T125, Z!$A$2:$C$4127, 3, FALSE))</f>
        <v/>
      </c>
      <c r="V125" s="225"/>
      <c r="W125" s="160">
        <f t="shared" si="19"/>
        <v>0</v>
      </c>
      <c r="X125" s="237"/>
      <c r="Y125" s="241">
        <f t="shared" si="20"/>
        <v>0</v>
      </c>
      <c r="Z125" s="242">
        <f t="shared" si="21"/>
        <v>15</v>
      </c>
      <c r="AA125" s="242">
        <v>0.75</v>
      </c>
      <c r="AB125" s="242">
        <f t="shared" si="15"/>
        <v>1.8</v>
      </c>
      <c r="AC125" s="242">
        <f t="shared" si="22"/>
        <v>43</v>
      </c>
      <c r="AD125" s="241" t="str" cm="1">
        <f t="array" ref="AD125">IFERROR(INDEX($AO$26:$AO$35, AF125), "-")</f>
        <v>-</v>
      </c>
      <c r="AE125" s="243" cm="1">
        <f t="array" ref="AE125">IFERROR(INDEX(($AP$26:$AS$35,$AP$36:$AV$40), IF($Y$20="B", MATCH($AF125, $AN$36:$AN$40, 0), MATCH($AF125, $AN$26:$AN$35, 0)), MATCH($AK125, $AP$25:$AV$25, 0), IF($Y$20="B", 2, 1)), 0)</f>
        <v>0</v>
      </c>
      <c r="AF125" s="244" t="str">
        <f t="shared" si="16"/>
        <v>-</v>
      </c>
      <c r="AG125" s="244" t="str">
        <f t="shared" si="23"/>
        <v>-</v>
      </c>
      <c r="AH125" s="245" t="str">
        <f t="shared" si="24"/>
        <v>-</v>
      </c>
      <c r="AI125" s="245" t="str">
        <f t="shared" si="25"/>
        <v>-</v>
      </c>
      <c r="AJ125" s="245" t="str" cm="1">
        <f t="array" ref="AJ125">IF($AG125=1, IF(ISBLANK($L125), "!", $L125), IFERROR(_xlfn.SWITCH(TRUE, AH125&lt;=0.5, "A", AH125&lt;=1, "B", AH125&lt;=1.5, "C", AH125&lt;=2, "D", AH125&lt;=2.5, "E", AH125&lt;=3, "F", AH125&lt;=1000, "G"), "-"))</f>
        <v>-</v>
      </c>
      <c r="AK125" s="245" t="str">
        <f t="shared" si="26"/>
        <v>-</v>
      </c>
      <c r="AL125" s="246" t="str">
        <f t="shared" si="27"/>
        <v>-</v>
      </c>
      <c r="AM125" s="237"/>
      <c r="AN125" s="237"/>
      <c r="AO125" s="237"/>
      <c r="AP125" s="237"/>
      <c r="AQ125" s="237"/>
      <c r="AR125" s="237"/>
      <c r="AS125" s="237"/>
      <c r="AT125" s="237"/>
      <c r="AU125" s="237"/>
      <c r="AV125" s="237"/>
      <c r="AW125" s="13"/>
      <c r="AX125" s="13"/>
    </row>
    <row r="126" spans="1:50" ht="12.75" customHeight="1" x14ac:dyDescent="0.2">
      <c r="A126" s="144">
        <f t="shared" si="14"/>
        <v>16</v>
      </c>
      <c r="B126" s="9">
        <v>103</v>
      </c>
      <c r="C126" s="213"/>
      <c r="D126" s="214"/>
      <c r="E126" s="79" t="str">
        <f>IF(ISBLANK(D126), "", VLOOKUP(D126, Z!$A$2:$C$4127, 3, FALSE))</f>
        <v/>
      </c>
      <c r="F126" s="215"/>
      <c r="G126" s="216"/>
      <c r="H126" s="217" t="b">
        <v>0</v>
      </c>
      <c r="I126" s="217" t="b">
        <v>0</v>
      </c>
      <c r="J126" s="152" t="str">
        <f t="shared" si="17"/>
        <v>-</v>
      </c>
      <c r="K126" s="218"/>
      <c r="L126" s="219"/>
      <c r="M126" s="220"/>
      <c r="N126" s="152" t="str">
        <f t="shared" si="18"/>
        <v>-</v>
      </c>
      <c r="O126" s="221"/>
      <c r="P126" s="222"/>
      <c r="Q126" s="214"/>
      <c r="R126" s="223"/>
      <c r="S126" s="213"/>
      <c r="T126" s="214"/>
      <c r="U126" s="79" t="str">
        <f>IF(ISBLANK(T126), "", VLOOKUP(T126, Z!$A$2:$C$4127, 3, FALSE))</f>
        <v/>
      </c>
      <c r="V126" s="225"/>
      <c r="W126" s="160">
        <f t="shared" si="19"/>
        <v>0</v>
      </c>
      <c r="X126" s="237"/>
      <c r="Y126" s="241">
        <f t="shared" si="20"/>
        <v>0</v>
      </c>
      <c r="Z126" s="242">
        <f t="shared" si="21"/>
        <v>15</v>
      </c>
      <c r="AA126" s="242">
        <v>0.75</v>
      </c>
      <c r="AB126" s="242">
        <f t="shared" si="15"/>
        <v>1.8</v>
      </c>
      <c r="AC126" s="242">
        <f t="shared" si="22"/>
        <v>43</v>
      </c>
      <c r="AD126" s="241" t="str" cm="1">
        <f t="array" ref="AD126">IFERROR(INDEX($AO$26:$AO$35, AF126), "-")</f>
        <v>-</v>
      </c>
      <c r="AE126" s="243" cm="1">
        <f t="array" ref="AE126">IFERROR(INDEX(($AP$26:$AS$35,$AP$36:$AV$40), IF($Y$20="B", MATCH($AF126, $AN$36:$AN$40, 0), MATCH($AF126, $AN$26:$AN$35, 0)), MATCH($AK126, $AP$25:$AV$25, 0), IF($Y$20="B", 2, 1)), 0)</f>
        <v>0</v>
      </c>
      <c r="AF126" s="244" t="str">
        <f t="shared" si="16"/>
        <v>-</v>
      </c>
      <c r="AG126" s="244" t="str">
        <f t="shared" si="23"/>
        <v>-</v>
      </c>
      <c r="AH126" s="245" t="str">
        <f t="shared" si="24"/>
        <v>-</v>
      </c>
      <c r="AI126" s="245" t="str">
        <f t="shared" si="25"/>
        <v>-</v>
      </c>
      <c r="AJ126" s="245" t="str" cm="1">
        <f t="array" ref="AJ126">IF($AG126=1, IF(ISBLANK($L126), "!", $L126), IFERROR(_xlfn.SWITCH(TRUE, AH126&lt;=0.5, "A", AH126&lt;=1, "B", AH126&lt;=1.5, "C", AH126&lt;=2, "D", AH126&lt;=2.5, "E", AH126&lt;=3, "F", AH126&lt;=1000, "G"), "-"))</f>
        <v>-</v>
      </c>
      <c r="AK126" s="245" t="str">
        <f t="shared" si="26"/>
        <v>-</v>
      </c>
      <c r="AL126" s="246" t="str">
        <f t="shared" si="27"/>
        <v>-</v>
      </c>
      <c r="AM126" s="237"/>
      <c r="AN126" s="237"/>
      <c r="AO126" s="237"/>
      <c r="AP126" s="237"/>
      <c r="AQ126" s="237"/>
      <c r="AR126" s="237"/>
      <c r="AS126" s="237"/>
      <c r="AT126" s="237"/>
      <c r="AU126" s="237"/>
      <c r="AV126" s="237"/>
      <c r="AW126" s="13"/>
      <c r="AX126" s="13"/>
    </row>
    <row r="127" spans="1:50" ht="12.75" customHeight="1" x14ac:dyDescent="0.2">
      <c r="A127" s="144">
        <f t="shared" si="14"/>
        <v>16</v>
      </c>
      <c r="B127" s="9">
        <v>104</v>
      </c>
      <c r="C127" s="213"/>
      <c r="D127" s="214"/>
      <c r="E127" s="79" t="str">
        <f>IF(ISBLANK(D127), "", VLOOKUP(D127, Z!$A$2:$C$4127, 3, FALSE))</f>
        <v/>
      </c>
      <c r="F127" s="215"/>
      <c r="G127" s="216"/>
      <c r="H127" s="217" t="b">
        <v>0</v>
      </c>
      <c r="I127" s="217" t="b">
        <v>0</v>
      </c>
      <c r="J127" s="152" t="str">
        <f t="shared" si="17"/>
        <v>-</v>
      </c>
      <c r="K127" s="218"/>
      <c r="L127" s="219"/>
      <c r="M127" s="220"/>
      <c r="N127" s="152" t="str">
        <f t="shared" si="18"/>
        <v>-</v>
      </c>
      <c r="O127" s="221"/>
      <c r="P127" s="222"/>
      <c r="Q127" s="214"/>
      <c r="R127" s="223"/>
      <c r="S127" s="213"/>
      <c r="T127" s="214"/>
      <c r="U127" s="79" t="str">
        <f>IF(ISBLANK(T127), "", VLOOKUP(T127, Z!$A$2:$C$4127, 3, FALSE))</f>
        <v/>
      </c>
      <c r="V127" s="225"/>
      <c r="W127" s="160">
        <f t="shared" si="19"/>
        <v>0</v>
      </c>
      <c r="X127" s="237"/>
      <c r="Y127" s="241">
        <f t="shared" si="20"/>
        <v>0</v>
      </c>
      <c r="Z127" s="242">
        <f t="shared" si="21"/>
        <v>15</v>
      </c>
      <c r="AA127" s="242">
        <v>0.75</v>
      </c>
      <c r="AB127" s="242">
        <f t="shared" si="15"/>
        <v>1.8</v>
      </c>
      <c r="AC127" s="242">
        <f t="shared" si="22"/>
        <v>43</v>
      </c>
      <c r="AD127" s="241" t="str" cm="1">
        <f t="array" ref="AD127">IFERROR(INDEX($AO$26:$AO$35, AF127), "-")</f>
        <v>-</v>
      </c>
      <c r="AE127" s="243" cm="1">
        <f t="array" ref="AE127">IFERROR(INDEX(($AP$26:$AS$35,$AP$36:$AV$40), IF($Y$20="B", MATCH($AF127, $AN$36:$AN$40, 0), MATCH($AF127, $AN$26:$AN$35, 0)), MATCH($AK127, $AP$25:$AV$25, 0), IF($Y$20="B", 2, 1)), 0)</f>
        <v>0</v>
      </c>
      <c r="AF127" s="244" t="str">
        <f t="shared" si="16"/>
        <v>-</v>
      </c>
      <c r="AG127" s="244" t="str">
        <f t="shared" si="23"/>
        <v>-</v>
      </c>
      <c r="AH127" s="245" t="str">
        <f t="shared" si="24"/>
        <v>-</v>
      </c>
      <c r="AI127" s="245" t="str">
        <f t="shared" si="25"/>
        <v>-</v>
      </c>
      <c r="AJ127" s="245" t="str" cm="1">
        <f t="array" ref="AJ127">IF($AG127=1, IF(ISBLANK($L127), "!", $L127), IFERROR(_xlfn.SWITCH(TRUE, AH127&lt;=0.5, "A", AH127&lt;=1, "B", AH127&lt;=1.5, "C", AH127&lt;=2, "D", AH127&lt;=2.5, "E", AH127&lt;=3, "F", AH127&lt;=1000, "G"), "-"))</f>
        <v>-</v>
      </c>
      <c r="AK127" s="245" t="str">
        <f t="shared" si="26"/>
        <v>-</v>
      </c>
      <c r="AL127" s="246" t="str">
        <f t="shared" si="27"/>
        <v>-</v>
      </c>
      <c r="AM127" s="237"/>
      <c r="AN127" s="237"/>
      <c r="AO127" s="237"/>
      <c r="AP127" s="237"/>
      <c r="AQ127" s="237"/>
      <c r="AR127" s="237"/>
      <c r="AS127" s="237"/>
      <c r="AT127" s="237"/>
      <c r="AU127" s="237"/>
      <c r="AV127" s="237"/>
      <c r="AW127" s="13"/>
      <c r="AX127" s="13"/>
    </row>
    <row r="128" spans="1:50" ht="12.75" customHeight="1" x14ac:dyDescent="0.2">
      <c r="A128" s="144">
        <f t="shared" si="14"/>
        <v>16</v>
      </c>
      <c r="B128" s="9">
        <v>105</v>
      </c>
      <c r="C128" s="213"/>
      <c r="D128" s="214"/>
      <c r="E128" s="79" t="str">
        <f>IF(ISBLANK(D128), "", VLOOKUP(D128, Z!$A$2:$C$4127, 3, FALSE))</f>
        <v/>
      </c>
      <c r="F128" s="215"/>
      <c r="G128" s="216"/>
      <c r="H128" s="217" t="b">
        <v>0</v>
      </c>
      <c r="I128" s="217" t="b">
        <v>0</v>
      </c>
      <c r="J128" s="152" t="str">
        <f t="shared" si="17"/>
        <v>-</v>
      </c>
      <c r="K128" s="218"/>
      <c r="L128" s="219"/>
      <c r="M128" s="220"/>
      <c r="N128" s="152" t="str">
        <f t="shared" si="18"/>
        <v>-</v>
      </c>
      <c r="O128" s="221"/>
      <c r="P128" s="222"/>
      <c r="Q128" s="214"/>
      <c r="R128" s="223"/>
      <c r="S128" s="213"/>
      <c r="T128" s="214"/>
      <c r="U128" s="79" t="str">
        <f>IF(ISBLANK(T128), "", VLOOKUP(T128, Z!$A$2:$C$4127, 3, FALSE))</f>
        <v/>
      </c>
      <c r="V128" s="225"/>
      <c r="W128" s="160">
        <f t="shared" si="19"/>
        <v>0</v>
      </c>
      <c r="X128" s="237"/>
      <c r="Y128" s="241">
        <f t="shared" si="20"/>
        <v>0</v>
      </c>
      <c r="Z128" s="242">
        <f t="shared" si="21"/>
        <v>15</v>
      </c>
      <c r="AA128" s="242">
        <v>0.75</v>
      </c>
      <c r="AB128" s="242">
        <f t="shared" si="15"/>
        <v>1.8</v>
      </c>
      <c r="AC128" s="242">
        <f t="shared" si="22"/>
        <v>43</v>
      </c>
      <c r="AD128" s="241" t="str" cm="1">
        <f t="array" ref="AD128">IFERROR(INDEX($AO$26:$AO$35, AF128), "-")</f>
        <v>-</v>
      </c>
      <c r="AE128" s="243" cm="1">
        <f t="array" ref="AE128">IFERROR(INDEX(($AP$26:$AS$35,$AP$36:$AV$40), IF($Y$20="B", MATCH($AF128, $AN$36:$AN$40, 0), MATCH($AF128, $AN$26:$AN$35, 0)), MATCH($AK128, $AP$25:$AV$25, 0), IF($Y$20="B", 2, 1)), 0)</f>
        <v>0</v>
      </c>
      <c r="AF128" s="244" t="str">
        <f t="shared" si="16"/>
        <v>-</v>
      </c>
      <c r="AG128" s="244" t="str">
        <f t="shared" si="23"/>
        <v>-</v>
      </c>
      <c r="AH128" s="245" t="str">
        <f t="shared" si="24"/>
        <v>-</v>
      </c>
      <c r="AI128" s="245" t="str">
        <f t="shared" si="25"/>
        <v>-</v>
      </c>
      <c r="AJ128" s="245" t="str" cm="1">
        <f t="array" ref="AJ128">IF($AG128=1, IF(ISBLANK($L128), "!", $L128), IFERROR(_xlfn.SWITCH(TRUE, AH128&lt;=0.5, "A", AH128&lt;=1, "B", AH128&lt;=1.5, "C", AH128&lt;=2, "D", AH128&lt;=2.5, "E", AH128&lt;=3, "F", AH128&lt;=1000, "G"), "-"))</f>
        <v>-</v>
      </c>
      <c r="AK128" s="245" t="str">
        <f t="shared" si="26"/>
        <v>-</v>
      </c>
      <c r="AL128" s="246" t="str">
        <f t="shared" si="27"/>
        <v>-</v>
      </c>
      <c r="AM128" s="237"/>
      <c r="AN128" s="237"/>
      <c r="AO128" s="237"/>
      <c r="AP128" s="237"/>
      <c r="AQ128" s="237"/>
      <c r="AR128" s="237"/>
      <c r="AS128" s="237"/>
      <c r="AT128" s="237"/>
      <c r="AU128" s="237"/>
      <c r="AV128" s="237"/>
      <c r="AW128" s="13"/>
      <c r="AX128" s="13"/>
    </row>
    <row r="129" spans="1:50" ht="12.75" customHeight="1" x14ac:dyDescent="0.2">
      <c r="A129" s="144">
        <f t="shared" si="14"/>
        <v>16</v>
      </c>
      <c r="B129" s="9">
        <v>106</v>
      </c>
      <c r="C129" s="213"/>
      <c r="D129" s="214"/>
      <c r="E129" s="79" t="str">
        <f>IF(ISBLANK(D129), "", VLOOKUP(D129, Z!$A$2:$C$4127, 3, FALSE))</f>
        <v/>
      </c>
      <c r="F129" s="215"/>
      <c r="G129" s="216"/>
      <c r="H129" s="217" t="b">
        <v>0</v>
      </c>
      <c r="I129" s="217" t="b">
        <v>0</v>
      </c>
      <c r="J129" s="152" t="str">
        <f t="shared" si="17"/>
        <v>-</v>
      </c>
      <c r="K129" s="218"/>
      <c r="L129" s="219"/>
      <c r="M129" s="220"/>
      <c r="N129" s="152" t="str">
        <f t="shared" si="18"/>
        <v>-</v>
      </c>
      <c r="O129" s="221"/>
      <c r="P129" s="222"/>
      <c r="Q129" s="214"/>
      <c r="R129" s="223"/>
      <c r="S129" s="213"/>
      <c r="T129" s="214"/>
      <c r="U129" s="79" t="str">
        <f>IF(ISBLANK(T129), "", VLOOKUP(T129, Z!$A$2:$C$4127, 3, FALSE))</f>
        <v/>
      </c>
      <c r="V129" s="225"/>
      <c r="W129" s="160">
        <f t="shared" si="19"/>
        <v>0</v>
      </c>
      <c r="X129" s="237"/>
      <c r="Y129" s="241">
        <f t="shared" si="20"/>
        <v>0</v>
      </c>
      <c r="Z129" s="242">
        <f t="shared" si="21"/>
        <v>15</v>
      </c>
      <c r="AA129" s="242">
        <v>0.75</v>
      </c>
      <c r="AB129" s="242">
        <f t="shared" si="15"/>
        <v>1.8</v>
      </c>
      <c r="AC129" s="242">
        <f t="shared" si="22"/>
        <v>43</v>
      </c>
      <c r="AD129" s="241" t="str" cm="1">
        <f t="array" ref="AD129">IFERROR(INDEX($AO$26:$AO$35, AF129), "-")</f>
        <v>-</v>
      </c>
      <c r="AE129" s="243" cm="1">
        <f t="array" ref="AE129">IFERROR(INDEX(($AP$26:$AS$35,$AP$36:$AV$40), IF($Y$20="B", MATCH($AF129, $AN$36:$AN$40, 0), MATCH($AF129, $AN$26:$AN$35, 0)), MATCH($AK129, $AP$25:$AV$25, 0), IF($Y$20="B", 2, 1)), 0)</f>
        <v>0</v>
      </c>
      <c r="AF129" s="244" t="str">
        <f t="shared" si="16"/>
        <v>-</v>
      </c>
      <c r="AG129" s="244" t="str">
        <f t="shared" si="23"/>
        <v>-</v>
      </c>
      <c r="AH129" s="245" t="str">
        <f t="shared" si="24"/>
        <v>-</v>
      </c>
      <c r="AI129" s="245" t="str">
        <f t="shared" si="25"/>
        <v>-</v>
      </c>
      <c r="AJ129" s="245" t="str" cm="1">
        <f t="array" ref="AJ129">IF($AG129=1, IF(ISBLANK($L129), "!", $L129), IFERROR(_xlfn.SWITCH(TRUE, AH129&lt;=0.5, "A", AH129&lt;=1, "B", AH129&lt;=1.5, "C", AH129&lt;=2, "D", AH129&lt;=2.5, "E", AH129&lt;=3, "F", AH129&lt;=1000, "G"), "-"))</f>
        <v>-</v>
      </c>
      <c r="AK129" s="245" t="str">
        <f t="shared" si="26"/>
        <v>-</v>
      </c>
      <c r="AL129" s="246" t="str">
        <f t="shared" si="27"/>
        <v>-</v>
      </c>
      <c r="AM129" s="237"/>
      <c r="AN129" s="237"/>
      <c r="AO129" s="237"/>
      <c r="AP129" s="237"/>
      <c r="AQ129" s="237"/>
      <c r="AR129" s="237"/>
      <c r="AS129" s="237"/>
      <c r="AT129" s="237"/>
      <c r="AU129" s="237"/>
      <c r="AV129" s="237"/>
      <c r="AW129" s="13"/>
      <c r="AX129" s="13"/>
    </row>
    <row r="130" spans="1:50" ht="12.75" customHeight="1" x14ac:dyDescent="0.2">
      <c r="A130" s="144">
        <f t="shared" si="14"/>
        <v>16</v>
      </c>
      <c r="B130" s="9">
        <v>107</v>
      </c>
      <c r="C130" s="213"/>
      <c r="D130" s="214"/>
      <c r="E130" s="79" t="str">
        <f>IF(ISBLANK(D130), "", VLOOKUP(D130, Z!$A$2:$C$4127, 3, FALSE))</f>
        <v/>
      </c>
      <c r="F130" s="215"/>
      <c r="G130" s="216"/>
      <c r="H130" s="217" t="b">
        <v>0</v>
      </c>
      <c r="I130" s="217" t="b">
        <v>0</v>
      </c>
      <c r="J130" s="152" t="str">
        <f t="shared" si="17"/>
        <v>-</v>
      </c>
      <c r="K130" s="218"/>
      <c r="L130" s="219"/>
      <c r="M130" s="220"/>
      <c r="N130" s="152" t="str">
        <f t="shared" si="18"/>
        <v>-</v>
      </c>
      <c r="O130" s="221"/>
      <c r="P130" s="222"/>
      <c r="Q130" s="214"/>
      <c r="R130" s="223"/>
      <c r="S130" s="213"/>
      <c r="T130" s="214"/>
      <c r="U130" s="79" t="str">
        <f>IF(ISBLANK(T130), "", VLOOKUP(T130, Z!$A$2:$C$4127, 3, FALSE))</f>
        <v/>
      </c>
      <c r="V130" s="225"/>
      <c r="W130" s="160">
        <f t="shared" si="19"/>
        <v>0</v>
      </c>
      <c r="X130" s="237"/>
      <c r="Y130" s="241">
        <f t="shared" si="20"/>
        <v>0</v>
      </c>
      <c r="Z130" s="242">
        <f t="shared" si="21"/>
        <v>15</v>
      </c>
      <c r="AA130" s="242">
        <v>0.75</v>
      </c>
      <c r="AB130" s="242">
        <f t="shared" si="15"/>
        <v>1.8</v>
      </c>
      <c r="AC130" s="242">
        <f t="shared" si="22"/>
        <v>43</v>
      </c>
      <c r="AD130" s="241" t="str" cm="1">
        <f t="array" ref="AD130">IFERROR(INDEX($AO$26:$AO$35, AF130), "-")</f>
        <v>-</v>
      </c>
      <c r="AE130" s="243" cm="1">
        <f t="array" ref="AE130">IFERROR(INDEX(($AP$26:$AS$35,$AP$36:$AV$40), IF($Y$20="B", MATCH($AF130, $AN$36:$AN$40, 0), MATCH($AF130, $AN$26:$AN$35, 0)), MATCH($AK130, $AP$25:$AV$25, 0), IF($Y$20="B", 2, 1)), 0)</f>
        <v>0</v>
      </c>
      <c r="AF130" s="244" t="str">
        <f t="shared" si="16"/>
        <v>-</v>
      </c>
      <c r="AG130" s="244" t="str">
        <f t="shared" si="23"/>
        <v>-</v>
      </c>
      <c r="AH130" s="245" t="str">
        <f t="shared" si="24"/>
        <v>-</v>
      </c>
      <c r="AI130" s="245" t="str">
        <f t="shared" si="25"/>
        <v>-</v>
      </c>
      <c r="AJ130" s="245" t="str" cm="1">
        <f t="array" ref="AJ130">IF($AG130=1, IF(ISBLANK($L130), "!", $L130), IFERROR(_xlfn.SWITCH(TRUE, AH130&lt;=0.5, "A", AH130&lt;=1, "B", AH130&lt;=1.5, "C", AH130&lt;=2, "D", AH130&lt;=2.5, "E", AH130&lt;=3, "F", AH130&lt;=1000, "G"), "-"))</f>
        <v>-</v>
      </c>
      <c r="AK130" s="245" t="str">
        <f t="shared" si="26"/>
        <v>-</v>
      </c>
      <c r="AL130" s="246" t="str">
        <f t="shared" si="27"/>
        <v>-</v>
      </c>
      <c r="AM130" s="237"/>
      <c r="AN130" s="237"/>
      <c r="AO130" s="237"/>
      <c r="AP130" s="237"/>
      <c r="AQ130" s="237"/>
      <c r="AR130" s="237"/>
      <c r="AS130" s="237"/>
      <c r="AT130" s="237"/>
      <c r="AU130" s="237"/>
      <c r="AV130" s="237"/>
      <c r="AW130" s="13"/>
      <c r="AX130" s="13"/>
    </row>
    <row r="131" spans="1:50" ht="12.75" customHeight="1" x14ac:dyDescent="0.2">
      <c r="A131" s="144">
        <f t="shared" si="14"/>
        <v>16</v>
      </c>
      <c r="B131" s="9">
        <v>108</v>
      </c>
      <c r="C131" s="213"/>
      <c r="D131" s="214"/>
      <c r="E131" s="79" t="str">
        <f>IF(ISBLANK(D131), "", VLOOKUP(D131, Z!$A$2:$C$4127, 3, FALSE))</f>
        <v/>
      </c>
      <c r="F131" s="215"/>
      <c r="G131" s="216"/>
      <c r="H131" s="217" t="b">
        <v>0</v>
      </c>
      <c r="I131" s="217" t="b">
        <v>0</v>
      </c>
      <c r="J131" s="152" t="str">
        <f t="shared" si="17"/>
        <v>-</v>
      </c>
      <c r="K131" s="218"/>
      <c r="L131" s="219"/>
      <c r="M131" s="220"/>
      <c r="N131" s="152" t="str">
        <f t="shared" si="18"/>
        <v>-</v>
      </c>
      <c r="O131" s="221"/>
      <c r="P131" s="222"/>
      <c r="Q131" s="214"/>
      <c r="R131" s="223"/>
      <c r="S131" s="213"/>
      <c r="T131" s="214"/>
      <c r="U131" s="79" t="str">
        <f>IF(ISBLANK(T131), "", VLOOKUP(T131, Z!$A$2:$C$4127, 3, FALSE))</f>
        <v/>
      </c>
      <c r="V131" s="225"/>
      <c r="W131" s="160">
        <f t="shared" si="19"/>
        <v>0</v>
      </c>
      <c r="X131" s="237"/>
      <c r="Y131" s="241">
        <f t="shared" si="20"/>
        <v>0</v>
      </c>
      <c r="Z131" s="242">
        <f t="shared" si="21"/>
        <v>15</v>
      </c>
      <c r="AA131" s="242">
        <v>0.75</v>
      </c>
      <c r="AB131" s="242">
        <f t="shared" si="15"/>
        <v>1.8</v>
      </c>
      <c r="AC131" s="242">
        <f t="shared" si="22"/>
        <v>43</v>
      </c>
      <c r="AD131" s="241" t="str" cm="1">
        <f t="array" ref="AD131">IFERROR(INDEX($AO$26:$AO$35, AF131), "-")</f>
        <v>-</v>
      </c>
      <c r="AE131" s="243" cm="1">
        <f t="array" ref="AE131">IFERROR(INDEX(($AP$26:$AS$35,$AP$36:$AV$40), IF($Y$20="B", MATCH($AF131, $AN$36:$AN$40, 0), MATCH($AF131, $AN$26:$AN$35, 0)), MATCH($AK131, $AP$25:$AV$25, 0), IF($Y$20="B", 2, 1)), 0)</f>
        <v>0</v>
      </c>
      <c r="AF131" s="244" t="str">
        <f t="shared" si="16"/>
        <v>-</v>
      </c>
      <c r="AG131" s="244" t="str">
        <f t="shared" si="23"/>
        <v>-</v>
      </c>
      <c r="AH131" s="245" t="str">
        <f t="shared" si="24"/>
        <v>-</v>
      </c>
      <c r="AI131" s="245" t="str">
        <f t="shared" si="25"/>
        <v>-</v>
      </c>
      <c r="AJ131" s="245" t="str" cm="1">
        <f t="array" ref="AJ131">IF($AG131=1, IF(ISBLANK($L131), "!", $L131), IFERROR(_xlfn.SWITCH(TRUE, AH131&lt;=0.5, "A", AH131&lt;=1, "B", AH131&lt;=1.5, "C", AH131&lt;=2, "D", AH131&lt;=2.5, "E", AH131&lt;=3, "F", AH131&lt;=1000, "G"), "-"))</f>
        <v>-</v>
      </c>
      <c r="AK131" s="245" t="str">
        <f t="shared" si="26"/>
        <v>-</v>
      </c>
      <c r="AL131" s="246" t="str">
        <f t="shared" si="27"/>
        <v>-</v>
      </c>
      <c r="AM131" s="237"/>
      <c r="AN131" s="237"/>
      <c r="AO131" s="237"/>
      <c r="AP131" s="237"/>
      <c r="AQ131" s="237"/>
      <c r="AR131" s="237"/>
      <c r="AS131" s="237"/>
      <c r="AT131" s="237"/>
      <c r="AU131" s="237"/>
      <c r="AV131" s="237"/>
      <c r="AW131" s="13"/>
      <c r="AX131" s="13"/>
    </row>
    <row r="132" spans="1:50" ht="12.75" customHeight="1" x14ac:dyDescent="0.2">
      <c r="A132" s="144">
        <f t="shared" si="14"/>
        <v>16</v>
      </c>
      <c r="B132" s="9">
        <v>109</v>
      </c>
      <c r="C132" s="213"/>
      <c r="D132" s="214"/>
      <c r="E132" s="79" t="str">
        <f>IF(ISBLANK(D132), "", VLOOKUP(D132, Z!$A$2:$C$4127, 3, FALSE))</f>
        <v/>
      </c>
      <c r="F132" s="215"/>
      <c r="G132" s="216"/>
      <c r="H132" s="217" t="b">
        <v>0</v>
      </c>
      <c r="I132" s="217" t="b">
        <v>0</v>
      </c>
      <c r="J132" s="152" t="str">
        <f t="shared" si="17"/>
        <v>-</v>
      </c>
      <c r="K132" s="218"/>
      <c r="L132" s="219"/>
      <c r="M132" s="220"/>
      <c r="N132" s="152" t="str">
        <f t="shared" si="18"/>
        <v>-</v>
      </c>
      <c r="O132" s="221"/>
      <c r="P132" s="222"/>
      <c r="Q132" s="214"/>
      <c r="R132" s="223"/>
      <c r="S132" s="213"/>
      <c r="T132" s="214"/>
      <c r="U132" s="79" t="str">
        <f>IF(ISBLANK(T132), "", VLOOKUP(T132, Z!$A$2:$C$4127, 3, FALSE))</f>
        <v/>
      </c>
      <c r="V132" s="225"/>
      <c r="W132" s="160">
        <f t="shared" si="19"/>
        <v>0</v>
      </c>
      <c r="X132" s="237"/>
      <c r="Y132" s="241">
        <f t="shared" si="20"/>
        <v>0</v>
      </c>
      <c r="Z132" s="242">
        <f t="shared" si="21"/>
        <v>15</v>
      </c>
      <c r="AA132" s="242">
        <v>0.75</v>
      </c>
      <c r="AB132" s="242">
        <f t="shared" si="15"/>
        <v>1.8</v>
      </c>
      <c r="AC132" s="242">
        <f t="shared" si="22"/>
        <v>43</v>
      </c>
      <c r="AD132" s="241" t="str" cm="1">
        <f t="array" ref="AD132">IFERROR(INDEX($AO$26:$AO$35, AF132), "-")</f>
        <v>-</v>
      </c>
      <c r="AE132" s="243" cm="1">
        <f t="array" ref="AE132">IFERROR(INDEX(($AP$26:$AS$35,$AP$36:$AV$40), IF($Y$20="B", MATCH($AF132, $AN$36:$AN$40, 0), MATCH($AF132, $AN$26:$AN$35, 0)), MATCH($AK132, $AP$25:$AV$25, 0), IF($Y$20="B", 2, 1)), 0)</f>
        <v>0</v>
      </c>
      <c r="AF132" s="244" t="str">
        <f t="shared" si="16"/>
        <v>-</v>
      </c>
      <c r="AG132" s="244" t="str">
        <f t="shared" si="23"/>
        <v>-</v>
      </c>
      <c r="AH132" s="245" t="str">
        <f t="shared" si="24"/>
        <v>-</v>
      </c>
      <c r="AI132" s="245" t="str">
        <f t="shared" si="25"/>
        <v>-</v>
      </c>
      <c r="AJ132" s="245" t="str" cm="1">
        <f t="array" ref="AJ132">IF($AG132=1, IF(ISBLANK($L132), "!", $L132), IFERROR(_xlfn.SWITCH(TRUE, AH132&lt;=0.5, "A", AH132&lt;=1, "B", AH132&lt;=1.5, "C", AH132&lt;=2, "D", AH132&lt;=2.5, "E", AH132&lt;=3, "F", AH132&lt;=1000, "G"), "-"))</f>
        <v>-</v>
      </c>
      <c r="AK132" s="245" t="str">
        <f t="shared" si="26"/>
        <v>-</v>
      </c>
      <c r="AL132" s="246" t="str">
        <f t="shared" si="27"/>
        <v>-</v>
      </c>
      <c r="AM132" s="237"/>
      <c r="AN132" s="237"/>
      <c r="AO132" s="237"/>
      <c r="AP132" s="237"/>
      <c r="AQ132" s="237"/>
      <c r="AR132" s="237"/>
      <c r="AS132" s="237"/>
      <c r="AT132" s="237"/>
      <c r="AU132" s="237"/>
      <c r="AV132" s="237"/>
      <c r="AW132" s="13"/>
      <c r="AX132" s="13"/>
    </row>
    <row r="133" spans="1:50" ht="12.75" customHeight="1" x14ac:dyDescent="0.2">
      <c r="A133" s="144">
        <f t="shared" si="14"/>
        <v>16</v>
      </c>
      <c r="B133" s="9">
        <v>110</v>
      </c>
      <c r="C133" s="213"/>
      <c r="D133" s="214"/>
      <c r="E133" s="79" t="str">
        <f>IF(ISBLANK(D133), "", VLOOKUP(D133, Z!$A$2:$C$4127, 3, FALSE))</f>
        <v/>
      </c>
      <c r="F133" s="215"/>
      <c r="G133" s="216"/>
      <c r="H133" s="217" t="b">
        <v>0</v>
      </c>
      <c r="I133" s="217" t="b">
        <v>0</v>
      </c>
      <c r="J133" s="152" t="str">
        <f t="shared" si="17"/>
        <v>-</v>
      </c>
      <c r="K133" s="218"/>
      <c r="L133" s="219"/>
      <c r="M133" s="220"/>
      <c r="N133" s="152" t="str">
        <f t="shared" si="18"/>
        <v>-</v>
      </c>
      <c r="O133" s="221"/>
      <c r="P133" s="222"/>
      <c r="Q133" s="214"/>
      <c r="R133" s="223"/>
      <c r="S133" s="213"/>
      <c r="T133" s="214"/>
      <c r="U133" s="79" t="str">
        <f>IF(ISBLANK(T133), "", VLOOKUP(T133, Z!$A$2:$C$4127, 3, FALSE))</f>
        <v/>
      </c>
      <c r="V133" s="225"/>
      <c r="W133" s="160">
        <f t="shared" si="19"/>
        <v>0</v>
      </c>
      <c r="X133" s="237"/>
      <c r="Y133" s="241">
        <f t="shared" si="20"/>
        <v>0</v>
      </c>
      <c r="Z133" s="242">
        <f t="shared" si="21"/>
        <v>15</v>
      </c>
      <c r="AA133" s="242">
        <v>0.75</v>
      </c>
      <c r="AB133" s="242">
        <f t="shared" si="15"/>
        <v>1.8</v>
      </c>
      <c r="AC133" s="242">
        <f t="shared" si="22"/>
        <v>43</v>
      </c>
      <c r="AD133" s="241" t="str" cm="1">
        <f t="array" ref="AD133">IFERROR(INDEX($AO$26:$AO$35, AF133), "-")</f>
        <v>-</v>
      </c>
      <c r="AE133" s="243" cm="1">
        <f t="array" ref="AE133">IFERROR(INDEX(($AP$26:$AS$35,$AP$36:$AV$40), IF($Y$20="B", MATCH($AF133, $AN$36:$AN$40, 0), MATCH($AF133, $AN$26:$AN$35, 0)), MATCH($AK133, $AP$25:$AV$25, 0), IF($Y$20="B", 2, 1)), 0)</f>
        <v>0</v>
      </c>
      <c r="AF133" s="244" t="str">
        <f t="shared" si="16"/>
        <v>-</v>
      </c>
      <c r="AG133" s="244" t="str">
        <f t="shared" si="23"/>
        <v>-</v>
      </c>
      <c r="AH133" s="245" t="str">
        <f t="shared" si="24"/>
        <v>-</v>
      </c>
      <c r="AI133" s="245" t="str">
        <f t="shared" si="25"/>
        <v>-</v>
      </c>
      <c r="AJ133" s="245" t="str" cm="1">
        <f t="array" ref="AJ133">IF($AG133=1, IF(ISBLANK($L133), "!", $L133), IFERROR(_xlfn.SWITCH(TRUE, AH133&lt;=0.5, "A", AH133&lt;=1, "B", AH133&lt;=1.5, "C", AH133&lt;=2, "D", AH133&lt;=2.5, "E", AH133&lt;=3, "F", AH133&lt;=1000, "G"), "-"))</f>
        <v>-</v>
      </c>
      <c r="AK133" s="245" t="str">
        <f t="shared" si="26"/>
        <v>-</v>
      </c>
      <c r="AL133" s="246" t="str">
        <f t="shared" si="27"/>
        <v>-</v>
      </c>
      <c r="AM133" s="237"/>
      <c r="AN133" s="237"/>
      <c r="AO133" s="237"/>
      <c r="AP133" s="237"/>
      <c r="AQ133" s="237"/>
      <c r="AR133" s="237"/>
      <c r="AS133" s="237"/>
      <c r="AT133" s="237"/>
      <c r="AU133" s="237"/>
      <c r="AV133" s="237"/>
      <c r="AW133" s="13"/>
      <c r="AX133" s="13"/>
    </row>
    <row r="134" spans="1:50" ht="12.75" customHeight="1" x14ac:dyDescent="0.2">
      <c r="A134" s="144">
        <f t="shared" si="14"/>
        <v>16</v>
      </c>
      <c r="B134" s="9">
        <v>111</v>
      </c>
      <c r="C134" s="213"/>
      <c r="D134" s="214"/>
      <c r="E134" s="79" t="str">
        <f>IF(ISBLANK(D134), "", VLOOKUP(D134, Z!$A$2:$C$4127, 3, FALSE))</f>
        <v/>
      </c>
      <c r="F134" s="215"/>
      <c r="G134" s="216"/>
      <c r="H134" s="217" t="b">
        <v>0</v>
      </c>
      <c r="I134" s="217" t="b">
        <v>0</v>
      </c>
      <c r="J134" s="152" t="str">
        <f t="shared" si="17"/>
        <v>-</v>
      </c>
      <c r="K134" s="218"/>
      <c r="L134" s="219"/>
      <c r="M134" s="220"/>
      <c r="N134" s="152" t="str">
        <f t="shared" si="18"/>
        <v>-</v>
      </c>
      <c r="O134" s="221"/>
      <c r="P134" s="222"/>
      <c r="Q134" s="214"/>
      <c r="R134" s="223"/>
      <c r="S134" s="213"/>
      <c r="T134" s="214"/>
      <c r="U134" s="79" t="str">
        <f>IF(ISBLANK(T134), "", VLOOKUP(T134, Z!$A$2:$C$4127, 3, FALSE))</f>
        <v/>
      </c>
      <c r="V134" s="225"/>
      <c r="W134" s="160">
        <f t="shared" si="19"/>
        <v>0</v>
      </c>
      <c r="X134" s="237"/>
      <c r="Y134" s="241">
        <f t="shared" si="20"/>
        <v>0</v>
      </c>
      <c r="Z134" s="242">
        <f t="shared" si="21"/>
        <v>15</v>
      </c>
      <c r="AA134" s="242">
        <v>0.75</v>
      </c>
      <c r="AB134" s="242">
        <f t="shared" si="15"/>
        <v>1.8</v>
      </c>
      <c r="AC134" s="242">
        <f t="shared" si="22"/>
        <v>43</v>
      </c>
      <c r="AD134" s="241" t="str" cm="1">
        <f t="array" ref="AD134">IFERROR(INDEX($AO$26:$AO$35, AF134), "-")</f>
        <v>-</v>
      </c>
      <c r="AE134" s="243" cm="1">
        <f t="array" ref="AE134">IFERROR(INDEX(($AP$26:$AS$35,$AP$36:$AV$40), IF($Y$20="B", MATCH($AF134, $AN$36:$AN$40, 0), MATCH($AF134, $AN$26:$AN$35, 0)), MATCH($AK134, $AP$25:$AV$25, 0), IF($Y$20="B", 2, 1)), 0)</f>
        <v>0</v>
      </c>
      <c r="AF134" s="244" t="str">
        <f t="shared" si="16"/>
        <v>-</v>
      </c>
      <c r="AG134" s="244" t="str">
        <f t="shared" si="23"/>
        <v>-</v>
      </c>
      <c r="AH134" s="245" t="str">
        <f t="shared" si="24"/>
        <v>-</v>
      </c>
      <c r="AI134" s="245" t="str">
        <f t="shared" si="25"/>
        <v>-</v>
      </c>
      <c r="AJ134" s="245" t="str" cm="1">
        <f t="array" ref="AJ134">IF($AG134=1, IF(ISBLANK($L134), "!", $L134), IFERROR(_xlfn.SWITCH(TRUE, AH134&lt;=0.5, "A", AH134&lt;=1, "B", AH134&lt;=1.5, "C", AH134&lt;=2, "D", AH134&lt;=2.5, "E", AH134&lt;=3, "F", AH134&lt;=1000, "G"), "-"))</f>
        <v>-</v>
      </c>
      <c r="AK134" s="245" t="str">
        <f t="shared" si="26"/>
        <v>-</v>
      </c>
      <c r="AL134" s="246" t="str">
        <f t="shared" si="27"/>
        <v>-</v>
      </c>
      <c r="AM134" s="237"/>
      <c r="AN134" s="237"/>
      <c r="AO134" s="237"/>
      <c r="AP134" s="237"/>
      <c r="AQ134" s="237"/>
      <c r="AR134" s="237"/>
      <c r="AS134" s="237"/>
      <c r="AT134" s="237"/>
      <c r="AU134" s="237"/>
      <c r="AV134" s="237"/>
      <c r="AW134" s="13"/>
      <c r="AX134" s="13"/>
    </row>
    <row r="135" spans="1:50" ht="12.75" customHeight="1" x14ac:dyDescent="0.2">
      <c r="A135" s="144">
        <f t="shared" si="14"/>
        <v>16</v>
      </c>
      <c r="B135" s="9">
        <v>112</v>
      </c>
      <c r="C135" s="213"/>
      <c r="D135" s="214"/>
      <c r="E135" s="79" t="str">
        <f>IF(ISBLANK(D135), "", VLOOKUP(D135, Z!$A$2:$C$4127, 3, FALSE))</f>
        <v/>
      </c>
      <c r="F135" s="215"/>
      <c r="G135" s="216"/>
      <c r="H135" s="217" t="b">
        <v>0</v>
      </c>
      <c r="I135" s="217" t="b">
        <v>0</v>
      </c>
      <c r="J135" s="152" t="str">
        <f t="shared" si="17"/>
        <v>-</v>
      </c>
      <c r="K135" s="218"/>
      <c r="L135" s="219"/>
      <c r="M135" s="220"/>
      <c r="N135" s="152" t="str">
        <f t="shared" si="18"/>
        <v>-</v>
      </c>
      <c r="O135" s="221"/>
      <c r="P135" s="222"/>
      <c r="Q135" s="214"/>
      <c r="R135" s="223"/>
      <c r="S135" s="213"/>
      <c r="T135" s="214"/>
      <c r="U135" s="79" t="str">
        <f>IF(ISBLANK(T135), "", VLOOKUP(T135, Z!$A$2:$C$4127, 3, FALSE))</f>
        <v/>
      </c>
      <c r="V135" s="225"/>
      <c r="W135" s="160">
        <f t="shared" si="19"/>
        <v>0</v>
      </c>
      <c r="X135" s="237"/>
      <c r="Y135" s="241">
        <f t="shared" si="20"/>
        <v>0</v>
      </c>
      <c r="Z135" s="242">
        <f t="shared" si="21"/>
        <v>15</v>
      </c>
      <c r="AA135" s="242">
        <v>0.75</v>
      </c>
      <c r="AB135" s="242">
        <f t="shared" si="15"/>
        <v>1.8</v>
      </c>
      <c r="AC135" s="242">
        <f t="shared" si="22"/>
        <v>43</v>
      </c>
      <c r="AD135" s="241" t="str" cm="1">
        <f t="array" ref="AD135">IFERROR(INDEX($AO$26:$AO$35, AF135), "-")</f>
        <v>-</v>
      </c>
      <c r="AE135" s="243" cm="1">
        <f t="array" ref="AE135">IFERROR(INDEX(($AP$26:$AS$35,$AP$36:$AV$40), IF($Y$20="B", MATCH($AF135, $AN$36:$AN$40, 0), MATCH($AF135, $AN$26:$AN$35, 0)), MATCH($AK135, $AP$25:$AV$25, 0), IF($Y$20="B", 2, 1)), 0)</f>
        <v>0</v>
      </c>
      <c r="AF135" s="244" t="str">
        <f t="shared" si="16"/>
        <v>-</v>
      </c>
      <c r="AG135" s="244" t="str">
        <f t="shared" si="23"/>
        <v>-</v>
      </c>
      <c r="AH135" s="245" t="str">
        <f t="shared" si="24"/>
        <v>-</v>
      </c>
      <c r="AI135" s="245" t="str">
        <f t="shared" si="25"/>
        <v>-</v>
      </c>
      <c r="AJ135" s="245" t="str" cm="1">
        <f t="array" ref="AJ135">IF($AG135=1, IF(ISBLANK($L135), "!", $L135), IFERROR(_xlfn.SWITCH(TRUE, AH135&lt;=0.5, "A", AH135&lt;=1, "B", AH135&lt;=1.5, "C", AH135&lt;=2, "D", AH135&lt;=2.5, "E", AH135&lt;=3, "F", AH135&lt;=1000, "G"), "-"))</f>
        <v>-</v>
      </c>
      <c r="AK135" s="245" t="str">
        <f t="shared" si="26"/>
        <v>-</v>
      </c>
      <c r="AL135" s="246" t="str">
        <f t="shared" si="27"/>
        <v>-</v>
      </c>
      <c r="AM135" s="237"/>
      <c r="AN135" s="237"/>
      <c r="AO135" s="237"/>
      <c r="AP135" s="237"/>
      <c r="AQ135" s="237"/>
      <c r="AR135" s="237"/>
      <c r="AS135" s="237"/>
      <c r="AT135" s="237"/>
      <c r="AU135" s="237"/>
      <c r="AV135" s="237"/>
      <c r="AW135" s="13"/>
      <c r="AX135" s="13"/>
    </row>
    <row r="136" spans="1:50" ht="12.75" customHeight="1" x14ac:dyDescent="0.2">
      <c r="A136" s="144">
        <f t="shared" si="14"/>
        <v>16</v>
      </c>
      <c r="B136" s="9">
        <v>113</v>
      </c>
      <c r="C136" s="213"/>
      <c r="D136" s="214"/>
      <c r="E136" s="79" t="str">
        <f>IF(ISBLANK(D136), "", VLOOKUP(D136, Z!$A$2:$C$4127, 3, FALSE))</f>
        <v/>
      </c>
      <c r="F136" s="215"/>
      <c r="G136" s="216"/>
      <c r="H136" s="217" t="b">
        <v>0</v>
      </c>
      <c r="I136" s="217" t="b">
        <v>0</v>
      </c>
      <c r="J136" s="152" t="str">
        <f t="shared" si="17"/>
        <v>-</v>
      </c>
      <c r="K136" s="218"/>
      <c r="L136" s="219"/>
      <c r="M136" s="220"/>
      <c r="N136" s="152" t="str">
        <f t="shared" si="18"/>
        <v>-</v>
      </c>
      <c r="O136" s="221"/>
      <c r="P136" s="222"/>
      <c r="Q136" s="214"/>
      <c r="R136" s="223"/>
      <c r="S136" s="213"/>
      <c r="T136" s="214"/>
      <c r="U136" s="79" t="str">
        <f>IF(ISBLANK(T136), "", VLOOKUP(T136, Z!$A$2:$C$4127, 3, FALSE))</f>
        <v/>
      </c>
      <c r="V136" s="225"/>
      <c r="W136" s="160">
        <f t="shared" si="19"/>
        <v>0</v>
      </c>
      <c r="X136" s="237"/>
      <c r="Y136" s="241">
        <f t="shared" si="20"/>
        <v>0</v>
      </c>
      <c r="Z136" s="242">
        <f t="shared" si="21"/>
        <v>15</v>
      </c>
      <c r="AA136" s="242">
        <v>0.75</v>
      </c>
      <c r="AB136" s="242">
        <f t="shared" si="15"/>
        <v>1.8</v>
      </c>
      <c r="AC136" s="242">
        <f t="shared" si="22"/>
        <v>43</v>
      </c>
      <c r="AD136" s="241" t="str" cm="1">
        <f t="array" ref="AD136">IFERROR(INDEX($AO$26:$AO$35, AF136), "-")</f>
        <v>-</v>
      </c>
      <c r="AE136" s="243" cm="1">
        <f t="array" ref="AE136">IFERROR(INDEX(($AP$26:$AS$35,$AP$36:$AV$40), IF($Y$20="B", MATCH($AF136, $AN$36:$AN$40, 0), MATCH($AF136, $AN$26:$AN$35, 0)), MATCH($AK136, $AP$25:$AV$25, 0), IF($Y$20="B", 2, 1)), 0)</f>
        <v>0</v>
      </c>
      <c r="AF136" s="244" t="str">
        <f t="shared" si="16"/>
        <v>-</v>
      </c>
      <c r="AG136" s="244" t="str">
        <f t="shared" si="23"/>
        <v>-</v>
      </c>
      <c r="AH136" s="245" t="str">
        <f t="shared" si="24"/>
        <v>-</v>
      </c>
      <c r="AI136" s="245" t="str">
        <f t="shared" si="25"/>
        <v>-</v>
      </c>
      <c r="AJ136" s="245" t="str" cm="1">
        <f t="array" ref="AJ136">IF($AG136=1, IF(ISBLANK($L136), "!", $L136), IFERROR(_xlfn.SWITCH(TRUE, AH136&lt;=0.5, "A", AH136&lt;=1, "B", AH136&lt;=1.5, "C", AH136&lt;=2, "D", AH136&lt;=2.5, "E", AH136&lt;=3, "F", AH136&lt;=1000, "G"), "-"))</f>
        <v>-</v>
      </c>
      <c r="AK136" s="245" t="str">
        <f t="shared" si="26"/>
        <v>-</v>
      </c>
      <c r="AL136" s="246" t="str">
        <f t="shared" si="27"/>
        <v>-</v>
      </c>
      <c r="AM136" s="237"/>
      <c r="AN136" s="237"/>
      <c r="AO136" s="237"/>
      <c r="AP136" s="237"/>
      <c r="AQ136" s="237"/>
      <c r="AR136" s="237"/>
      <c r="AS136" s="237"/>
      <c r="AT136" s="237"/>
      <c r="AU136" s="237"/>
      <c r="AV136" s="237"/>
      <c r="AW136" s="13"/>
      <c r="AX136" s="13"/>
    </row>
    <row r="137" spans="1:50" ht="12.75" customHeight="1" x14ac:dyDescent="0.2">
      <c r="A137" s="144">
        <f t="shared" si="14"/>
        <v>16</v>
      </c>
      <c r="B137" s="9">
        <v>114</v>
      </c>
      <c r="C137" s="213"/>
      <c r="D137" s="214"/>
      <c r="E137" s="79" t="str">
        <f>IF(ISBLANK(D137), "", VLOOKUP(D137, Z!$A$2:$C$4127, 3, FALSE))</f>
        <v/>
      </c>
      <c r="F137" s="215"/>
      <c r="G137" s="216"/>
      <c r="H137" s="217" t="b">
        <v>0</v>
      </c>
      <c r="I137" s="217" t="b">
        <v>0</v>
      </c>
      <c r="J137" s="152" t="str">
        <f t="shared" si="17"/>
        <v>-</v>
      </c>
      <c r="K137" s="218"/>
      <c r="L137" s="219"/>
      <c r="M137" s="220"/>
      <c r="N137" s="152" t="str">
        <f t="shared" si="18"/>
        <v>-</v>
      </c>
      <c r="O137" s="221"/>
      <c r="P137" s="222"/>
      <c r="Q137" s="214"/>
      <c r="R137" s="223"/>
      <c r="S137" s="213"/>
      <c r="T137" s="214"/>
      <c r="U137" s="79" t="str">
        <f>IF(ISBLANK(T137), "", VLOOKUP(T137, Z!$A$2:$C$4127, 3, FALSE))</f>
        <v/>
      </c>
      <c r="V137" s="225"/>
      <c r="W137" s="160">
        <f t="shared" si="19"/>
        <v>0</v>
      </c>
      <c r="X137" s="237"/>
      <c r="Y137" s="241">
        <f t="shared" si="20"/>
        <v>0</v>
      </c>
      <c r="Z137" s="242">
        <f t="shared" si="21"/>
        <v>15</v>
      </c>
      <c r="AA137" s="242">
        <v>0.75</v>
      </c>
      <c r="AB137" s="242">
        <f t="shared" si="15"/>
        <v>1.8</v>
      </c>
      <c r="AC137" s="242">
        <f t="shared" si="22"/>
        <v>43</v>
      </c>
      <c r="AD137" s="241" t="str" cm="1">
        <f t="array" ref="AD137">IFERROR(INDEX($AO$26:$AO$35, AF137), "-")</f>
        <v>-</v>
      </c>
      <c r="AE137" s="243" cm="1">
        <f t="array" ref="AE137">IFERROR(INDEX(($AP$26:$AS$35,$AP$36:$AV$40), IF($Y$20="B", MATCH($AF137, $AN$36:$AN$40, 0), MATCH($AF137, $AN$26:$AN$35, 0)), MATCH($AK137, $AP$25:$AV$25, 0), IF($Y$20="B", 2, 1)), 0)</f>
        <v>0</v>
      </c>
      <c r="AF137" s="244" t="str">
        <f t="shared" si="16"/>
        <v>-</v>
      </c>
      <c r="AG137" s="244" t="str">
        <f t="shared" si="23"/>
        <v>-</v>
      </c>
      <c r="AH137" s="245" t="str">
        <f t="shared" si="24"/>
        <v>-</v>
      </c>
      <c r="AI137" s="245" t="str">
        <f t="shared" si="25"/>
        <v>-</v>
      </c>
      <c r="AJ137" s="245" t="str" cm="1">
        <f t="array" ref="AJ137">IF($AG137=1, IF(ISBLANK($L137), "!", $L137), IFERROR(_xlfn.SWITCH(TRUE, AH137&lt;=0.5, "A", AH137&lt;=1, "B", AH137&lt;=1.5, "C", AH137&lt;=2, "D", AH137&lt;=2.5, "E", AH137&lt;=3, "F", AH137&lt;=1000, "G"), "-"))</f>
        <v>-</v>
      </c>
      <c r="AK137" s="245" t="str">
        <f t="shared" si="26"/>
        <v>-</v>
      </c>
      <c r="AL137" s="246" t="str">
        <f t="shared" si="27"/>
        <v>-</v>
      </c>
      <c r="AM137" s="237"/>
      <c r="AN137" s="237"/>
      <c r="AO137" s="237"/>
      <c r="AP137" s="237"/>
      <c r="AQ137" s="237"/>
      <c r="AR137" s="237"/>
      <c r="AS137" s="237"/>
      <c r="AT137" s="237"/>
      <c r="AU137" s="237"/>
      <c r="AV137" s="237"/>
      <c r="AW137" s="13"/>
      <c r="AX137" s="13"/>
    </row>
    <row r="138" spans="1:50" ht="12.75" customHeight="1" x14ac:dyDescent="0.2">
      <c r="A138" s="144">
        <f t="shared" si="14"/>
        <v>16</v>
      </c>
      <c r="B138" s="9">
        <v>115</v>
      </c>
      <c r="C138" s="213"/>
      <c r="D138" s="214"/>
      <c r="E138" s="79" t="str">
        <f>IF(ISBLANK(D138), "", VLOOKUP(D138, Z!$A$2:$C$4127, 3, FALSE))</f>
        <v/>
      </c>
      <c r="F138" s="215"/>
      <c r="G138" s="216"/>
      <c r="H138" s="217" t="b">
        <v>0</v>
      </c>
      <c r="I138" s="217" t="b">
        <v>0</v>
      </c>
      <c r="J138" s="152" t="str">
        <f t="shared" si="17"/>
        <v>-</v>
      </c>
      <c r="K138" s="218"/>
      <c r="L138" s="219"/>
      <c r="M138" s="220"/>
      <c r="N138" s="152" t="str">
        <f t="shared" si="18"/>
        <v>-</v>
      </c>
      <c r="O138" s="221"/>
      <c r="P138" s="222"/>
      <c r="Q138" s="214"/>
      <c r="R138" s="223"/>
      <c r="S138" s="213"/>
      <c r="T138" s="214"/>
      <c r="U138" s="79" t="str">
        <f>IF(ISBLANK(T138), "", VLOOKUP(T138, Z!$A$2:$C$4127, 3, FALSE))</f>
        <v/>
      </c>
      <c r="V138" s="225"/>
      <c r="W138" s="160">
        <f t="shared" si="19"/>
        <v>0</v>
      </c>
      <c r="X138" s="237"/>
      <c r="Y138" s="241">
        <f t="shared" si="20"/>
        <v>0</v>
      </c>
      <c r="Z138" s="242">
        <f t="shared" si="21"/>
        <v>15</v>
      </c>
      <c r="AA138" s="242">
        <v>0.75</v>
      </c>
      <c r="AB138" s="242">
        <f t="shared" si="15"/>
        <v>1.8</v>
      </c>
      <c r="AC138" s="242">
        <f t="shared" si="22"/>
        <v>43</v>
      </c>
      <c r="AD138" s="241" t="str" cm="1">
        <f t="array" ref="AD138">IFERROR(INDEX($AO$26:$AO$35, AF138), "-")</f>
        <v>-</v>
      </c>
      <c r="AE138" s="243" cm="1">
        <f t="array" ref="AE138">IFERROR(INDEX(($AP$26:$AS$35,$AP$36:$AV$40), IF($Y$20="B", MATCH($AF138, $AN$36:$AN$40, 0), MATCH($AF138, $AN$26:$AN$35, 0)), MATCH($AK138, $AP$25:$AV$25, 0), IF($Y$20="B", 2, 1)), 0)</f>
        <v>0</v>
      </c>
      <c r="AF138" s="244" t="str">
        <f t="shared" si="16"/>
        <v>-</v>
      </c>
      <c r="AG138" s="244" t="str">
        <f t="shared" si="23"/>
        <v>-</v>
      </c>
      <c r="AH138" s="245" t="str">
        <f t="shared" si="24"/>
        <v>-</v>
      </c>
      <c r="AI138" s="245" t="str">
        <f t="shared" si="25"/>
        <v>-</v>
      </c>
      <c r="AJ138" s="245" t="str" cm="1">
        <f t="array" ref="AJ138">IF($AG138=1, IF(ISBLANK($L138), "!", $L138), IFERROR(_xlfn.SWITCH(TRUE, AH138&lt;=0.5, "A", AH138&lt;=1, "B", AH138&lt;=1.5, "C", AH138&lt;=2, "D", AH138&lt;=2.5, "E", AH138&lt;=3, "F", AH138&lt;=1000, "G"), "-"))</f>
        <v>-</v>
      </c>
      <c r="AK138" s="245" t="str">
        <f t="shared" si="26"/>
        <v>-</v>
      </c>
      <c r="AL138" s="246" t="str">
        <f t="shared" si="27"/>
        <v>-</v>
      </c>
      <c r="AM138" s="237"/>
      <c r="AN138" s="237"/>
      <c r="AO138" s="237"/>
      <c r="AP138" s="237"/>
      <c r="AQ138" s="237"/>
      <c r="AR138" s="237"/>
      <c r="AS138" s="237"/>
      <c r="AT138" s="237"/>
      <c r="AU138" s="237"/>
      <c r="AV138" s="237"/>
      <c r="AW138" s="13"/>
      <c r="AX138" s="13"/>
    </row>
    <row r="139" spans="1:50" ht="12.75" customHeight="1" x14ac:dyDescent="0.2">
      <c r="A139" s="144">
        <f t="shared" si="14"/>
        <v>16</v>
      </c>
      <c r="B139" s="9">
        <v>116</v>
      </c>
      <c r="C139" s="213"/>
      <c r="D139" s="214"/>
      <c r="E139" s="79" t="str">
        <f>IF(ISBLANK(D139), "", VLOOKUP(D139, Z!$A$2:$C$4127, 3, FALSE))</f>
        <v/>
      </c>
      <c r="F139" s="215"/>
      <c r="G139" s="216"/>
      <c r="H139" s="217" t="b">
        <v>0</v>
      </c>
      <c r="I139" s="217" t="b">
        <v>0</v>
      </c>
      <c r="J139" s="152" t="str">
        <f t="shared" si="17"/>
        <v>-</v>
      </c>
      <c r="K139" s="218"/>
      <c r="L139" s="219"/>
      <c r="M139" s="220"/>
      <c r="N139" s="152" t="str">
        <f t="shared" si="18"/>
        <v>-</v>
      </c>
      <c r="O139" s="221"/>
      <c r="P139" s="222"/>
      <c r="Q139" s="214"/>
      <c r="R139" s="223"/>
      <c r="S139" s="213"/>
      <c r="T139" s="214"/>
      <c r="U139" s="79" t="str">
        <f>IF(ISBLANK(T139), "", VLOOKUP(T139, Z!$A$2:$C$4127, 3, FALSE))</f>
        <v/>
      </c>
      <c r="V139" s="225"/>
      <c r="W139" s="160">
        <f t="shared" si="19"/>
        <v>0</v>
      </c>
      <c r="X139" s="237"/>
      <c r="Y139" s="241">
        <f t="shared" si="20"/>
        <v>0</v>
      </c>
      <c r="Z139" s="242">
        <f t="shared" si="21"/>
        <v>15</v>
      </c>
      <c r="AA139" s="242">
        <v>0.75</v>
      </c>
      <c r="AB139" s="242">
        <f t="shared" si="15"/>
        <v>1.8</v>
      </c>
      <c r="AC139" s="242">
        <f t="shared" si="22"/>
        <v>43</v>
      </c>
      <c r="AD139" s="241" t="str" cm="1">
        <f t="array" ref="AD139">IFERROR(INDEX($AO$26:$AO$35, AF139), "-")</f>
        <v>-</v>
      </c>
      <c r="AE139" s="243" cm="1">
        <f t="array" ref="AE139">IFERROR(INDEX(($AP$26:$AS$35,$AP$36:$AV$40), IF($Y$20="B", MATCH($AF139, $AN$36:$AN$40, 0), MATCH($AF139, $AN$26:$AN$35, 0)), MATCH($AK139, $AP$25:$AV$25, 0), IF($Y$20="B", 2, 1)), 0)</f>
        <v>0</v>
      </c>
      <c r="AF139" s="244" t="str">
        <f t="shared" si="16"/>
        <v>-</v>
      </c>
      <c r="AG139" s="244" t="str">
        <f t="shared" si="23"/>
        <v>-</v>
      </c>
      <c r="AH139" s="245" t="str">
        <f t="shared" si="24"/>
        <v>-</v>
      </c>
      <c r="AI139" s="245" t="str">
        <f t="shared" si="25"/>
        <v>-</v>
      </c>
      <c r="AJ139" s="245" t="str" cm="1">
        <f t="array" ref="AJ139">IF($AG139=1, IF(ISBLANK($L139), "!", $L139), IFERROR(_xlfn.SWITCH(TRUE, AH139&lt;=0.5, "A", AH139&lt;=1, "B", AH139&lt;=1.5, "C", AH139&lt;=2, "D", AH139&lt;=2.5, "E", AH139&lt;=3, "F", AH139&lt;=1000, "G"), "-"))</f>
        <v>-</v>
      </c>
      <c r="AK139" s="245" t="str">
        <f t="shared" si="26"/>
        <v>-</v>
      </c>
      <c r="AL139" s="246" t="str">
        <f t="shared" si="27"/>
        <v>-</v>
      </c>
      <c r="AM139" s="237"/>
      <c r="AN139" s="237"/>
      <c r="AO139" s="237"/>
      <c r="AP139" s="237"/>
      <c r="AQ139" s="237"/>
      <c r="AR139" s="237"/>
      <c r="AS139" s="237"/>
      <c r="AT139" s="237"/>
      <c r="AU139" s="237"/>
      <c r="AV139" s="237"/>
      <c r="AW139" s="13"/>
      <c r="AX139" s="13"/>
    </row>
    <row r="140" spans="1:50" ht="12.75" customHeight="1" x14ac:dyDescent="0.2">
      <c r="A140" s="144">
        <f t="shared" si="14"/>
        <v>16</v>
      </c>
      <c r="B140" s="9">
        <v>117</v>
      </c>
      <c r="C140" s="213"/>
      <c r="D140" s="214"/>
      <c r="E140" s="79" t="str">
        <f>IF(ISBLANK(D140), "", VLOOKUP(D140, Z!$A$2:$C$4127, 3, FALSE))</f>
        <v/>
      </c>
      <c r="F140" s="215"/>
      <c r="G140" s="216"/>
      <c r="H140" s="217" t="b">
        <v>0</v>
      </c>
      <c r="I140" s="217" t="b">
        <v>0</v>
      </c>
      <c r="J140" s="152" t="str">
        <f t="shared" si="17"/>
        <v>-</v>
      </c>
      <c r="K140" s="218"/>
      <c r="L140" s="219"/>
      <c r="M140" s="220"/>
      <c r="N140" s="152" t="str">
        <f t="shared" si="18"/>
        <v>-</v>
      </c>
      <c r="O140" s="221"/>
      <c r="P140" s="222"/>
      <c r="Q140" s="214"/>
      <c r="R140" s="223"/>
      <c r="S140" s="213"/>
      <c r="T140" s="214"/>
      <c r="U140" s="79" t="str">
        <f>IF(ISBLANK(T140), "", VLOOKUP(T140, Z!$A$2:$C$4127, 3, FALSE))</f>
        <v/>
      </c>
      <c r="V140" s="225"/>
      <c r="W140" s="160">
        <f t="shared" si="19"/>
        <v>0</v>
      </c>
      <c r="X140" s="237"/>
      <c r="Y140" s="241">
        <f t="shared" si="20"/>
        <v>0</v>
      </c>
      <c r="Z140" s="242">
        <f t="shared" si="21"/>
        <v>15</v>
      </c>
      <c r="AA140" s="242">
        <v>0.75</v>
      </c>
      <c r="AB140" s="242">
        <f t="shared" si="15"/>
        <v>1.8</v>
      </c>
      <c r="AC140" s="242">
        <f t="shared" si="22"/>
        <v>43</v>
      </c>
      <c r="AD140" s="241" t="str" cm="1">
        <f t="array" ref="AD140">IFERROR(INDEX($AO$26:$AO$35, AF140), "-")</f>
        <v>-</v>
      </c>
      <c r="AE140" s="243" cm="1">
        <f t="array" ref="AE140">IFERROR(INDEX(($AP$26:$AS$35,$AP$36:$AV$40), IF($Y$20="B", MATCH($AF140, $AN$36:$AN$40, 0), MATCH($AF140, $AN$26:$AN$35, 0)), MATCH($AK140, $AP$25:$AV$25, 0), IF($Y$20="B", 2, 1)), 0)</f>
        <v>0</v>
      </c>
      <c r="AF140" s="244" t="str">
        <f t="shared" si="16"/>
        <v>-</v>
      </c>
      <c r="AG140" s="244" t="str">
        <f t="shared" si="23"/>
        <v>-</v>
      </c>
      <c r="AH140" s="245" t="str">
        <f t="shared" si="24"/>
        <v>-</v>
      </c>
      <c r="AI140" s="245" t="str">
        <f t="shared" si="25"/>
        <v>-</v>
      </c>
      <c r="AJ140" s="245" t="str" cm="1">
        <f t="array" ref="AJ140">IF($AG140=1, IF(ISBLANK($L140), "!", $L140), IFERROR(_xlfn.SWITCH(TRUE, AH140&lt;=0.5, "A", AH140&lt;=1, "B", AH140&lt;=1.5, "C", AH140&lt;=2, "D", AH140&lt;=2.5, "E", AH140&lt;=3, "F", AH140&lt;=1000, "G"), "-"))</f>
        <v>-</v>
      </c>
      <c r="AK140" s="245" t="str">
        <f t="shared" si="26"/>
        <v>-</v>
      </c>
      <c r="AL140" s="246" t="str">
        <f t="shared" si="27"/>
        <v>-</v>
      </c>
      <c r="AM140" s="237"/>
      <c r="AN140" s="237"/>
      <c r="AO140" s="237"/>
      <c r="AP140" s="237"/>
      <c r="AQ140" s="237"/>
      <c r="AR140" s="237"/>
      <c r="AS140" s="237"/>
      <c r="AT140" s="237"/>
      <c r="AU140" s="237"/>
      <c r="AV140" s="237"/>
      <c r="AW140" s="13"/>
      <c r="AX140" s="13"/>
    </row>
    <row r="141" spans="1:50" ht="12.75" customHeight="1" x14ac:dyDescent="0.2">
      <c r="A141" s="144">
        <f t="shared" si="14"/>
        <v>16</v>
      </c>
      <c r="B141" s="9">
        <v>118</v>
      </c>
      <c r="C141" s="213"/>
      <c r="D141" s="214"/>
      <c r="E141" s="79" t="str">
        <f>IF(ISBLANK(D141), "", VLOOKUP(D141, Z!$A$2:$C$4127, 3, FALSE))</f>
        <v/>
      </c>
      <c r="F141" s="215"/>
      <c r="G141" s="216"/>
      <c r="H141" s="217" t="b">
        <v>0</v>
      </c>
      <c r="I141" s="217" t="b">
        <v>0</v>
      </c>
      <c r="J141" s="152" t="str">
        <f t="shared" si="17"/>
        <v>-</v>
      </c>
      <c r="K141" s="218"/>
      <c r="L141" s="219"/>
      <c r="M141" s="220"/>
      <c r="N141" s="152" t="str">
        <f t="shared" si="18"/>
        <v>-</v>
      </c>
      <c r="O141" s="221"/>
      <c r="P141" s="222"/>
      <c r="Q141" s="214"/>
      <c r="R141" s="223"/>
      <c r="S141" s="213"/>
      <c r="T141" s="214"/>
      <c r="U141" s="79" t="str">
        <f>IF(ISBLANK(T141), "", VLOOKUP(T141, Z!$A$2:$C$4127, 3, FALSE))</f>
        <v/>
      </c>
      <c r="V141" s="225"/>
      <c r="W141" s="160">
        <f t="shared" si="19"/>
        <v>0</v>
      </c>
      <c r="X141" s="237"/>
      <c r="Y141" s="241">
        <f t="shared" si="20"/>
        <v>0</v>
      </c>
      <c r="Z141" s="242">
        <f t="shared" si="21"/>
        <v>15</v>
      </c>
      <c r="AA141" s="242">
        <v>0.75</v>
      </c>
      <c r="AB141" s="242">
        <f t="shared" si="15"/>
        <v>1.8</v>
      </c>
      <c r="AC141" s="242">
        <f t="shared" si="22"/>
        <v>43</v>
      </c>
      <c r="AD141" s="241" t="str" cm="1">
        <f t="array" ref="AD141">IFERROR(INDEX($AO$26:$AO$35, AF141), "-")</f>
        <v>-</v>
      </c>
      <c r="AE141" s="243" cm="1">
        <f t="array" ref="AE141">IFERROR(INDEX(($AP$26:$AS$35,$AP$36:$AV$40), IF($Y$20="B", MATCH($AF141, $AN$36:$AN$40, 0), MATCH($AF141, $AN$26:$AN$35, 0)), MATCH($AK141, $AP$25:$AV$25, 0), IF($Y$20="B", 2, 1)), 0)</f>
        <v>0</v>
      </c>
      <c r="AF141" s="244" t="str">
        <f t="shared" si="16"/>
        <v>-</v>
      </c>
      <c r="AG141" s="244" t="str">
        <f t="shared" si="23"/>
        <v>-</v>
      </c>
      <c r="AH141" s="245" t="str">
        <f t="shared" si="24"/>
        <v>-</v>
      </c>
      <c r="AI141" s="245" t="str">
        <f t="shared" si="25"/>
        <v>-</v>
      </c>
      <c r="AJ141" s="245" t="str" cm="1">
        <f t="array" ref="AJ141">IF($AG141=1, IF(ISBLANK($L141), "!", $L141), IFERROR(_xlfn.SWITCH(TRUE, AH141&lt;=0.5, "A", AH141&lt;=1, "B", AH141&lt;=1.5, "C", AH141&lt;=2, "D", AH141&lt;=2.5, "E", AH141&lt;=3, "F", AH141&lt;=1000, "G"), "-"))</f>
        <v>-</v>
      </c>
      <c r="AK141" s="245" t="str">
        <f t="shared" si="26"/>
        <v>-</v>
      </c>
      <c r="AL141" s="246" t="str">
        <f t="shared" si="27"/>
        <v>-</v>
      </c>
      <c r="AM141" s="237"/>
      <c r="AN141" s="237"/>
      <c r="AO141" s="237"/>
      <c r="AP141" s="237"/>
      <c r="AQ141" s="237"/>
      <c r="AR141" s="237"/>
      <c r="AS141" s="237"/>
      <c r="AT141" s="237"/>
      <c r="AU141" s="237"/>
      <c r="AV141" s="237"/>
      <c r="AW141" s="13"/>
      <c r="AX141" s="13"/>
    </row>
    <row r="142" spans="1:50" ht="12.75" customHeight="1" x14ac:dyDescent="0.2">
      <c r="A142" s="144">
        <f t="shared" si="14"/>
        <v>16</v>
      </c>
      <c r="B142" s="9">
        <v>119</v>
      </c>
      <c r="C142" s="213"/>
      <c r="D142" s="214"/>
      <c r="E142" s="79" t="str">
        <f>IF(ISBLANK(D142), "", VLOOKUP(D142, Z!$A$2:$C$4127, 3, FALSE))</f>
        <v/>
      </c>
      <c r="F142" s="215"/>
      <c r="G142" s="216"/>
      <c r="H142" s="217" t="b">
        <v>0</v>
      </c>
      <c r="I142" s="217" t="b">
        <v>0</v>
      </c>
      <c r="J142" s="152" t="str">
        <f t="shared" si="17"/>
        <v>-</v>
      </c>
      <c r="K142" s="218"/>
      <c r="L142" s="219"/>
      <c r="M142" s="220"/>
      <c r="N142" s="152" t="str">
        <f t="shared" si="18"/>
        <v>-</v>
      </c>
      <c r="O142" s="221"/>
      <c r="P142" s="222"/>
      <c r="Q142" s="214"/>
      <c r="R142" s="223"/>
      <c r="S142" s="213"/>
      <c r="T142" s="214"/>
      <c r="U142" s="79" t="str">
        <f>IF(ISBLANK(T142), "", VLOOKUP(T142, Z!$A$2:$C$4127, 3, FALSE))</f>
        <v/>
      </c>
      <c r="V142" s="225"/>
      <c r="W142" s="160">
        <f t="shared" si="19"/>
        <v>0</v>
      </c>
      <c r="X142" s="237"/>
      <c r="Y142" s="241">
        <f t="shared" si="20"/>
        <v>0</v>
      </c>
      <c r="Z142" s="242">
        <f t="shared" si="21"/>
        <v>15</v>
      </c>
      <c r="AA142" s="242">
        <v>0.75</v>
      </c>
      <c r="AB142" s="242">
        <f t="shared" si="15"/>
        <v>1.8</v>
      </c>
      <c r="AC142" s="242">
        <f t="shared" si="22"/>
        <v>43</v>
      </c>
      <c r="AD142" s="241" t="str" cm="1">
        <f t="array" ref="AD142">IFERROR(INDEX($AO$26:$AO$35, AF142), "-")</f>
        <v>-</v>
      </c>
      <c r="AE142" s="243" cm="1">
        <f t="array" ref="AE142">IFERROR(INDEX(($AP$26:$AS$35,$AP$36:$AV$40), IF($Y$20="B", MATCH($AF142, $AN$36:$AN$40, 0), MATCH($AF142, $AN$26:$AN$35, 0)), MATCH($AK142, $AP$25:$AV$25, 0), IF($Y$20="B", 2, 1)), 0)</f>
        <v>0</v>
      </c>
      <c r="AF142" s="244" t="str">
        <f t="shared" si="16"/>
        <v>-</v>
      </c>
      <c r="AG142" s="244" t="str">
        <f t="shared" si="23"/>
        <v>-</v>
      </c>
      <c r="AH142" s="245" t="str">
        <f t="shared" si="24"/>
        <v>-</v>
      </c>
      <c r="AI142" s="245" t="str">
        <f t="shared" si="25"/>
        <v>-</v>
      </c>
      <c r="AJ142" s="245" t="str" cm="1">
        <f t="array" ref="AJ142">IF($AG142=1, IF(ISBLANK($L142), "!", $L142), IFERROR(_xlfn.SWITCH(TRUE, AH142&lt;=0.5, "A", AH142&lt;=1, "B", AH142&lt;=1.5, "C", AH142&lt;=2, "D", AH142&lt;=2.5, "E", AH142&lt;=3, "F", AH142&lt;=1000, "G"), "-"))</f>
        <v>-</v>
      </c>
      <c r="AK142" s="245" t="str">
        <f t="shared" si="26"/>
        <v>-</v>
      </c>
      <c r="AL142" s="246" t="str">
        <f t="shared" si="27"/>
        <v>-</v>
      </c>
      <c r="AM142" s="237"/>
      <c r="AN142" s="237"/>
      <c r="AO142" s="237"/>
      <c r="AP142" s="237"/>
      <c r="AQ142" s="237"/>
      <c r="AR142" s="237"/>
      <c r="AS142" s="237"/>
      <c r="AT142" s="237"/>
      <c r="AU142" s="237"/>
      <c r="AV142" s="237"/>
      <c r="AW142" s="13"/>
      <c r="AX142" s="13"/>
    </row>
    <row r="143" spans="1:50" ht="12.75" customHeight="1" x14ac:dyDescent="0.2">
      <c r="A143" s="144">
        <f t="shared" si="14"/>
        <v>16</v>
      </c>
      <c r="B143" s="9">
        <v>120</v>
      </c>
      <c r="C143" s="213"/>
      <c r="D143" s="214"/>
      <c r="E143" s="79" t="str">
        <f>IF(ISBLANK(D143), "", VLOOKUP(D143, Z!$A$2:$C$4127, 3, FALSE))</f>
        <v/>
      </c>
      <c r="F143" s="215"/>
      <c r="G143" s="216"/>
      <c r="H143" s="217" t="b">
        <v>0</v>
      </c>
      <c r="I143" s="217" t="b">
        <v>0</v>
      </c>
      <c r="J143" s="152" t="str">
        <f t="shared" si="17"/>
        <v>-</v>
      </c>
      <c r="K143" s="218"/>
      <c r="L143" s="219"/>
      <c r="M143" s="220"/>
      <c r="N143" s="152" t="str">
        <f t="shared" si="18"/>
        <v>-</v>
      </c>
      <c r="O143" s="221"/>
      <c r="P143" s="222"/>
      <c r="Q143" s="214"/>
      <c r="R143" s="223"/>
      <c r="S143" s="213"/>
      <c r="T143" s="214"/>
      <c r="U143" s="79" t="str">
        <f>IF(ISBLANK(T143), "", VLOOKUP(T143, Z!$A$2:$C$4127, 3, FALSE))</f>
        <v/>
      </c>
      <c r="V143" s="225"/>
      <c r="W143" s="160">
        <f t="shared" si="19"/>
        <v>0</v>
      </c>
      <c r="X143" s="237"/>
      <c r="Y143" s="241">
        <f t="shared" si="20"/>
        <v>0</v>
      </c>
      <c r="Z143" s="242">
        <f t="shared" si="21"/>
        <v>15</v>
      </c>
      <c r="AA143" s="242">
        <v>0.75</v>
      </c>
      <c r="AB143" s="242">
        <f t="shared" si="15"/>
        <v>1.8</v>
      </c>
      <c r="AC143" s="242">
        <f t="shared" si="22"/>
        <v>43</v>
      </c>
      <c r="AD143" s="241" t="str" cm="1">
        <f t="array" ref="AD143">IFERROR(INDEX($AO$26:$AO$35, AF143), "-")</f>
        <v>-</v>
      </c>
      <c r="AE143" s="243" cm="1">
        <f t="array" ref="AE143">IFERROR(INDEX(($AP$26:$AS$35,$AP$36:$AV$40), IF($Y$20="B", MATCH($AF143, $AN$36:$AN$40, 0), MATCH($AF143, $AN$26:$AN$35, 0)), MATCH($AK143, $AP$25:$AV$25, 0), IF($Y$20="B", 2, 1)), 0)</f>
        <v>0</v>
      </c>
      <c r="AF143" s="244" t="str">
        <f t="shared" si="16"/>
        <v>-</v>
      </c>
      <c r="AG143" s="244" t="str">
        <f t="shared" si="23"/>
        <v>-</v>
      </c>
      <c r="AH143" s="245" t="str">
        <f t="shared" si="24"/>
        <v>-</v>
      </c>
      <c r="AI143" s="245" t="str">
        <f t="shared" si="25"/>
        <v>-</v>
      </c>
      <c r="AJ143" s="245" t="str" cm="1">
        <f t="array" ref="AJ143">IF($AG143=1, IF(ISBLANK($L143), "!", $L143), IFERROR(_xlfn.SWITCH(TRUE, AH143&lt;=0.5, "A", AH143&lt;=1, "B", AH143&lt;=1.5, "C", AH143&lt;=2, "D", AH143&lt;=2.5, "E", AH143&lt;=3, "F", AH143&lt;=1000, "G"), "-"))</f>
        <v>-</v>
      </c>
      <c r="AK143" s="245" t="str">
        <f t="shared" si="26"/>
        <v>-</v>
      </c>
      <c r="AL143" s="246" t="str">
        <f t="shared" si="27"/>
        <v>-</v>
      </c>
      <c r="AM143" s="237"/>
      <c r="AN143" s="237"/>
      <c r="AO143" s="237"/>
      <c r="AP143" s="237"/>
      <c r="AQ143" s="237"/>
      <c r="AR143" s="237"/>
      <c r="AS143" s="237"/>
      <c r="AT143" s="237"/>
      <c r="AU143" s="237"/>
      <c r="AV143" s="237"/>
      <c r="AW143" s="13"/>
      <c r="AX143" s="13"/>
    </row>
    <row r="144" spans="1:50" ht="12.75" customHeight="1" x14ac:dyDescent="0.2">
      <c r="A144" s="144">
        <f t="shared" si="14"/>
        <v>16</v>
      </c>
      <c r="B144" s="9">
        <v>121</v>
      </c>
      <c r="C144" s="213"/>
      <c r="D144" s="214"/>
      <c r="E144" s="79" t="str">
        <f>IF(ISBLANK(D144), "", VLOOKUP(D144, Z!$A$2:$C$4127, 3, FALSE))</f>
        <v/>
      </c>
      <c r="F144" s="215"/>
      <c r="G144" s="216"/>
      <c r="H144" s="217" t="b">
        <v>0</v>
      </c>
      <c r="I144" s="217" t="b">
        <v>0</v>
      </c>
      <c r="J144" s="152" t="str">
        <f t="shared" si="17"/>
        <v>-</v>
      </c>
      <c r="K144" s="218"/>
      <c r="L144" s="219"/>
      <c r="M144" s="220"/>
      <c r="N144" s="152" t="str">
        <f t="shared" si="18"/>
        <v>-</v>
      </c>
      <c r="O144" s="221"/>
      <c r="P144" s="222"/>
      <c r="Q144" s="214"/>
      <c r="R144" s="223"/>
      <c r="S144" s="213"/>
      <c r="T144" s="214"/>
      <c r="U144" s="79" t="str">
        <f>IF(ISBLANK(T144), "", VLOOKUP(T144, Z!$A$2:$C$4127, 3, FALSE))</f>
        <v/>
      </c>
      <c r="V144" s="225"/>
      <c r="W144" s="160">
        <f t="shared" si="19"/>
        <v>0</v>
      </c>
      <c r="X144" s="237"/>
      <c r="Y144" s="241">
        <f t="shared" si="20"/>
        <v>0</v>
      </c>
      <c r="Z144" s="242">
        <f t="shared" si="21"/>
        <v>15</v>
      </c>
      <c r="AA144" s="242">
        <v>0.75</v>
      </c>
      <c r="AB144" s="242">
        <f t="shared" si="15"/>
        <v>1.8</v>
      </c>
      <c r="AC144" s="242">
        <f t="shared" si="22"/>
        <v>43</v>
      </c>
      <c r="AD144" s="241" t="str" cm="1">
        <f t="array" ref="AD144">IFERROR(INDEX($AO$26:$AO$35, AF144), "-")</f>
        <v>-</v>
      </c>
      <c r="AE144" s="243" cm="1">
        <f t="array" ref="AE144">IFERROR(INDEX(($AP$26:$AS$35,$AP$36:$AV$40), IF($Y$20="B", MATCH($AF144, $AN$36:$AN$40, 0), MATCH($AF144, $AN$26:$AN$35, 0)), MATCH($AK144, $AP$25:$AV$25, 0), IF($Y$20="B", 2, 1)), 0)</f>
        <v>0</v>
      </c>
      <c r="AF144" s="244" t="str">
        <f t="shared" si="16"/>
        <v>-</v>
      </c>
      <c r="AG144" s="244" t="str">
        <f t="shared" si="23"/>
        <v>-</v>
      </c>
      <c r="AH144" s="245" t="str">
        <f t="shared" si="24"/>
        <v>-</v>
      </c>
      <c r="AI144" s="245" t="str">
        <f t="shared" si="25"/>
        <v>-</v>
      </c>
      <c r="AJ144" s="245" t="str" cm="1">
        <f t="array" ref="AJ144">IF($AG144=1, IF(ISBLANK($L144), "!", $L144), IFERROR(_xlfn.SWITCH(TRUE, AH144&lt;=0.5, "A", AH144&lt;=1, "B", AH144&lt;=1.5, "C", AH144&lt;=2, "D", AH144&lt;=2.5, "E", AH144&lt;=3, "F", AH144&lt;=1000, "G"), "-"))</f>
        <v>-</v>
      </c>
      <c r="AK144" s="245" t="str">
        <f t="shared" si="26"/>
        <v>-</v>
      </c>
      <c r="AL144" s="246" t="str">
        <f t="shared" si="27"/>
        <v>-</v>
      </c>
      <c r="AM144" s="237"/>
      <c r="AN144" s="237"/>
      <c r="AO144" s="237"/>
      <c r="AP144" s="237"/>
      <c r="AQ144" s="237"/>
      <c r="AR144" s="237"/>
      <c r="AS144" s="237"/>
      <c r="AT144" s="237"/>
      <c r="AU144" s="237"/>
      <c r="AV144" s="237"/>
      <c r="AW144" s="13"/>
      <c r="AX144" s="13"/>
    </row>
    <row r="145" spans="1:50" ht="12.75" customHeight="1" x14ac:dyDescent="0.2">
      <c r="A145" s="144">
        <f t="shared" si="14"/>
        <v>16</v>
      </c>
      <c r="B145" s="9">
        <v>122</v>
      </c>
      <c r="C145" s="213"/>
      <c r="D145" s="214"/>
      <c r="E145" s="79" t="str">
        <f>IF(ISBLANK(D145), "", VLOOKUP(D145, Z!$A$2:$C$4127, 3, FALSE))</f>
        <v/>
      </c>
      <c r="F145" s="215"/>
      <c r="G145" s="216"/>
      <c r="H145" s="217" t="b">
        <v>0</v>
      </c>
      <c r="I145" s="217" t="b">
        <v>0</v>
      </c>
      <c r="J145" s="152" t="str">
        <f t="shared" si="17"/>
        <v>-</v>
      </c>
      <c r="K145" s="218"/>
      <c r="L145" s="219"/>
      <c r="M145" s="220"/>
      <c r="N145" s="152" t="str">
        <f t="shared" si="18"/>
        <v>-</v>
      </c>
      <c r="O145" s="221"/>
      <c r="P145" s="222"/>
      <c r="Q145" s="214"/>
      <c r="R145" s="223"/>
      <c r="S145" s="213"/>
      <c r="T145" s="214"/>
      <c r="U145" s="79" t="str">
        <f>IF(ISBLANK(T145), "", VLOOKUP(T145, Z!$A$2:$C$4127, 3, FALSE))</f>
        <v/>
      </c>
      <c r="V145" s="225"/>
      <c r="W145" s="160">
        <f t="shared" si="19"/>
        <v>0</v>
      </c>
      <c r="X145" s="237"/>
      <c r="Y145" s="241">
        <f t="shared" si="20"/>
        <v>0</v>
      </c>
      <c r="Z145" s="242">
        <f t="shared" si="21"/>
        <v>15</v>
      </c>
      <c r="AA145" s="242">
        <v>0.75</v>
      </c>
      <c r="AB145" s="242">
        <f t="shared" si="15"/>
        <v>1.8</v>
      </c>
      <c r="AC145" s="242">
        <f t="shared" si="22"/>
        <v>43</v>
      </c>
      <c r="AD145" s="241" t="str" cm="1">
        <f t="array" ref="AD145">IFERROR(INDEX($AO$26:$AO$35, AF145), "-")</f>
        <v>-</v>
      </c>
      <c r="AE145" s="243" cm="1">
        <f t="array" ref="AE145">IFERROR(INDEX(($AP$26:$AS$35,$AP$36:$AV$40), IF($Y$20="B", MATCH($AF145, $AN$36:$AN$40, 0), MATCH($AF145, $AN$26:$AN$35, 0)), MATCH($AK145, $AP$25:$AV$25, 0), IF($Y$20="B", 2, 1)), 0)</f>
        <v>0</v>
      </c>
      <c r="AF145" s="244" t="str">
        <f t="shared" si="16"/>
        <v>-</v>
      </c>
      <c r="AG145" s="244" t="str">
        <f t="shared" si="23"/>
        <v>-</v>
      </c>
      <c r="AH145" s="245" t="str">
        <f t="shared" si="24"/>
        <v>-</v>
      </c>
      <c r="AI145" s="245" t="str">
        <f t="shared" si="25"/>
        <v>-</v>
      </c>
      <c r="AJ145" s="245" t="str" cm="1">
        <f t="array" ref="AJ145">IF($AG145=1, IF(ISBLANK($L145), "!", $L145), IFERROR(_xlfn.SWITCH(TRUE, AH145&lt;=0.5, "A", AH145&lt;=1, "B", AH145&lt;=1.5, "C", AH145&lt;=2, "D", AH145&lt;=2.5, "E", AH145&lt;=3, "F", AH145&lt;=1000, "G"), "-"))</f>
        <v>-</v>
      </c>
      <c r="AK145" s="245" t="str">
        <f t="shared" si="26"/>
        <v>-</v>
      </c>
      <c r="AL145" s="246" t="str">
        <f t="shared" si="27"/>
        <v>-</v>
      </c>
      <c r="AM145" s="237"/>
      <c r="AN145" s="237"/>
      <c r="AO145" s="237"/>
      <c r="AP145" s="237"/>
      <c r="AQ145" s="237"/>
      <c r="AR145" s="237"/>
      <c r="AS145" s="237"/>
      <c r="AT145" s="237"/>
      <c r="AU145" s="237"/>
      <c r="AV145" s="237"/>
      <c r="AW145" s="13"/>
      <c r="AX145" s="13"/>
    </row>
    <row r="146" spans="1:50" ht="12.75" customHeight="1" x14ac:dyDescent="0.2">
      <c r="A146" s="144">
        <f t="shared" si="14"/>
        <v>16</v>
      </c>
      <c r="B146" s="9">
        <v>123</v>
      </c>
      <c r="C146" s="213"/>
      <c r="D146" s="214"/>
      <c r="E146" s="79" t="str">
        <f>IF(ISBLANK(D146), "", VLOOKUP(D146, Z!$A$2:$C$4127, 3, FALSE))</f>
        <v/>
      </c>
      <c r="F146" s="215"/>
      <c r="G146" s="216"/>
      <c r="H146" s="217" t="b">
        <v>0</v>
      </c>
      <c r="I146" s="217" t="b">
        <v>0</v>
      </c>
      <c r="J146" s="152" t="str">
        <f t="shared" si="17"/>
        <v>-</v>
      </c>
      <c r="K146" s="218"/>
      <c r="L146" s="219"/>
      <c r="M146" s="220"/>
      <c r="N146" s="152" t="str">
        <f t="shared" si="18"/>
        <v>-</v>
      </c>
      <c r="O146" s="221"/>
      <c r="P146" s="222"/>
      <c r="Q146" s="214"/>
      <c r="R146" s="223"/>
      <c r="S146" s="213"/>
      <c r="T146" s="214"/>
      <c r="U146" s="79" t="str">
        <f>IF(ISBLANK(T146), "", VLOOKUP(T146, Z!$A$2:$C$4127, 3, FALSE))</f>
        <v/>
      </c>
      <c r="V146" s="225"/>
      <c r="W146" s="160">
        <f t="shared" si="19"/>
        <v>0</v>
      </c>
      <c r="X146" s="237"/>
      <c r="Y146" s="241">
        <f t="shared" si="20"/>
        <v>0</v>
      </c>
      <c r="Z146" s="242">
        <f t="shared" si="21"/>
        <v>15</v>
      </c>
      <c r="AA146" s="242">
        <v>0.75</v>
      </c>
      <c r="AB146" s="242">
        <f t="shared" si="15"/>
        <v>1.8</v>
      </c>
      <c r="AC146" s="242">
        <f t="shared" si="22"/>
        <v>43</v>
      </c>
      <c r="AD146" s="241" t="str" cm="1">
        <f t="array" ref="AD146">IFERROR(INDEX($AO$26:$AO$35, AF146), "-")</f>
        <v>-</v>
      </c>
      <c r="AE146" s="243" cm="1">
        <f t="array" ref="AE146">IFERROR(INDEX(($AP$26:$AS$35,$AP$36:$AV$40), IF($Y$20="B", MATCH($AF146, $AN$36:$AN$40, 0), MATCH($AF146, $AN$26:$AN$35, 0)), MATCH($AK146, $AP$25:$AV$25, 0), IF($Y$20="B", 2, 1)), 0)</f>
        <v>0</v>
      </c>
      <c r="AF146" s="244" t="str">
        <f t="shared" si="16"/>
        <v>-</v>
      </c>
      <c r="AG146" s="244" t="str">
        <f t="shared" si="23"/>
        <v>-</v>
      </c>
      <c r="AH146" s="245" t="str">
        <f t="shared" si="24"/>
        <v>-</v>
      </c>
      <c r="AI146" s="245" t="str">
        <f t="shared" si="25"/>
        <v>-</v>
      </c>
      <c r="AJ146" s="245" t="str" cm="1">
        <f t="array" ref="AJ146">IF($AG146=1, IF(ISBLANK($L146), "!", $L146), IFERROR(_xlfn.SWITCH(TRUE, AH146&lt;=0.5, "A", AH146&lt;=1, "B", AH146&lt;=1.5, "C", AH146&lt;=2, "D", AH146&lt;=2.5, "E", AH146&lt;=3, "F", AH146&lt;=1000, "G"), "-"))</f>
        <v>-</v>
      </c>
      <c r="AK146" s="245" t="str">
        <f t="shared" si="26"/>
        <v>-</v>
      </c>
      <c r="AL146" s="246" t="str">
        <f t="shared" si="27"/>
        <v>-</v>
      </c>
      <c r="AM146" s="237"/>
      <c r="AN146" s="237"/>
      <c r="AO146" s="237"/>
      <c r="AP146" s="237"/>
      <c r="AQ146" s="237"/>
      <c r="AR146" s="237"/>
      <c r="AS146" s="237"/>
      <c r="AT146" s="237"/>
      <c r="AU146" s="237"/>
      <c r="AV146" s="237"/>
      <c r="AW146" s="13"/>
      <c r="AX146" s="13"/>
    </row>
    <row r="147" spans="1:50" ht="12.75" customHeight="1" x14ac:dyDescent="0.2">
      <c r="A147" s="144">
        <f t="shared" si="14"/>
        <v>16</v>
      </c>
      <c r="B147" s="9">
        <v>124</v>
      </c>
      <c r="C147" s="213"/>
      <c r="D147" s="214"/>
      <c r="E147" s="79" t="str">
        <f>IF(ISBLANK(D147), "", VLOOKUP(D147, Z!$A$2:$C$4127, 3, FALSE))</f>
        <v/>
      </c>
      <c r="F147" s="215"/>
      <c r="G147" s="216"/>
      <c r="H147" s="217" t="b">
        <v>0</v>
      </c>
      <c r="I147" s="217" t="b">
        <v>0</v>
      </c>
      <c r="J147" s="152" t="str">
        <f t="shared" si="17"/>
        <v>-</v>
      </c>
      <c r="K147" s="218"/>
      <c r="L147" s="219"/>
      <c r="M147" s="220"/>
      <c r="N147" s="152" t="str">
        <f t="shared" si="18"/>
        <v>-</v>
      </c>
      <c r="O147" s="221"/>
      <c r="P147" s="222"/>
      <c r="Q147" s="214"/>
      <c r="R147" s="223"/>
      <c r="S147" s="213"/>
      <c r="T147" s="214"/>
      <c r="U147" s="79" t="str">
        <f>IF(ISBLANK(T147), "", VLOOKUP(T147, Z!$A$2:$C$4127, 3, FALSE))</f>
        <v/>
      </c>
      <c r="V147" s="225"/>
      <c r="W147" s="160">
        <f t="shared" si="19"/>
        <v>0</v>
      </c>
      <c r="X147" s="237"/>
      <c r="Y147" s="241">
        <f t="shared" si="20"/>
        <v>0</v>
      </c>
      <c r="Z147" s="242">
        <f t="shared" si="21"/>
        <v>15</v>
      </c>
      <c r="AA147" s="242">
        <v>0.75</v>
      </c>
      <c r="AB147" s="242">
        <f t="shared" si="15"/>
        <v>1.8</v>
      </c>
      <c r="AC147" s="242">
        <f t="shared" si="22"/>
        <v>43</v>
      </c>
      <c r="AD147" s="241" t="str" cm="1">
        <f t="array" ref="AD147">IFERROR(INDEX($AO$26:$AO$35, AF147), "-")</f>
        <v>-</v>
      </c>
      <c r="AE147" s="243" cm="1">
        <f t="array" ref="AE147">IFERROR(INDEX(($AP$26:$AS$35,$AP$36:$AV$40), IF($Y$20="B", MATCH($AF147, $AN$36:$AN$40, 0), MATCH($AF147, $AN$26:$AN$35, 0)), MATCH($AK147, $AP$25:$AV$25, 0), IF($Y$20="B", 2, 1)), 0)</f>
        <v>0</v>
      </c>
      <c r="AF147" s="244" t="str">
        <f t="shared" si="16"/>
        <v>-</v>
      </c>
      <c r="AG147" s="244" t="str">
        <f t="shared" si="23"/>
        <v>-</v>
      </c>
      <c r="AH147" s="245" t="str">
        <f t="shared" si="24"/>
        <v>-</v>
      </c>
      <c r="AI147" s="245" t="str">
        <f t="shared" si="25"/>
        <v>-</v>
      </c>
      <c r="AJ147" s="245" t="str" cm="1">
        <f t="array" ref="AJ147">IF($AG147=1, IF(ISBLANK($L147), "!", $L147), IFERROR(_xlfn.SWITCH(TRUE, AH147&lt;=0.5, "A", AH147&lt;=1, "B", AH147&lt;=1.5, "C", AH147&lt;=2, "D", AH147&lt;=2.5, "E", AH147&lt;=3, "F", AH147&lt;=1000, "G"), "-"))</f>
        <v>-</v>
      </c>
      <c r="AK147" s="245" t="str">
        <f t="shared" si="26"/>
        <v>-</v>
      </c>
      <c r="AL147" s="246" t="str">
        <f t="shared" si="27"/>
        <v>-</v>
      </c>
      <c r="AM147" s="237"/>
      <c r="AN147" s="237"/>
      <c r="AO147" s="237"/>
      <c r="AP147" s="237"/>
      <c r="AQ147" s="237"/>
      <c r="AR147" s="237"/>
      <c r="AS147" s="237"/>
      <c r="AT147" s="237"/>
      <c r="AU147" s="237"/>
      <c r="AV147" s="237"/>
      <c r="AW147" s="13"/>
      <c r="AX147" s="13"/>
    </row>
    <row r="148" spans="1:50" ht="12.75" customHeight="1" x14ac:dyDescent="0.2">
      <c r="A148" s="144">
        <f t="shared" si="14"/>
        <v>16</v>
      </c>
      <c r="B148" s="9">
        <v>125</v>
      </c>
      <c r="C148" s="213"/>
      <c r="D148" s="214"/>
      <c r="E148" s="79" t="str">
        <f>IF(ISBLANK(D148), "", VLOOKUP(D148, Z!$A$2:$C$4127, 3, FALSE))</f>
        <v/>
      </c>
      <c r="F148" s="215"/>
      <c r="G148" s="216"/>
      <c r="H148" s="217" t="b">
        <v>0</v>
      </c>
      <c r="I148" s="217" t="b">
        <v>0</v>
      </c>
      <c r="J148" s="152" t="str">
        <f t="shared" si="17"/>
        <v>-</v>
      </c>
      <c r="K148" s="218"/>
      <c r="L148" s="219"/>
      <c r="M148" s="220"/>
      <c r="N148" s="152" t="str">
        <f t="shared" si="18"/>
        <v>-</v>
      </c>
      <c r="O148" s="221"/>
      <c r="P148" s="222"/>
      <c r="Q148" s="214"/>
      <c r="R148" s="223"/>
      <c r="S148" s="213"/>
      <c r="T148" s="214"/>
      <c r="U148" s="79" t="str">
        <f>IF(ISBLANK(T148), "", VLOOKUP(T148, Z!$A$2:$C$4127, 3, FALSE))</f>
        <v/>
      </c>
      <c r="V148" s="225"/>
      <c r="W148" s="160">
        <f t="shared" si="19"/>
        <v>0</v>
      </c>
      <c r="X148" s="237"/>
      <c r="Y148" s="241">
        <f t="shared" si="20"/>
        <v>0</v>
      </c>
      <c r="Z148" s="242">
        <f t="shared" si="21"/>
        <v>15</v>
      </c>
      <c r="AA148" s="242">
        <v>0.75</v>
      </c>
      <c r="AB148" s="242">
        <f t="shared" si="15"/>
        <v>1.8</v>
      </c>
      <c r="AC148" s="242">
        <f t="shared" si="22"/>
        <v>43</v>
      </c>
      <c r="AD148" s="241" t="str" cm="1">
        <f t="array" ref="AD148">IFERROR(INDEX($AO$26:$AO$35, AF148), "-")</f>
        <v>-</v>
      </c>
      <c r="AE148" s="243" cm="1">
        <f t="array" ref="AE148">IFERROR(INDEX(($AP$26:$AS$35,$AP$36:$AV$40), IF($Y$20="B", MATCH($AF148, $AN$36:$AN$40, 0), MATCH($AF148, $AN$26:$AN$35, 0)), MATCH($AK148, $AP$25:$AV$25, 0), IF($Y$20="B", 2, 1)), 0)</f>
        <v>0</v>
      </c>
      <c r="AF148" s="244" t="str">
        <f t="shared" si="16"/>
        <v>-</v>
      </c>
      <c r="AG148" s="244" t="str">
        <f t="shared" si="23"/>
        <v>-</v>
      </c>
      <c r="AH148" s="245" t="str">
        <f t="shared" si="24"/>
        <v>-</v>
      </c>
      <c r="AI148" s="245" t="str">
        <f t="shared" si="25"/>
        <v>-</v>
      </c>
      <c r="AJ148" s="245" t="str" cm="1">
        <f t="array" ref="AJ148">IF($AG148=1, IF(ISBLANK($L148), "!", $L148), IFERROR(_xlfn.SWITCH(TRUE, AH148&lt;=0.5, "A", AH148&lt;=1, "B", AH148&lt;=1.5, "C", AH148&lt;=2, "D", AH148&lt;=2.5, "E", AH148&lt;=3, "F", AH148&lt;=1000, "G"), "-"))</f>
        <v>-</v>
      </c>
      <c r="AK148" s="245" t="str">
        <f t="shared" si="26"/>
        <v>-</v>
      </c>
      <c r="AL148" s="246" t="str">
        <f t="shared" si="27"/>
        <v>-</v>
      </c>
      <c r="AM148" s="237"/>
      <c r="AN148" s="237"/>
      <c r="AO148" s="237"/>
      <c r="AP148" s="237"/>
      <c r="AQ148" s="237"/>
      <c r="AR148" s="237"/>
      <c r="AS148" s="237"/>
      <c r="AT148" s="237"/>
      <c r="AU148" s="237"/>
      <c r="AV148" s="237"/>
      <c r="AW148" s="13"/>
      <c r="AX148" s="13"/>
    </row>
    <row r="149" spans="1:50" ht="12.75" customHeight="1" x14ac:dyDescent="0.2">
      <c r="A149" s="144">
        <f t="shared" si="14"/>
        <v>16</v>
      </c>
      <c r="B149" s="9">
        <v>126</v>
      </c>
      <c r="C149" s="213"/>
      <c r="D149" s="214"/>
      <c r="E149" s="79" t="str">
        <f>IF(ISBLANK(D149), "", VLOOKUP(D149, Z!$A$2:$C$4127, 3, FALSE))</f>
        <v/>
      </c>
      <c r="F149" s="215"/>
      <c r="G149" s="216"/>
      <c r="H149" s="217" t="b">
        <v>0</v>
      </c>
      <c r="I149" s="217" t="b">
        <v>0</v>
      </c>
      <c r="J149" s="152" t="str">
        <f t="shared" si="17"/>
        <v>-</v>
      </c>
      <c r="K149" s="218"/>
      <c r="L149" s="219"/>
      <c r="M149" s="220"/>
      <c r="N149" s="152" t="str">
        <f t="shared" si="18"/>
        <v>-</v>
      </c>
      <c r="O149" s="221"/>
      <c r="P149" s="222"/>
      <c r="Q149" s="214"/>
      <c r="R149" s="223"/>
      <c r="S149" s="213"/>
      <c r="T149" s="214"/>
      <c r="U149" s="79" t="str">
        <f>IF(ISBLANK(T149), "", VLOOKUP(T149, Z!$A$2:$C$4127, 3, FALSE))</f>
        <v/>
      </c>
      <c r="V149" s="225"/>
      <c r="W149" s="160">
        <f t="shared" si="19"/>
        <v>0</v>
      </c>
      <c r="X149" s="237"/>
      <c r="Y149" s="241">
        <f t="shared" si="20"/>
        <v>0</v>
      </c>
      <c r="Z149" s="242">
        <f t="shared" si="21"/>
        <v>15</v>
      </c>
      <c r="AA149" s="242">
        <v>0.75</v>
      </c>
      <c r="AB149" s="242">
        <f t="shared" si="15"/>
        <v>1.8</v>
      </c>
      <c r="AC149" s="242">
        <f t="shared" si="22"/>
        <v>43</v>
      </c>
      <c r="AD149" s="241" t="str" cm="1">
        <f t="array" ref="AD149">IFERROR(INDEX($AO$26:$AO$35, AF149), "-")</f>
        <v>-</v>
      </c>
      <c r="AE149" s="243" cm="1">
        <f t="array" ref="AE149">IFERROR(INDEX(($AP$26:$AS$35,$AP$36:$AV$40), IF($Y$20="B", MATCH($AF149, $AN$36:$AN$40, 0), MATCH($AF149, $AN$26:$AN$35, 0)), MATCH($AK149, $AP$25:$AV$25, 0), IF($Y$20="B", 2, 1)), 0)</f>
        <v>0</v>
      </c>
      <c r="AF149" s="244" t="str">
        <f t="shared" si="16"/>
        <v>-</v>
      </c>
      <c r="AG149" s="244" t="str">
        <f t="shared" si="23"/>
        <v>-</v>
      </c>
      <c r="AH149" s="245" t="str">
        <f t="shared" si="24"/>
        <v>-</v>
      </c>
      <c r="AI149" s="245" t="str">
        <f t="shared" si="25"/>
        <v>-</v>
      </c>
      <c r="AJ149" s="245" t="str" cm="1">
        <f t="array" ref="AJ149">IF($AG149=1, IF(ISBLANK($L149), "!", $L149), IFERROR(_xlfn.SWITCH(TRUE, AH149&lt;=0.5, "A", AH149&lt;=1, "B", AH149&lt;=1.5, "C", AH149&lt;=2, "D", AH149&lt;=2.5, "E", AH149&lt;=3, "F", AH149&lt;=1000, "G"), "-"))</f>
        <v>-</v>
      </c>
      <c r="AK149" s="245" t="str">
        <f t="shared" si="26"/>
        <v>-</v>
      </c>
      <c r="AL149" s="246" t="str">
        <f t="shared" si="27"/>
        <v>-</v>
      </c>
      <c r="AM149" s="237"/>
      <c r="AN149" s="237"/>
      <c r="AO149" s="237"/>
      <c r="AP149" s="237"/>
      <c r="AQ149" s="237"/>
      <c r="AR149" s="237"/>
      <c r="AS149" s="237"/>
      <c r="AT149" s="237"/>
      <c r="AU149" s="237"/>
      <c r="AV149" s="237"/>
      <c r="AW149" s="13"/>
      <c r="AX149" s="13"/>
    </row>
    <row r="150" spans="1:50" ht="12.75" customHeight="1" x14ac:dyDescent="0.2">
      <c r="A150" s="144">
        <f t="shared" si="14"/>
        <v>16</v>
      </c>
      <c r="B150" s="9">
        <v>127</v>
      </c>
      <c r="C150" s="213"/>
      <c r="D150" s="214"/>
      <c r="E150" s="79" t="str">
        <f>IF(ISBLANK(D150), "", VLOOKUP(D150, Z!$A$2:$C$4127, 3, FALSE))</f>
        <v/>
      </c>
      <c r="F150" s="215"/>
      <c r="G150" s="216"/>
      <c r="H150" s="217" t="b">
        <v>0</v>
      </c>
      <c r="I150" s="217" t="b">
        <v>0</v>
      </c>
      <c r="J150" s="152" t="str">
        <f t="shared" si="17"/>
        <v>-</v>
      </c>
      <c r="K150" s="218"/>
      <c r="L150" s="219"/>
      <c r="M150" s="220"/>
      <c r="N150" s="152" t="str">
        <f t="shared" si="18"/>
        <v>-</v>
      </c>
      <c r="O150" s="221"/>
      <c r="P150" s="222"/>
      <c r="Q150" s="214"/>
      <c r="R150" s="223"/>
      <c r="S150" s="213"/>
      <c r="T150" s="214"/>
      <c r="U150" s="79" t="str">
        <f>IF(ISBLANK(T150), "", VLOOKUP(T150, Z!$A$2:$C$4127, 3, FALSE))</f>
        <v/>
      </c>
      <c r="V150" s="225"/>
      <c r="W150" s="160">
        <f t="shared" si="19"/>
        <v>0</v>
      </c>
      <c r="X150" s="237"/>
      <c r="Y150" s="241">
        <f t="shared" si="20"/>
        <v>0</v>
      </c>
      <c r="Z150" s="242">
        <f t="shared" si="21"/>
        <v>15</v>
      </c>
      <c r="AA150" s="242">
        <v>0.75</v>
      </c>
      <c r="AB150" s="242">
        <f t="shared" si="15"/>
        <v>1.8</v>
      </c>
      <c r="AC150" s="242">
        <f t="shared" si="22"/>
        <v>43</v>
      </c>
      <c r="AD150" s="241" t="str" cm="1">
        <f t="array" ref="AD150">IFERROR(INDEX($AO$26:$AO$35, AF150), "-")</f>
        <v>-</v>
      </c>
      <c r="AE150" s="243" cm="1">
        <f t="array" ref="AE150">IFERROR(INDEX(($AP$26:$AS$35,$AP$36:$AV$40), IF($Y$20="B", MATCH($AF150, $AN$36:$AN$40, 0), MATCH($AF150, $AN$26:$AN$35, 0)), MATCH($AK150, $AP$25:$AV$25, 0), IF($Y$20="B", 2, 1)), 0)</f>
        <v>0</v>
      </c>
      <c r="AF150" s="244" t="str">
        <f t="shared" si="16"/>
        <v>-</v>
      </c>
      <c r="AG150" s="244" t="str">
        <f t="shared" si="23"/>
        <v>-</v>
      </c>
      <c r="AH150" s="245" t="str">
        <f t="shared" si="24"/>
        <v>-</v>
      </c>
      <c r="AI150" s="245" t="str">
        <f t="shared" si="25"/>
        <v>-</v>
      </c>
      <c r="AJ150" s="245" t="str" cm="1">
        <f t="array" ref="AJ150">IF($AG150=1, IF(ISBLANK($L150), "!", $L150), IFERROR(_xlfn.SWITCH(TRUE, AH150&lt;=0.5, "A", AH150&lt;=1, "B", AH150&lt;=1.5, "C", AH150&lt;=2, "D", AH150&lt;=2.5, "E", AH150&lt;=3, "F", AH150&lt;=1000, "G"), "-"))</f>
        <v>-</v>
      </c>
      <c r="AK150" s="245" t="str">
        <f t="shared" si="26"/>
        <v>-</v>
      </c>
      <c r="AL150" s="246" t="str">
        <f t="shared" si="27"/>
        <v>-</v>
      </c>
      <c r="AM150" s="237"/>
      <c r="AN150" s="237"/>
      <c r="AO150" s="237"/>
      <c r="AP150" s="237"/>
      <c r="AQ150" s="237"/>
      <c r="AR150" s="237"/>
      <c r="AS150" s="237"/>
      <c r="AT150" s="237"/>
      <c r="AU150" s="237"/>
      <c r="AV150" s="237"/>
      <c r="AW150" s="13"/>
      <c r="AX150" s="13"/>
    </row>
    <row r="151" spans="1:50" ht="12.75" customHeight="1" x14ac:dyDescent="0.2">
      <c r="A151" s="144">
        <f t="shared" si="14"/>
        <v>16</v>
      </c>
      <c r="B151" s="9">
        <v>128</v>
      </c>
      <c r="C151" s="213"/>
      <c r="D151" s="214"/>
      <c r="E151" s="79" t="str">
        <f>IF(ISBLANK(D151), "", VLOOKUP(D151, Z!$A$2:$C$4127, 3, FALSE))</f>
        <v/>
      </c>
      <c r="F151" s="215"/>
      <c r="G151" s="216"/>
      <c r="H151" s="217" t="b">
        <v>0</v>
      </c>
      <c r="I151" s="217" t="b">
        <v>0</v>
      </c>
      <c r="J151" s="152" t="str">
        <f t="shared" si="17"/>
        <v>-</v>
      </c>
      <c r="K151" s="218"/>
      <c r="L151" s="219"/>
      <c r="M151" s="220"/>
      <c r="N151" s="152" t="str">
        <f t="shared" si="18"/>
        <v>-</v>
      </c>
      <c r="O151" s="221"/>
      <c r="P151" s="222"/>
      <c r="Q151" s="214"/>
      <c r="R151" s="223"/>
      <c r="S151" s="213"/>
      <c r="T151" s="214"/>
      <c r="U151" s="79" t="str">
        <f>IF(ISBLANK(T151), "", VLOOKUP(T151, Z!$A$2:$C$4127, 3, FALSE))</f>
        <v/>
      </c>
      <c r="V151" s="225"/>
      <c r="W151" s="160">
        <f t="shared" si="19"/>
        <v>0</v>
      </c>
      <c r="X151" s="237"/>
      <c r="Y151" s="241">
        <f t="shared" si="20"/>
        <v>0</v>
      </c>
      <c r="Z151" s="242">
        <f t="shared" si="21"/>
        <v>15</v>
      </c>
      <c r="AA151" s="242">
        <v>0.75</v>
      </c>
      <c r="AB151" s="242">
        <f t="shared" si="15"/>
        <v>1.8</v>
      </c>
      <c r="AC151" s="242">
        <f t="shared" si="22"/>
        <v>43</v>
      </c>
      <c r="AD151" s="241" t="str" cm="1">
        <f t="array" ref="AD151">IFERROR(INDEX($AO$26:$AO$35, AF151), "-")</f>
        <v>-</v>
      </c>
      <c r="AE151" s="243" cm="1">
        <f t="array" ref="AE151">IFERROR(INDEX(($AP$26:$AS$35,$AP$36:$AV$40), IF($Y$20="B", MATCH($AF151, $AN$36:$AN$40, 0), MATCH($AF151, $AN$26:$AN$35, 0)), MATCH($AK151, $AP$25:$AV$25, 0), IF($Y$20="B", 2, 1)), 0)</f>
        <v>0</v>
      </c>
      <c r="AF151" s="244" t="str">
        <f t="shared" si="16"/>
        <v>-</v>
      </c>
      <c r="AG151" s="244" t="str">
        <f t="shared" si="23"/>
        <v>-</v>
      </c>
      <c r="AH151" s="245" t="str">
        <f t="shared" si="24"/>
        <v>-</v>
      </c>
      <c r="AI151" s="245" t="str">
        <f t="shared" si="25"/>
        <v>-</v>
      </c>
      <c r="AJ151" s="245" t="str" cm="1">
        <f t="array" ref="AJ151">IF($AG151=1, IF(ISBLANK($L151), "!", $L151), IFERROR(_xlfn.SWITCH(TRUE, AH151&lt;=0.5, "A", AH151&lt;=1, "B", AH151&lt;=1.5, "C", AH151&lt;=2, "D", AH151&lt;=2.5, "E", AH151&lt;=3, "F", AH151&lt;=1000, "G"), "-"))</f>
        <v>-</v>
      </c>
      <c r="AK151" s="245" t="str">
        <f t="shared" si="26"/>
        <v>-</v>
      </c>
      <c r="AL151" s="246" t="str">
        <f t="shared" si="27"/>
        <v>-</v>
      </c>
      <c r="AM151" s="237"/>
      <c r="AN151" s="237"/>
      <c r="AO151" s="237"/>
      <c r="AP151" s="237"/>
      <c r="AQ151" s="237"/>
      <c r="AR151" s="237"/>
      <c r="AS151" s="237"/>
      <c r="AT151" s="237"/>
      <c r="AU151" s="237"/>
      <c r="AV151" s="237"/>
      <c r="AW151" s="13"/>
      <c r="AX151" s="13"/>
    </row>
    <row r="152" spans="1:50" ht="12.75" customHeight="1" x14ac:dyDescent="0.2">
      <c r="A152" s="144">
        <f t="shared" ref="A152:A215" si="28">COUNTBLANK(C152:G152) + COUNTBLANK(O152:W152) + IF(I152, COUNTBLANK(K152:L152), COUNTBLANK(J152:N152))</f>
        <v>16</v>
      </c>
      <c r="B152" s="9">
        <v>129</v>
      </c>
      <c r="C152" s="213"/>
      <c r="D152" s="214"/>
      <c r="E152" s="79" t="str">
        <f>IF(ISBLANK(D152), "", VLOOKUP(D152, Z!$A$2:$C$4127, 3, FALSE))</f>
        <v/>
      </c>
      <c r="F152" s="215"/>
      <c r="G152" s="216"/>
      <c r="H152" s="217" t="b">
        <v>0</v>
      </c>
      <c r="I152" s="217" t="b">
        <v>0</v>
      </c>
      <c r="J152" s="152" t="str">
        <f t="shared" si="17"/>
        <v>-</v>
      </c>
      <c r="K152" s="218"/>
      <c r="L152" s="219"/>
      <c r="M152" s="220"/>
      <c r="N152" s="152" t="str">
        <f t="shared" si="18"/>
        <v>-</v>
      </c>
      <c r="O152" s="221"/>
      <c r="P152" s="222"/>
      <c r="Q152" s="214"/>
      <c r="R152" s="223"/>
      <c r="S152" s="213"/>
      <c r="T152" s="214"/>
      <c r="U152" s="79" t="str">
        <f>IF(ISBLANK(T152), "", VLOOKUP(T152, Z!$A$2:$C$4127, 3, FALSE))</f>
        <v/>
      </c>
      <c r="V152" s="225"/>
      <c r="W152" s="160">
        <f t="shared" si="19"/>
        <v>0</v>
      </c>
      <c r="X152" s="237"/>
      <c r="Y152" s="241">
        <f t="shared" si="20"/>
        <v>0</v>
      </c>
      <c r="Z152" s="242">
        <f t="shared" si="21"/>
        <v>15</v>
      </c>
      <c r="AA152" s="242">
        <v>0.75</v>
      </c>
      <c r="AB152" s="242">
        <f t="shared" ref="AB152:AB215" si="29">IF(H152, 1.4, 1.8)</f>
        <v>1.8</v>
      </c>
      <c r="AC152" s="242">
        <f t="shared" si="22"/>
        <v>43</v>
      </c>
      <c r="AD152" s="241" t="str" cm="1">
        <f t="array" ref="AD152">IFERROR(INDEX($AO$26:$AO$35, AF152), "-")</f>
        <v>-</v>
      </c>
      <c r="AE152" s="243" cm="1">
        <f t="array" ref="AE152">IFERROR(INDEX(($AP$26:$AS$35,$AP$36:$AV$40), IF($Y$20="B", MATCH($AF152, $AN$36:$AN$40, 0), MATCH($AF152, $AN$26:$AN$35, 0)), MATCH($AK152, $AP$25:$AV$25, 0), IF($Y$20="B", 2, 1)), 0)</f>
        <v>0</v>
      </c>
      <c r="AF152" s="244" t="str">
        <f t="shared" ref="AF152:AF215" si="30">IFERROR(MATCH($G152,INDEX(categories_EZ,,1),0),IFERROR(MATCH($G152,INDEX(categories_EZ,,2),0),IFERROR(MATCH($G152,INDEX(categories_EZ,,3),0),"-")))</f>
        <v>-</v>
      </c>
      <c r="AG152" s="244" t="str">
        <f t="shared" si="23"/>
        <v>-</v>
      </c>
      <c r="AH152" s="245" t="str">
        <f t="shared" si="24"/>
        <v>-</v>
      </c>
      <c r="AI152" s="245" t="str">
        <f t="shared" si="25"/>
        <v>-</v>
      </c>
      <c r="AJ152" s="245" t="str" cm="1">
        <f t="array" ref="AJ152">IF($AG152=1, IF(ISBLANK($L152), "!", $L152), IFERROR(_xlfn.SWITCH(TRUE, AH152&lt;=0.5, "A", AH152&lt;=1, "B", AH152&lt;=1.5, "C", AH152&lt;=2, "D", AH152&lt;=2.5, "E", AH152&lt;=3, "F", AH152&lt;=1000, "G"), "-"))</f>
        <v>-</v>
      </c>
      <c r="AK152" s="245" t="str">
        <f t="shared" si="26"/>
        <v>-</v>
      </c>
      <c r="AL152" s="246" t="str">
        <f t="shared" si="27"/>
        <v>-</v>
      </c>
      <c r="AM152" s="237"/>
      <c r="AN152" s="237"/>
      <c r="AO152" s="237"/>
      <c r="AP152" s="237"/>
      <c r="AQ152" s="237"/>
      <c r="AR152" s="237"/>
      <c r="AS152" s="237"/>
      <c r="AT152" s="237"/>
      <c r="AU152" s="237"/>
      <c r="AV152" s="237"/>
      <c r="AW152" s="13"/>
      <c r="AX152" s="13"/>
    </row>
    <row r="153" spans="1:50" ht="12.75" customHeight="1" x14ac:dyDescent="0.2">
      <c r="A153" s="144">
        <f t="shared" si="28"/>
        <v>16</v>
      </c>
      <c r="B153" s="9">
        <v>130</v>
      </c>
      <c r="C153" s="213"/>
      <c r="D153" s="214"/>
      <c r="E153" s="79" t="str">
        <f>IF(ISBLANK(D153), "", VLOOKUP(D153, Z!$A$2:$C$4127, 3, FALSE))</f>
        <v/>
      </c>
      <c r="F153" s="215"/>
      <c r="G153" s="216"/>
      <c r="H153" s="217" t="b">
        <v>0</v>
      </c>
      <c r="I153" s="217" t="b">
        <v>0</v>
      </c>
      <c r="J153" s="152" t="str">
        <f t="shared" ref="J153:J216" si="31">AD153</f>
        <v>-</v>
      </c>
      <c r="K153" s="218"/>
      <c r="L153" s="219"/>
      <c r="M153" s="220"/>
      <c r="N153" s="152" t="str">
        <f t="shared" ref="N153:N216" si="32">AJ153</f>
        <v>-</v>
      </c>
      <c r="O153" s="221"/>
      <c r="P153" s="222"/>
      <c r="Q153" s="214"/>
      <c r="R153" s="223"/>
      <c r="S153" s="213"/>
      <c r="T153" s="214"/>
      <c r="U153" s="79" t="str">
        <f>IF(ISBLANK(T153), "", VLOOKUP(T153, Z!$A$2:$C$4127, 3, FALSE))</f>
        <v/>
      </c>
      <c r="V153" s="225"/>
      <c r="W153" s="160">
        <f t="shared" ref="W153:W216" si="33">IF(AL153=TRUE, 0, $Y153 * 1000)</f>
        <v>0</v>
      </c>
      <c r="X153" s="237"/>
      <c r="Y153" s="241">
        <f t="shared" ref="Y153:Y216" si="34">IFERROR(AE153, 0)</f>
        <v>0</v>
      </c>
      <c r="Z153" s="242">
        <f t="shared" ref="Z153:Z216" si="35">IF($Y$20="A", 15, 5)</f>
        <v>15</v>
      </c>
      <c r="AA153" s="242">
        <v>0.75</v>
      </c>
      <c r="AB153" s="242">
        <f t="shared" si="29"/>
        <v>1.8</v>
      </c>
      <c r="AC153" s="242">
        <f t="shared" ref="AC153:AC216" si="36">IFERROR((16 + 15 * AB153), "-")</f>
        <v>43</v>
      </c>
      <c r="AD153" s="241" t="str" cm="1">
        <f t="array" ref="AD153">IFERROR(INDEX($AO$26:$AO$35, AF153), "-")</f>
        <v>-</v>
      </c>
      <c r="AE153" s="243" cm="1">
        <f t="array" ref="AE153">IFERROR(INDEX(($AP$26:$AS$35,$AP$36:$AV$40), IF($Y$20="B", MATCH($AF153, $AN$36:$AN$40, 0), MATCH($AF153, $AN$26:$AN$35, 0)), MATCH($AK153, $AP$25:$AV$25, 0), IF($Y$20="B", 2, 1)), 0)</f>
        <v>0</v>
      </c>
      <c r="AF153" s="244" t="str">
        <f t="shared" si="30"/>
        <v>-</v>
      </c>
      <c r="AG153" s="244" t="str">
        <f t="shared" ref="AG153:AG216" si="37">IF(ISNUMBER(AF153), IF($I153, 1, 2), "-")</f>
        <v>-</v>
      </c>
      <c r="AH153" s="245" t="str">
        <f t="shared" ref="AH153:AH216" si="38">IF(AND(M153&gt;0, AG153=2), M153/AC153, "-")</f>
        <v>-</v>
      </c>
      <c r="AI153" s="245" t="str">
        <f t="shared" ref="AI153:AI216" si="39">IF(M153&gt;0, MAX(M153/AC153 - 0.5, 0.5), "-")</f>
        <v>-</v>
      </c>
      <c r="AJ153" s="245" t="str" cm="1">
        <f t="array" ref="AJ153">IF($AG153=1, IF(ISBLANK($L153), "!", $L153), IFERROR(_xlfn.SWITCH(TRUE, AH153&lt;=0.5, "A", AH153&lt;=1, "B", AH153&lt;=1.5, "C", AH153&lt;=2, "D", AH153&lt;=2.5, "E", AH153&lt;=3, "F", AH153&lt;=1000, "G"), "-"))</f>
        <v>-</v>
      </c>
      <c r="AK153" s="245" t="str">
        <f t="shared" ref="AK153:AK216" si="40">IF(AJ153&lt;&gt;"-", IF($AG153=1, $AJ153, IF(AND($Y$20="A", AJ153&gt;"D"), "!", CHAR((MAX(CODE(AJ153)-1, CODE("A")))))), "-")</f>
        <v>-</v>
      </c>
      <c r="AL153" s="246" t="str">
        <f t="shared" ref="AL153:AL216" si="41">IF($Y$20="B", FALSE, IFERROR(AND(AG153&lt;&gt;1, AI153+0.5&gt;2), "-"))</f>
        <v>-</v>
      </c>
      <c r="AM153" s="237"/>
      <c r="AN153" s="237"/>
      <c r="AO153" s="237"/>
      <c r="AP153" s="237"/>
      <c r="AQ153" s="237"/>
      <c r="AR153" s="237"/>
      <c r="AS153" s="237"/>
      <c r="AT153" s="237"/>
      <c r="AU153" s="237"/>
      <c r="AV153" s="237"/>
      <c r="AW153" s="13"/>
      <c r="AX153" s="13"/>
    </row>
    <row r="154" spans="1:50" ht="12.75" customHeight="1" x14ac:dyDescent="0.2">
      <c r="A154" s="144">
        <f t="shared" si="28"/>
        <v>16</v>
      </c>
      <c r="B154" s="9">
        <v>131</v>
      </c>
      <c r="C154" s="213"/>
      <c r="D154" s="214"/>
      <c r="E154" s="79" t="str">
        <f>IF(ISBLANK(D154), "", VLOOKUP(D154, Z!$A$2:$C$4127, 3, FALSE))</f>
        <v/>
      </c>
      <c r="F154" s="215"/>
      <c r="G154" s="216"/>
      <c r="H154" s="217" t="b">
        <v>0</v>
      </c>
      <c r="I154" s="217" t="b">
        <v>0</v>
      </c>
      <c r="J154" s="152" t="str">
        <f t="shared" si="31"/>
        <v>-</v>
      </c>
      <c r="K154" s="218"/>
      <c r="L154" s="219"/>
      <c r="M154" s="220"/>
      <c r="N154" s="152" t="str">
        <f t="shared" si="32"/>
        <v>-</v>
      </c>
      <c r="O154" s="221"/>
      <c r="P154" s="222"/>
      <c r="Q154" s="214"/>
      <c r="R154" s="223"/>
      <c r="S154" s="213"/>
      <c r="T154" s="214"/>
      <c r="U154" s="79" t="str">
        <f>IF(ISBLANK(T154), "", VLOOKUP(T154, Z!$A$2:$C$4127, 3, FALSE))</f>
        <v/>
      </c>
      <c r="V154" s="225"/>
      <c r="W154" s="160">
        <f t="shared" si="33"/>
        <v>0</v>
      </c>
      <c r="X154" s="237"/>
      <c r="Y154" s="241">
        <f t="shared" si="34"/>
        <v>0</v>
      </c>
      <c r="Z154" s="242">
        <f t="shared" si="35"/>
        <v>15</v>
      </c>
      <c r="AA154" s="242">
        <v>0.75</v>
      </c>
      <c r="AB154" s="242">
        <f t="shared" si="29"/>
        <v>1.8</v>
      </c>
      <c r="AC154" s="242">
        <f t="shared" si="36"/>
        <v>43</v>
      </c>
      <c r="AD154" s="241" t="str" cm="1">
        <f t="array" ref="AD154">IFERROR(INDEX($AO$26:$AO$35, AF154), "-")</f>
        <v>-</v>
      </c>
      <c r="AE154" s="243" cm="1">
        <f t="array" ref="AE154">IFERROR(INDEX(($AP$26:$AS$35,$AP$36:$AV$40), IF($Y$20="B", MATCH($AF154, $AN$36:$AN$40, 0), MATCH($AF154, $AN$26:$AN$35, 0)), MATCH($AK154, $AP$25:$AV$25, 0), IF($Y$20="B", 2, 1)), 0)</f>
        <v>0</v>
      </c>
      <c r="AF154" s="244" t="str">
        <f t="shared" si="30"/>
        <v>-</v>
      </c>
      <c r="AG154" s="244" t="str">
        <f t="shared" si="37"/>
        <v>-</v>
      </c>
      <c r="AH154" s="245" t="str">
        <f t="shared" si="38"/>
        <v>-</v>
      </c>
      <c r="AI154" s="245" t="str">
        <f t="shared" si="39"/>
        <v>-</v>
      </c>
      <c r="AJ154" s="245" t="str" cm="1">
        <f t="array" ref="AJ154">IF($AG154=1, IF(ISBLANK($L154), "!", $L154), IFERROR(_xlfn.SWITCH(TRUE, AH154&lt;=0.5, "A", AH154&lt;=1, "B", AH154&lt;=1.5, "C", AH154&lt;=2, "D", AH154&lt;=2.5, "E", AH154&lt;=3, "F", AH154&lt;=1000, "G"), "-"))</f>
        <v>-</v>
      </c>
      <c r="AK154" s="245" t="str">
        <f t="shared" si="40"/>
        <v>-</v>
      </c>
      <c r="AL154" s="246" t="str">
        <f t="shared" si="41"/>
        <v>-</v>
      </c>
      <c r="AM154" s="237"/>
      <c r="AN154" s="237"/>
      <c r="AO154" s="237"/>
      <c r="AP154" s="237"/>
      <c r="AQ154" s="237"/>
      <c r="AR154" s="237"/>
      <c r="AS154" s="237"/>
      <c r="AT154" s="237"/>
      <c r="AU154" s="237"/>
      <c r="AV154" s="237"/>
      <c r="AW154" s="13"/>
      <c r="AX154" s="13"/>
    </row>
    <row r="155" spans="1:50" ht="12.75" customHeight="1" x14ac:dyDescent="0.2">
      <c r="A155" s="144">
        <f t="shared" si="28"/>
        <v>16</v>
      </c>
      <c r="B155" s="9">
        <v>132</v>
      </c>
      <c r="C155" s="213"/>
      <c r="D155" s="214"/>
      <c r="E155" s="79" t="str">
        <f>IF(ISBLANK(D155), "", VLOOKUP(D155, Z!$A$2:$C$4127, 3, FALSE))</f>
        <v/>
      </c>
      <c r="F155" s="215"/>
      <c r="G155" s="216"/>
      <c r="H155" s="217" t="b">
        <v>0</v>
      </c>
      <c r="I155" s="217" t="b">
        <v>0</v>
      </c>
      <c r="J155" s="152" t="str">
        <f t="shared" si="31"/>
        <v>-</v>
      </c>
      <c r="K155" s="218"/>
      <c r="L155" s="219"/>
      <c r="M155" s="220"/>
      <c r="N155" s="152" t="str">
        <f t="shared" si="32"/>
        <v>-</v>
      </c>
      <c r="O155" s="221"/>
      <c r="P155" s="222"/>
      <c r="Q155" s="214"/>
      <c r="R155" s="223"/>
      <c r="S155" s="213"/>
      <c r="T155" s="214"/>
      <c r="U155" s="79" t="str">
        <f>IF(ISBLANK(T155), "", VLOOKUP(T155, Z!$A$2:$C$4127, 3, FALSE))</f>
        <v/>
      </c>
      <c r="V155" s="225"/>
      <c r="W155" s="160">
        <f t="shared" si="33"/>
        <v>0</v>
      </c>
      <c r="X155" s="237"/>
      <c r="Y155" s="241">
        <f t="shared" si="34"/>
        <v>0</v>
      </c>
      <c r="Z155" s="242">
        <f t="shared" si="35"/>
        <v>15</v>
      </c>
      <c r="AA155" s="242">
        <v>0.75</v>
      </c>
      <c r="AB155" s="242">
        <f t="shared" si="29"/>
        <v>1.8</v>
      </c>
      <c r="AC155" s="242">
        <f t="shared" si="36"/>
        <v>43</v>
      </c>
      <c r="AD155" s="241" t="str" cm="1">
        <f t="array" ref="AD155">IFERROR(INDEX($AO$26:$AO$35, AF155), "-")</f>
        <v>-</v>
      </c>
      <c r="AE155" s="243" cm="1">
        <f t="array" ref="AE155">IFERROR(INDEX(($AP$26:$AS$35,$AP$36:$AV$40), IF($Y$20="B", MATCH($AF155, $AN$36:$AN$40, 0), MATCH($AF155, $AN$26:$AN$35, 0)), MATCH($AK155, $AP$25:$AV$25, 0), IF($Y$20="B", 2, 1)), 0)</f>
        <v>0</v>
      </c>
      <c r="AF155" s="244" t="str">
        <f t="shared" si="30"/>
        <v>-</v>
      </c>
      <c r="AG155" s="244" t="str">
        <f t="shared" si="37"/>
        <v>-</v>
      </c>
      <c r="AH155" s="245" t="str">
        <f t="shared" si="38"/>
        <v>-</v>
      </c>
      <c r="AI155" s="245" t="str">
        <f t="shared" si="39"/>
        <v>-</v>
      </c>
      <c r="AJ155" s="245" t="str" cm="1">
        <f t="array" ref="AJ155">IF($AG155=1, IF(ISBLANK($L155), "!", $L155), IFERROR(_xlfn.SWITCH(TRUE, AH155&lt;=0.5, "A", AH155&lt;=1, "B", AH155&lt;=1.5, "C", AH155&lt;=2, "D", AH155&lt;=2.5, "E", AH155&lt;=3, "F", AH155&lt;=1000, "G"), "-"))</f>
        <v>-</v>
      </c>
      <c r="AK155" s="245" t="str">
        <f t="shared" si="40"/>
        <v>-</v>
      </c>
      <c r="AL155" s="246" t="str">
        <f t="shared" si="41"/>
        <v>-</v>
      </c>
      <c r="AM155" s="237"/>
      <c r="AN155" s="237"/>
      <c r="AO155" s="237"/>
      <c r="AP155" s="237"/>
      <c r="AQ155" s="237"/>
      <c r="AR155" s="237"/>
      <c r="AS155" s="237"/>
      <c r="AT155" s="237"/>
      <c r="AU155" s="237"/>
      <c r="AV155" s="237"/>
      <c r="AW155" s="13"/>
      <c r="AX155" s="13"/>
    </row>
    <row r="156" spans="1:50" ht="12.75" customHeight="1" x14ac:dyDescent="0.2">
      <c r="A156" s="144">
        <f t="shared" si="28"/>
        <v>16</v>
      </c>
      <c r="B156" s="9">
        <v>133</v>
      </c>
      <c r="C156" s="213"/>
      <c r="D156" s="214"/>
      <c r="E156" s="79" t="str">
        <f>IF(ISBLANK(D156), "", VLOOKUP(D156, Z!$A$2:$C$4127, 3, FALSE))</f>
        <v/>
      </c>
      <c r="F156" s="215"/>
      <c r="G156" s="216"/>
      <c r="H156" s="217" t="b">
        <v>0</v>
      </c>
      <c r="I156" s="217" t="b">
        <v>0</v>
      </c>
      <c r="J156" s="152" t="str">
        <f t="shared" si="31"/>
        <v>-</v>
      </c>
      <c r="K156" s="218"/>
      <c r="L156" s="219"/>
      <c r="M156" s="220"/>
      <c r="N156" s="152" t="str">
        <f t="shared" si="32"/>
        <v>-</v>
      </c>
      <c r="O156" s="221"/>
      <c r="P156" s="222"/>
      <c r="Q156" s="214"/>
      <c r="R156" s="223"/>
      <c r="S156" s="213"/>
      <c r="T156" s="214"/>
      <c r="U156" s="79" t="str">
        <f>IF(ISBLANK(T156), "", VLOOKUP(T156, Z!$A$2:$C$4127, 3, FALSE))</f>
        <v/>
      </c>
      <c r="V156" s="225"/>
      <c r="W156" s="160">
        <f t="shared" si="33"/>
        <v>0</v>
      </c>
      <c r="X156" s="237"/>
      <c r="Y156" s="241">
        <f t="shared" si="34"/>
        <v>0</v>
      </c>
      <c r="Z156" s="242">
        <f t="shared" si="35"/>
        <v>15</v>
      </c>
      <c r="AA156" s="242">
        <v>0.75</v>
      </c>
      <c r="AB156" s="242">
        <f t="shared" si="29"/>
        <v>1.8</v>
      </c>
      <c r="AC156" s="242">
        <f t="shared" si="36"/>
        <v>43</v>
      </c>
      <c r="AD156" s="241" t="str" cm="1">
        <f t="array" ref="AD156">IFERROR(INDEX($AO$26:$AO$35, AF156), "-")</f>
        <v>-</v>
      </c>
      <c r="AE156" s="243" cm="1">
        <f t="array" ref="AE156">IFERROR(INDEX(($AP$26:$AS$35,$AP$36:$AV$40), IF($Y$20="B", MATCH($AF156, $AN$36:$AN$40, 0), MATCH($AF156, $AN$26:$AN$35, 0)), MATCH($AK156, $AP$25:$AV$25, 0), IF($Y$20="B", 2, 1)), 0)</f>
        <v>0</v>
      </c>
      <c r="AF156" s="244" t="str">
        <f t="shared" si="30"/>
        <v>-</v>
      </c>
      <c r="AG156" s="244" t="str">
        <f t="shared" si="37"/>
        <v>-</v>
      </c>
      <c r="AH156" s="245" t="str">
        <f t="shared" si="38"/>
        <v>-</v>
      </c>
      <c r="AI156" s="245" t="str">
        <f t="shared" si="39"/>
        <v>-</v>
      </c>
      <c r="AJ156" s="245" t="str" cm="1">
        <f t="array" ref="AJ156">IF($AG156=1, IF(ISBLANK($L156), "!", $L156), IFERROR(_xlfn.SWITCH(TRUE, AH156&lt;=0.5, "A", AH156&lt;=1, "B", AH156&lt;=1.5, "C", AH156&lt;=2, "D", AH156&lt;=2.5, "E", AH156&lt;=3, "F", AH156&lt;=1000, "G"), "-"))</f>
        <v>-</v>
      </c>
      <c r="AK156" s="245" t="str">
        <f t="shared" si="40"/>
        <v>-</v>
      </c>
      <c r="AL156" s="246" t="str">
        <f t="shared" si="41"/>
        <v>-</v>
      </c>
      <c r="AM156" s="237"/>
      <c r="AN156" s="237"/>
      <c r="AO156" s="237"/>
      <c r="AP156" s="237"/>
      <c r="AQ156" s="237"/>
      <c r="AR156" s="237"/>
      <c r="AS156" s="237"/>
      <c r="AT156" s="237"/>
      <c r="AU156" s="237"/>
      <c r="AV156" s="237"/>
      <c r="AW156" s="13"/>
      <c r="AX156" s="13"/>
    </row>
    <row r="157" spans="1:50" ht="12.75" customHeight="1" x14ac:dyDescent="0.2">
      <c r="A157" s="144">
        <f t="shared" si="28"/>
        <v>16</v>
      </c>
      <c r="B157" s="9">
        <v>134</v>
      </c>
      <c r="C157" s="213"/>
      <c r="D157" s="214"/>
      <c r="E157" s="79" t="str">
        <f>IF(ISBLANK(D157), "", VLOOKUP(D157, Z!$A$2:$C$4127, 3, FALSE))</f>
        <v/>
      </c>
      <c r="F157" s="215"/>
      <c r="G157" s="216"/>
      <c r="H157" s="217" t="b">
        <v>0</v>
      </c>
      <c r="I157" s="217" t="b">
        <v>0</v>
      </c>
      <c r="J157" s="152" t="str">
        <f t="shared" si="31"/>
        <v>-</v>
      </c>
      <c r="K157" s="218"/>
      <c r="L157" s="219"/>
      <c r="M157" s="220"/>
      <c r="N157" s="152" t="str">
        <f t="shared" si="32"/>
        <v>-</v>
      </c>
      <c r="O157" s="221"/>
      <c r="P157" s="222"/>
      <c r="Q157" s="214"/>
      <c r="R157" s="223"/>
      <c r="S157" s="213"/>
      <c r="T157" s="214"/>
      <c r="U157" s="79" t="str">
        <f>IF(ISBLANK(T157), "", VLOOKUP(T157, Z!$A$2:$C$4127, 3, FALSE))</f>
        <v/>
      </c>
      <c r="V157" s="225"/>
      <c r="W157" s="160">
        <f t="shared" si="33"/>
        <v>0</v>
      </c>
      <c r="X157" s="237"/>
      <c r="Y157" s="241">
        <f t="shared" si="34"/>
        <v>0</v>
      </c>
      <c r="Z157" s="242">
        <f t="shared" si="35"/>
        <v>15</v>
      </c>
      <c r="AA157" s="242">
        <v>0.75</v>
      </c>
      <c r="AB157" s="242">
        <f t="shared" si="29"/>
        <v>1.8</v>
      </c>
      <c r="AC157" s="242">
        <f t="shared" si="36"/>
        <v>43</v>
      </c>
      <c r="AD157" s="241" t="str" cm="1">
        <f t="array" ref="AD157">IFERROR(INDEX($AO$26:$AO$35, AF157), "-")</f>
        <v>-</v>
      </c>
      <c r="AE157" s="243" cm="1">
        <f t="array" ref="AE157">IFERROR(INDEX(($AP$26:$AS$35,$AP$36:$AV$40), IF($Y$20="B", MATCH($AF157, $AN$36:$AN$40, 0), MATCH($AF157, $AN$26:$AN$35, 0)), MATCH($AK157, $AP$25:$AV$25, 0), IF($Y$20="B", 2, 1)), 0)</f>
        <v>0</v>
      </c>
      <c r="AF157" s="244" t="str">
        <f t="shared" si="30"/>
        <v>-</v>
      </c>
      <c r="AG157" s="244" t="str">
        <f t="shared" si="37"/>
        <v>-</v>
      </c>
      <c r="AH157" s="245" t="str">
        <f t="shared" si="38"/>
        <v>-</v>
      </c>
      <c r="AI157" s="245" t="str">
        <f t="shared" si="39"/>
        <v>-</v>
      </c>
      <c r="AJ157" s="245" t="str" cm="1">
        <f t="array" ref="AJ157">IF($AG157=1, IF(ISBLANK($L157), "!", $L157), IFERROR(_xlfn.SWITCH(TRUE, AH157&lt;=0.5, "A", AH157&lt;=1, "B", AH157&lt;=1.5, "C", AH157&lt;=2, "D", AH157&lt;=2.5, "E", AH157&lt;=3, "F", AH157&lt;=1000, "G"), "-"))</f>
        <v>-</v>
      </c>
      <c r="AK157" s="245" t="str">
        <f t="shared" si="40"/>
        <v>-</v>
      </c>
      <c r="AL157" s="246" t="str">
        <f t="shared" si="41"/>
        <v>-</v>
      </c>
      <c r="AM157" s="237"/>
      <c r="AN157" s="237"/>
      <c r="AO157" s="237"/>
      <c r="AP157" s="237"/>
      <c r="AQ157" s="237"/>
      <c r="AR157" s="237"/>
      <c r="AS157" s="237"/>
      <c r="AT157" s="237"/>
      <c r="AU157" s="237"/>
      <c r="AV157" s="237"/>
      <c r="AW157" s="13"/>
      <c r="AX157" s="13"/>
    </row>
    <row r="158" spans="1:50" ht="12.75" customHeight="1" x14ac:dyDescent="0.2">
      <c r="A158" s="144">
        <f t="shared" si="28"/>
        <v>16</v>
      </c>
      <c r="B158" s="9">
        <v>135</v>
      </c>
      <c r="C158" s="213"/>
      <c r="D158" s="214"/>
      <c r="E158" s="79" t="str">
        <f>IF(ISBLANK(D158), "", VLOOKUP(D158, Z!$A$2:$C$4127, 3, FALSE))</f>
        <v/>
      </c>
      <c r="F158" s="215"/>
      <c r="G158" s="216"/>
      <c r="H158" s="217" t="b">
        <v>0</v>
      </c>
      <c r="I158" s="217" t="b">
        <v>0</v>
      </c>
      <c r="J158" s="152" t="str">
        <f t="shared" si="31"/>
        <v>-</v>
      </c>
      <c r="K158" s="218"/>
      <c r="L158" s="219"/>
      <c r="M158" s="220"/>
      <c r="N158" s="152" t="str">
        <f t="shared" si="32"/>
        <v>-</v>
      </c>
      <c r="O158" s="221"/>
      <c r="P158" s="222"/>
      <c r="Q158" s="214"/>
      <c r="R158" s="223"/>
      <c r="S158" s="213"/>
      <c r="T158" s="214"/>
      <c r="U158" s="79" t="str">
        <f>IF(ISBLANK(T158), "", VLOOKUP(T158, Z!$A$2:$C$4127, 3, FALSE))</f>
        <v/>
      </c>
      <c r="V158" s="225"/>
      <c r="W158" s="160">
        <f t="shared" si="33"/>
        <v>0</v>
      </c>
      <c r="X158" s="237"/>
      <c r="Y158" s="241">
        <f t="shared" si="34"/>
        <v>0</v>
      </c>
      <c r="Z158" s="242">
        <f t="shared" si="35"/>
        <v>15</v>
      </c>
      <c r="AA158" s="242">
        <v>0.75</v>
      </c>
      <c r="AB158" s="242">
        <f t="shared" si="29"/>
        <v>1.8</v>
      </c>
      <c r="AC158" s="242">
        <f t="shared" si="36"/>
        <v>43</v>
      </c>
      <c r="AD158" s="241" t="str" cm="1">
        <f t="array" ref="AD158">IFERROR(INDEX($AO$26:$AO$35, AF158), "-")</f>
        <v>-</v>
      </c>
      <c r="AE158" s="243" cm="1">
        <f t="array" ref="AE158">IFERROR(INDEX(($AP$26:$AS$35,$AP$36:$AV$40), IF($Y$20="B", MATCH($AF158, $AN$36:$AN$40, 0), MATCH($AF158, $AN$26:$AN$35, 0)), MATCH($AK158, $AP$25:$AV$25, 0), IF($Y$20="B", 2, 1)), 0)</f>
        <v>0</v>
      </c>
      <c r="AF158" s="244" t="str">
        <f t="shared" si="30"/>
        <v>-</v>
      </c>
      <c r="AG158" s="244" t="str">
        <f t="shared" si="37"/>
        <v>-</v>
      </c>
      <c r="AH158" s="245" t="str">
        <f t="shared" si="38"/>
        <v>-</v>
      </c>
      <c r="AI158" s="245" t="str">
        <f t="shared" si="39"/>
        <v>-</v>
      </c>
      <c r="AJ158" s="245" t="str" cm="1">
        <f t="array" ref="AJ158">IF($AG158=1, IF(ISBLANK($L158), "!", $L158), IFERROR(_xlfn.SWITCH(TRUE, AH158&lt;=0.5, "A", AH158&lt;=1, "B", AH158&lt;=1.5, "C", AH158&lt;=2, "D", AH158&lt;=2.5, "E", AH158&lt;=3, "F", AH158&lt;=1000, "G"), "-"))</f>
        <v>-</v>
      </c>
      <c r="AK158" s="245" t="str">
        <f t="shared" si="40"/>
        <v>-</v>
      </c>
      <c r="AL158" s="246" t="str">
        <f t="shared" si="41"/>
        <v>-</v>
      </c>
      <c r="AM158" s="237"/>
      <c r="AN158" s="237"/>
      <c r="AO158" s="237"/>
      <c r="AP158" s="237"/>
      <c r="AQ158" s="237"/>
      <c r="AR158" s="237"/>
      <c r="AS158" s="237"/>
      <c r="AT158" s="237"/>
      <c r="AU158" s="237"/>
      <c r="AV158" s="237"/>
      <c r="AW158" s="13"/>
      <c r="AX158" s="13"/>
    </row>
    <row r="159" spans="1:50" ht="12.75" customHeight="1" x14ac:dyDescent="0.2">
      <c r="A159" s="144">
        <f t="shared" si="28"/>
        <v>16</v>
      </c>
      <c r="B159" s="9">
        <v>136</v>
      </c>
      <c r="C159" s="213"/>
      <c r="D159" s="214"/>
      <c r="E159" s="79" t="str">
        <f>IF(ISBLANK(D159), "", VLOOKUP(D159, Z!$A$2:$C$4127, 3, FALSE))</f>
        <v/>
      </c>
      <c r="F159" s="215"/>
      <c r="G159" s="216"/>
      <c r="H159" s="217" t="b">
        <v>0</v>
      </c>
      <c r="I159" s="217" t="b">
        <v>0</v>
      </c>
      <c r="J159" s="152" t="str">
        <f t="shared" si="31"/>
        <v>-</v>
      </c>
      <c r="K159" s="218"/>
      <c r="L159" s="219"/>
      <c r="M159" s="220"/>
      <c r="N159" s="152" t="str">
        <f t="shared" si="32"/>
        <v>-</v>
      </c>
      <c r="O159" s="221"/>
      <c r="P159" s="222"/>
      <c r="Q159" s="214"/>
      <c r="R159" s="223"/>
      <c r="S159" s="213"/>
      <c r="T159" s="214"/>
      <c r="U159" s="79" t="str">
        <f>IF(ISBLANK(T159), "", VLOOKUP(T159, Z!$A$2:$C$4127, 3, FALSE))</f>
        <v/>
      </c>
      <c r="V159" s="225"/>
      <c r="W159" s="160">
        <f t="shared" si="33"/>
        <v>0</v>
      </c>
      <c r="X159" s="237"/>
      <c r="Y159" s="241">
        <f t="shared" si="34"/>
        <v>0</v>
      </c>
      <c r="Z159" s="242">
        <f t="shared" si="35"/>
        <v>15</v>
      </c>
      <c r="AA159" s="242">
        <v>0.75</v>
      </c>
      <c r="AB159" s="242">
        <f t="shared" si="29"/>
        <v>1.8</v>
      </c>
      <c r="AC159" s="242">
        <f t="shared" si="36"/>
        <v>43</v>
      </c>
      <c r="AD159" s="241" t="str" cm="1">
        <f t="array" ref="AD159">IFERROR(INDEX($AO$26:$AO$35, AF159), "-")</f>
        <v>-</v>
      </c>
      <c r="AE159" s="243" cm="1">
        <f t="array" ref="AE159">IFERROR(INDEX(($AP$26:$AS$35,$AP$36:$AV$40), IF($Y$20="B", MATCH($AF159, $AN$36:$AN$40, 0), MATCH($AF159, $AN$26:$AN$35, 0)), MATCH($AK159, $AP$25:$AV$25, 0), IF($Y$20="B", 2, 1)), 0)</f>
        <v>0</v>
      </c>
      <c r="AF159" s="244" t="str">
        <f t="shared" si="30"/>
        <v>-</v>
      </c>
      <c r="AG159" s="244" t="str">
        <f t="shared" si="37"/>
        <v>-</v>
      </c>
      <c r="AH159" s="245" t="str">
        <f t="shared" si="38"/>
        <v>-</v>
      </c>
      <c r="AI159" s="245" t="str">
        <f t="shared" si="39"/>
        <v>-</v>
      </c>
      <c r="AJ159" s="245" t="str" cm="1">
        <f t="array" ref="AJ159">IF($AG159=1, IF(ISBLANK($L159), "!", $L159), IFERROR(_xlfn.SWITCH(TRUE, AH159&lt;=0.5, "A", AH159&lt;=1, "B", AH159&lt;=1.5, "C", AH159&lt;=2, "D", AH159&lt;=2.5, "E", AH159&lt;=3, "F", AH159&lt;=1000, "G"), "-"))</f>
        <v>-</v>
      </c>
      <c r="AK159" s="245" t="str">
        <f t="shared" si="40"/>
        <v>-</v>
      </c>
      <c r="AL159" s="246" t="str">
        <f t="shared" si="41"/>
        <v>-</v>
      </c>
      <c r="AM159" s="237"/>
      <c r="AN159" s="237"/>
      <c r="AO159" s="237"/>
      <c r="AP159" s="237"/>
      <c r="AQ159" s="237"/>
      <c r="AR159" s="237"/>
      <c r="AS159" s="237"/>
      <c r="AT159" s="237"/>
      <c r="AU159" s="237"/>
      <c r="AV159" s="237"/>
      <c r="AW159" s="13"/>
      <c r="AX159" s="13"/>
    </row>
    <row r="160" spans="1:50" ht="12.75" customHeight="1" x14ac:dyDescent="0.2">
      <c r="A160" s="144">
        <f t="shared" si="28"/>
        <v>16</v>
      </c>
      <c r="B160" s="9">
        <v>137</v>
      </c>
      <c r="C160" s="213"/>
      <c r="D160" s="214"/>
      <c r="E160" s="79" t="str">
        <f>IF(ISBLANK(D160), "", VLOOKUP(D160, Z!$A$2:$C$4127, 3, FALSE))</f>
        <v/>
      </c>
      <c r="F160" s="215"/>
      <c r="G160" s="216"/>
      <c r="H160" s="217" t="b">
        <v>0</v>
      </c>
      <c r="I160" s="217" t="b">
        <v>0</v>
      </c>
      <c r="J160" s="152" t="str">
        <f t="shared" si="31"/>
        <v>-</v>
      </c>
      <c r="K160" s="218"/>
      <c r="L160" s="219"/>
      <c r="M160" s="220"/>
      <c r="N160" s="152" t="str">
        <f t="shared" si="32"/>
        <v>-</v>
      </c>
      <c r="O160" s="221"/>
      <c r="P160" s="222"/>
      <c r="Q160" s="214"/>
      <c r="R160" s="223"/>
      <c r="S160" s="213"/>
      <c r="T160" s="214"/>
      <c r="U160" s="79" t="str">
        <f>IF(ISBLANK(T160), "", VLOOKUP(T160, Z!$A$2:$C$4127, 3, FALSE))</f>
        <v/>
      </c>
      <c r="V160" s="225"/>
      <c r="W160" s="160">
        <f t="shared" si="33"/>
        <v>0</v>
      </c>
      <c r="X160" s="237"/>
      <c r="Y160" s="241">
        <f t="shared" si="34"/>
        <v>0</v>
      </c>
      <c r="Z160" s="242">
        <f t="shared" si="35"/>
        <v>15</v>
      </c>
      <c r="AA160" s="242">
        <v>0.75</v>
      </c>
      <c r="AB160" s="242">
        <f t="shared" si="29"/>
        <v>1.8</v>
      </c>
      <c r="AC160" s="242">
        <f t="shared" si="36"/>
        <v>43</v>
      </c>
      <c r="AD160" s="241" t="str" cm="1">
        <f t="array" ref="AD160">IFERROR(INDEX($AO$26:$AO$35, AF160), "-")</f>
        <v>-</v>
      </c>
      <c r="AE160" s="243" cm="1">
        <f t="array" ref="AE160">IFERROR(INDEX(($AP$26:$AS$35,$AP$36:$AV$40), IF($Y$20="B", MATCH($AF160, $AN$36:$AN$40, 0), MATCH($AF160, $AN$26:$AN$35, 0)), MATCH($AK160, $AP$25:$AV$25, 0), IF($Y$20="B", 2, 1)), 0)</f>
        <v>0</v>
      </c>
      <c r="AF160" s="244" t="str">
        <f t="shared" si="30"/>
        <v>-</v>
      </c>
      <c r="AG160" s="244" t="str">
        <f t="shared" si="37"/>
        <v>-</v>
      </c>
      <c r="AH160" s="245" t="str">
        <f t="shared" si="38"/>
        <v>-</v>
      </c>
      <c r="AI160" s="245" t="str">
        <f t="shared" si="39"/>
        <v>-</v>
      </c>
      <c r="AJ160" s="245" t="str" cm="1">
        <f t="array" ref="AJ160">IF($AG160=1, IF(ISBLANK($L160), "!", $L160), IFERROR(_xlfn.SWITCH(TRUE, AH160&lt;=0.5, "A", AH160&lt;=1, "B", AH160&lt;=1.5, "C", AH160&lt;=2, "D", AH160&lt;=2.5, "E", AH160&lt;=3, "F", AH160&lt;=1000, "G"), "-"))</f>
        <v>-</v>
      </c>
      <c r="AK160" s="245" t="str">
        <f t="shared" si="40"/>
        <v>-</v>
      </c>
      <c r="AL160" s="246" t="str">
        <f t="shared" si="41"/>
        <v>-</v>
      </c>
      <c r="AM160" s="237"/>
      <c r="AN160" s="237"/>
      <c r="AO160" s="237"/>
      <c r="AP160" s="237"/>
      <c r="AQ160" s="237"/>
      <c r="AR160" s="237"/>
      <c r="AS160" s="237"/>
      <c r="AT160" s="237"/>
      <c r="AU160" s="237"/>
      <c r="AV160" s="237"/>
      <c r="AW160" s="13"/>
      <c r="AX160" s="13"/>
    </row>
    <row r="161" spans="1:50" ht="12.75" customHeight="1" x14ac:dyDescent="0.2">
      <c r="A161" s="144">
        <f t="shared" si="28"/>
        <v>16</v>
      </c>
      <c r="B161" s="9">
        <v>138</v>
      </c>
      <c r="C161" s="213"/>
      <c r="D161" s="214"/>
      <c r="E161" s="79" t="str">
        <f>IF(ISBLANK(D161), "", VLOOKUP(D161, Z!$A$2:$C$4127, 3, FALSE))</f>
        <v/>
      </c>
      <c r="F161" s="215"/>
      <c r="G161" s="216"/>
      <c r="H161" s="217" t="b">
        <v>0</v>
      </c>
      <c r="I161" s="217" t="b">
        <v>0</v>
      </c>
      <c r="J161" s="152" t="str">
        <f t="shared" si="31"/>
        <v>-</v>
      </c>
      <c r="K161" s="218"/>
      <c r="L161" s="219"/>
      <c r="M161" s="220"/>
      <c r="N161" s="152" t="str">
        <f t="shared" si="32"/>
        <v>-</v>
      </c>
      <c r="O161" s="221"/>
      <c r="P161" s="222"/>
      <c r="Q161" s="214"/>
      <c r="R161" s="223"/>
      <c r="S161" s="213"/>
      <c r="T161" s="214"/>
      <c r="U161" s="79" t="str">
        <f>IF(ISBLANK(T161), "", VLOOKUP(T161, Z!$A$2:$C$4127, 3, FALSE))</f>
        <v/>
      </c>
      <c r="V161" s="225"/>
      <c r="W161" s="160">
        <f t="shared" si="33"/>
        <v>0</v>
      </c>
      <c r="X161" s="237"/>
      <c r="Y161" s="241">
        <f t="shared" si="34"/>
        <v>0</v>
      </c>
      <c r="Z161" s="242">
        <f t="shared" si="35"/>
        <v>15</v>
      </c>
      <c r="AA161" s="242">
        <v>0.75</v>
      </c>
      <c r="AB161" s="242">
        <f t="shared" si="29"/>
        <v>1.8</v>
      </c>
      <c r="AC161" s="242">
        <f t="shared" si="36"/>
        <v>43</v>
      </c>
      <c r="AD161" s="241" t="str" cm="1">
        <f t="array" ref="AD161">IFERROR(INDEX($AO$26:$AO$35, AF161), "-")</f>
        <v>-</v>
      </c>
      <c r="AE161" s="243" cm="1">
        <f t="array" ref="AE161">IFERROR(INDEX(($AP$26:$AS$35,$AP$36:$AV$40), IF($Y$20="B", MATCH($AF161, $AN$36:$AN$40, 0), MATCH($AF161, $AN$26:$AN$35, 0)), MATCH($AK161, $AP$25:$AV$25, 0), IF($Y$20="B", 2, 1)), 0)</f>
        <v>0</v>
      </c>
      <c r="AF161" s="244" t="str">
        <f t="shared" si="30"/>
        <v>-</v>
      </c>
      <c r="AG161" s="244" t="str">
        <f t="shared" si="37"/>
        <v>-</v>
      </c>
      <c r="AH161" s="245" t="str">
        <f t="shared" si="38"/>
        <v>-</v>
      </c>
      <c r="AI161" s="245" t="str">
        <f t="shared" si="39"/>
        <v>-</v>
      </c>
      <c r="AJ161" s="245" t="str" cm="1">
        <f t="array" ref="AJ161">IF($AG161=1, IF(ISBLANK($L161), "!", $L161), IFERROR(_xlfn.SWITCH(TRUE, AH161&lt;=0.5, "A", AH161&lt;=1, "B", AH161&lt;=1.5, "C", AH161&lt;=2, "D", AH161&lt;=2.5, "E", AH161&lt;=3, "F", AH161&lt;=1000, "G"), "-"))</f>
        <v>-</v>
      </c>
      <c r="AK161" s="245" t="str">
        <f t="shared" si="40"/>
        <v>-</v>
      </c>
      <c r="AL161" s="246" t="str">
        <f t="shared" si="41"/>
        <v>-</v>
      </c>
      <c r="AM161" s="237"/>
      <c r="AN161" s="237"/>
      <c r="AO161" s="237"/>
      <c r="AP161" s="237"/>
      <c r="AQ161" s="237"/>
      <c r="AR161" s="237"/>
      <c r="AS161" s="237"/>
      <c r="AT161" s="237"/>
      <c r="AU161" s="237"/>
      <c r="AV161" s="237"/>
      <c r="AW161" s="13"/>
      <c r="AX161" s="13"/>
    </row>
    <row r="162" spans="1:50" ht="12.75" customHeight="1" x14ac:dyDescent="0.2">
      <c r="A162" s="144">
        <f t="shared" si="28"/>
        <v>16</v>
      </c>
      <c r="B162" s="9">
        <v>139</v>
      </c>
      <c r="C162" s="213"/>
      <c r="D162" s="214"/>
      <c r="E162" s="79" t="str">
        <f>IF(ISBLANK(D162), "", VLOOKUP(D162, Z!$A$2:$C$4127, 3, FALSE))</f>
        <v/>
      </c>
      <c r="F162" s="215"/>
      <c r="G162" s="216"/>
      <c r="H162" s="217" t="b">
        <v>0</v>
      </c>
      <c r="I162" s="217" t="b">
        <v>0</v>
      </c>
      <c r="J162" s="152" t="str">
        <f t="shared" si="31"/>
        <v>-</v>
      </c>
      <c r="K162" s="218"/>
      <c r="L162" s="219"/>
      <c r="M162" s="220"/>
      <c r="N162" s="152" t="str">
        <f t="shared" si="32"/>
        <v>-</v>
      </c>
      <c r="O162" s="221"/>
      <c r="P162" s="222"/>
      <c r="Q162" s="214"/>
      <c r="R162" s="223"/>
      <c r="S162" s="213"/>
      <c r="T162" s="214"/>
      <c r="U162" s="79" t="str">
        <f>IF(ISBLANK(T162), "", VLOOKUP(T162, Z!$A$2:$C$4127, 3, FALSE))</f>
        <v/>
      </c>
      <c r="V162" s="225"/>
      <c r="W162" s="160">
        <f t="shared" si="33"/>
        <v>0</v>
      </c>
      <c r="X162" s="237"/>
      <c r="Y162" s="241">
        <f t="shared" si="34"/>
        <v>0</v>
      </c>
      <c r="Z162" s="242">
        <f t="shared" si="35"/>
        <v>15</v>
      </c>
      <c r="AA162" s="242">
        <v>0.75</v>
      </c>
      <c r="AB162" s="242">
        <f t="shared" si="29"/>
        <v>1.8</v>
      </c>
      <c r="AC162" s="242">
        <f t="shared" si="36"/>
        <v>43</v>
      </c>
      <c r="AD162" s="241" t="str" cm="1">
        <f t="array" ref="AD162">IFERROR(INDEX($AO$26:$AO$35, AF162), "-")</f>
        <v>-</v>
      </c>
      <c r="AE162" s="243" cm="1">
        <f t="array" ref="AE162">IFERROR(INDEX(($AP$26:$AS$35,$AP$36:$AV$40), IF($Y$20="B", MATCH($AF162, $AN$36:$AN$40, 0), MATCH($AF162, $AN$26:$AN$35, 0)), MATCH($AK162, $AP$25:$AV$25, 0), IF($Y$20="B", 2, 1)), 0)</f>
        <v>0</v>
      </c>
      <c r="AF162" s="244" t="str">
        <f t="shared" si="30"/>
        <v>-</v>
      </c>
      <c r="AG162" s="244" t="str">
        <f t="shared" si="37"/>
        <v>-</v>
      </c>
      <c r="AH162" s="245" t="str">
        <f t="shared" si="38"/>
        <v>-</v>
      </c>
      <c r="AI162" s="245" t="str">
        <f t="shared" si="39"/>
        <v>-</v>
      </c>
      <c r="AJ162" s="245" t="str" cm="1">
        <f t="array" ref="AJ162">IF($AG162=1, IF(ISBLANK($L162), "!", $L162), IFERROR(_xlfn.SWITCH(TRUE, AH162&lt;=0.5, "A", AH162&lt;=1, "B", AH162&lt;=1.5, "C", AH162&lt;=2, "D", AH162&lt;=2.5, "E", AH162&lt;=3, "F", AH162&lt;=1000, "G"), "-"))</f>
        <v>-</v>
      </c>
      <c r="AK162" s="245" t="str">
        <f t="shared" si="40"/>
        <v>-</v>
      </c>
      <c r="AL162" s="246" t="str">
        <f t="shared" si="41"/>
        <v>-</v>
      </c>
      <c r="AM162" s="237"/>
      <c r="AN162" s="237"/>
      <c r="AO162" s="237"/>
      <c r="AP162" s="237"/>
      <c r="AQ162" s="237"/>
      <c r="AR162" s="237"/>
      <c r="AS162" s="237"/>
      <c r="AT162" s="237"/>
      <c r="AU162" s="237"/>
      <c r="AV162" s="237"/>
      <c r="AW162" s="13"/>
      <c r="AX162" s="13"/>
    </row>
    <row r="163" spans="1:50" ht="12.75" customHeight="1" x14ac:dyDescent="0.2">
      <c r="A163" s="144">
        <f t="shared" si="28"/>
        <v>16</v>
      </c>
      <c r="B163" s="9">
        <v>140</v>
      </c>
      <c r="C163" s="213"/>
      <c r="D163" s="214"/>
      <c r="E163" s="79" t="str">
        <f>IF(ISBLANK(D163), "", VLOOKUP(D163, Z!$A$2:$C$4127, 3, FALSE))</f>
        <v/>
      </c>
      <c r="F163" s="215"/>
      <c r="G163" s="216"/>
      <c r="H163" s="217" t="b">
        <v>0</v>
      </c>
      <c r="I163" s="217" t="b">
        <v>0</v>
      </c>
      <c r="J163" s="152" t="str">
        <f t="shared" si="31"/>
        <v>-</v>
      </c>
      <c r="K163" s="218"/>
      <c r="L163" s="219"/>
      <c r="M163" s="220"/>
      <c r="N163" s="152" t="str">
        <f t="shared" si="32"/>
        <v>-</v>
      </c>
      <c r="O163" s="221"/>
      <c r="P163" s="222"/>
      <c r="Q163" s="214"/>
      <c r="R163" s="223"/>
      <c r="S163" s="213"/>
      <c r="T163" s="214"/>
      <c r="U163" s="79" t="str">
        <f>IF(ISBLANK(T163), "", VLOOKUP(T163, Z!$A$2:$C$4127, 3, FALSE))</f>
        <v/>
      </c>
      <c r="V163" s="225"/>
      <c r="W163" s="160">
        <f t="shared" si="33"/>
        <v>0</v>
      </c>
      <c r="X163" s="237"/>
      <c r="Y163" s="241">
        <f t="shared" si="34"/>
        <v>0</v>
      </c>
      <c r="Z163" s="242">
        <f t="shared" si="35"/>
        <v>15</v>
      </c>
      <c r="AA163" s="242">
        <v>0.75</v>
      </c>
      <c r="AB163" s="242">
        <f t="shared" si="29"/>
        <v>1.8</v>
      </c>
      <c r="AC163" s="242">
        <f t="shared" si="36"/>
        <v>43</v>
      </c>
      <c r="AD163" s="241" t="str" cm="1">
        <f t="array" ref="AD163">IFERROR(INDEX($AO$26:$AO$35, AF163), "-")</f>
        <v>-</v>
      </c>
      <c r="AE163" s="243" cm="1">
        <f t="array" ref="AE163">IFERROR(INDEX(($AP$26:$AS$35,$AP$36:$AV$40), IF($Y$20="B", MATCH($AF163, $AN$36:$AN$40, 0), MATCH($AF163, $AN$26:$AN$35, 0)), MATCH($AK163, $AP$25:$AV$25, 0), IF($Y$20="B", 2, 1)), 0)</f>
        <v>0</v>
      </c>
      <c r="AF163" s="244" t="str">
        <f t="shared" si="30"/>
        <v>-</v>
      </c>
      <c r="AG163" s="244" t="str">
        <f t="shared" si="37"/>
        <v>-</v>
      </c>
      <c r="AH163" s="245" t="str">
        <f t="shared" si="38"/>
        <v>-</v>
      </c>
      <c r="AI163" s="245" t="str">
        <f t="shared" si="39"/>
        <v>-</v>
      </c>
      <c r="AJ163" s="245" t="str" cm="1">
        <f t="array" ref="AJ163">IF($AG163=1, IF(ISBLANK($L163), "!", $L163), IFERROR(_xlfn.SWITCH(TRUE, AH163&lt;=0.5, "A", AH163&lt;=1, "B", AH163&lt;=1.5, "C", AH163&lt;=2, "D", AH163&lt;=2.5, "E", AH163&lt;=3, "F", AH163&lt;=1000, "G"), "-"))</f>
        <v>-</v>
      </c>
      <c r="AK163" s="245" t="str">
        <f t="shared" si="40"/>
        <v>-</v>
      </c>
      <c r="AL163" s="246" t="str">
        <f t="shared" si="41"/>
        <v>-</v>
      </c>
      <c r="AM163" s="237"/>
      <c r="AN163" s="237"/>
      <c r="AO163" s="237"/>
      <c r="AP163" s="237"/>
      <c r="AQ163" s="237"/>
      <c r="AR163" s="237"/>
      <c r="AS163" s="237"/>
      <c r="AT163" s="237"/>
      <c r="AU163" s="237"/>
      <c r="AV163" s="237"/>
      <c r="AW163" s="13"/>
      <c r="AX163" s="13"/>
    </row>
    <row r="164" spans="1:50" ht="12.75" customHeight="1" x14ac:dyDescent="0.2">
      <c r="A164" s="144">
        <f t="shared" si="28"/>
        <v>16</v>
      </c>
      <c r="B164" s="9">
        <v>141</v>
      </c>
      <c r="C164" s="213"/>
      <c r="D164" s="214"/>
      <c r="E164" s="79" t="str">
        <f>IF(ISBLANK(D164), "", VLOOKUP(D164, Z!$A$2:$C$4127, 3, FALSE))</f>
        <v/>
      </c>
      <c r="F164" s="215"/>
      <c r="G164" s="216"/>
      <c r="H164" s="217" t="b">
        <v>0</v>
      </c>
      <c r="I164" s="217" t="b">
        <v>0</v>
      </c>
      <c r="J164" s="152" t="str">
        <f t="shared" si="31"/>
        <v>-</v>
      </c>
      <c r="K164" s="218"/>
      <c r="L164" s="219"/>
      <c r="M164" s="220"/>
      <c r="N164" s="152" t="str">
        <f t="shared" si="32"/>
        <v>-</v>
      </c>
      <c r="O164" s="221"/>
      <c r="P164" s="222"/>
      <c r="Q164" s="214"/>
      <c r="R164" s="223"/>
      <c r="S164" s="213"/>
      <c r="T164" s="214"/>
      <c r="U164" s="79" t="str">
        <f>IF(ISBLANK(T164), "", VLOOKUP(T164, Z!$A$2:$C$4127, 3, FALSE))</f>
        <v/>
      </c>
      <c r="V164" s="225"/>
      <c r="W164" s="160">
        <f t="shared" si="33"/>
        <v>0</v>
      </c>
      <c r="X164" s="237"/>
      <c r="Y164" s="241">
        <f t="shared" si="34"/>
        <v>0</v>
      </c>
      <c r="Z164" s="242">
        <f t="shared" si="35"/>
        <v>15</v>
      </c>
      <c r="AA164" s="242">
        <v>0.75</v>
      </c>
      <c r="AB164" s="242">
        <f t="shared" si="29"/>
        <v>1.8</v>
      </c>
      <c r="AC164" s="242">
        <f t="shared" si="36"/>
        <v>43</v>
      </c>
      <c r="AD164" s="241" t="str" cm="1">
        <f t="array" ref="AD164">IFERROR(INDEX($AO$26:$AO$35, AF164), "-")</f>
        <v>-</v>
      </c>
      <c r="AE164" s="243" cm="1">
        <f t="array" ref="AE164">IFERROR(INDEX(($AP$26:$AS$35,$AP$36:$AV$40), IF($Y$20="B", MATCH($AF164, $AN$36:$AN$40, 0), MATCH($AF164, $AN$26:$AN$35, 0)), MATCH($AK164, $AP$25:$AV$25, 0), IF($Y$20="B", 2, 1)), 0)</f>
        <v>0</v>
      </c>
      <c r="AF164" s="244" t="str">
        <f t="shared" si="30"/>
        <v>-</v>
      </c>
      <c r="AG164" s="244" t="str">
        <f t="shared" si="37"/>
        <v>-</v>
      </c>
      <c r="AH164" s="245" t="str">
        <f t="shared" si="38"/>
        <v>-</v>
      </c>
      <c r="AI164" s="245" t="str">
        <f t="shared" si="39"/>
        <v>-</v>
      </c>
      <c r="AJ164" s="245" t="str" cm="1">
        <f t="array" ref="AJ164">IF($AG164=1, IF(ISBLANK($L164), "!", $L164), IFERROR(_xlfn.SWITCH(TRUE, AH164&lt;=0.5, "A", AH164&lt;=1, "B", AH164&lt;=1.5, "C", AH164&lt;=2, "D", AH164&lt;=2.5, "E", AH164&lt;=3, "F", AH164&lt;=1000, "G"), "-"))</f>
        <v>-</v>
      </c>
      <c r="AK164" s="245" t="str">
        <f t="shared" si="40"/>
        <v>-</v>
      </c>
      <c r="AL164" s="246" t="str">
        <f t="shared" si="41"/>
        <v>-</v>
      </c>
      <c r="AM164" s="237"/>
      <c r="AN164" s="237"/>
      <c r="AO164" s="237"/>
      <c r="AP164" s="237"/>
      <c r="AQ164" s="237"/>
      <c r="AR164" s="237"/>
      <c r="AS164" s="237"/>
      <c r="AT164" s="237"/>
      <c r="AU164" s="237"/>
      <c r="AV164" s="237"/>
      <c r="AW164" s="13"/>
      <c r="AX164" s="13"/>
    </row>
    <row r="165" spans="1:50" ht="12.75" customHeight="1" x14ac:dyDescent="0.2">
      <c r="A165" s="144">
        <f t="shared" si="28"/>
        <v>16</v>
      </c>
      <c r="B165" s="9">
        <v>142</v>
      </c>
      <c r="C165" s="213"/>
      <c r="D165" s="214"/>
      <c r="E165" s="79" t="str">
        <f>IF(ISBLANK(D165), "", VLOOKUP(D165, Z!$A$2:$C$4127, 3, FALSE))</f>
        <v/>
      </c>
      <c r="F165" s="215"/>
      <c r="G165" s="216"/>
      <c r="H165" s="217" t="b">
        <v>0</v>
      </c>
      <c r="I165" s="217" t="b">
        <v>0</v>
      </c>
      <c r="J165" s="152" t="str">
        <f t="shared" si="31"/>
        <v>-</v>
      </c>
      <c r="K165" s="218"/>
      <c r="L165" s="219"/>
      <c r="M165" s="220"/>
      <c r="N165" s="152" t="str">
        <f t="shared" si="32"/>
        <v>-</v>
      </c>
      <c r="O165" s="221"/>
      <c r="P165" s="222"/>
      <c r="Q165" s="214"/>
      <c r="R165" s="223"/>
      <c r="S165" s="213"/>
      <c r="T165" s="214"/>
      <c r="U165" s="79" t="str">
        <f>IF(ISBLANK(T165), "", VLOOKUP(T165, Z!$A$2:$C$4127, 3, FALSE))</f>
        <v/>
      </c>
      <c r="V165" s="225"/>
      <c r="W165" s="160">
        <f t="shared" si="33"/>
        <v>0</v>
      </c>
      <c r="X165" s="237"/>
      <c r="Y165" s="241">
        <f t="shared" si="34"/>
        <v>0</v>
      </c>
      <c r="Z165" s="242">
        <f t="shared" si="35"/>
        <v>15</v>
      </c>
      <c r="AA165" s="242">
        <v>0.75</v>
      </c>
      <c r="AB165" s="242">
        <f t="shared" si="29"/>
        <v>1.8</v>
      </c>
      <c r="AC165" s="242">
        <f t="shared" si="36"/>
        <v>43</v>
      </c>
      <c r="AD165" s="241" t="str" cm="1">
        <f t="array" ref="AD165">IFERROR(INDEX($AO$26:$AO$35, AF165), "-")</f>
        <v>-</v>
      </c>
      <c r="AE165" s="243" cm="1">
        <f t="array" ref="AE165">IFERROR(INDEX(($AP$26:$AS$35,$AP$36:$AV$40), IF($Y$20="B", MATCH($AF165, $AN$36:$AN$40, 0), MATCH($AF165, $AN$26:$AN$35, 0)), MATCH($AK165, $AP$25:$AV$25, 0), IF($Y$20="B", 2, 1)), 0)</f>
        <v>0</v>
      </c>
      <c r="AF165" s="244" t="str">
        <f t="shared" si="30"/>
        <v>-</v>
      </c>
      <c r="AG165" s="244" t="str">
        <f t="shared" si="37"/>
        <v>-</v>
      </c>
      <c r="AH165" s="245" t="str">
        <f t="shared" si="38"/>
        <v>-</v>
      </c>
      <c r="AI165" s="245" t="str">
        <f t="shared" si="39"/>
        <v>-</v>
      </c>
      <c r="AJ165" s="245" t="str" cm="1">
        <f t="array" ref="AJ165">IF($AG165=1, IF(ISBLANK($L165), "!", $L165), IFERROR(_xlfn.SWITCH(TRUE, AH165&lt;=0.5, "A", AH165&lt;=1, "B", AH165&lt;=1.5, "C", AH165&lt;=2, "D", AH165&lt;=2.5, "E", AH165&lt;=3, "F", AH165&lt;=1000, "G"), "-"))</f>
        <v>-</v>
      </c>
      <c r="AK165" s="245" t="str">
        <f t="shared" si="40"/>
        <v>-</v>
      </c>
      <c r="AL165" s="246" t="str">
        <f t="shared" si="41"/>
        <v>-</v>
      </c>
      <c r="AM165" s="237"/>
      <c r="AN165" s="237"/>
      <c r="AO165" s="237"/>
      <c r="AP165" s="237"/>
      <c r="AQ165" s="237"/>
      <c r="AR165" s="237"/>
      <c r="AS165" s="237"/>
      <c r="AT165" s="237"/>
      <c r="AU165" s="237"/>
      <c r="AV165" s="237"/>
      <c r="AW165" s="13"/>
      <c r="AX165" s="13"/>
    </row>
    <row r="166" spans="1:50" ht="12.75" customHeight="1" x14ac:dyDescent="0.2">
      <c r="A166" s="144">
        <f t="shared" si="28"/>
        <v>16</v>
      </c>
      <c r="B166" s="9">
        <v>143</v>
      </c>
      <c r="C166" s="213"/>
      <c r="D166" s="214"/>
      <c r="E166" s="79" t="str">
        <f>IF(ISBLANK(D166), "", VLOOKUP(D166, Z!$A$2:$C$4127, 3, FALSE))</f>
        <v/>
      </c>
      <c r="F166" s="215"/>
      <c r="G166" s="216"/>
      <c r="H166" s="217" t="b">
        <v>0</v>
      </c>
      <c r="I166" s="217" t="b">
        <v>0</v>
      </c>
      <c r="J166" s="152" t="str">
        <f t="shared" si="31"/>
        <v>-</v>
      </c>
      <c r="K166" s="218"/>
      <c r="L166" s="219"/>
      <c r="M166" s="220"/>
      <c r="N166" s="152" t="str">
        <f t="shared" si="32"/>
        <v>-</v>
      </c>
      <c r="O166" s="221"/>
      <c r="P166" s="222"/>
      <c r="Q166" s="214"/>
      <c r="R166" s="223"/>
      <c r="S166" s="213"/>
      <c r="T166" s="214"/>
      <c r="U166" s="79" t="str">
        <f>IF(ISBLANK(T166), "", VLOOKUP(T166, Z!$A$2:$C$4127, 3, FALSE))</f>
        <v/>
      </c>
      <c r="V166" s="225"/>
      <c r="W166" s="160">
        <f t="shared" si="33"/>
        <v>0</v>
      </c>
      <c r="X166" s="237"/>
      <c r="Y166" s="241">
        <f t="shared" si="34"/>
        <v>0</v>
      </c>
      <c r="Z166" s="242">
        <f t="shared" si="35"/>
        <v>15</v>
      </c>
      <c r="AA166" s="242">
        <v>0.75</v>
      </c>
      <c r="AB166" s="242">
        <f t="shared" si="29"/>
        <v>1.8</v>
      </c>
      <c r="AC166" s="242">
        <f t="shared" si="36"/>
        <v>43</v>
      </c>
      <c r="AD166" s="241" t="str" cm="1">
        <f t="array" ref="AD166">IFERROR(INDEX($AO$26:$AO$35, AF166), "-")</f>
        <v>-</v>
      </c>
      <c r="AE166" s="243" cm="1">
        <f t="array" ref="AE166">IFERROR(INDEX(($AP$26:$AS$35,$AP$36:$AV$40), IF($Y$20="B", MATCH($AF166, $AN$36:$AN$40, 0), MATCH($AF166, $AN$26:$AN$35, 0)), MATCH($AK166, $AP$25:$AV$25, 0), IF($Y$20="B", 2, 1)), 0)</f>
        <v>0</v>
      </c>
      <c r="AF166" s="244" t="str">
        <f t="shared" si="30"/>
        <v>-</v>
      </c>
      <c r="AG166" s="244" t="str">
        <f t="shared" si="37"/>
        <v>-</v>
      </c>
      <c r="AH166" s="245" t="str">
        <f t="shared" si="38"/>
        <v>-</v>
      </c>
      <c r="AI166" s="245" t="str">
        <f t="shared" si="39"/>
        <v>-</v>
      </c>
      <c r="AJ166" s="245" t="str" cm="1">
        <f t="array" ref="AJ166">IF($AG166=1, IF(ISBLANK($L166), "!", $L166), IFERROR(_xlfn.SWITCH(TRUE, AH166&lt;=0.5, "A", AH166&lt;=1, "B", AH166&lt;=1.5, "C", AH166&lt;=2, "D", AH166&lt;=2.5, "E", AH166&lt;=3, "F", AH166&lt;=1000, "G"), "-"))</f>
        <v>-</v>
      </c>
      <c r="AK166" s="245" t="str">
        <f t="shared" si="40"/>
        <v>-</v>
      </c>
      <c r="AL166" s="246" t="str">
        <f t="shared" si="41"/>
        <v>-</v>
      </c>
      <c r="AM166" s="237"/>
      <c r="AN166" s="237"/>
      <c r="AO166" s="237"/>
      <c r="AP166" s="237"/>
      <c r="AQ166" s="237"/>
      <c r="AR166" s="237"/>
      <c r="AS166" s="237"/>
      <c r="AT166" s="237"/>
      <c r="AU166" s="237"/>
      <c r="AV166" s="237"/>
      <c r="AW166" s="13"/>
      <c r="AX166" s="13"/>
    </row>
    <row r="167" spans="1:50" ht="12.75" customHeight="1" x14ac:dyDescent="0.2">
      <c r="A167" s="144">
        <f t="shared" si="28"/>
        <v>16</v>
      </c>
      <c r="B167" s="9">
        <v>144</v>
      </c>
      <c r="C167" s="213"/>
      <c r="D167" s="214"/>
      <c r="E167" s="79" t="str">
        <f>IF(ISBLANK(D167), "", VLOOKUP(D167, Z!$A$2:$C$4127, 3, FALSE))</f>
        <v/>
      </c>
      <c r="F167" s="215"/>
      <c r="G167" s="216"/>
      <c r="H167" s="217" t="b">
        <v>0</v>
      </c>
      <c r="I167" s="217" t="b">
        <v>0</v>
      </c>
      <c r="J167" s="152" t="str">
        <f t="shared" si="31"/>
        <v>-</v>
      </c>
      <c r="K167" s="218"/>
      <c r="L167" s="219"/>
      <c r="M167" s="220"/>
      <c r="N167" s="152" t="str">
        <f t="shared" si="32"/>
        <v>-</v>
      </c>
      <c r="O167" s="221"/>
      <c r="P167" s="222"/>
      <c r="Q167" s="214"/>
      <c r="R167" s="223"/>
      <c r="S167" s="213"/>
      <c r="T167" s="214"/>
      <c r="U167" s="79" t="str">
        <f>IF(ISBLANK(T167), "", VLOOKUP(T167, Z!$A$2:$C$4127, 3, FALSE))</f>
        <v/>
      </c>
      <c r="V167" s="225"/>
      <c r="W167" s="160">
        <f t="shared" si="33"/>
        <v>0</v>
      </c>
      <c r="X167" s="237"/>
      <c r="Y167" s="241">
        <f t="shared" si="34"/>
        <v>0</v>
      </c>
      <c r="Z167" s="242">
        <f t="shared" si="35"/>
        <v>15</v>
      </c>
      <c r="AA167" s="242">
        <v>0.75</v>
      </c>
      <c r="AB167" s="242">
        <f t="shared" si="29"/>
        <v>1.8</v>
      </c>
      <c r="AC167" s="242">
        <f t="shared" si="36"/>
        <v>43</v>
      </c>
      <c r="AD167" s="241" t="str" cm="1">
        <f t="array" ref="AD167">IFERROR(INDEX($AO$26:$AO$35, AF167), "-")</f>
        <v>-</v>
      </c>
      <c r="AE167" s="243" cm="1">
        <f t="array" ref="AE167">IFERROR(INDEX(($AP$26:$AS$35,$AP$36:$AV$40), IF($Y$20="B", MATCH($AF167, $AN$36:$AN$40, 0), MATCH($AF167, $AN$26:$AN$35, 0)), MATCH($AK167, $AP$25:$AV$25, 0), IF($Y$20="B", 2, 1)), 0)</f>
        <v>0</v>
      </c>
      <c r="AF167" s="244" t="str">
        <f t="shared" si="30"/>
        <v>-</v>
      </c>
      <c r="AG167" s="244" t="str">
        <f t="shared" si="37"/>
        <v>-</v>
      </c>
      <c r="AH167" s="245" t="str">
        <f t="shared" si="38"/>
        <v>-</v>
      </c>
      <c r="AI167" s="245" t="str">
        <f t="shared" si="39"/>
        <v>-</v>
      </c>
      <c r="AJ167" s="245" t="str" cm="1">
        <f t="array" ref="AJ167">IF($AG167=1, IF(ISBLANK($L167), "!", $L167), IFERROR(_xlfn.SWITCH(TRUE, AH167&lt;=0.5, "A", AH167&lt;=1, "B", AH167&lt;=1.5, "C", AH167&lt;=2, "D", AH167&lt;=2.5, "E", AH167&lt;=3, "F", AH167&lt;=1000, "G"), "-"))</f>
        <v>-</v>
      </c>
      <c r="AK167" s="245" t="str">
        <f t="shared" si="40"/>
        <v>-</v>
      </c>
      <c r="AL167" s="246" t="str">
        <f t="shared" si="41"/>
        <v>-</v>
      </c>
      <c r="AM167" s="237"/>
      <c r="AN167" s="237"/>
      <c r="AO167" s="237"/>
      <c r="AP167" s="237"/>
      <c r="AQ167" s="237"/>
      <c r="AR167" s="237"/>
      <c r="AS167" s="237"/>
      <c r="AT167" s="237"/>
      <c r="AU167" s="237"/>
      <c r="AV167" s="237"/>
      <c r="AW167" s="13"/>
      <c r="AX167" s="13"/>
    </row>
    <row r="168" spans="1:50" ht="12.75" customHeight="1" x14ac:dyDescent="0.2">
      <c r="A168" s="144">
        <f t="shared" si="28"/>
        <v>16</v>
      </c>
      <c r="B168" s="9">
        <v>145</v>
      </c>
      <c r="C168" s="213"/>
      <c r="D168" s="214"/>
      <c r="E168" s="79" t="str">
        <f>IF(ISBLANK(D168), "", VLOOKUP(D168, Z!$A$2:$C$4127, 3, FALSE))</f>
        <v/>
      </c>
      <c r="F168" s="215"/>
      <c r="G168" s="216"/>
      <c r="H168" s="217" t="b">
        <v>0</v>
      </c>
      <c r="I168" s="217" t="b">
        <v>0</v>
      </c>
      <c r="J168" s="152" t="str">
        <f t="shared" si="31"/>
        <v>-</v>
      </c>
      <c r="K168" s="218"/>
      <c r="L168" s="219"/>
      <c r="M168" s="220"/>
      <c r="N168" s="152" t="str">
        <f t="shared" si="32"/>
        <v>-</v>
      </c>
      <c r="O168" s="221"/>
      <c r="P168" s="222"/>
      <c r="Q168" s="214"/>
      <c r="R168" s="223"/>
      <c r="S168" s="213"/>
      <c r="T168" s="214"/>
      <c r="U168" s="79" t="str">
        <f>IF(ISBLANK(T168), "", VLOOKUP(T168, Z!$A$2:$C$4127, 3, FALSE))</f>
        <v/>
      </c>
      <c r="V168" s="225"/>
      <c r="W168" s="160">
        <f t="shared" si="33"/>
        <v>0</v>
      </c>
      <c r="X168" s="237"/>
      <c r="Y168" s="241">
        <f t="shared" si="34"/>
        <v>0</v>
      </c>
      <c r="Z168" s="242">
        <f t="shared" si="35"/>
        <v>15</v>
      </c>
      <c r="AA168" s="242">
        <v>0.75</v>
      </c>
      <c r="AB168" s="242">
        <f t="shared" si="29"/>
        <v>1.8</v>
      </c>
      <c r="AC168" s="242">
        <f t="shared" si="36"/>
        <v>43</v>
      </c>
      <c r="AD168" s="241" t="str" cm="1">
        <f t="array" ref="AD168">IFERROR(INDEX($AO$26:$AO$35, AF168), "-")</f>
        <v>-</v>
      </c>
      <c r="AE168" s="243" cm="1">
        <f t="array" ref="AE168">IFERROR(INDEX(($AP$26:$AS$35,$AP$36:$AV$40), IF($Y$20="B", MATCH($AF168, $AN$36:$AN$40, 0), MATCH($AF168, $AN$26:$AN$35, 0)), MATCH($AK168, $AP$25:$AV$25, 0), IF($Y$20="B", 2, 1)), 0)</f>
        <v>0</v>
      </c>
      <c r="AF168" s="244" t="str">
        <f t="shared" si="30"/>
        <v>-</v>
      </c>
      <c r="AG168" s="244" t="str">
        <f t="shared" si="37"/>
        <v>-</v>
      </c>
      <c r="AH168" s="245" t="str">
        <f t="shared" si="38"/>
        <v>-</v>
      </c>
      <c r="AI168" s="245" t="str">
        <f t="shared" si="39"/>
        <v>-</v>
      </c>
      <c r="AJ168" s="245" t="str" cm="1">
        <f t="array" ref="AJ168">IF($AG168=1, IF(ISBLANK($L168), "!", $L168), IFERROR(_xlfn.SWITCH(TRUE, AH168&lt;=0.5, "A", AH168&lt;=1, "B", AH168&lt;=1.5, "C", AH168&lt;=2, "D", AH168&lt;=2.5, "E", AH168&lt;=3, "F", AH168&lt;=1000, "G"), "-"))</f>
        <v>-</v>
      </c>
      <c r="AK168" s="245" t="str">
        <f t="shared" si="40"/>
        <v>-</v>
      </c>
      <c r="AL168" s="246" t="str">
        <f t="shared" si="41"/>
        <v>-</v>
      </c>
      <c r="AM168" s="237"/>
      <c r="AN168" s="237"/>
      <c r="AO168" s="237"/>
      <c r="AP168" s="237"/>
      <c r="AQ168" s="237"/>
      <c r="AR168" s="237"/>
      <c r="AS168" s="237"/>
      <c r="AT168" s="237"/>
      <c r="AU168" s="237"/>
      <c r="AV168" s="237"/>
      <c r="AW168" s="13"/>
      <c r="AX168" s="13"/>
    </row>
    <row r="169" spans="1:50" ht="12.75" customHeight="1" x14ac:dyDescent="0.2">
      <c r="A169" s="144">
        <f t="shared" si="28"/>
        <v>16</v>
      </c>
      <c r="B169" s="9">
        <v>146</v>
      </c>
      <c r="C169" s="213"/>
      <c r="D169" s="214"/>
      <c r="E169" s="79" t="str">
        <f>IF(ISBLANK(D169), "", VLOOKUP(D169, Z!$A$2:$C$4127, 3, FALSE))</f>
        <v/>
      </c>
      <c r="F169" s="215"/>
      <c r="G169" s="216"/>
      <c r="H169" s="217" t="b">
        <v>0</v>
      </c>
      <c r="I169" s="217" t="b">
        <v>0</v>
      </c>
      <c r="J169" s="152" t="str">
        <f t="shared" si="31"/>
        <v>-</v>
      </c>
      <c r="K169" s="218"/>
      <c r="L169" s="219"/>
      <c r="M169" s="220"/>
      <c r="N169" s="152" t="str">
        <f t="shared" si="32"/>
        <v>-</v>
      </c>
      <c r="O169" s="221"/>
      <c r="P169" s="222"/>
      <c r="Q169" s="214"/>
      <c r="R169" s="223"/>
      <c r="S169" s="213"/>
      <c r="T169" s="214"/>
      <c r="U169" s="79" t="str">
        <f>IF(ISBLANK(T169), "", VLOOKUP(T169, Z!$A$2:$C$4127, 3, FALSE))</f>
        <v/>
      </c>
      <c r="V169" s="225"/>
      <c r="W169" s="160">
        <f t="shared" si="33"/>
        <v>0</v>
      </c>
      <c r="X169" s="237"/>
      <c r="Y169" s="241">
        <f t="shared" si="34"/>
        <v>0</v>
      </c>
      <c r="Z169" s="242">
        <f t="shared" si="35"/>
        <v>15</v>
      </c>
      <c r="AA169" s="242">
        <v>0.75</v>
      </c>
      <c r="AB169" s="242">
        <f t="shared" si="29"/>
        <v>1.8</v>
      </c>
      <c r="AC169" s="242">
        <f t="shared" si="36"/>
        <v>43</v>
      </c>
      <c r="AD169" s="241" t="str" cm="1">
        <f t="array" ref="AD169">IFERROR(INDEX($AO$26:$AO$35, AF169), "-")</f>
        <v>-</v>
      </c>
      <c r="AE169" s="243" cm="1">
        <f t="array" ref="AE169">IFERROR(INDEX(($AP$26:$AS$35,$AP$36:$AV$40), IF($Y$20="B", MATCH($AF169, $AN$36:$AN$40, 0), MATCH($AF169, $AN$26:$AN$35, 0)), MATCH($AK169, $AP$25:$AV$25, 0), IF($Y$20="B", 2, 1)), 0)</f>
        <v>0</v>
      </c>
      <c r="AF169" s="244" t="str">
        <f t="shared" si="30"/>
        <v>-</v>
      </c>
      <c r="AG169" s="244" t="str">
        <f t="shared" si="37"/>
        <v>-</v>
      </c>
      <c r="AH169" s="245" t="str">
        <f t="shared" si="38"/>
        <v>-</v>
      </c>
      <c r="AI169" s="245" t="str">
        <f t="shared" si="39"/>
        <v>-</v>
      </c>
      <c r="AJ169" s="245" t="str" cm="1">
        <f t="array" ref="AJ169">IF($AG169=1, IF(ISBLANK($L169), "!", $L169), IFERROR(_xlfn.SWITCH(TRUE, AH169&lt;=0.5, "A", AH169&lt;=1, "B", AH169&lt;=1.5, "C", AH169&lt;=2, "D", AH169&lt;=2.5, "E", AH169&lt;=3, "F", AH169&lt;=1000, "G"), "-"))</f>
        <v>-</v>
      </c>
      <c r="AK169" s="245" t="str">
        <f t="shared" si="40"/>
        <v>-</v>
      </c>
      <c r="AL169" s="246" t="str">
        <f t="shared" si="41"/>
        <v>-</v>
      </c>
      <c r="AM169" s="237"/>
      <c r="AN169" s="237"/>
      <c r="AO169" s="237"/>
      <c r="AP169" s="237"/>
      <c r="AQ169" s="237"/>
      <c r="AR169" s="237"/>
      <c r="AS169" s="237"/>
      <c r="AT169" s="237"/>
      <c r="AU169" s="237"/>
      <c r="AV169" s="237"/>
      <c r="AW169" s="13"/>
      <c r="AX169" s="13"/>
    </row>
    <row r="170" spans="1:50" ht="12.75" customHeight="1" x14ac:dyDescent="0.2">
      <c r="A170" s="144">
        <f t="shared" si="28"/>
        <v>16</v>
      </c>
      <c r="B170" s="9">
        <v>147</v>
      </c>
      <c r="C170" s="213"/>
      <c r="D170" s="214"/>
      <c r="E170" s="79" t="str">
        <f>IF(ISBLANK(D170), "", VLOOKUP(D170, Z!$A$2:$C$4127, 3, FALSE))</f>
        <v/>
      </c>
      <c r="F170" s="215"/>
      <c r="G170" s="216"/>
      <c r="H170" s="217" t="b">
        <v>0</v>
      </c>
      <c r="I170" s="217" t="b">
        <v>0</v>
      </c>
      <c r="J170" s="152" t="str">
        <f t="shared" si="31"/>
        <v>-</v>
      </c>
      <c r="K170" s="218"/>
      <c r="L170" s="219"/>
      <c r="M170" s="220"/>
      <c r="N170" s="152" t="str">
        <f t="shared" si="32"/>
        <v>-</v>
      </c>
      <c r="O170" s="221"/>
      <c r="P170" s="222"/>
      <c r="Q170" s="214"/>
      <c r="R170" s="223"/>
      <c r="S170" s="213"/>
      <c r="T170" s="214"/>
      <c r="U170" s="79" t="str">
        <f>IF(ISBLANK(T170), "", VLOOKUP(T170, Z!$A$2:$C$4127, 3, FALSE))</f>
        <v/>
      </c>
      <c r="V170" s="225"/>
      <c r="W170" s="160">
        <f t="shared" si="33"/>
        <v>0</v>
      </c>
      <c r="X170" s="237"/>
      <c r="Y170" s="241">
        <f t="shared" si="34"/>
        <v>0</v>
      </c>
      <c r="Z170" s="242">
        <f t="shared" si="35"/>
        <v>15</v>
      </c>
      <c r="AA170" s="242">
        <v>0.75</v>
      </c>
      <c r="AB170" s="242">
        <f t="shared" si="29"/>
        <v>1.8</v>
      </c>
      <c r="AC170" s="242">
        <f t="shared" si="36"/>
        <v>43</v>
      </c>
      <c r="AD170" s="241" t="str" cm="1">
        <f t="array" ref="AD170">IFERROR(INDEX($AO$26:$AO$35, AF170), "-")</f>
        <v>-</v>
      </c>
      <c r="AE170" s="243" cm="1">
        <f t="array" ref="AE170">IFERROR(INDEX(($AP$26:$AS$35,$AP$36:$AV$40), IF($Y$20="B", MATCH($AF170, $AN$36:$AN$40, 0), MATCH($AF170, $AN$26:$AN$35, 0)), MATCH($AK170, $AP$25:$AV$25, 0), IF($Y$20="B", 2, 1)), 0)</f>
        <v>0</v>
      </c>
      <c r="AF170" s="244" t="str">
        <f t="shared" si="30"/>
        <v>-</v>
      </c>
      <c r="AG170" s="244" t="str">
        <f t="shared" si="37"/>
        <v>-</v>
      </c>
      <c r="AH170" s="245" t="str">
        <f t="shared" si="38"/>
        <v>-</v>
      </c>
      <c r="AI170" s="245" t="str">
        <f t="shared" si="39"/>
        <v>-</v>
      </c>
      <c r="AJ170" s="245" t="str" cm="1">
        <f t="array" ref="AJ170">IF($AG170=1, IF(ISBLANK($L170), "!", $L170), IFERROR(_xlfn.SWITCH(TRUE, AH170&lt;=0.5, "A", AH170&lt;=1, "B", AH170&lt;=1.5, "C", AH170&lt;=2, "D", AH170&lt;=2.5, "E", AH170&lt;=3, "F", AH170&lt;=1000, "G"), "-"))</f>
        <v>-</v>
      </c>
      <c r="AK170" s="245" t="str">
        <f t="shared" si="40"/>
        <v>-</v>
      </c>
      <c r="AL170" s="246" t="str">
        <f t="shared" si="41"/>
        <v>-</v>
      </c>
      <c r="AM170" s="237"/>
      <c r="AN170" s="237"/>
      <c r="AO170" s="237"/>
      <c r="AP170" s="237"/>
      <c r="AQ170" s="237"/>
      <c r="AR170" s="237"/>
      <c r="AS170" s="237"/>
      <c r="AT170" s="237"/>
      <c r="AU170" s="237"/>
      <c r="AV170" s="237"/>
      <c r="AW170" s="13"/>
      <c r="AX170" s="13"/>
    </row>
    <row r="171" spans="1:50" ht="12.75" customHeight="1" x14ac:dyDescent="0.2">
      <c r="A171" s="144">
        <f t="shared" si="28"/>
        <v>16</v>
      </c>
      <c r="B171" s="9">
        <v>148</v>
      </c>
      <c r="C171" s="213"/>
      <c r="D171" s="214"/>
      <c r="E171" s="79" t="str">
        <f>IF(ISBLANK(D171), "", VLOOKUP(D171, Z!$A$2:$C$4127, 3, FALSE))</f>
        <v/>
      </c>
      <c r="F171" s="215"/>
      <c r="G171" s="216"/>
      <c r="H171" s="217" t="b">
        <v>0</v>
      </c>
      <c r="I171" s="217" t="b">
        <v>0</v>
      </c>
      <c r="J171" s="152" t="str">
        <f t="shared" si="31"/>
        <v>-</v>
      </c>
      <c r="K171" s="218"/>
      <c r="L171" s="219"/>
      <c r="M171" s="220"/>
      <c r="N171" s="152" t="str">
        <f t="shared" si="32"/>
        <v>-</v>
      </c>
      <c r="O171" s="221"/>
      <c r="P171" s="222"/>
      <c r="Q171" s="214"/>
      <c r="R171" s="223"/>
      <c r="S171" s="213"/>
      <c r="T171" s="214"/>
      <c r="U171" s="79" t="str">
        <f>IF(ISBLANK(T171), "", VLOOKUP(T171, Z!$A$2:$C$4127, 3, FALSE))</f>
        <v/>
      </c>
      <c r="V171" s="225"/>
      <c r="W171" s="160">
        <f t="shared" si="33"/>
        <v>0</v>
      </c>
      <c r="X171" s="237"/>
      <c r="Y171" s="241">
        <f t="shared" si="34"/>
        <v>0</v>
      </c>
      <c r="Z171" s="242">
        <f t="shared" si="35"/>
        <v>15</v>
      </c>
      <c r="AA171" s="242">
        <v>0.75</v>
      </c>
      <c r="AB171" s="242">
        <f t="shared" si="29"/>
        <v>1.8</v>
      </c>
      <c r="AC171" s="242">
        <f t="shared" si="36"/>
        <v>43</v>
      </c>
      <c r="AD171" s="241" t="str" cm="1">
        <f t="array" ref="AD171">IFERROR(INDEX($AO$26:$AO$35, AF171), "-")</f>
        <v>-</v>
      </c>
      <c r="AE171" s="243" cm="1">
        <f t="array" ref="AE171">IFERROR(INDEX(($AP$26:$AS$35,$AP$36:$AV$40), IF($Y$20="B", MATCH($AF171, $AN$36:$AN$40, 0), MATCH($AF171, $AN$26:$AN$35, 0)), MATCH($AK171, $AP$25:$AV$25, 0), IF($Y$20="B", 2, 1)), 0)</f>
        <v>0</v>
      </c>
      <c r="AF171" s="244" t="str">
        <f t="shared" si="30"/>
        <v>-</v>
      </c>
      <c r="AG171" s="244" t="str">
        <f t="shared" si="37"/>
        <v>-</v>
      </c>
      <c r="AH171" s="245" t="str">
        <f t="shared" si="38"/>
        <v>-</v>
      </c>
      <c r="AI171" s="245" t="str">
        <f t="shared" si="39"/>
        <v>-</v>
      </c>
      <c r="AJ171" s="245" t="str" cm="1">
        <f t="array" ref="AJ171">IF($AG171=1, IF(ISBLANK($L171), "!", $L171), IFERROR(_xlfn.SWITCH(TRUE, AH171&lt;=0.5, "A", AH171&lt;=1, "B", AH171&lt;=1.5, "C", AH171&lt;=2, "D", AH171&lt;=2.5, "E", AH171&lt;=3, "F", AH171&lt;=1000, "G"), "-"))</f>
        <v>-</v>
      </c>
      <c r="AK171" s="245" t="str">
        <f t="shared" si="40"/>
        <v>-</v>
      </c>
      <c r="AL171" s="246" t="str">
        <f t="shared" si="41"/>
        <v>-</v>
      </c>
      <c r="AM171" s="237"/>
      <c r="AN171" s="237"/>
      <c r="AO171" s="237"/>
      <c r="AP171" s="237"/>
      <c r="AQ171" s="237"/>
      <c r="AR171" s="237"/>
      <c r="AS171" s="237"/>
      <c r="AT171" s="237"/>
      <c r="AU171" s="237"/>
      <c r="AV171" s="237"/>
      <c r="AW171" s="13"/>
      <c r="AX171" s="13"/>
    </row>
    <row r="172" spans="1:50" ht="12.75" customHeight="1" x14ac:dyDescent="0.2">
      <c r="A172" s="144">
        <f t="shared" si="28"/>
        <v>16</v>
      </c>
      <c r="B172" s="9">
        <v>149</v>
      </c>
      <c r="C172" s="213"/>
      <c r="D172" s="214"/>
      <c r="E172" s="79" t="str">
        <f>IF(ISBLANK(D172), "", VLOOKUP(D172, Z!$A$2:$C$4127, 3, FALSE))</f>
        <v/>
      </c>
      <c r="F172" s="215"/>
      <c r="G172" s="216"/>
      <c r="H172" s="217" t="b">
        <v>0</v>
      </c>
      <c r="I172" s="217" t="b">
        <v>0</v>
      </c>
      <c r="J172" s="152" t="str">
        <f t="shared" si="31"/>
        <v>-</v>
      </c>
      <c r="K172" s="218"/>
      <c r="L172" s="219"/>
      <c r="M172" s="220"/>
      <c r="N172" s="152" t="str">
        <f t="shared" si="32"/>
        <v>-</v>
      </c>
      <c r="O172" s="221"/>
      <c r="P172" s="222"/>
      <c r="Q172" s="214"/>
      <c r="R172" s="223"/>
      <c r="S172" s="213"/>
      <c r="T172" s="214"/>
      <c r="U172" s="79" t="str">
        <f>IF(ISBLANK(T172), "", VLOOKUP(T172, Z!$A$2:$C$4127, 3, FALSE))</f>
        <v/>
      </c>
      <c r="V172" s="225"/>
      <c r="W172" s="160">
        <f t="shared" si="33"/>
        <v>0</v>
      </c>
      <c r="X172" s="237"/>
      <c r="Y172" s="241">
        <f t="shared" si="34"/>
        <v>0</v>
      </c>
      <c r="Z172" s="242">
        <f t="shared" si="35"/>
        <v>15</v>
      </c>
      <c r="AA172" s="242">
        <v>0.75</v>
      </c>
      <c r="AB172" s="242">
        <f t="shared" si="29"/>
        <v>1.8</v>
      </c>
      <c r="AC172" s="242">
        <f t="shared" si="36"/>
        <v>43</v>
      </c>
      <c r="AD172" s="241" t="str" cm="1">
        <f t="array" ref="AD172">IFERROR(INDEX($AO$26:$AO$35, AF172), "-")</f>
        <v>-</v>
      </c>
      <c r="AE172" s="243" cm="1">
        <f t="array" ref="AE172">IFERROR(INDEX(($AP$26:$AS$35,$AP$36:$AV$40), IF($Y$20="B", MATCH($AF172, $AN$36:$AN$40, 0), MATCH($AF172, $AN$26:$AN$35, 0)), MATCH($AK172, $AP$25:$AV$25, 0), IF($Y$20="B", 2, 1)), 0)</f>
        <v>0</v>
      </c>
      <c r="AF172" s="244" t="str">
        <f t="shared" si="30"/>
        <v>-</v>
      </c>
      <c r="AG172" s="244" t="str">
        <f t="shared" si="37"/>
        <v>-</v>
      </c>
      <c r="AH172" s="245" t="str">
        <f t="shared" si="38"/>
        <v>-</v>
      </c>
      <c r="AI172" s="245" t="str">
        <f t="shared" si="39"/>
        <v>-</v>
      </c>
      <c r="AJ172" s="245" t="str" cm="1">
        <f t="array" ref="AJ172">IF($AG172=1, IF(ISBLANK($L172), "!", $L172), IFERROR(_xlfn.SWITCH(TRUE, AH172&lt;=0.5, "A", AH172&lt;=1, "B", AH172&lt;=1.5, "C", AH172&lt;=2, "D", AH172&lt;=2.5, "E", AH172&lt;=3, "F", AH172&lt;=1000, "G"), "-"))</f>
        <v>-</v>
      </c>
      <c r="AK172" s="245" t="str">
        <f t="shared" si="40"/>
        <v>-</v>
      </c>
      <c r="AL172" s="246" t="str">
        <f t="shared" si="41"/>
        <v>-</v>
      </c>
      <c r="AM172" s="237"/>
      <c r="AN172" s="237"/>
      <c r="AO172" s="237"/>
      <c r="AP172" s="237"/>
      <c r="AQ172" s="237"/>
      <c r="AR172" s="237"/>
      <c r="AS172" s="237"/>
      <c r="AT172" s="237"/>
      <c r="AU172" s="237"/>
      <c r="AV172" s="237"/>
      <c r="AW172" s="13"/>
      <c r="AX172" s="13"/>
    </row>
    <row r="173" spans="1:50" ht="12.75" customHeight="1" x14ac:dyDescent="0.2">
      <c r="A173" s="144">
        <f t="shared" si="28"/>
        <v>16</v>
      </c>
      <c r="B173" s="9">
        <v>150</v>
      </c>
      <c r="C173" s="213"/>
      <c r="D173" s="214"/>
      <c r="E173" s="79" t="str">
        <f>IF(ISBLANK(D173), "", VLOOKUP(D173, Z!$A$2:$C$4127, 3, FALSE))</f>
        <v/>
      </c>
      <c r="F173" s="215"/>
      <c r="G173" s="216"/>
      <c r="H173" s="217" t="b">
        <v>0</v>
      </c>
      <c r="I173" s="217" t="b">
        <v>0</v>
      </c>
      <c r="J173" s="152" t="str">
        <f t="shared" si="31"/>
        <v>-</v>
      </c>
      <c r="K173" s="218"/>
      <c r="L173" s="219"/>
      <c r="M173" s="220"/>
      <c r="N173" s="152" t="str">
        <f t="shared" si="32"/>
        <v>-</v>
      </c>
      <c r="O173" s="221"/>
      <c r="P173" s="222"/>
      <c r="Q173" s="214"/>
      <c r="R173" s="223"/>
      <c r="S173" s="213"/>
      <c r="T173" s="214"/>
      <c r="U173" s="79" t="str">
        <f>IF(ISBLANK(T173), "", VLOOKUP(T173, Z!$A$2:$C$4127, 3, FALSE))</f>
        <v/>
      </c>
      <c r="V173" s="225"/>
      <c r="W173" s="160">
        <f t="shared" si="33"/>
        <v>0</v>
      </c>
      <c r="X173" s="237"/>
      <c r="Y173" s="241">
        <f t="shared" si="34"/>
        <v>0</v>
      </c>
      <c r="Z173" s="242">
        <f t="shared" si="35"/>
        <v>15</v>
      </c>
      <c r="AA173" s="242">
        <v>0.75</v>
      </c>
      <c r="AB173" s="242">
        <f t="shared" si="29"/>
        <v>1.8</v>
      </c>
      <c r="AC173" s="242">
        <f t="shared" si="36"/>
        <v>43</v>
      </c>
      <c r="AD173" s="241" t="str" cm="1">
        <f t="array" ref="AD173">IFERROR(INDEX($AO$26:$AO$35, AF173), "-")</f>
        <v>-</v>
      </c>
      <c r="AE173" s="243" cm="1">
        <f t="array" ref="AE173">IFERROR(INDEX(($AP$26:$AS$35,$AP$36:$AV$40), IF($Y$20="B", MATCH($AF173, $AN$36:$AN$40, 0), MATCH($AF173, $AN$26:$AN$35, 0)), MATCH($AK173, $AP$25:$AV$25, 0), IF($Y$20="B", 2, 1)), 0)</f>
        <v>0</v>
      </c>
      <c r="AF173" s="244" t="str">
        <f t="shared" si="30"/>
        <v>-</v>
      </c>
      <c r="AG173" s="244" t="str">
        <f t="shared" si="37"/>
        <v>-</v>
      </c>
      <c r="AH173" s="245" t="str">
        <f t="shared" si="38"/>
        <v>-</v>
      </c>
      <c r="AI173" s="245" t="str">
        <f t="shared" si="39"/>
        <v>-</v>
      </c>
      <c r="AJ173" s="245" t="str" cm="1">
        <f t="array" ref="AJ173">IF($AG173=1, IF(ISBLANK($L173), "!", $L173), IFERROR(_xlfn.SWITCH(TRUE, AH173&lt;=0.5, "A", AH173&lt;=1, "B", AH173&lt;=1.5, "C", AH173&lt;=2, "D", AH173&lt;=2.5, "E", AH173&lt;=3, "F", AH173&lt;=1000, "G"), "-"))</f>
        <v>-</v>
      </c>
      <c r="AK173" s="245" t="str">
        <f t="shared" si="40"/>
        <v>-</v>
      </c>
      <c r="AL173" s="246" t="str">
        <f t="shared" si="41"/>
        <v>-</v>
      </c>
      <c r="AM173" s="237"/>
      <c r="AN173" s="237"/>
      <c r="AO173" s="237"/>
      <c r="AP173" s="237"/>
      <c r="AQ173" s="237"/>
      <c r="AR173" s="237"/>
      <c r="AS173" s="237"/>
      <c r="AT173" s="237"/>
      <c r="AU173" s="237"/>
      <c r="AV173" s="237"/>
      <c r="AW173" s="13"/>
      <c r="AX173" s="13"/>
    </row>
    <row r="174" spans="1:50" ht="12.75" customHeight="1" x14ac:dyDescent="0.2">
      <c r="A174" s="144">
        <f t="shared" si="28"/>
        <v>16</v>
      </c>
      <c r="B174" s="9">
        <v>151</v>
      </c>
      <c r="C174" s="213"/>
      <c r="D174" s="214"/>
      <c r="E174" s="79" t="str">
        <f>IF(ISBLANK(D174), "", VLOOKUP(D174, Z!$A$2:$C$4127, 3, FALSE))</f>
        <v/>
      </c>
      <c r="F174" s="215"/>
      <c r="G174" s="216"/>
      <c r="H174" s="217" t="b">
        <v>0</v>
      </c>
      <c r="I174" s="217" t="b">
        <v>0</v>
      </c>
      <c r="J174" s="152" t="str">
        <f t="shared" si="31"/>
        <v>-</v>
      </c>
      <c r="K174" s="218"/>
      <c r="L174" s="219"/>
      <c r="M174" s="220"/>
      <c r="N174" s="152" t="str">
        <f t="shared" si="32"/>
        <v>-</v>
      </c>
      <c r="O174" s="221"/>
      <c r="P174" s="222"/>
      <c r="Q174" s="214"/>
      <c r="R174" s="223"/>
      <c r="S174" s="213"/>
      <c r="T174" s="214"/>
      <c r="U174" s="79" t="str">
        <f>IF(ISBLANK(T174), "", VLOOKUP(T174, Z!$A$2:$C$4127, 3, FALSE))</f>
        <v/>
      </c>
      <c r="V174" s="225"/>
      <c r="W174" s="160">
        <f t="shared" si="33"/>
        <v>0</v>
      </c>
      <c r="X174" s="237"/>
      <c r="Y174" s="241">
        <f t="shared" si="34"/>
        <v>0</v>
      </c>
      <c r="Z174" s="242">
        <f t="shared" si="35"/>
        <v>15</v>
      </c>
      <c r="AA174" s="242">
        <v>0.75</v>
      </c>
      <c r="AB174" s="242">
        <f t="shared" si="29"/>
        <v>1.8</v>
      </c>
      <c r="AC174" s="242">
        <f t="shared" si="36"/>
        <v>43</v>
      </c>
      <c r="AD174" s="241" t="str" cm="1">
        <f t="array" ref="AD174">IFERROR(INDEX($AO$26:$AO$35, AF174), "-")</f>
        <v>-</v>
      </c>
      <c r="AE174" s="243" cm="1">
        <f t="array" ref="AE174">IFERROR(INDEX(($AP$26:$AS$35,$AP$36:$AV$40), IF($Y$20="B", MATCH($AF174, $AN$36:$AN$40, 0), MATCH($AF174, $AN$26:$AN$35, 0)), MATCH($AK174, $AP$25:$AV$25, 0), IF($Y$20="B", 2, 1)), 0)</f>
        <v>0</v>
      </c>
      <c r="AF174" s="244" t="str">
        <f t="shared" si="30"/>
        <v>-</v>
      </c>
      <c r="AG174" s="244" t="str">
        <f t="shared" si="37"/>
        <v>-</v>
      </c>
      <c r="AH174" s="245" t="str">
        <f t="shared" si="38"/>
        <v>-</v>
      </c>
      <c r="AI174" s="245" t="str">
        <f t="shared" si="39"/>
        <v>-</v>
      </c>
      <c r="AJ174" s="245" t="str" cm="1">
        <f t="array" ref="AJ174">IF($AG174=1, IF(ISBLANK($L174), "!", $L174), IFERROR(_xlfn.SWITCH(TRUE, AH174&lt;=0.5, "A", AH174&lt;=1, "B", AH174&lt;=1.5, "C", AH174&lt;=2, "D", AH174&lt;=2.5, "E", AH174&lt;=3, "F", AH174&lt;=1000, "G"), "-"))</f>
        <v>-</v>
      </c>
      <c r="AK174" s="245" t="str">
        <f t="shared" si="40"/>
        <v>-</v>
      </c>
      <c r="AL174" s="246" t="str">
        <f t="shared" si="41"/>
        <v>-</v>
      </c>
      <c r="AM174" s="237"/>
      <c r="AN174" s="237"/>
      <c r="AO174" s="237"/>
      <c r="AP174" s="237"/>
      <c r="AQ174" s="237"/>
      <c r="AR174" s="237"/>
      <c r="AS174" s="237"/>
      <c r="AT174" s="237"/>
      <c r="AU174" s="237"/>
      <c r="AV174" s="237"/>
      <c r="AW174" s="13"/>
      <c r="AX174" s="13"/>
    </row>
    <row r="175" spans="1:50" ht="12.75" customHeight="1" x14ac:dyDescent="0.2">
      <c r="A175" s="144">
        <f t="shared" si="28"/>
        <v>16</v>
      </c>
      <c r="B175" s="9">
        <v>152</v>
      </c>
      <c r="C175" s="213"/>
      <c r="D175" s="214"/>
      <c r="E175" s="79" t="str">
        <f>IF(ISBLANK(D175), "", VLOOKUP(D175, Z!$A$2:$C$4127, 3, FALSE))</f>
        <v/>
      </c>
      <c r="F175" s="215"/>
      <c r="G175" s="216"/>
      <c r="H175" s="217" t="b">
        <v>0</v>
      </c>
      <c r="I175" s="217" t="b">
        <v>0</v>
      </c>
      <c r="J175" s="152" t="str">
        <f t="shared" si="31"/>
        <v>-</v>
      </c>
      <c r="K175" s="218"/>
      <c r="L175" s="219"/>
      <c r="M175" s="220"/>
      <c r="N175" s="152" t="str">
        <f t="shared" si="32"/>
        <v>-</v>
      </c>
      <c r="O175" s="221"/>
      <c r="P175" s="222"/>
      <c r="Q175" s="214"/>
      <c r="R175" s="223"/>
      <c r="S175" s="213"/>
      <c r="T175" s="214"/>
      <c r="U175" s="79" t="str">
        <f>IF(ISBLANK(T175), "", VLOOKUP(T175, Z!$A$2:$C$4127, 3, FALSE))</f>
        <v/>
      </c>
      <c r="V175" s="225"/>
      <c r="W175" s="160">
        <f t="shared" si="33"/>
        <v>0</v>
      </c>
      <c r="X175" s="237"/>
      <c r="Y175" s="241">
        <f t="shared" si="34"/>
        <v>0</v>
      </c>
      <c r="Z175" s="242">
        <f t="shared" si="35"/>
        <v>15</v>
      </c>
      <c r="AA175" s="242">
        <v>0.75</v>
      </c>
      <c r="AB175" s="242">
        <f t="shared" si="29"/>
        <v>1.8</v>
      </c>
      <c r="AC175" s="242">
        <f t="shared" si="36"/>
        <v>43</v>
      </c>
      <c r="AD175" s="241" t="str" cm="1">
        <f t="array" ref="AD175">IFERROR(INDEX($AO$26:$AO$35, AF175), "-")</f>
        <v>-</v>
      </c>
      <c r="AE175" s="243" cm="1">
        <f t="array" ref="AE175">IFERROR(INDEX(($AP$26:$AS$35,$AP$36:$AV$40), IF($Y$20="B", MATCH($AF175, $AN$36:$AN$40, 0), MATCH($AF175, $AN$26:$AN$35, 0)), MATCH($AK175, $AP$25:$AV$25, 0), IF($Y$20="B", 2, 1)), 0)</f>
        <v>0</v>
      </c>
      <c r="AF175" s="244" t="str">
        <f t="shared" si="30"/>
        <v>-</v>
      </c>
      <c r="AG175" s="244" t="str">
        <f t="shared" si="37"/>
        <v>-</v>
      </c>
      <c r="AH175" s="245" t="str">
        <f t="shared" si="38"/>
        <v>-</v>
      </c>
      <c r="AI175" s="245" t="str">
        <f t="shared" si="39"/>
        <v>-</v>
      </c>
      <c r="AJ175" s="245" t="str" cm="1">
        <f t="array" ref="AJ175">IF($AG175=1, IF(ISBLANK($L175), "!", $L175), IFERROR(_xlfn.SWITCH(TRUE, AH175&lt;=0.5, "A", AH175&lt;=1, "B", AH175&lt;=1.5, "C", AH175&lt;=2, "D", AH175&lt;=2.5, "E", AH175&lt;=3, "F", AH175&lt;=1000, "G"), "-"))</f>
        <v>-</v>
      </c>
      <c r="AK175" s="245" t="str">
        <f t="shared" si="40"/>
        <v>-</v>
      </c>
      <c r="AL175" s="246" t="str">
        <f t="shared" si="41"/>
        <v>-</v>
      </c>
      <c r="AM175" s="237"/>
      <c r="AN175" s="237"/>
      <c r="AO175" s="237"/>
      <c r="AP175" s="237"/>
      <c r="AQ175" s="237"/>
      <c r="AR175" s="237"/>
      <c r="AS175" s="237"/>
      <c r="AT175" s="237"/>
      <c r="AU175" s="237"/>
      <c r="AV175" s="237"/>
      <c r="AW175" s="13"/>
      <c r="AX175" s="13"/>
    </row>
    <row r="176" spans="1:50" ht="12.75" customHeight="1" x14ac:dyDescent="0.2">
      <c r="A176" s="144">
        <f t="shared" si="28"/>
        <v>16</v>
      </c>
      <c r="B176" s="9">
        <v>153</v>
      </c>
      <c r="C176" s="213"/>
      <c r="D176" s="214"/>
      <c r="E176" s="79" t="str">
        <f>IF(ISBLANK(D176), "", VLOOKUP(D176, Z!$A$2:$C$4127, 3, FALSE))</f>
        <v/>
      </c>
      <c r="F176" s="215"/>
      <c r="G176" s="216"/>
      <c r="H176" s="217" t="b">
        <v>0</v>
      </c>
      <c r="I176" s="217" t="b">
        <v>0</v>
      </c>
      <c r="J176" s="152" t="str">
        <f t="shared" si="31"/>
        <v>-</v>
      </c>
      <c r="K176" s="218"/>
      <c r="L176" s="219"/>
      <c r="M176" s="220"/>
      <c r="N176" s="152" t="str">
        <f t="shared" si="32"/>
        <v>-</v>
      </c>
      <c r="O176" s="221"/>
      <c r="P176" s="222"/>
      <c r="Q176" s="214"/>
      <c r="R176" s="223"/>
      <c r="S176" s="213"/>
      <c r="T176" s="214"/>
      <c r="U176" s="79" t="str">
        <f>IF(ISBLANK(T176), "", VLOOKUP(T176, Z!$A$2:$C$4127, 3, FALSE))</f>
        <v/>
      </c>
      <c r="V176" s="225"/>
      <c r="W176" s="160">
        <f t="shared" si="33"/>
        <v>0</v>
      </c>
      <c r="X176" s="237"/>
      <c r="Y176" s="241">
        <f t="shared" si="34"/>
        <v>0</v>
      </c>
      <c r="Z176" s="242">
        <f t="shared" si="35"/>
        <v>15</v>
      </c>
      <c r="AA176" s="242">
        <v>0.75</v>
      </c>
      <c r="AB176" s="242">
        <f t="shared" si="29"/>
        <v>1.8</v>
      </c>
      <c r="AC176" s="242">
        <f t="shared" si="36"/>
        <v>43</v>
      </c>
      <c r="AD176" s="241" t="str" cm="1">
        <f t="array" ref="AD176">IFERROR(INDEX($AO$26:$AO$35, AF176), "-")</f>
        <v>-</v>
      </c>
      <c r="AE176" s="243" cm="1">
        <f t="array" ref="AE176">IFERROR(INDEX(($AP$26:$AS$35,$AP$36:$AV$40), IF($Y$20="B", MATCH($AF176, $AN$36:$AN$40, 0), MATCH($AF176, $AN$26:$AN$35, 0)), MATCH($AK176, $AP$25:$AV$25, 0), IF($Y$20="B", 2, 1)), 0)</f>
        <v>0</v>
      </c>
      <c r="AF176" s="244" t="str">
        <f t="shared" si="30"/>
        <v>-</v>
      </c>
      <c r="AG176" s="244" t="str">
        <f t="shared" si="37"/>
        <v>-</v>
      </c>
      <c r="AH176" s="245" t="str">
        <f t="shared" si="38"/>
        <v>-</v>
      </c>
      <c r="AI176" s="245" t="str">
        <f t="shared" si="39"/>
        <v>-</v>
      </c>
      <c r="AJ176" s="245" t="str" cm="1">
        <f t="array" ref="AJ176">IF($AG176=1, IF(ISBLANK($L176), "!", $L176), IFERROR(_xlfn.SWITCH(TRUE, AH176&lt;=0.5, "A", AH176&lt;=1, "B", AH176&lt;=1.5, "C", AH176&lt;=2, "D", AH176&lt;=2.5, "E", AH176&lt;=3, "F", AH176&lt;=1000, "G"), "-"))</f>
        <v>-</v>
      </c>
      <c r="AK176" s="245" t="str">
        <f t="shared" si="40"/>
        <v>-</v>
      </c>
      <c r="AL176" s="246" t="str">
        <f t="shared" si="41"/>
        <v>-</v>
      </c>
      <c r="AM176" s="237"/>
      <c r="AN176" s="237"/>
      <c r="AO176" s="237"/>
      <c r="AP176" s="237"/>
      <c r="AQ176" s="237"/>
      <c r="AR176" s="237"/>
      <c r="AS176" s="237"/>
      <c r="AT176" s="237"/>
      <c r="AU176" s="237"/>
      <c r="AV176" s="237"/>
      <c r="AW176" s="13"/>
      <c r="AX176" s="13"/>
    </row>
    <row r="177" spans="1:50" ht="12.75" customHeight="1" x14ac:dyDescent="0.2">
      <c r="A177" s="144">
        <f t="shared" si="28"/>
        <v>16</v>
      </c>
      <c r="B177" s="9">
        <v>154</v>
      </c>
      <c r="C177" s="213"/>
      <c r="D177" s="214"/>
      <c r="E177" s="79" t="str">
        <f>IF(ISBLANK(D177), "", VLOOKUP(D177, Z!$A$2:$C$4127, 3, FALSE))</f>
        <v/>
      </c>
      <c r="F177" s="215"/>
      <c r="G177" s="216"/>
      <c r="H177" s="217" t="b">
        <v>0</v>
      </c>
      <c r="I177" s="217" t="b">
        <v>0</v>
      </c>
      <c r="J177" s="152" t="str">
        <f t="shared" si="31"/>
        <v>-</v>
      </c>
      <c r="K177" s="218"/>
      <c r="L177" s="219"/>
      <c r="M177" s="220"/>
      <c r="N177" s="152" t="str">
        <f t="shared" si="32"/>
        <v>-</v>
      </c>
      <c r="O177" s="221"/>
      <c r="P177" s="222"/>
      <c r="Q177" s="214"/>
      <c r="R177" s="223"/>
      <c r="S177" s="213"/>
      <c r="T177" s="214"/>
      <c r="U177" s="79" t="str">
        <f>IF(ISBLANK(T177), "", VLOOKUP(T177, Z!$A$2:$C$4127, 3, FALSE))</f>
        <v/>
      </c>
      <c r="V177" s="225"/>
      <c r="W177" s="160">
        <f t="shared" si="33"/>
        <v>0</v>
      </c>
      <c r="X177" s="237"/>
      <c r="Y177" s="241">
        <f t="shared" si="34"/>
        <v>0</v>
      </c>
      <c r="Z177" s="242">
        <f t="shared" si="35"/>
        <v>15</v>
      </c>
      <c r="AA177" s="242">
        <v>0.75</v>
      </c>
      <c r="AB177" s="242">
        <f t="shared" si="29"/>
        <v>1.8</v>
      </c>
      <c r="AC177" s="242">
        <f t="shared" si="36"/>
        <v>43</v>
      </c>
      <c r="AD177" s="241" t="str" cm="1">
        <f t="array" ref="AD177">IFERROR(INDEX($AO$26:$AO$35, AF177), "-")</f>
        <v>-</v>
      </c>
      <c r="AE177" s="243" cm="1">
        <f t="array" ref="AE177">IFERROR(INDEX(($AP$26:$AS$35,$AP$36:$AV$40), IF($Y$20="B", MATCH($AF177, $AN$36:$AN$40, 0), MATCH($AF177, $AN$26:$AN$35, 0)), MATCH($AK177, $AP$25:$AV$25, 0), IF($Y$20="B", 2, 1)), 0)</f>
        <v>0</v>
      </c>
      <c r="AF177" s="244" t="str">
        <f t="shared" si="30"/>
        <v>-</v>
      </c>
      <c r="AG177" s="244" t="str">
        <f t="shared" si="37"/>
        <v>-</v>
      </c>
      <c r="AH177" s="245" t="str">
        <f t="shared" si="38"/>
        <v>-</v>
      </c>
      <c r="AI177" s="245" t="str">
        <f t="shared" si="39"/>
        <v>-</v>
      </c>
      <c r="AJ177" s="245" t="str" cm="1">
        <f t="array" ref="AJ177">IF($AG177=1, IF(ISBLANK($L177), "!", $L177), IFERROR(_xlfn.SWITCH(TRUE, AH177&lt;=0.5, "A", AH177&lt;=1, "B", AH177&lt;=1.5, "C", AH177&lt;=2, "D", AH177&lt;=2.5, "E", AH177&lt;=3, "F", AH177&lt;=1000, "G"), "-"))</f>
        <v>-</v>
      </c>
      <c r="AK177" s="245" t="str">
        <f t="shared" si="40"/>
        <v>-</v>
      </c>
      <c r="AL177" s="246" t="str">
        <f t="shared" si="41"/>
        <v>-</v>
      </c>
      <c r="AM177" s="237"/>
      <c r="AN177" s="237"/>
      <c r="AO177" s="237"/>
      <c r="AP177" s="237"/>
      <c r="AQ177" s="237"/>
      <c r="AR177" s="237"/>
      <c r="AS177" s="237"/>
      <c r="AT177" s="237"/>
      <c r="AU177" s="237"/>
      <c r="AV177" s="237"/>
      <c r="AW177" s="13"/>
      <c r="AX177" s="13"/>
    </row>
    <row r="178" spans="1:50" ht="12.75" customHeight="1" x14ac:dyDescent="0.2">
      <c r="A178" s="144">
        <f t="shared" si="28"/>
        <v>16</v>
      </c>
      <c r="B178" s="9">
        <v>155</v>
      </c>
      <c r="C178" s="213"/>
      <c r="D178" s="214"/>
      <c r="E178" s="79" t="str">
        <f>IF(ISBLANK(D178), "", VLOOKUP(D178, Z!$A$2:$C$4127, 3, FALSE))</f>
        <v/>
      </c>
      <c r="F178" s="215"/>
      <c r="G178" s="216"/>
      <c r="H178" s="217" t="b">
        <v>0</v>
      </c>
      <c r="I178" s="217" t="b">
        <v>0</v>
      </c>
      <c r="J178" s="152" t="str">
        <f t="shared" si="31"/>
        <v>-</v>
      </c>
      <c r="K178" s="218"/>
      <c r="L178" s="219"/>
      <c r="M178" s="220"/>
      <c r="N178" s="152" t="str">
        <f t="shared" si="32"/>
        <v>-</v>
      </c>
      <c r="O178" s="221"/>
      <c r="P178" s="222"/>
      <c r="Q178" s="214"/>
      <c r="R178" s="223"/>
      <c r="S178" s="213"/>
      <c r="T178" s="214"/>
      <c r="U178" s="79" t="str">
        <f>IF(ISBLANK(T178), "", VLOOKUP(T178, Z!$A$2:$C$4127, 3, FALSE))</f>
        <v/>
      </c>
      <c r="V178" s="225"/>
      <c r="W178" s="160">
        <f t="shared" si="33"/>
        <v>0</v>
      </c>
      <c r="X178" s="237"/>
      <c r="Y178" s="241">
        <f t="shared" si="34"/>
        <v>0</v>
      </c>
      <c r="Z178" s="242">
        <f t="shared" si="35"/>
        <v>15</v>
      </c>
      <c r="AA178" s="242">
        <v>0.75</v>
      </c>
      <c r="AB178" s="242">
        <f t="shared" si="29"/>
        <v>1.8</v>
      </c>
      <c r="AC178" s="242">
        <f t="shared" si="36"/>
        <v>43</v>
      </c>
      <c r="AD178" s="241" t="str" cm="1">
        <f t="array" ref="AD178">IFERROR(INDEX($AO$26:$AO$35, AF178), "-")</f>
        <v>-</v>
      </c>
      <c r="AE178" s="243" cm="1">
        <f t="array" ref="AE178">IFERROR(INDEX(($AP$26:$AS$35,$AP$36:$AV$40), IF($Y$20="B", MATCH($AF178, $AN$36:$AN$40, 0), MATCH($AF178, $AN$26:$AN$35, 0)), MATCH($AK178, $AP$25:$AV$25, 0), IF($Y$20="B", 2, 1)), 0)</f>
        <v>0</v>
      </c>
      <c r="AF178" s="244" t="str">
        <f t="shared" si="30"/>
        <v>-</v>
      </c>
      <c r="AG178" s="244" t="str">
        <f t="shared" si="37"/>
        <v>-</v>
      </c>
      <c r="AH178" s="245" t="str">
        <f t="shared" si="38"/>
        <v>-</v>
      </c>
      <c r="AI178" s="245" t="str">
        <f t="shared" si="39"/>
        <v>-</v>
      </c>
      <c r="AJ178" s="245" t="str" cm="1">
        <f t="array" ref="AJ178">IF($AG178=1, IF(ISBLANK($L178), "!", $L178), IFERROR(_xlfn.SWITCH(TRUE, AH178&lt;=0.5, "A", AH178&lt;=1, "B", AH178&lt;=1.5, "C", AH178&lt;=2, "D", AH178&lt;=2.5, "E", AH178&lt;=3, "F", AH178&lt;=1000, "G"), "-"))</f>
        <v>-</v>
      </c>
      <c r="AK178" s="245" t="str">
        <f t="shared" si="40"/>
        <v>-</v>
      </c>
      <c r="AL178" s="246" t="str">
        <f t="shared" si="41"/>
        <v>-</v>
      </c>
      <c r="AM178" s="237"/>
      <c r="AN178" s="237"/>
      <c r="AO178" s="237"/>
      <c r="AP178" s="237"/>
      <c r="AQ178" s="237"/>
      <c r="AR178" s="237"/>
      <c r="AS178" s="237"/>
      <c r="AT178" s="237"/>
      <c r="AU178" s="237"/>
      <c r="AV178" s="237"/>
      <c r="AW178" s="13"/>
      <c r="AX178" s="13"/>
    </row>
    <row r="179" spans="1:50" ht="12.75" customHeight="1" x14ac:dyDescent="0.2">
      <c r="A179" s="144">
        <f t="shared" si="28"/>
        <v>16</v>
      </c>
      <c r="B179" s="9">
        <v>156</v>
      </c>
      <c r="C179" s="213"/>
      <c r="D179" s="214"/>
      <c r="E179" s="79" t="str">
        <f>IF(ISBLANK(D179), "", VLOOKUP(D179, Z!$A$2:$C$4127, 3, FALSE))</f>
        <v/>
      </c>
      <c r="F179" s="215"/>
      <c r="G179" s="216"/>
      <c r="H179" s="217" t="b">
        <v>0</v>
      </c>
      <c r="I179" s="217" t="b">
        <v>0</v>
      </c>
      <c r="J179" s="152" t="str">
        <f t="shared" si="31"/>
        <v>-</v>
      </c>
      <c r="K179" s="218"/>
      <c r="L179" s="219"/>
      <c r="M179" s="220"/>
      <c r="N179" s="152" t="str">
        <f t="shared" si="32"/>
        <v>-</v>
      </c>
      <c r="O179" s="221"/>
      <c r="P179" s="222"/>
      <c r="Q179" s="214"/>
      <c r="R179" s="223"/>
      <c r="S179" s="213"/>
      <c r="T179" s="214"/>
      <c r="U179" s="79" t="str">
        <f>IF(ISBLANK(T179), "", VLOOKUP(T179, Z!$A$2:$C$4127, 3, FALSE))</f>
        <v/>
      </c>
      <c r="V179" s="225"/>
      <c r="W179" s="160">
        <f t="shared" si="33"/>
        <v>0</v>
      </c>
      <c r="X179" s="237"/>
      <c r="Y179" s="241">
        <f t="shared" si="34"/>
        <v>0</v>
      </c>
      <c r="Z179" s="242">
        <f t="shared" si="35"/>
        <v>15</v>
      </c>
      <c r="AA179" s="242">
        <v>0.75</v>
      </c>
      <c r="AB179" s="242">
        <f t="shared" si="29"/>
        <v>1.8</v>
      </c>
      <c r="AC179" s="242">
        <f t="shared" si="36"/>
        <v>43</v>
      </c>
      <c r="AD179" s="241" t="str" cm="1">
        <f t="array" ref="AD179">IFERROR(INDEX($AO$26:$AO$35, AF179), "-")</f>
        <v>-</v>
      </c>
      <c r="AE179" s="243" cm="1">
        <f t="array" ref="AE179">IFERROR(INDEX(($AP$26:$AS$35,$AP$36:$AV$40), IF($Y$20="B", MATCH($AF179, $AN$36:$AN$40, 0), MATCH($AF179, $AN$26:$AN$35, 0)), MATCH($AK179, $AP$25:$AV$25, 0), IF($Y$20="B", 2, 1)), 0)</f>
        <v>0</v>
      </c>
      <c r="AF179" s="244" t="str">
        <f t="shared" si="30"/>
        <v>-</v>
      </c>
      <c r="AG179" s="244" t="str">
        <f t="shared" si="37"/>
        <v>-</v>
      </c>
      <c r="AH179" s="245" t="str">
        <f t="shared" si="38"/>
        <v>-</v>
      </c>
      <c r="AI179" s="245" t="str">
        <f t="shared" si="39"/>
        <v>-</v>
      </c>
      <c r="AJ179" s="245" t="str" cm="1">
        <f t="array" ref="AJ179">IF($AG179=1, IF(ISBLANK($L179), "!", $L179), IFERROR(_xlfn.SWITCH(TRUE, AH179&lt;=0.5, "A", AH179&lt;=1, "B", AH179&lt;=1.5, "C", AH179&lt;=2, "D", AH179&lt;=2.5, "E", AH179&lt;=3, "F", AH179&lt;=1000, "G"), "-"))</f>
        <v>-</v>
      </c>
      <c r="AK179" s="245" t="str">
        <f t="shared" si="40"/>
        <v>-</v>
      </c>
      <c r="AL179" s="246" t="str">
        <f t="shared" si="41"/>
        <v>-</v>
      </c>
      <c r="AM179" s="237"/>
      <c r="AN179" s="237"/>
      <c r="AO179" s="237"/>
      <c r="AP179" s="237"/>
      <c r="AQ179" s="237"/>
      <c r="AR179" s="237"/>
      <c r="AS179" s="237"/>
      <c r="AT179" s="237"/>
      <c r="AU179" s="237"/>
      <c r="AV179" s="237"/>
      <c r="AW179" s="13"/>
      <c r="AX179" s="13"/>
    </row>
    <row r="180" spans="1:50" ht="12.75" customHeight="1" x14ac:dyDescent="0.2">
      <c r="A180" s="144">
        <f t="shared" si="28"/>
        <v>16</v>
      </c>
      <c r="B180" s="9">
        <v>157</v>
      </c>
      <c r="C180" s="213"/>
      <c r="D180" s="214"/>
      <c r="E180" s="79" t="str">
        <f>IF(ISBLANK(D180), "", VLOOKUP(D180, Z!$A$2:$C$4127, 3, FALSE))</f>
        <v/>
      </c>
      <c r="F180" s="215"/>
      <c r="G180" s="216"/>
      <c r="H180" s="217" t="b">
        <v>0</v>
      </c>
      <c r="I180" s="217" t="b">
        <v>0</v>
      </c>
      <c r="J180" s="152" t="str">
        <f t="shared" si="31"/>
        <v>-</v>
      </c>
      <c r="K180" s="218"/>
      <c r="L180" s="219"/>
      <c r="M180" s="220"/>
      <c r="N180" s="152" t="str">
        <f t="shared" si="32"/>
        <v>-</v>
      </c>
      <c r="O180" s="221"/>
      <c r="P180" s="222"/>
      <c r="Q180" s="214"/>
      <c r="R180" s="223"/>
      <c r="S180" s="213"/>
      <c r="T180" s="214"/>
      <c r="U180" s="79" t="str">
        <f>IF(ISBLANK(T180), "", VLOOKUP(T180, Z!$A$2:$C$4127, 3, FALSE))</f>
        <v/>
      </c>
      <c r="V180" s="225"/>
      <c r="W180" s="160">
        <f t="shared" si="33"/>
        <v>0</v>
      </c>
      <c r="X180" s="237"/>
      <c r="Y180" s="241">
        <f t="shared" si="34"/>
        <v>0</v>
      </c>
      <c r="Z180" s="242">
        <f t="shared" si="35"/>
        <v>15</v>
      </c>
      <c r="AA180" s="242">
        <v>0.75</v>
      </c>
      <c r="AB180" s="242">
        <f t="shared" si="29"/>
        <v>1.8</v>
      </c>
      <c r="AC180" s="242">
        <f t="shared" si="36"/>
        <v>43</v>
      </c>
      <c r="AD180" s="241" t="str" cm="1">
        <f t="array" ref="AD180">IFERROR(INDEX($AO$26:$AO$35, AF180), "-")</f>
        <v>-</v>
      </c>
      <c r="AE180" s="243" cm="1">
        <f t="array" ref="AE180">IFERROR(INDEX(($AP$26:$AS$35,$AP$36:$AV$40), IF($Y$20="B", MATCH($AF180, $AN$36:$AN$40, 0), MATCH($AF180, $AN$26:$AN$35, 0)), MATCH($AK180, $AP$25:$AV$25, 0), IF($Y$20="B", 2, 1)), 0)</f>
        <v>0</v>
      </c>
      <c r="AF180" s="244" t="str">
        <f t="shared" si="30"/>
        <v>-</v>
      </c>
      <c r="AG180" s="244" t="str">
        <f t="shared" si="37"/>
        <v>-</v>
      </c>
      <c r="AH180" s="245" t="str">
        <f t="shared" si="38"/>
        <v>-</v>
      </c>
      <c r="AI180" s="245" t="str">
        <f t="shared" si="39"/>
        <v>-</v>
      </c>
      <c r="AJ180" s="245" t="str" cm="1">
        <f t="array" ref="AJ180">IF($AG180=1, IF(ISBLANK($L180), "!", $L180), IFERROR(_xlfn.SWITCH(TRUE, AH180&lt;=0.5, "A", AH180&lt;=1, "B", AH180&lt;=1.5, "C", AH180&lt;=2, "D", AH180&lt;=2.5, "E", AH180&lt;=3, "F", AH180&lt;=1000, "G"), "-"))</f>
        <v>-</v>
      </c>
      <c r="AK180" s="245" t="str">
        <f t="shared" si="40"/>
        <v>-</v>
      </c>
      <c r="AL180" s="246" t="str">
        <f t="shared" si="41"/>
        <v>-</v>
      </c>
      <c r="AM180" s="237"/>
      <c r="AN180" s="237"/>
      <c r="AO180" s="237"/>
      <c r="AP180" s="237"/>
      <c r="AQ180" s="237"/>
      <c r="AR180" s="237"/>
      <c r="AS180" s="237"/>
      <c r="AT180" s="237"/>
      <c r="AU180" s="237"/>
      <c r="AV180" s="237"/>
      <c r="AW180" s="13"/>
      <c r="AX180" s="13"/>
    </row>
    <row r="181" spans="1:50" ht="12.75" customHeight="1" x14ac:dyDescent="0.2">
      <c r="A181" s="144">
        <f t="shared" si="28"/>
        <v>16</v>
      </c>
      <c r="B181" s="9">
        <v>158</v>
      </c>
      <c r="C181" s="213"/>
      <c r="D181" s="214"/>
      <c r="E181" s="79" t="str">
        <f>IF(ISBLANK(D181), "", VLOOKUP(D181, Z!$A$2:$C$4127, 3, FALSE))</f>
        <v/>
      </c>
      <c r="F181" s="215"/>
      <c r="G181" s="216"/>
      <c r="H181" s="217" t="b">
        <v>0</v>
      </c>
      <c r="I181" s="217" t="b">
        <v>0</v>
      </c>
      <c r="J181" s="152" t="str">
        <f t="shared" si="31"/>
        <v>-</v>
      </c>
      <c r="K181" s="218"/>
      <c r="L181" s="219"/>
      <c r="M181" s="220"/>
      <c r="N181" s="152" t="str">
        <f t="shared" si="32"/>
        <v>-</v>
      </c>
      <c r="O181" s="221"/>
      <c r="P181" s="222"/>
      <c r="Q181" s="214"/>
      <c r="R181" s="223"/>
      <c r="S181" s="213"/>
      <c r="T181" s="214"/>
      <c r="U181" s="79" t="str">
        <f>IF(ISBLANK(T181), "", VLOOKUP(T181, Z!$A$2:$C$4127, 3, FALSE))</f>
        <v/>
      </c>
      <c r="V181" s="225"/>
      <c r="W181" s="160">
        <f t="shared" si="33"/>
        <v>0</v>
      </c>
      <c r="X181" s="237"/>
      <c r="Y181" s="241">
        <f t="shared" si="34"/>
        <v>0</v>
      </c>
      <c r="Z181" s="242">
        <f t="shared" si="35"/>
        <v>15</v>
      </c>
      <c r="AA181" s="242">
        <v>0.75</v>
      </c>
      <c r="AB181" s="242">
        <f t="shared" si="29"/>
        <v>1.8</v>
      </c>
      <c r="AC181" s="242">
        <f t="shared" si="36"/>
        <v>43</v>
      </c>
      <c r="AD181" s="241" t="str" cm="1">
        <f t="array" ref="AD181">IFERROR(INDEX($AO$26:$AO$35, AF181), "-")</f>
        <v>-</v>
      </c>
      <c r="AE181" s="243" cm="1">
        <f t="array" ref="AE181">IFERROR(INDEX(($AP$26:$AS$35,$AP$36:$AV$40), IF($Y$20="B", MATCH($AF181, $AN$36:$AN$40, 0), MATCH($AF181, $AN$26:$AN$35, 0)), MATCH($AK181, $AP$25:$AV$25, 0), IF($Y$20="B", 2, 1)), 0)</f>
        <v>0</v>
      </c>
      <c r="AF181" s="244" t="str">
        <f t="shared" si="30"/>
        <v>-</v>
      </c>
      <c r="AG181" s="244" t="str">
        <f t="shared" si="37"/>
        <v>-</v>
      </c>
      <c r="AH181" s="245" t="str">
        <f t="shared" si="38"/>
        <v>-</v>
      </c>
      <c r="AI181" s="245" t="str">
        <f t="shared" si="39"/>
        <v>-</v>
      </c>
      <c r="AJ181" s="245" t="str" cm="1">
        <f t="array" ref="AJ181">IF($AG181=1, IF(ISBLANK($L181), "!", $L181), IFERROR(_xlfn.SWITCH(TRUE, AH181&lt;=0.5, "A", AH181&lt;=1, "B", AH181&lt;=1.5, "C", AH181&lt;=2, "D", AH181&lt;=2.5, "E", AH181&lt;=3, "F", AH181&lt;=1000, "G"), "-"))</f>
        <v>-</v>
      </c>
      <c r="AK181" s="245" t="str">
        <f t="shared" si="40"/>
        <v>-</v>
      </c>
      <c r="AL181" s="246" t="str">
        <f t="shared" si="41"/>
        <v>-</v>
      </c>
      <c r="AM181" s="237"/>
      <c r="AN181" s="237"/>
      <c r="AO181" s="237"/>
      <c r="AP181" s="237"/>
      <c r="AQ181" s="237"/>
      <c r="AR181" s="237"/>
      <c r="AS181" s="237"/>
      <c r="AT181" s="237"/>
      <c r="AU181" s="237"/>
      <c r="AV181" s="237"/>
      <c r="AW181" s="13"/>
      <c r="AX181" s="13"/>
    </row>
    <row r="182" spans="1:50" ht="12.75" customHeight="1" x14ac:dyDescent="0.2">
      <c r="A182" s="144">
        <f t="shared" si="28"/>
        <v>16</v>
      </c>
      <c r="B182" s="9">
        <v>159</v>
      </c>
      <c r="C182" s="213"/>
      <c r="D182" s="214"/>
      <c r="E182" s="79" t="str">
        <f>IF(ISBLANK(D182), "", VLOOKUP(D182, Z!$A$2:$C$4127, 3, FALSE))</f>
        <v/>
      </c>
      <c r="F182" s="215"/>
      <c r="G182" s="216"/>
      <c r="H182" s="217" t="b">
        <v>0</v>
      </c>
      <c r="I182" s="217" t="b">
        <v>0</v>
      </c>
      <c r="J182" s="152" t="str">
        <f t="shared" si="31"/>
        <v>-</v>
      </c>
      <c r="K182" s="218"/>
      <c r="L182" s="219"/>
      <c r="M182" s="220"/>
      <c r="N182" s="152" t="str">
        <f t="shared" si="32"/>
        <v>-</v>
      </c>
      <c r="O182" s="221"/>
      <c r="P182" s="222"/>
      <c r="Q182" s="214"/>
      <c r="R182" s="223"/>
      <c r="S182" s="213"/>
      <c r="T182" s="214"/>
      <c r="U182" s="79" t="str">
        <f>IF(ISBLANK(T182), "", VLOOKUP(T182, Z!$A$2:$C$4127, 3, FALSE))</f>
        <v/>
      </c>
      <c r="V182" s="225"/>
      <c r="W182" s="160">
        <f t="shared" si="33"/>
        <v>0</v>
      </c>
      <c r="X182" s="237"/>
      <c r="Y182" s="241">
        <f t="shared" si="34"/>
        <v>0</v>
      </c>
      <c r="Z182" s="242">
        <f t="shared" si="35"/>
        <v>15</v>
      </c>
      <c r="AA182" s="242">
        <v>0.75</v>
      </c>
      <c r="AB182" s="242">
        <f t="shared" si="29"/>
        <v>1.8</v>
      </c>
      <c r="AC182" s="242">
        <f t="shared" si="36"/>
        <v>43</v>
      </c>
      <c r="AD182" s="241" t="str" cm="1">
        <f t="array" ref="AD182">IFERROR(INDEX($AO$26:$AO$35, AF182), "-")</f>
        <v>-</v>
      </c>
      <c r="AE182" s="243" cm="1">
        <f t="array" ref="AE182">IFERROR(INDEX(($AP$26:$AS$35,$AP$36:$AV$40), IF($Y$20="B", MATCH($AF182, $AN$36:$AN$40, 0), MATCH($AF182, $AN$26:$AN$35, 0)), MATCH($AK182, $AP$25:$AV$25, 0), IF($Y$20="B", 2, 1)), 0)</f>
        <v>0</v>
      </c>
      <c r="AF182" s="244" t="str">
        <f t="shared" si="30"/>
        <v>-</v>
      </c>
      <c r="AG182" s="244" t="str">
        <f t="shared" si="37"/>
        <v>-</v>
      </c>
      <c r="AH182" s="245" t="str">
        <f t="shared" si="38"/>
        <v>-</v>
      </c>
      <c r="AI182" s="245" t="str">
        <f t="shared" si="39"/>
        <v>-</v>
      </c>
      <c r="AJ182" s="245" t="str" cm="1">
        <f t="array" ref="AJ182">IF($AG182=1, IF(ISBLANK($L182), "!", $L182), IFERROR(_xlfn.SWITCH(TRUE, AH182&lt;=0.5, "A", AH182&lt;=1, "B", AH182&lt;=1.5, "C", AH182&lt;=2, "D", AH182&lt;=2.5, "E", AH182&lt;=3, "F", AH182&lt;=1000, "G"), "-"))</f>
        <v>-</v>
      </c>
      <c r="AK182" s="245" t="str">
        <f t="shared" si="40"/>
        <v>-</v>
      </c>
      <c r="AL182" s="246" t="str">
        <f t="shared" si="41"/>
        <v>-</v>
      </c>
      <c r="AM182" s="237"/>
      <c r="AN182" s="237"/>
      <c r="AO182" s="237"/>
      <c r="AP182" s="237"/>
      <c r="AQ182" s="237"/>
      <c r="AR182" s="237"/>
      <c r="AS182" s="237"/>
      <c r="AT182" s="237"/>
      <c r="AU182" s="237"/>
      <c r="AV182" s="237"/>
      <c r="AW182" s="13"/>
      <c r="AX182" s="13"/>
    </row>
    <row r="183" spans="1:50" ht="12.75" customHeight="1" x14ac:dyDescent="0.2">
      <c r="A183" s="144">
        <f t="shared" si="28"/>
        <v>16</v>
      </c>
      <c r="B183" s="9">
        <v>160</v>
      </c>
      <c r="C183" s="213"/>
      <c r="D183" s="214"/>
      <c r="E183" s="79" t="str">
        <f>IF(ISBLANK(D183), "", VLOOKUP(D183, Z!$A$2:$C$4127, 3, FALSE))</f>
        <v/>
      </c>
      <c r="F183" s="215"/>
      <c r="G183" s="216"/>
      <c r="H183" s="217" t="b">
        <v>0</v>
      </c>
      <c r="I183" s="217" t="b">
        <v>0</v>
      </c>
      <c r="J183" s="152" t="str">
        <f t="shared" si="31"/>
        <v>-</v>
      </c>
      <c r="K183" s="218"/>
      <c r="L183" s="219"/>
      <c r="M183" s="220"/>
      <c r="N183" s="152" t="str">
        <f t="shared" si="32"/>
        <v>-</v>
      </c>
      <c r="O183" s="221"/>
      <c r="P183" s="222"/>
      <c r="Q183" s="214"/>
      <c r="R183" s="223"/>
      <c r="S183" s="213"/>
      <c r="T183" s="214"/>
      <c r="U183" s="79" t="str">
        <f>IF(ISBLANK(T183), "", VLOOKUP(T183, Z!$A$2:$C$4127, 3, FALSE))</f>
        <v/>
      </c>
      <c r="V183" s="225"/>
      <c r="W183" s="160">
        <f t="shared" si="33"/>
        <v>0</v>
      </c>
      <c r="X183" s="237"/>
      <c r="Y183" s="241">
        <f t="shared" si="34"/>
        <v>0</v>
      </c>
      <c r="Z183" s="242">
        <f t="shared" si="35"/>
        <v>15</v>
      </c>
      <c r="AA183" s="242">
        <v>0.75</v>
      </c>
      <c r="AB183" s="242">
        <f t="shared" si="29"/>
        <v>1.8</v>
      </c>
      <c r="AC183" s="242">
        <f t="shared" si="36"/>
        <v>43</v>
      </c>
      <c r="AD183" s="241" t="str" cm="1">
        <f t="array" ref="AD183">IFERROR(INDEX($AO$26:$AO$35, AF183), "-")</f>
        <v>-</v>
      </c>
      <c r="AE183" s="243" cm="1">
        <f t="array" ref="AE183">IFERROR(INDEX(($AP$26:$AS$35,$AP$36:$AV$40), IF($Y$20="B", MATCH($AF183, $AN$36:$AN$40, 0), MATCH($AF183, $AN$26:$AN$35, 0)), MATCH($AK183, $AP$25:$AV$25, 0), IF($Y$20="B", 2, 1)), 0)</f>
        <v>0</v>
      </c>
      <c r="AF183" s="244" t="str">
        <f t="shared" si="30"/>
        <v>-</v>
      </c>
      <c r="AG183" s="244" t="str">
        <f t="shared" si="37"/>
        <v>-</v>
      </c>
      <c r="AH183" s="245" t="str">
        <f t="shared" si="38"/>
        <v>-</v>
      </c>
      <c r="AI183" s="245" t="str">
        <f t="shared" si="39"/>
        <v>-</v>
      </c>
      <c r="AJ183" s="245" t="str" cm="1">
        <f t="array" ref="AJ183">IF($AG183=1, IF(ISBLANK($L183), "!", $L183), IFERROR(_xlfn.SWITCH(TRUE, AH183&lt;=0.5, "A", AH183&lt;=1, "B", AH183&lt;=1.5, "C", AH183&lt;=2, "D", AH183&lt;=2.5, "E", AH183&lt;=3, "F", AH183&lt;=1000, "G"), "-"))</f>
        <v>-</v>
      </c>
      <c r="AK183" s="245" t="str">
        <f t="shared" si="40"/>
        <v>-</v>
      </c>
      <c r="AL183" s="246" t="str">
        <f t="shared" si="41"/>
        <v>-</v>
      </c>
      <c r="AM183" s="237"/>
      <c r="AN183" s="237"/>
      <c r="AO183" s="237"/>
      <c r="AP183" s="237"/>
      <c r="AQ183" s="237"/>
      <c r="AR183" s="237"/>
      <c r="AS183" s="237"/>
      <c r="AT183" s="237"/>
      <c r="AU183" s="237"/>
      <c r="AV183" s="237"/>
      <c r="AW183" s="13"/>
      <c r="AX183" s="13"/>
    </row>
    <row r="184" spans="1:50" ht="12.75" customHeight="1" x14ac:dyDescent="0.2">
      <c r="A184" s="144">
        <f t="shared" si="28"/>
        <v>16</v>
      </c>
      <c r="B184" s="9">
        <v>161</v>
      </c>
      <c r="C184" s="213"/>
      <c r="D184" s="214"/>
      <c r="E184" s="79" t="str">
        <f>IF(ISBLANK(D184), "", VLOOKUP(D184, Z!$A$2:$C$4127, 3, FALSE))</f>
        <v/>
      </c>
      <c r="F184" s="215"/>
      <c r="G184" s="216"/>
      <c r="H184" s="217" t="b">
        <v>0</v>
      </c>
      <c r="I184" s="217" t="b">
        <v>0</v>
      </c>
      <c r="J184" s="152" t="str">
        <f t="shared" si="31"/>
        <v>-</v>
      </c>
      <c r="K184" s="218"/>
      <c r="L184" s="219"/>
      <c r="M184" s="220"/>
      <c r="N184" s="152" t="str">
        <f t="shared" si="32"/>
        <v>-</v>
      </c>
      <c r="O184" s="221"/>
      <c r="P184" s="222"/>
      <c r="Q184" s="214"/>
      <c r="R184" s="223"/>
      <c r="S184" s="213"/>
      <c r="T184" s="214"/>
      <c r="U184" s="79" t="str">
        <f>IF(ISBLANK(T184), "", VLOOKUP(T184, Z!$A$2:$C$4127, 3, FALSE))</f>
        <v/>
      </c>
      <c r="V184" s="225"/>
      <c r="W184" s="160">
        <f t="shared" si="33"/>
        <v>0</v>
      </c>
      <c r="X184" s="237"/>
      <c r="Y184" s="241">
        <f t="shared" si="34"/>
        <v>0</v>
      </c>
      <c r="Z184" s="242">
        <f t="shared" si="35"/>
        <v>15</v>
      </c>
      <c r="AA184" s="242">
        <v>0.75</v>
      </c>
      <c r="AB184" s="242">
        <f t="shared" si="29"/>
        <v>1.8</v>
      </c>
      <c r="AC184" s="242">
        <f t="shared" si="36"/>
        <v>43</v>
      </c>
      <c r="AD184" s="241" t="str" cm="1">
        <f t="array" ref="AD184">IFERROR(INDEX($AO$26:$AO$35, AF184), "-")</f>
        <v>-</v>
      </c>
      <c r="AE184" s="243" cm="1">
        <f t="array" ref="AE184">IFERROR(INDEX(($AP$26:$AS$35,$AP$36:$AV$40), IF($Y$20="B", MATCH($AF184, $AN$36:$AN$40, 0), MATCH($AF184, $AN$26:$AN$35, 0)), MATCH($AK184, $AP$25:$AV$25, 0), IF($Y$20="B", 2, 1)), 0)</f>
        <v>0</v>
      </c>
      <c r="AF184" s="244" t="str">
        <f t="shared" si="30"/>
        <v>-</v>
      </c>
      <c r="AG184" s="244" t="str">
        <f t="shared" si="37"/>
        <v>-</v>
      </c>
      <c r="AH184" s="245" t="str">
        <f t="shared" si="38"/>
        <v>-</v>
      </c>
      <c r="AI184" s="245" t="str">
        <f t="shared" si="39"/>
        <v>-</v>
      </c>
      <c r="AJ184" s="245" t="str" cm="1">
        <f t="array" ref="AJ184">IF($AG184=1, IF(ISBLANK($L184), "!", $L184), IFERROR(_xlfn.SWITCH(TRUE, AH184&lt;=0.5, "A", AH184&lt;=1, "B", AH184&lt;=1.5, "C", AH184&lt;=2, "D", AH184&lt;=2.5, "E", AH184&lt;=3, "F", AH184&lt;=1000, "G"), "-"))</f>
        <v>-</v>
      </c>
      <c r="AK184" s="245" t="str">
        <f t="shared" si="40"/>
        <v>-</v>
      </c>
      <c r="AL184" s="246" t="str">
        <f t="shared" si="41"/>
        <v>-</v>
      </c>
      <c r="AM184" s="237"/>
      <c r="AN184" s="237"/>
      <c r="AO184" s="237"/>
      <c r="AP184" s="237"/>
      <c r="AQ184" s="237"/>
      <c r="AR184" s="237"/>
      <c r="AS184" s="237"/>
      <c r="AT184" s="237"/>
      <c r="AU184" s="237"/>
      <c r="AV184" s="237"/>
      <c r="AW184" s="13"/>
      <c r="AX184" s="13"/>
    </row>
    <row r="185" spans="1:50" ht="12.75" customHeight="1" x14ac:dyDescent="0.2">
      <c r="A185" s="144">
        <f t="shared" si="28"/>
        <v>16</v>
      </c>
      <c r="B185" s="9">
        <v>162</v>
      </c>
      <c r="C185" s="213"/>
      <c r="D185" s="214"/>
      <c r="E185" s="79" t="str">
        <f>IF(ISBLANK(D185), "", VLOOKUP(D185, Z!$A$2:$C$4127, 3, FALSE))</f>
        <v/>
      </c>
      <c r="F185" s="215"/>
      <c r="G185" s="216"/>
      <c r="H185" s="217" t="b">
        <v>0</v>
      </c>
      <c r="I185" s="217" t="b">
        <v>0</v>
      </c>
      <c r="J185" s="152" t="str">
        <f t="shared" si="31"/>
        <v>-</v>
      </c>
      <c r="K185" s="218"/>
      <c r="L185" s="219"/>
      <c r="M185" s="220"/>
      <c r="N185" s="152" t="str">
        <f t="shared" si="32"/>
        <v>-</v>
      </c>
      <c r="O185" s="221"/>
      <c r="P185" s="222"/>
      <c r="Q185" s="214"/>
      <c r="R185" s="223"/>
      <c r="S185" s="213"/>
      <c r="T185" s="214"/>
      <c r="U185" s="79" t="str">
        <f>IF(ISBLANK(T185), "", VLOOKUP(T185, Z!$A$2:$C$4127, 3, FALSE))</f>
        <v/>
      </c>
      <c r="V185" s="225"/>
      <c r="W185" s="160">
        <f t="shared" si="33"/>
        <v>0</v>
      </c>
      <c r="X185" s="237"/>
      <c r="Y185" s="241">
        <f t="shared" si="34"/>
        <v>0</v>
      </c>
      <c r="Z185" s="242">
        <f t="shared" si="35"/>
        <v>15</v>
      </c>
      <c r="AA185" s="242">
        <v>0.75</v>
      </c>
      <c r="AB185" s="242">
        <f t="shared" si="29"/>
        <v>1.8</v>
      </c>
      <c r="AC185" s="242">
        <f t="shared" si="36"/>
        <v>43</v>
      </c>
      <c r="AD185" s="241" t="str" cm="1">
        <f t="array" ref="AD185">IFERROR(INDEX($AO$26:$AO$35, AF185), "-")</f>
        <v>-</v>
      </c>
      <c r="AE185" s="243" cm="1">
        <f t="array" ref="AE185">IFERROR(INDEX(($AP$26:$AS$35,$AP$36:$AV$40), IF($Y$20="B", MATCH($AF185, $AN$36:$AN$40, 0), MATCH($AF185, $AN$26:$AN$35, 0)), MATCH($AK185, $AP$25:$AV$25, 0), IF($Y$20="B", 2, 1)), 0)</f>
        <v>0</v>
      </c>
      <c r="AF185" s="244" t="str">
        <f t="shared" si="30"/>
        <v>-</v>
      </c>
      <c r="AG185" s="244" t="str">
        <f t="shared" si="37"/>
        <v>-</v>
      </c>
      <c r="AH185" s="245" t="str">
        <f t="shared" si="38"/>
        <v>-</v>
      </c>
      <c r="AI185" s="245" t="str">
        <f t="shared" si="39"/>
        <v>-</v>
      </c>
      <c r="AJ185" s="245" t="str" cm="1">
        <f t="array" ref="AJ185">IF($AG185=1, IF(ISBLANK($L185), "!", $L185), IFERROR(_xlfn.SWITCH(TRUE, AH185&lt;=0.5, "A", AH185&lt;=1, "B", AH185&lt;=1.5, "C", AH185&lt;=2, "D", AH185&lt;=2.5, "E", AH185&lt;=3, "F", AH185&lt;=1000, "G"), "-"))</f>
        <v>-</v>
      </c>
      <c r="AK185" s="245" t="str">
        <f t="shared" si="40"/>
        <v>-</v>
      </c>
      <c r="AL185" s="246" t="str">
        <f t="shared" si="41"/>
        <v>-</v>
      </c>
      <c r="AM185" s="237"/>
      <c r="AN185" s="237"/>
      <c r="AO185" s="237"/>
      <c r="AP185" s="237"/>
      <c r="AQ185" s="237"/>
      <c r="AR185" s="237"/>
      <c r="AS185" s="237"/>
      <c r="AT185" s="237"/>
      <c r="AU185" s="237"/>
      <c r="AV185" s="237"/>
      <c r="AW185" s="13"/>
      <c r="AX185" s="13"/>
    </row>
    <row r="186" spans="1:50" ht="12.75" customHeight="1" x14ac:dyDescent="0.2">
      <c r="A186" s="144">
        <f t="shared" si="28"/>
        <v>16</v>
      </c>
      <c r="B186" s="9">
        <v>163</v>
      </c>
      <c r="C186" s="213"/>
      <c r="D186" s="214"/>
      <c r="E186" s="79" t="str">
        <f>IF(ISBLANK(D186), "", VLOOKUP(D186, Z!$A$2:$C$4127, 3, FALSE))</f>
        <v/>
      </c>
      <c r="F186" s="215"/>
      <c r="G186" s="216"/>
      <c r="H186" s="217" t="b">
        <v>0</v>
      </c>
      <c r="I186" s="217" t="b">
        <v>0</v>
      </c>
      <c r="J186" s="152" t="str">
        <f t="shared" si="31"/>
        <v>-</v>
      </c>
      <c r="K186" s="218"/>
      <c r="L186" s="219"/>
      <c r="M186" s="220"/>
      <c r="N186" s="152" t="str">
        <f t="shared" si="32"/>
        <v>-</v>
      </c>
      <c r="O186" s="221"/>
      <c r="P186" s="222"/>
      <c r="Q186" s="214"/>
      <c r="R186" s="223"/>
      <c r="S186" s="213"/>
      <c r="T186" s="214"/>
      <c r="U186" s="79" t="str">
        <f>IF(ISBLANK(T186), "", VLOOKUP(T186, Z!$A$2:$C$4127, 3, FALSE))</f>
        <v/>
      </c>
      <c r="V186" s="225"/>
      <c r="W186" s="160">
        <f t="shared" si="33"/>
        <v>0</v>
      </c>
      <c r="X186" s="237"/>
      <c r="Y186" s="241">
        <f t="shared" si="34"/>
        <v>0</v>
      </c>
      <c r="Z186" s="242">
        <f t="shared" si="35"/>
        <v>15</v>
      </c>
      <c r="AA186" s="242">
        <v>0.75</v>
      </c>
      <c r="AB186" s="242">
        <f t="shared" si="29"/>
        <v>1.8</v>
      </c>
      <c r="AC186" s="242">
        <f t="shared" si="36"/>
        <v>43</v>
      </c>
      <c r="AD186" s="241" t="str" cm="1">
        <f t="array" ref="AD186">IFERROR(INDEX($AO$26:$AO$35, AF186), "-")</f>
        <v>-</v>
      </c>
      <c r="AE186" s="243" cm="1">
        <f t="array" ref="AE186">IFERROR(INDEX(($AP$26:$AS$35,$AP$36:$AV$40), IF($Y$20="B", MATCH($AF186, $AN$36:$AN$40, 0), MATCH($AF186, $AN$26:$AN$35, 0)), MATCH($AK186, $AP$25:$AV$25, 0), IF($Y$20="B", 2, 1)), 0)</f>
        <v>0</v>
      </c>
      <c r="AF186" s="244" t="str">
        <f t="shared" si="30"/>
        <v>-</v>
      </c>
      <c r="AG186" s="244" t="str">
        <f t="shared" si="37"/>
        <v>-</v>
      </c>
      <c r="AH186" s="245" t="str">
        <f t="shared" si="38"/>
        <v>-</v>
      </c>
      <c r="AI186" s="245" t="str">
        <f t="shared" si="39"/>
        <v>-</v>
      </c>
      <c r="AJ186" s="245" t="str" cm="1">
        <f t="array" ref="AJ186">IF($AG186=1, IF(ISBLANK($L186), "!", $L186), IFERROR(_xlfn.SWITCH(TRUE, AH186&lt;=0.5, "A", AH186&lt;=1, "B", AH186&lt;=1.5, "C", AH186&lt;=2, "D", AH186&lt;=2.5, "E", AH186&lt;=3, "F", AH186&lt;=1000, "G"), "-"))</f>
        <v>-</v>
      </c>
      <c r="AK186" s="245" t="str">
        <f t="shared" si="40"/>
        <v>-</v>
      </c>
      <c r="AL186" s="246" t="str">
        <f t="shared" si="41"/>
        <v>-</v>
      </c>
      <c r="AM186" s="237"/>
      <c r="AN186" s="237"/>
      <c r="AO186" s="237"/>
      <c r="AP186" s="237"/>
      <c r="AQ186" s="237"/>
      <c r="AR186" s="237"/>
      <c r="AS186" s="237"/>
      <c r="AT186" s="237"/>
      <c r="AU186" s="237"/>
      <c r="AV186" s="237"/>
      <c r="AW186" s="13"/>
      <c r="AX186" s="13"/>
    </row>
    <row r="187" spans="1:50" ht="12.75" customHeight="1" x14ac:dyDescent="0.2">
      <c r="A187" s="144">
        <f t="shared" si="28"/>
        <v>16</v>
      </c>
      <c r="B187" s="9">
        <v>164</v>
      </c>
      <c r="C187" s="213"/>
      <c r="D187" s="214"/>
      <c r="E187" s="79" t="str">
        <f>IF(ISBLANK(D187), "", VLOOKUP(D187, Z!$A$2:$C$4127, 3, FALSE))</f>
        <v/>
      </c>
      <c r="F187" s="215"/>
      <c r="G187" s="216"/>
      <c r="H187" s="217" t="b">
        <v>0</v>
      </c>
      <c r="I187" s="217" t="b">
        <v>0</v>
      </c>
      <c r="J187" s="152" t="str">
        <f t="shared" si="31"/>
        <v>-</v>
      </c>
      <c r="K187" s="218"/>
      <c r="L187" s="219"/>
      <c r="M187" s="220"/>
      <c r="N187" s="152" t="str">
        <f t="shared" si="32"/>
        <v>-</v>
      </c>
      <c r="O187" s="221"/>
      <c r="P187" s="222"/>
      <c r="Q187" s="214"/>
      <c r="R187" s="223"/>
      <c r="S187" s="213"/>
      <c r="T187" s="214"/>
      <c r="U187" s="79" t="str">
        <f>IF(ISBLANK(T187), "", VLOOKUP(T187, Z!$A$2:$C$4127, 3, FALSE))</f>
        <v/>
      </c>
      <c r="V187" s="225"/>
      <c r="W187" s="160">
        <f t="shared" si="33"/>
        <v>0</v>
      </c>
      <c r="X187" s="237"/>
      <c r="Y187" s="241">
        <f t="shared" si="34"/>
        <v>0</v>
      </c>
      <c r="Z187" s="242">
        <f t="shared" si="35"/>
        <v>15</v>
      </c>
      <c r="AA187" s="242">
        <v>0.75</v>
      </c>
      <c r="AB187" s="242">
        <f t="shared" si="29"/>
        <v>1.8</v>
      </c>
      <c r="AC187" s="242">
        <f t="shared" si="36"/>
        <v>43</v>
      </c>
      <c r="AD187" s="241" t="str" cm="1">
        <f t="array" ref="AD187">IFERROR(INDEX($AO$26:$AO$35, AF187), "-")</f>
        <v>-</v>
      </c>
      <c r="AE187" s="243" cm="1">
        <f t="array" ref="AE187">IFERROR(INDEX(($AP$26:$AS$35,$AP$36:$AV$40), IF($Y$20="B", MATCH($AF187, $AN$36:$AN$40, 0), MATCH($AF187, $AN$26:$AN$35, 0)), MATCH($AK187, $AP$25:$AV$25, 0), IF($Y$20="B", 2, 1)), 0)</f>
        <v>0</v>
      </c>
      <c r="AF187" s="244" t="str">
        <f t="shared" si="30"/>
        <v>-</v>
      </c>
      <c r="AG187" s="244" t="str">
        <f t="shared" si="37"/>
        <v>-</v>
      </c>
      <c r="AH187" s="245" t="str">
        <f t="shared" si="38"/>
        <v>-</v>
      </c>
      <c r="AI187" s="245" t="str">
        <f t="shared" si="39"/>
        <v>-</v>
      </c>
      <c r="AJ187" s="245" t="str" cm="1">
        <f t="array" ref="AJ187">IF($AG187=1, IF(ISBLANK($L187), "!", $L187), IFERROR(_xlfn.SWITCH(TRUE, AH187&lt;=0.5, "A", AH187&lt;=1, "B", AH187&lt;=1.5, "C", AH187&lt;=2, "D", AH187&lt;=2.5, "E", AH187&lt;=3, "F", AH187&lt;=1000, "G"), "-"))</f>
        <v>-</v>
      </c>
      <c r="AK187" s="245" t="str">
        <f t="shared" si="40"/>
        <v>-</v>
      </c>
      <c r="AL187" s="246" t="str">
        <f t="shared" si="41"/>
        <v>-</v>
      </c>
      <c r="AM187" s="237"/>
      <c r="AN187" s="237"/>
      <c r="AO187" s="237"/>
      <c r="AP187" s="237"/>
      <c r="AQ187" s="237"/>
      <c r="AR187" s="237"/>
      <c r="AS187" s="237"/>
      <c r="AT187" s="237"/>
      <c r="AU187" s="237"/>
      <c r="AV187" s="237"/>
      <c r="AW187" s="13"/>
      <c r="AX187" s="13"/>
    </row>
    <row r="188" spans="1:50" ht="12.75" customHeight="1" x14ac:dyDescent="0.2">
      <c r="A188" s="144">
        <f t="shared" si="28"/>
        <v>16</v>
      </c>
      <c r="B188" s="9">
        <v>165</v>
      </c>
      <c r="C188" s="213"/>
      <c r="D188" s="214"/>
      <c r="E188" s="79" t="str">
        <f>IF(ISBLANK(D188), "", VLOOKUP(D188, Z!$A$2:$C$4127, 3, FALSE))</f>
        <v/>
      </c>
      <c r="F188" s="215"/>
      <c r="G188" s="216"/>
      <c r="H188" s="217" t="b">
        <v>0</v>
      </c>
      <c r="I188" s="217" t="b">
        <v>0</v>
      </c>
      <c r="J188" s="152" t="str">
        <f t="shared" si="31"/>
        <v>-</v>
      </c>
      <c r="K188" s="218"/>
      <c r="L188" s="219"/>
      <c r="M188" s="220"/>
      <c r="N188" s="152" t="str">
        <f t="shared" si="32"/>
        <v>-</v>
      </c>
      <c r="O188" s="221"/>
      <c r="P188" s="222"/>
      <c r="Q188" s="214"/>
      <c r="R188" s="223"/>
      <c r="S188" s="213"/>
      <c r="T188" s="214"/>
      <c r="U188" s="79" t="str">
        <f>IF(ISBLANK(T188), "", VLOOKUP(T188, Z!$A$2:$C$4127, 3, FALSE))</f>
        <v/>
      </c>
      <c r="V188" s="225"/>
      <c r="W188" s="160">
        <f t="shared" si="33"/>
        <v>0</v>
      </c>
      <c r="X188" s="237"/>
      <c r="Y188" s="241">
        <f t="shared" si="34"/>
        <v>0</v>
      </c>
      <c r="Z188" s="242">
        <f t="shared" si="35"/>
        <v>15</v>
      </c>
      <c r="AA188" s="242">
        <v>0.75</v>
      </c>
      <c r="AB188" s="242">
        <f t="shared" si="29"/>
        <v>1.8</v>
      </c>
      <c r="AC188" s="242">
        <f t="shared" si="36"/>
        <v>43</v>
      </c>
      <c r="AD188" s="241" t="str" cm="1">
        <f t="array" ref="AD188">IFERROR(INDEX($AO$26:$AO$35, AF188), "-")</f>
        <v>-</v>
      </c>
      <c r="AE188" s="243" cm="1">
        <f t="array" ref="AE188">IFERROR(INDEX(($AP$26:$AS$35,$AP$36:$AV$40), IF($Y$20="B", MATCH($AF188, $AN$36:$AN$40, 0), MATCH($AF188, $AN$26:$AN$35, 0)), MATCH($AK188, $AP$25:$AV$25, 0), IF($Y$20="B", 2, 1)), 0)</f>
        <v>0</v>
      </c>
      <c r="AF188" s="244" t="str">
        <f t="shared" si="30"/>
        <v>-</v>
      </c>
      <c r="AG188" s="244" t="str">
        <f t="shared" si="37"/>
        <v>-</v>
      </c>
      <c r="AH188" s="245" t="str">
        <f t="shared" si="38"/>
        <v>-</v>
      </c>
      <c r="AI188" s="245" t="str">
        <f t="shared" si="39"/>
        <v>-</v>
      </c>
      <c r="AJ188" s="245" t="str" cm="1">
        <f t="array" ref="AJ188">IF($AG188=1, IF(ISBLANK($L188), "!", $L188), IFERROR(_xlfn.SWITCH(TRUE, AH188&lt;=0.5, "A", AH188&lt;=1, "B", AH188&lt;=1.5, "C", AH188&lt;=2, "D", AH188&lt;=2.5, "E", AH188&lt;=3, "F", AH188&lt;=1000, "G"), "-"))</f>
        <v>-</v>
      </c>
      <c r="AK188" s="245" t="str">
        <f t="shared" si="40"/>
        <v>-</v>
      </c>
      <c r="AL188" s="246" t="str">
        <f t="shared" si="41"/>
        <v>-</v>
      </c>
      <c r="AM188" s="237"/>
      <c r="AN188" s="237"/>
      <c r="AO188" s="237"/>
      <c r="AP188" s="237"/>
      <c r="AQ188" s="237"/>
      <c r="AR188" s="237"/>
      <c r="AS188" s="237"/>
      <c r="AT188" s="237"/>
      <c r="AU188" s="237"/>
      <c r="AV188" s="237"/>
      <c r="AW188" s="13"/>
      <c r="AX188" s="13"/>
    </row>
    <row r="189" spans="1:50" ht="12.75" customHeight="1" x14ac:dyDescent="0.2">
      <c r="A189" s="144">
        <f t="shared" si="28"/>
        <v>16</v>
      </c>
      <c r="B189" s="9">
        <v>166</v>
      </c>
      <c r="C189" s="213"/>
      <c r="D189" s="214"/>
      <c r="E189" s="79" t="str">
        <f>IF(ISBLANK(D189), "", VLOOKUP(D189, Z!$A$2:$C$4127, 3, FALSE))</f>
        <v/>
      </c>
      <c r="F189" s="215"/>
      <c r="G189" s="216"/>
      <c r="H189" s="217" t="b">
        <v>0</v>
      </c>
      <c r="I189" s="217" t="b">
        <v>0</v>
      </c>
      <c r="J189" s="152" t="str">
        <f t="shared" si="31"/>
        <v>-</v>
      </c>
      <c r="K189" s="218"/>
      <c r="L189" s="219"/>
      <c r="M189" s="220"/>
      <c r="N189" s="152" t="str">
        <f t="shared" si="32"/>
        <v>-</v>
      </c>
      <c r="O189" s="221"/>
      <c r="P189" s="222"/>
      <c r="Q189" s="214"/>
      <c r="R189" s="223"/>
      <c r="S189" s="213"/>
      <c r="T189" s="214"/>
      <c r="U189" s="79" t="str">
        <f>IF(ISBLANK(T189), "", VLOOKUP(T189, Z!$A$2:$C$4127, 3, FALSE))</f>
        <v/>
      </c>
      <c r="V189" s="225"/>
      <c r="W189" s="160">
        <f t="shared" si="33"/>
        <v>0</v>
      </c>
      <c r="X189" s="237"/>
      <c r="Y189" s="241">
        <f t="shared" si="34"/>
        <v>0</v>
      </c>
      <c r="Z189" s="242">
        <f t="shared" si="35"/>
        <v>15</v>
      </c>
      <c r="AA189" s="242">
        <v>0.75</v>
      </c>
      <c r="AB189" s="242">
        <f t="shared" si="29"/>
        <v>1.8</v>
      </c>
      <c r="AC189" s="242">
        <f t="shared" si="36"/>
        <v>43</v>
      </c>
      <c r="AD189" s="241" t="str" cm="1">
        <f t="array" ref="AD189">IFERROR(INDEX($AO$26:$AO$35, AF189), "-")</f>
        <v>-</v>
      </c>
      <c r="AE189" s="243" cm="1">
        <f t="array" ref="AE189">IFERROR(INDEX(($AP$26:$AS$35,$AP$36:$AV$40), IF($Y$20="B", MATCH($AF189, $AN$36:$AN$40, 0), MATCH($AF189, $AN$26:$AN$35, 0)), MATCH($AK189, $AP$25:$AV$25, 0), IF($Y$20="B", 2, 1)), 0)</f>
        <v>0</v>
      </c>
      <c r="AF189" s="244" t="str">
        <f t="shared" si="30"/>
        <v>-</v>
      </c>
      <c r="AG189" s="244" t="str">
        <f t="shared" si="37"/>
        <v>-</v>
      </c>
      <c r="AH189" s="245" t="str">
        <f t="shared" si="38"/>
        <v>-</v>
      </c>
      <c r="AI189" s="245" t="str">
        <f t="shared" si="39"/>
        <v>-</v>
      </c>
      <c r="AJ189" s="245" t="str" cm="1">
        <f t="array" ref="AJ189">IF($AG189=1, IF(ISBLANK($L189), "!", $L189), IFERROR(_xlfn.SWITCH(TRUE, AH189&lt;=0.5, "A", AH189&lt;=1, "B", AH189&lt;=1.5, "C", AH189&lt;=2, "D", AH189&lt;=2.5, "E", AH189&lt;=3, "F", AH189&lt;=1000, "G"), "-"))</f>
        <v>-</v>
      </c>
      <c r="AK189" s="245" t="str">
        <f t="shared" si="40"/>
        <v>-</v>
      </c>
      <c r="AL189" s="246" t="str">
        <f t="shared" si="41"/>
        <v>-</v>
      </c>
      <c r="AM189" s="237"/>
      <c r="AN189" s="237"/>
      <c r="AO189" s="237"/>
      <c r="AP189" s="237"/>
      <c r="AQ189" s="237"/>
      <c r="AR189" s="237"/>
      <c r="AS189" s="237"/>
      <c r="AT189" s="237"/>
      <c r="AU189" s="237"/>
      <c r="AV189" s="237"/>
      <c r="AW189" s="13"/>
      <c r="AX189" s="13"/>
    </row>
    <row r="190" spans="1:50" ht="12.75" customHeight="1" x14ac:dyDescent="0.2">
      <c r="A190" s="144">
        <f t="shared" si="28"/>
        <v>16</v>
      </c>
      <c r="B190" s="9">
        <v>167</v>
      </c>
      <c r="C190" s="213"/>
      <c r="D190" s="214"/>
      <c r="E190" s="79" t="str">
        <f>IF(ISBLANK(D190), "", VLOOKUP(D190, Z!$A$2:$C$4127, 3, FALSE))</f>
        <v/>
      </c>
      <c r="F190" s="215"/>
      <c r="G190" s="216"/>
      <c r="H190" s="217" t="b">
        <v>0</v>
      </c>
      <c r="I190" s="217" t="b">
        <v>0</v>
      </c>
      <c r="J190" s="152" t="str">
        <f t="shared" si="31"/>
        <v>-</v>
      </c>
      <c r="K190" s="218"/>
      <c r="L190" s="219"/>
      <c r="M190" s="220"/>
      <c r="N190" s="152" t="str">
        <f t="shared" si="32"/>
        <v>-</v>
      </c>
      <c r="O190" s="221"/>
      <c r="P190" s="222"/>
      <c r="Q190" s="214"/>
      <c r="R190" s="223"/>
      <c r="S190" s="213"/>
      <c r="T190" s="214"/>
      <c r="U190" s="79" t="str">
        <f>IF(ISBLANK(T190), "", VLOOKUP(T190, Z!$A$2:$C$4127, 3, FALSE))</f>
        <v/>
      </c>
      <c r="V190" s="225"/>
      <c r="W190" s="160">
        <f t="shared" si="33"/>
        <v>0</v>
      </c>
      <c r="X190" s="237"/>
      <c r="Y190" s="241">
        <f t="shared" si="34"/>
        <v>0</v>
      </c>
      <c r="Z190" s="242">
        <f t="shared" si="35"/>
        <v>15</v>
      </c>
      <c r="AA190" s="242">
        <v>0.75</v>
      </c>
      <c r="AB190" s="242">
        <f t="shared" si="29"/>
        <v>1.8</v>
      </c>
      <c r="AC190" s="242">
        <f t="shared" si="36"/>
        <v>43</v>
      </c>
      <c r="AD190" s="241" t="str" cm="1">
        <f t="array" ref="AD190">IFERROR(INDEX($AO$26:$AO$35, AF190), "-")</f>
        <v>-</v>
      </c>
      <c r="AE190" s="243" cm="1">
        <f t="array" ref="AE190">IFERROR(INDEX(($AP$26:$AS$35,$AP$36:$AV$40), IF($Y$20="B", MATCH($AF190, $AN$36:$AN$40, 0), MATCH($AF190, $AN$26:$AN$35, 0)), MATCH($AK190, $AP$25:$AV$25, 0), IF($Y$20="B", 2, 1)), 0)</f>
        <v>0</v>
      </c>
      <c r="AF190" s="244" t="str">
        <f t="shared" si="30"/>
        <v>-</v>
      </c>
      <c r="AG190" s="244" t="str">
        <f t="shared" si="37"/>
        <v>-</v>
      </c>
      <c r="AH190" s="245" t="str">
        <f t="shared" si="38"/>
        <v>-</v>
      </c>
      <c r="AI190" s="245" t="str">
        <f t="shared" si="39"/>
        <v>-</v>
      </c>
      <c r="AJ190" s="245" t="str" cm="1">
        <f t="array" ref="AJ190">IF($AG190=1, IF(ISBLANK($L190), "!", $L190), IFERROR(_xlfn.SWITCH(TRUE, AH190&lt;=0.5, "A", AH190&lt;=1, "B", AH190&lt;=1.5, "C", AH190&lt;=2, "D", AH190&lt;=2.5, "E", AH190&lt;=3, "F", AH190&lt;=1000, "G"), "-"))</f>
        <v>-</v>
      </c>
      <c r="AK190" s="245" t="str">
        <f t="shared" si="40"/>
        <v>-</v>
      </c>
      <c r="AL190" s="246" t="str">
        <f t="shared" si="41"/>
        <v>-</v>
      </c>
      <c r="AM190" s="237"/>
      <c r="AN190" s="237"/>
      <c r="AO190" s="237"/>
      <c r="AP190" s="237"/>
      <c r="AQ190" s="237"/>
      <c r="AR190" s="237"/>
      <c r="AS190" s="237"/>
      <c r="AT190" s="237"/>
      <c r="AU190" s="237"/>
      <c r="AV190" s="237"/>
      <c r="AW190" s="13"/>
      <c r="AX190" s="13"/>
    </row>
    <row r="191" spans="1:50" ht="12.75" customHeight="1" x14ac:dyDescent="0.2">
      <c r="A191" s="144">
        <f t="shared" si="28"/>
        <v>16</v>
      </c>
      <c r="B191" s="9">
        <v>168</v>
      </c>
      <c r="C191" s="213"/>
      <c r="D191" s="214"/>
      <c r="E191" s="79" t="str">
        <f>IF(ISBLANK(D191), "", VLOOKUP(D191, Z!$A$2:$C$4127, 3, FALSE))</f>
        <v/>
      </c>
      <c r="F191" s="215"/>
      <c r="G191" s="216"/>
      <c r="H191" s="217" t="b">
        <v>0</v>
      </c>
      <c r="I191" s="217" t="b">
        <v>0</v>
      </c>
      <c r="J191" s="152" t="str">
        <f t="shared" si="31"/>
        <v>-</v>
      </c>
      <c r="K191" s="218"/>
      <c r="L191" s="219"/>
      <c r="M191" s="220"/>
      <c r="N191" s="152" t="str">
        <f t="shared" si="32"/>
        <v>-</v>
      </c>
      <c r="O191" s="221"/>
      <c r="P191" s="222"/>
      <c r="Q191" s="214"/>
      <c r="R191" s="223"/>
      <c r="S191" s="213"/>
      <c r="T191" s="214"/>
      <c r="U191" s="79" t="str">
        <f>IF(ISBLANK(T191), "", VLOOKUP(T191, Z!$A$2:$C$4127, 3, FALSE))</f>
        <v/>
      </c>
      <c r="V191" s="225"/>
      <c r="W191" s="160">
        <f t="shared" si="33"/>
        <v>0</v>
      </c>
      <c r="X191" s="237"/>
      <c r="Y191" s="241">
        <f t="shared" si="34"/>
        <v>0</v>
      </c>
      <c r="Z191" s="242">
        <f t="shared" si="35"/>
        <v>15</v>
      </c>
      <c r="AA191" s="242">
        <v>0.75</v>
      </c>
      <c r="AB191" s="242">
        <f t="shared" si="29"/>
        <v>1.8</v>
      </c>
      <c r="AC191" s="242">
        <f t="shared" si="36"/>
        <v>43</v>
      </c>
      <c r="AD191" s="241" t="str" cm="1">
        <f t="array" ref="AD191">IFERROR(INDEX($AO$26:$AO$35, AF191), "-")</f>
        <v>-</v>
      </c>
      <c r="AE191" s="243" cm="1">
        <f t="array" ref="AE191">IFERROR(INDEX(($AP$26:$AS$35,$AP$36:$AV$40), IF($Y$20="B", MATCH($AF191, $AN$36:$AN$40, 0), MATCH($AF191, $AN$26:$AN$35, 0)), MATCH($AK191, $AP$25:$AV$25, 0), IF($Y$20="B", 2, 1)), 0)</f>
        <v>0</v>
      </c>
      <c r="AF191" s="244" t="str">
        <f t="shared" si="30"/>
        <v>-</v>
      </c>
      <c r="AG191" s="244" t="str">
        <f t="shared" si="37"/>
        <v>-</v>
      </c>
      <c r="AH191" s="245" t="str">
        <f t="shared" si="38"/>
        <v>-</v>
      </c>
      <c r="AI191" s="245" t="str">
        <f t="shared" si="39"/>
        <v>-</v>
      </c>
      <c r="AJ191" s="245" t="str" cm="1">
        <f t="array" ref="AJ191">IF($AG191=1, IF(ISBLANK($L191), "!", $L191), IFERROR(_xlfn.SWITCH(TRUE, AH191&lt;=0.5, "A", AH191&lt;=1, "B", AH191&lt;=1.5, "C", AH191&lt;=2, "D", AH191&lt;=2.5, "E", AH191&lt;=3, "F", AH191&lt;=1000, "G"), "-"))</f>
        <v>-</v>
      </c>
      <c r="AK191" s="245" t="str">
        <f t="shared" si="40"/>
        <v>-</v>
      </c>
      <c r="AL191" s="246" t="str">
        <f t="shared" si="41"/>
        <v>-</v>
      </c>
      <c r="AM191" s="237"/>
      <c r="AN191" s="237"/>
      <c r="AO191" s="237"/>
      <c r="AP191" s="237"/>
      <c r="AQ191" s="237"/>
      <c r="AR191" s="237"/>
      <c r="AS191" s="237"/>
      <c r="AT191" s="237"/>
      <c r="AU191" s="237"/>
      <c r="AV191" s="237"/>
      <c r="AW191" s="13"/>
      <c r="AX191" s="13"/>
    </row>
    <row r="192" spans="1:50" ht="12.75" customHeight="1" x14ac:dyDescent="0.2">
      <c r="A192" s="144">
        <f t="shared" si="28"/>
        <v>16</v>
      </c>
      <c r="B192" s="9">
        <v>169</v>
      </c>
      <c r="C192" s="213"/>
      <c r="D192" s="214"/>
      <c r="E192" s="79" t="str">
        <f>IF(ISBLANK(D192), "", VLOOKUP(D192, Z!$A$2:$C$4127, 3, FALSE))</f>
        <v/>
      </c>
      <c r="F192" s="215"/>
      <c r="G192" s="216"/>
      <c r="H192" s="217" t="b">
        <v>0</v>
      </c>
      <c r="I192" s="217" t="b">
        <v>0</v>
      </c>
      <c r="J192" s="152" t="str">
        <f t="shared" si="31"/>
        <v>-</v>
      </c>
      <c r="K192" s="218"/>
      <c r="L192" s="219"/>
      <c r="M192" s="220"/>
      <c r="N192" s="152" t="str">
        <f t="shared" si="32"/>
        <v>-</v>
      </c>
      <c r="O192" s="221"/>
      <c r="P192" s="222"/>
      <c r="Q192" s="214"/>
      <c r="R192" s="223"/>
      <c r="S192" s="213"/>
      <c r="T192" s="214"/>
      <c r="U192" s="79" t="str">
        <f>IF(ISBLANK(T192), "", VLOOKUP(T192, Z!$A$2:$C$4127, 3, FALSE))</f>
        <v/>
      </c>
      <c r="V192" s="225"/>
      <c r="W192" s="160">
        <f t="shared" si="33"/>
        <v>0</v>
      </c>
      <c r="X192" s="237"/>
      <c r="Y192" s="241">
        <f t="shared" si="34"/>
        <v>0</v>
      </c>
      <c r="Z192" s="242">
        <f t="shared" si="35"/>
        <v>15</v>
      </c>
      <c r="AA192" s="242">
        <v>0.75</v>
      </c>
      <c r="AB192" s="242">
        <f t="shared" si="29"/>
        <v>1.8</v>
      </c>
      <c r="AC192" s="242">
        <f t="shared" si="36"/>
        <v>43</v>
      </c>
      <c r="AD192" s="241" t="str" cm="1">
        <f t="array" ref="AD192">IFERROR(INDEX($AO$26:$AO$35, AF192), "-")</f>
        <v>-</v>
      </c>
      <c r="AE192" s="243" cm="1">
        <f t="array" ref="AE192">IFERROR(INDEX(($AP$26:$AS$35,$AP$36:$AV$40), IF($Y$20="B", MATCH($AF192, $AN$36:$AN$40, 0), MATCH($AF192, $AN$26:$AN$35, 0)), MATCH($AK192, $AP$25:$AV$25, 0), IF($Y$20="B", 2, 1)), 0)</f>
        <v>0</v>
      </c>
      <c r="AF192" s="244" t="str">
        <f t="shared" si="30"/>
        <v>-</v>
      </c>
      <c r="AG192" s="244" t="str">
        <f t="shared" si="37"/>
        <v>-</v>
      </c>
      <c r="AH192" s="245" t="str">
        <f t="shared" si="38"/>
        <v>-</v>
      </c>
      <c r="AI192" s="245" t="str">
        <f t="shared" si="39"/>
        <v>-</v>
      </c>
      <c r="AJ192" s="245" t="str" cm="1">
        <f t="array" ref="AJ192">IF($AG192=1, IF(ISBLANK($L192), "!", $L192), IFERROR(_xlfn.SWITCH(TRUE, AH192&lt;=0.5, "A", AH192&lt;=1, "B", AH192&lt;=1.5, "C", AH192&lt;=2, "D", AH192&lt;=2.5, "E", AH192&lt;=3, "F", AH192&lt;=1000, "G"), "-"))</f>
        <v>-</v>
      </c>
      <c r="AK192" s="245" t="str">
        <f t="shared" si="40"/>
        <v>-</v>
      </c>
      <c r="AL192" s="246" t="str">
        <f t="shared" si="41"/>
        <v>-</v>
      </c>
      <c r="AM192" s="237"/>
      <c r="AN192" s="237"/>
      <c r="AO192" s="237"/>
      <c r="AP192" s="237"/>
      <c r="AQ192" s="237"/>
      <c r="AR192" s="237"/>
      <c r="AS192" s="237"/>
      <c r="AT192" s="237"/>
      <c r="AU192" s="237"/>
      <c r="AV192" s="237"/>
      <c r="AW192" s="13"/>
      <c r="AX192" s="13"/>
    </row>
    <row r="193" spans="1:50" ht="12.75" customHeight="1" x14ac:dyDescent="0.2">
      <c r="A193" s="144">
        <f t="shared" si="28"/>
        <v>16</v>
      </c>
      <c r="B193" s="9">
        <v>170</v>
      </c>
      <c r="C193" s="213"/>
      <c r="D193" s="214"/>
      <c r="E193" s="79" t="str">
        <f>IF(ISBLANK(D193), "", VLOOKUP(D193, Z!$A$2:$C$4127, 3, FALSE))</f>
        <v/>
      </c>
      <c r="F193" s="215"/>
      <c r="G193" s="216"/>
      <c r="H193" s="217" t="b">
        <v>0</v>
      </c>
      <c r="I193" s="217" t="b">
        <v>0</v>
      </c>
      <c r="J193" s="152" t="str">
        <f t="shared" si="31"/>
        <v>-</v>
      </c>
      <c r="K193" s="218"/>
      <c r="L193" s="219"/>
      <c r="M193" s="220"/>
      <c r="N193" s="152" t="str">
        <f t="shared" si="32"/>
        <v>-</v>
      </c>
      <c r="O193" s="221"/>
      <c r="P193" s="222"/>
      <c r="Q193" s="214"/>
      <c r="R193" s="223"/>
      <c r="S193" s="213"/>
      <c r="T193" s="214"/>
      <c r="U193" s="79" t="str">
        <f>IF(ISBLANK(T193), "", VLOOKUP(T193, Z!$A$2:$C$4127, 3, FALSE))</f>
        <v/>
      </c>
      <c r="V193" s="225"/>
      <c r="W193" s="160">
        <f t="shared" si="33"/>
        <v>0</v>
      </c>
      <c r="X193" s="237"/>
      <c r="Y193" s="241">
        <f t="shared" si="34"/>
        <v>0</v>
      </c>
      <c r="Z193" s="242">
        <f t="shared" si="35"/>
        <v>15</v>
      </c>
      <c r="AA193" s="242">
        <v>0.75</v>
      </c>
      <c r="AB193" s="242">
        <f t="shared" si="29"/>
        <v>1.8</v>
      </c>
      <c r="AC193" s="242">
        <f t="shared" si="36"/>
        <v>43</v>
      </c>
      <c r="AD193" s="241" t="str" cm="1">
        <f t="array" ref="AD193">IFERROR(INDEX($AO$26:$AO$35, AF193), "-")</f>
        <v>-</v>
      </c>
      <c r="AE193" s="243" cm="1">
        <f t="array" ref="AE193">IFERROR(INDEX(($AP$26:$AS$35,$AP$36:$AV$40), IF($Y$20="B", MATCH($AF193, $AN$36:$AN$40, 0), MATCH($AF193, $AN$26:$AN$35, 0)), MATCH($AK193, $AP$25:$AV$25, 0), IF($Y$20="B", 2, 1)), 0)</f>
        <v>0</v>
      </c>
      <c r="AF193" s="244" t="str">
        <f t="shared" si="30"/>
        <v>-</v>
      </c>
      <c r="AG193" s="244" t="str">
        <f t="shared" si="37"/>
        <v>-</v>
      </c>
      <c r="AH193" s="245" t="str">
        <f t="shared" si="38"/>
        <v>-</v>
      </c>
      <c r="AI193" s="245" t="str">
        <f t="shared" si="39"/>
        <v>-</v>
      </c>
      <c r="AJ193" s="245" t="str" cm="1">
        <f t="array" ref="AJ193">IF($AG193=1, IF(ISBLANK($L193), "!", $L193), IFERROR(_xlfn.SWITCH(TRUE, AH193&lt;=0.5, "A", AH193&lt;=1, "B", AH193&lt;=1.5, "C", AH193&lt;=2, "D", AH193&lt;=2.5, "E", AH193&lt;=3, "F", AH193&lt;=1000, "G"), "-"))</f>
        <v>-</v>
      </c>
      <c r="AK193" s="245" t="str">
        <f t="shared" si="40"/>
        <v>-</v>
      </c>
      <c r="AL193" s="246" t="str">
        <f t="shared" si="41"/>
        <v>-</v>
      </c>
      <c r="AM193" s="237"/>
      <c r="AN193" s="237"/>
      <c r="AO193" s="237"/>
      <c r="AP193" s="237"/>
      <c r="AQ193" s="237"/>
      <c r="AR193" s="237"/>
      <c r="AS193" s="237"/>
      <c r="AT193" s="237"/>
      <c r="AU193" s="237"/>
      <c r="AV193" s="237"/>
      <c r="AW193" s="13"/>
      <c r="AX193" s="13"/>
    </row>
    <row r="194" spans="1:50" ht="12.75" customHeight="1" x14ac:dyDescent="0.2">
      <c r="A194" s="144">
        <f t="shared" si="28"/>
        <v>16</v>
      </c>
      <c r="B194" s="9">
        <v>171</v>
      </c>
      <c r="C194" s="213"/>
      <c r="D194" s="214"/>
      <c r="E194" s="79" t="str">
        <f>IF(ISBLANK(D194), "", VLOOKUP(D194, Z!$A$2:$C$4127, 3, FALSE))</f>
        <v/>
      </c>
      <c r="F194" s="215"/>
      <c r="G194" s="216"/>
      <c r="H194" s="217" t="b">
        <v>0</v>
      </c>
      <c r="I194" s="217" t="b">
        <v>0</v>
      </c>
      <c r="J194" s="152" t="str">
        <f t="shared" si="31"/>
        <v>-</v>
      </c>
      <c r="K194" s="218"/>
      <c r="L194" s="219"/>
      <c r="M194" s="220"/>
      <c r="N194" s="152" t="str">
        <f t="shared" si="32"/>
        <v>-</v>
      </c>
      <c r="O194" s="221"/>
      <c r="P194" s="222"/>
      <c r="Q194" s="214"/>
      <c r="R194" s="223"/>
      <c r="S194" s="213"/>
      <c r="T194" s="214"/>
      <c r="U194" s="79" t="str">
        <f>IF(ISBLANK(T194), "", VLOOKUP(T194, Z!$A$2:$C$4127, 3, FALSE))</f>
        <v/>
      </c>
      <c r="V194" s="225"/>
      <c r="W194" s="160">
        <f t="shared" si="33"/>
        <v>0</v>
      </c>
      <c r="X194" s="237"/>
      <c r="Y194" s="241">
        <f t="shared" si="34"/>
        <v>0</v>
      </c>
      <c r="Z194" s="242">
        <f t="shared" si="35"/>
        <v>15</v>
      </c>
      <c r="AA194" s="242">
        <v>0.75</v>
      </c>
      <c r="AB194" s="242">
        <f t="shared" si="29"/>
        <v>1.8</v>
      </c>
      <c r="AC194" s="242">
        <f t="shared" si="36"/>
        <v>43</v>
      </c>
      <c r="AD194" s="241" t="str" cm="1">
        <f t="array" ref="AD194">IFERROR(INDEX($AO$26:$AO$35, AF194), "-")</f>
        <v>-</v>
      </c>
      <c r="AE194" s="243" cm="1">
        <f t="array" ref="AE194">IFERROR(INDEX(($AP$26:$AS$35,$AP$36:$AV$40), IF($Y$20="B", MATCH($AF194, $AN$36:$AN$40, 0), MATCH($AF194, $AN$26:$AN$35, 0)), MATCH($AK194, $AP$25:$AV$25, 0), IF($Y$20="B", 2, 1)), 0)</f>
        <v>0</v>
      </c>
      <c r="AF194" s="244" t="str">
        <f t="shared" si="30"/>
        <v>-</v>
      </c>
      <c r="AG194" s="244" t="str">
        <f t="shared" si="37"/>
        <v>-</v>
      </c>
      <c r="AH194" s="245" t="str">
        <f t="shared" si="38"/>
        <v>-</v>
      </c>
      <c r="AI194" s="245" t="str">
        <f t="shared" si="39"/>
        <v>-</v>
      </c>
      <c r="AJ194" s="245" t="str" cm="1">
        <f t="array" ref="AJ194">IF($AG194=1, IF(ISBLANK($L194), "!", $L194), IFERROR(_xlfn.SWITCH(TRUE, AH194&lt;=0.5, "A", AH194&lt;=1, "B", AH194&lt;=1.5, "C", AH194&lt;=2, "D", AH194&lt;=2.5, "E", AH194&lt;=3, "F", AH194&lt;=1000, "G"), "-"))</f>
        <v>-</v>
      </c>
      <c r="AK194" s="245" t="str">
        <f t="shared" si="40"/>
        <v>-</v>
      </c>
      <c r="AL194" s="246" t="str">
        <f t="shared" si="41"/>
        <v>-</v>
      </c>
      <c r="AM194" s="237"/>
      <c r="AN194" s="237"/>
      <c r="AO194" s="237"/>
      <c r="AP194" s="237"/>
      <c r="AQ194" s="237"/>
      <c r="AR194" s="237"/>
      <c r="AS194" s="237"/>
      <c r="AT194" s="237"/>
      <c r="AU194" s="237"/>
      <c r="AV194" s="237"/>
      <c r="AW194" s="13"/>
      <c r="AX194" s="13"/>
    </row>
    <row r="195" spans="1:50" ht="12.75" customHeight="1" x14ac:dyDescent="0.2">
      <c r="A195" s="144">
        <f t="shared" si="28"/>
        <v>16</v>
      </c>
      <c r="B195" s="9">
        <v>172</v>
      </c>
      <c r="C195" s="213"/>
      <c r="D195" s="214"/>
      <c r="E195" s="79" t="str">
        <f>IF(ISBLANK(D195), "", VLOOKUP(D195, Z!$A$2:$C$4127, 3, FALSE))</f>
        <v/>
      </c>
      <c r="F195" s="215"/>
      <c r="G195" s="216"/>
      <c r="H195" s="217" t="b">
        <v>0</v>
      </c>
      <c r="I195" s="217" t="b">
        <v>0</v>
      </c>
      <c r="J195" s="152" t="str">
        <f t="shared" si="31"/>
        <v>-</v>
      </c>
      <c r="K195" s="218"/>
      <c r="L195" s="219"/>
      <c r="M195" s="220"/>
      <c r="N195" s="152" t="str">
        <f t="shared" si="32"/>
        <v>-</v>
      </c>
      <c r="O195" s="221"/>
      <c r="P195" s="222"/>
      <c r="Q195" s="214"/>
      <c r="R195" s="223"/>
      <c r="S195" s="213"/>
      <c r="T195" s="214"/>
      <c r="U195" s="79" t="str">
        <f>IF(ISBLANK(T195), "", VLOOKUP(T195, Z!$A$2:$C$4127, 3, FALSE))</f>
        <v/>
      </c>
      <c r="V195" s="225"/>
      <c r="W195" s="160">
        <f t="shared" si="33"/>
        <v>0</v>
      </c>
      <c r="X195" s="237"/>
      <c r="Y195" s="241">
        <f t="shared" si="34"/>
        <v>0</v>
      </c>
      <c r="Z195" s="242">
        <f t="shared" si="35"/>
        <v>15</v>
      </c>
      <c r="AA195" s="242">
        <v>0.75</v>
      </c>
      <c r="AB195" s="242">
        <f t="shared" si="29"/>
        <v>1.8</v>
      </c>
      <c r="AC195" s="242">
        <f t="shared" si="36"/>
        <v>43</v>
      </c>
      <c r="AD195" s="241" t="str" cm="1">
        <f t="array" ref="AD195">IFERROR(INDEX($AO$26:$AO$35, AF195), "-")</f>
        <v>-</v>
      </c>
      <c r="AE195" s="243" cm="1">
        <f t="array" ref="AE195">IFERROR(INDEX(($AP$26:$AS$35,$AP$36:$AV$40), IF($Y$20="B", MATCH($AF195, $AN$36:$AN$40, 0), MATCH($AF195, $AN$26:$AN$35, 0)), MATCH($AK195, $AP$25:$AV$25, 0), IF($Y$20="B", 2, 1)), 0)</f>
        <v>0</v>
      </c>
      <c r="AF195" s="244" t="str">
        <f t="shared" si="30"/>
        <v>-</v>
      </c>
      <c r="AG195" s="244" t="str">
        <f t="shared" si="37"/>
        <v>-</v>
      </c>
      <c r="AH195" s="245" t="str">
        <f t="shared" si="38"/>
        <v>-</v>
      </c>
      <c r="AI195" s="245" t="str">
        <f t="shared" si="39"/>
        <v>-</v>
      </c>
      <c r="AJ195" s="245" t="str" cm="1">
        <f t="array" ref="AJ195">IF($AG195=1, IF(ISBLANK($L195), "!", $L195), IFERROR(_xlfn.SWITCH(TRUE, AH195&lt;=0.5, "A", AH195&lt;=1, "B", AH195&lt;=1.5, "C", AH195&lt;=2, "D", AH195&lt;=2.5, "E", AH195&lt;=3, "F", AH195&lt;=1000, "G"), "-"))</f>
        <v>-</v>
      </c>
      <c r="AK195" s="245" t="str">
        <f t="shared" si="40"/>
        <v>-</v>
      </c>
      <c r="AL195" s="246" t="str">
        <f t="shared" si="41"/>
        <v>-</v>
      </c>
      <c r="AM195" s="237"/>
      <c r="AN195" s="237"/>
      <c r="AO195" s="237"/>
      <c r="AP195" s="237"/>
      <c r="AQ195" s="237"/>
      <c r="AR195" s="237"/>
      <c r="AS195" s="237"/>
      <c r="AT195" s="237"/>
      <c r="AU195" s="237"/>
      <c r="AV195" s="237"/>
      <c r="AW195" s="13"/>
      <c r="AX195" s="13"/>
    </row>
    <row r="196" spans="1:50" ht="12.75" customHeight="1" x14ac:dyDescent="0.2">
      <c r="A196" s="144">
        <f t="shared" si="28"/>
        <v>16</v>
      </c>
      <c r="B196" s="9">
        <v>173</v>
      </c>
      <c r="C196" s="213"/>
      <c r="D196" s="214"/>
      <c r="E196" s="79" t="str">
        <f>IF(ISBLANK(D196), "", VLOOKUP(D196, Z!$A$2:$C$4127, 3, FALSE))</f>
        <v/>
      </c>
      <c r="F196" s="215"/>
      <c r="G196" s="216"/>
      <c r="H196" s="217" t="b">
        <v>0</v>
      </c>
      <c r="I196" s="217" t="b">
        <v>0</v>
      </c>
      <c r="J196" s="152" t="str">
        <f t="shared" si="31"/>
        <v>-</v>
      </c>
      <c r="K196" s="218"/>
      <c r="L196" s="219"/>
      <c r="M196" s="220"/>
      <c r="N196" s="152" t="str">
        <f t="shared" si="32"/>
        <v>-</v>
      </c>
      <c r="O196" s="221"/>
      <c r="P196" s="222"/>
      <c r="Q196" s="214"/>
      <c r="R196" s="223"/>
      <c r="S196" s="213"/>
      <c r="T196" s="214"/>
      <c r="U196" s="79" t="str">
        <f>IF(ISBLANK(T196), "", VLOOKUP(T196, Z!$A$2:$C$4127, 3, FALSE))</f>
        <v/>
      </c>
      <c r="V196" s="225"/>
      <c r="W196" s="160">
        <f t="shared" si="33"/>
        <v>0</v>
      </c>
      <c r="X196" s="237"/>
      <c r="Y196" s="241">
        <f t="shared" si="34"/>
        <v>0</v>
      </c>
      <c r="Z196" s="242">
        <f t="shared" si="35"/>
        <v>15</v>
      </c>
      <c r="AA196" s="242">
        <v>0.75</v>
      </c>
      <c r="AB196" s="242">
        <f t="shared" si="29"/>
        <v>1.8</v>
      </c>
      <c r="AC196" s="242">
        <f t="shared" si="36"/>
        <v>43</v>
      </c>
      <c r="AD196" s="241" t="str" cm="1">
        <f t="array" ref="AD196">IFERROR(INDEX($AO$26:$AO$35, AF196), "-")</f>
        <v>-</v>
      </c>
      <c r="AE196" s="243" cm="1">
        <f t="array" ref="AE196">IFERROR(INDEX(($AP$26:$AS$35,$AP$36:$AV$40), IF($Y$20="B", MATCH($AF196, $AN$36:$AN$40, 0), MATCH($AF196, $AN$26:$AN$35, 0)), MATCH($AK196, $AP$25:$AV$25, 0), IF($Y$20="B", 2, 1)), 0)</f>
        <v>0</v>
      </c>
      <c r="AF196" s="244" t="str">
        <f t="shared" si="30"/>
        <v>-</v>
      </c>
      <c r="AG196" s="244" t="str">
        <f t="shared" si="37"/>
        <v>-</v>
      </c>
      <c r="AH196" s="245" t="str">
        <f t="shared" si="38"/>
        <v>-</v>
      </c>
      <c r="AI196" s="245" t="str">
        <f t="shared" si="39"/>
        <v>-</v>
      </c>
      <c r="AJ196" s="245" t="str" cm="1">
        <f t="array" ref="AJ196">IF($AG196=1, IF(ISBLANK($L196), "!", $L196), IFERROR(_xlfn.SWITCH(TRUE, AH196&lt;=0.5, "A", AH196&lt;=1, "B", AH196&lt;=1.5, "C", AH196&lt;=2, "D", AH196&lt;=2.5, "E", AH196&lt;=3, "F", AH196&lt;=1000, "G"), "-"))</f>
        <v>-</v>
      </c>
      <c r="AK196" s="245" t="str">
        <f t="shared" si="40"/>
        <v>-</v>
      </c>
      <c r="AL196" s="246" t="str">
        <f t="shared" si="41"/>
        <v>-</v>
      </c>
      <c r="AM196" s="237"/>
      <c r="AN196" s="237"/>
      <c r="AO196" s="237"/>
      <c r="AP196" s="237"/>
      <c r="AQ196" s="237"/>
      <c r="AR196" s="237"/>
      <c r="AS196" s="237"/>
      <c r="AT196" s="237"/>
      <c r="AU196" s="237"/>
      <c r="AV196" s="237"/>
      <c r="AW196" s="13"/>
      <c r="AX196" s="13"/>
    </row>
    <row r="197" spans="1:50" ht="12.75" customHeight="1" x14ac:dyDescent="0.2">
      <c r="A197" s="144">
        <f t="shared" si="28"/>
        <v>16</v>
      </c>
      <c r="B197" s="9">
        <v>174</v>
      </c>
      <c r="C197" s="213"/>
      <c r="D197" s="214"/>
      <c r="E197" s="79" t="str">
        <f>IF(ISBLANK(D197), "", VLOOKUP(D197, Z!$A$2:$C$4127, 3, FALSE))</f>
        <v/>
      </c>
      <c r="F197" s="215"/>
      <c r="G197" s="216"/>
      <c r="H197" s="217" t="b">
        <v>0</v>
      </c>
      <c r="I197" s="217" t="b">
        <v>0</v>
      </c>
      <c r="J197" s="152" t="str">
        <f t="shared" si="31"/>
        <v>-</v>
      </c>
      <c r="K197" s="218"/>
      <c r="L197" s="219"/>
      <c r="M197" s="220"/>
      <c r="N197" s="152" t="str">
        <f t="shared" si="32"/>
        <v>-</v>
      </c>
      <c r="O197" s="221"/>
      <c r="P197" s="222"/>
      <c r="Q197" s="214"/>
      <c r="R197" s="223"/>
      <c r="S197" s="213"/>
      <c r="T197" s="214"/>
      <c r="U197" s="79" t="str">
        <f>IF(ISBLANK(T197), "", VLOOKUP(T197, Z!$A$2:$C$4127, 3, FALSE))</f>
        <v/>
      </c>
      <c r="V197" s="225"/>
      <c r="W197" s="160">
        <f t="shared" si="33"/>
        <v>0</v>
      </c>
      <c r="X197" s="237"/>
      <c r="Y197" s="241">
        <f t="shared" si="34"/>
        <v>0</v>
      </c>
      <c r="Z197" s="242">
        <f t="shared" si="35"/>
        <v>15</v>
      </c>
      <c r="AA197" s="242">
        <v>0.75</v>
      </c>
      <c r="AB197" s="242">
        <f t="shared" si="29"/>
        <v>1.8</v>
      </c>
      <c r="AC197" s="242">
        <f t="shared" si="36"/>
        <v>43</v>
      </c>
      <c r="AD197" s="241" t="str" cm="1">
        <f t="array" ref="AD197">IFERROR(INDEX($AO$26:$AO$35, AF197), "-")</f>
        <v>-</v>
      </c>
      <c r="AE197" s="243" cm="1">
        <f t="array" ref="AE197">IFERROR(INDEX(($AP$26:$AS$35,$AP$36:$AV$40), IF($Y$20="B", MATCH($AF197, $AN$36:$AN$40, 0), MATCH($AF197, $AN$26:$AN$35, 0)), MATCH($AK197, $AP$25:$AV$25, 0), IF($Y$20="B", 2, 1)), 0)</f>
        <v>0</v>
      </c>
      <c r="AF197" s="244" t="str">
        <f t="shared" si="30"/>
        <v>-</v>
      </c>
      <c r="AG197" s="244" t="str">
        <f t="shared" si="37"/>
        <v>-</v>
      </c>
      <c r="AH197" s="245" t="str">
        <f t="shared" si="38"/>
        <v>-</v>
      </c>
      <c r="AI197" s="245" t="str">
        <f t="shared" si="39"/>
        <v>-</v>
      </c>
      <c r="AJ197" s="245" t="str" cm="1">
        <f t="array" ref="AJ197">IF($AG197=1, IF(ISBLANK($L197), "!", $L197), IFERROR(_xlfn.SWITCH(TRUE, AH197&lt;=0.5, "A", AH197&lt;=1, "B", AH197&lt;=1.5, "C", AH197&lt;=2, "D", AH197&lt;=2.5, "E", AH197&lt;=3, "F", AH197&lt;=1000, "G"), "-"))</f>
        <v>-</v>
      </c>
      <c r="AK197" s="245" t="str">
        <f t="shared" si="40"/>
        <v>-</v>
      </c>
      <c r="AL197" s="246" t="str">
        <f t="shared" si="41"/>
        <v>-</v>
      </c>
      <c r="AM197" s="237"/>
      <c r="AN197" s="237"/>
      <c r="AO197" s="237"/>
      <c r="AP197" s="237"/>
      <c r="AQ197" s="237"/>
      <c r="AR197" s="237"/>
      <c r="AS197" s="237"/>
      <c r="AT197" s="237"/>
      <c r="AU197" s="237"/>
      <c r="AV197" s="237"/>
      <c r="AW197" s="13"/>
      <c r="AX197" s="13"/>
    </row>
    <row r="198" spans="1:50" ht="12.75" customHeight="1" x14ac:dyDescent="0.2">
      <c r="A198" s="144">
        <f t="shared" si="28"/>
        <v>16</v>
      </c>
      <c r="B198" s="9">
        <v>175</v>
      </c>
      <c r="C198" s="213"/>
      <c r="D198" s="214"/>
      <c r="E198" s="79" t="str">
        <f>IF(ISBLANK(D198), "", VLOOKUP(D198, Z!$A$2:$C$4127, 3, FALSE))</f>
        <v/>
      </c>
      <c r="F198" s="215"/>
      <c r="G198" s="216"/>
      <c r="H198" s="217" t="b">
        <v>0</v>
      </c>
      <c r="I198" s="217" t="b">
        <v>0</v>
      </c>
      <c r="J198" s="152" t="str">
        <f t="shared" si="31"/>
        <v>-</v>
      </c>
      <c r="K198" s="218"/>
      <c r="L198" s="219"/>
      <c r="M198" s="220"/>
      <c r="N198" s="152" t="str">
        <f t="shared" si="32"/>
        <v>-</v>
      </c>
      <c r="O198" s="221"/>
      <c r="P198" s="222"/>
      <c r="Q198" s="214"/>
      <c r="R198" s="223"/>
      <c r="S198" s="213"/>
      <c r="T198" s="214"/>
      <c r="U198" s="79" t="str">
        <f>IF(ISBLANK(T198), "", VLOOKUP(T198, Z!$A$2:$C$4127, 3, FALSE))</f>
        <v/>
      </c>
      <c r="V198" s="225"/>
      <c r="W198" s="160">
        <f t="shared" si="33"/>
        <v>0</v>
      </c>
      <c r="X198" s="237"/>
      <c r="Y198" s="241">
        <f t="shared" si="34"/>
        <v>0</v>
      </c>
      <c r="Z198" s="242">
        <f t="shared" si="35"/>
        <v>15</v>
      </c>
      <c r="AA198" s="242">
        <v>0.75</v>
      </c>
      <c r="AB198" s="242">
        <f t="shared" si="29"/>
        <v>1.8</v>
      </c>
      <c r="AC198" s="242">
        <f t="shared" si="36"/>
        <v>43</v>
      </c>
      <c r="AD198" s="241" t="str" cm="1">
        <f t="array" ref="AD198">IFERROR(INDEX($AO$26:$AO$35, AF198), "-")</f>
        <v>-</v>
      </c>
      <c r="AE198" s="243" cm="1">
        <f t="array" ref="AE198">IFERROR(INDEX(($AP$26:$AS$35,$AP$36:$AV$40), IF($Y$20="B", MATCH($AF198, $AN$36:$AN$40, 0), MATCH($AF198, $AN$26:$AN$35, 0)), MATCH($AK198, $AP$25:$AV$25, 0), IF($Y$20="B", 2, 1)), 0)</f>
        <v>0</v>
      </c>
      <c r="AF198" s="244" t="str">
        <f t="shared" si="30"/>
        <v>-</v>
      </c>
      <c r="AG198" s="244" t="str">
        <f t="shared" si="37"/>
        <v>-</v>
      </c>
      <c r="AH198" s="245" t="str">
        <f t="shared" si="38"/>
        <v>-</v>
      </c>
      <c r="AI198" s="245" t="str">
        <f t="shared" si="39"/>
        <v>-</v>
      </c>
      <c r="AJ198" s="245" t="str" cm="1">
        <f t="array" ref="AJ198">IF($AG198=1, IF(ISBLANK($L198), "!", $L198), IFERROR(_xlfn.SWITCH(TRUE, AH198&lt;=0.5, "A", AH198&lt;=1, "B", AH198&lt;=1.5, "C", AH198&lt;=2, "D", AH198&lt;=2.5, "E", AH198&lt;=3, "F", AH198&lt;=1000, "G"), "-"))</f>
        <v>-</v>
      </c>
      <c r="AK198" s="245" t="str">
        <f t="shared" si="40"/>
        <v>-</v>
      </c>
      <c r="AL198" s="246" t="str">
        <f t="shared" si="41"/>
        <v>-</v>
      </c>
      <c r="AM198" s="237"/>
      <c r="AN198" s="237"/>
      <c r="AO198" s="237"/>
      <c r="AP198" s="237"/>
      <c r="AQ198" s="237"/>
      <c r="AR198" s="237"/>
      <c r="AS198" s="237"/>
      <c r="AT198" s="237"/>
      <c r="AU198" s="237"/>
      <c r="AV198" s="237"/>
      <c r="AW198" s="13"/>
      <c r="AX198" s="13"/>
    </row>
    <row r="199" spans="1:50" ht="12.75" customHeight="1" x14ac:dyDescent="0.2">
      <c r="A199" s="144">
        <f t="shared" si="28"/>
        <v>16</v>
      </c>
      <c r="B199" s="9">
        <v>176</v>
      </c>
      <c r="C199" s="213"/>
      <c r="D199" s="214"/>
      <c r="E199" s="79" t="str">
        <f>IF(ISBLANK(D199), "", VLOOKUP(D199, Z!$A$2:$C$4127, 3, FALSE))</f>
        <v/>
      </c>
      <c r="F199" s="215"/>
      <c r="G199" s="216"/>
      <c r="H199" s="217" t="b">
        <v>0</v>
      </c>
      <c r="I199" s="217" t="b">
        <v>0</v>
      </c>
      <c r="J199" s="152" t="str">
        <f t="shared" si="31"/>
        <v>-</v>
      </c>
      <c r="K199" s="218"/>
      <c r="L199" s="219"/>
      <c r="M199" s="220"/>
      <c r="N199" s="152" t="str">
        <f t="shared" si="32"/>
        <v>-</v>
      </c>
      <c r="O199" s="221"/>
      <c r="P199" s="222"/>
      <c r="Q199" s="214"/>
      <c r="R199" s="223"/>
      <c r="S199" s="213"/>
      <c r="T199" s="214"/>
      <c r="U199" s="79" t="str">
        <f>IF(ISBLANK(T199), "", VLOOKUP(T199, Z!$A$2:$C$4127, 3, FALSE))</f>
        <v/>
      </c>
      <c r="V199" s="225"/>
      <c r="W199" s="160">
        <f t="shared" si="33"/>
        <v>0</v>
      </c>
      <c r="X199" s="237"/>
      <c r="Y199" s="241">
        <f t="shared" si="34"/>
        <v>0</v>
      </c>
      <c r="Z199" s="242">
        <f t="shared" si="35"/>
        <v>15</v>
      </c>
      <c r="AA199" s="242">
        <v>0.75</v>
      </c>
      <c r="AB199" s="242">
        <f t="shared" si="29"/>
        <v>1.8</v>
      </c>
      <c r="AC199" s="242">
        <f t="shared" si="36"/>
        <v>43</v>
      </c>
      <c r="AD199" s="241" t="str" cm="1">
        <f t="array" ref="AD199">IFERROR(INDEX($AO$26:$AO$35, AF199), "-")</f>
        <v>-</v>
      </c>
      <c r="AE199" s="243" cm="1">
        <f t="array" ref="AE199">IFERROR(INDEX(($AP$26:$AS$35,$AP$36:$AV$40), IF($Y$20="B", MATCH($AF199, $AN$36:$AN$40, 0), MATCH($AF199, $AN$26:$AN$35, 0)), MATCH($AK199, $AP$25:$AV$25, 0), IF($Y$20="B", 2, 1)), 0)</f>
        <v>0</v>
      </c>
      <c r="AF199" s="244" t="str">
        <f t="shared" si="30"/>
        <v>-</v>
      </c>
      <c r="AG199" s="244" t="str">
        <f t="shared" si="37"/>
        <v>-</v>
      </c>
      <c r="AH199" s="245" t="str">
        <f t="shared" si="38"/>
        <v>-</v>
      </c>
      <c r="AI199" s="245" t="str">
        <f t="shared" si="39"/>
        <v>-</v>
      </c>
      <c r="AJ199" s="245" t="str" cm="1">
        <f t="array" ref="AJ199">IF($AG199=1, IF(ISBLANK($L199), "!", $L199), IFERROR(_xlfn.SWITCH(TRUE, AH199&lt;=0.5, "A", AH199&lt;=1, "B", AH199&lt;=1.5, "C", AH199&lt;=2, "D", AH199&lt;=2.5, "E", AH199&lt;=3, "F", AH199&lt;=1000, "G"), "-"))</f>
        <v>-</v>
      </c>
      <c r="AK199" s="245" t="str">
        <f t="shared" si="40"/>
        <v>-</v>
      </c>
      <c r="AL199" s="246" t="str">
        <f t="shared" si="41"/>
        <v>-</v>
      </c>
      <c r="AM199" s="237"/>
      <c r="AN199" s="237"/>
      <c r="AO199" s="237"/>
      <c r="AP199" s="237"/>
      <c r="AQ199" s="237"/>
      <c r="AR199" s="237"/>
      <c r="AS199" s="237"/>
      <c r="AT199" s="237"/>
      <c r="AU199" s="237"/>
      <c r="AV199" s="237"/>
      <c r="AW199" s="13"/>
      <c r="AX199" s="13"/>
    </row>
    <row r="200" spans="1:50" ht="12.75" customHeight="1" x14ac:dyDescent="0.2">
      <c r="A200" s="144">
        <f t="shared" si="28"/>
        <v>16</v>
      </c>
      <c r="B200" s="9">
        <v>177</v>
      </c>
      <c r="C200" s="213"/>
      <c r="D200" s="214"/>
      <c r="E200" s="79" t="str">
        <f>IF(ISBLANK(D200), "", VLOOKUP(D200, Z!$A$2:$C$4127, 3, FALSE))</f>
        <v/>
      </c>
      <c r="F200" s="215"/>
      <c r="G200" s="216"/>
      <c r="H200" s="217" t="b">
        <v>0</v>
      </c>
      <c r="I200" s="217" t="b">
        <v>0</v>
      </c>
      <c r="J200" s="152" t="str">
        <f t="shared" si="31"/>
        <v>-</v>
      </c>
      <c r="K200" s="218"/>
      <c r="L200" s="219"/>
      <c r="M200" s="220"/>
      <c r="N200" s="152" t="str">
        <f t="shared" si="32"/>
        <v>-</v>
      </c>
      <c r="O200" s="221"/>
      <c r="P200" s="222"/>
      <c r="Q200" s="214"/>
      <c r="R200" s="223"/>
      <c r="S200" s="213"/>
      <c r="T200" s="214"/>
      <c r="U200" s="79" t="str">
        <f>IF(ISBLANK(T200), "", VLOOKUP(T200, Z!$A$2:$C$4127, 3, FALSE))</f>
        <v/>
      </c>
      <c r="V200" s="225"/>
      <c r="W200" s="160">
        <f t="shared" si="33"/>
        <v>0</v>
      </c>
      <c r="X200" s="237"/>
      <c r="Y200" s="241">
        <f t="shared" si="34"/>
        <v>0</v>
      </c>
      <c r="Z200" s="242">
        <f t="shared" si="35"/>
        <v>15</v>
      </c>
      <c r="AA200" s="242">
        <v>0.75</v>
      </c>
      <c r="AB200" s="242">
        <f t="shared" si="29"/>
        <v>1.8</v>
      </c>
      <c r="AC200" s="242">
        <f t="shared" si="36"/>
        <v>43</v>
      </c>
      <c r="AD200" s="241" t="str" cm="1">
        <f t="array" ref="AD200">IFERROR(INDEX($AO$26:$AO$35, AF200), "-")</f>
        <v>-</v>
      </c>
      <c r="AE200" s="243" cm="1">
        <f t="array" ref="AE200">IFERROR(INDEX(($AP$26:$AS$35,$AP$36:$AV$40), IF($Y$20="B", MATCH($AF200, $AN$36:$AN$40, 0), MATCH($AF200, $AN$26:$AN$35, 0)), MATCH($AK200, $AP$25:$AV$25, 0), IF($Y$20="B", 2, 1)), 0)</f>
        <v>0</v>
      </c>
      <c r="AF200" s="244" t="str">
        <f t="shared" si="30"/>
        <v>-</v>
      </c>
      <c r="AG200" s="244" t="str">
        <f t="shared" si="37"/>
        <v>-</v>
      </c>
      <c r="AH200" s="245" t="str">
        <f t="shared" si="38"/>
        <v>-</v>
      </c>
      <c r="AI200" s="245" t="str">
        <f t="shared" si="39"/>
        <v>-</v>
      </c>
      <c r="AJ200" s="245" t="str" cm="1">
        <f t="array" ref="AJ200">IF($AG200=1, IF(ISBLANK($L200), "!", $L200), IFERROR(_xlfn.SWITCH(TRUE, AH200&lt;=0.5, "A", AH200&lt;=1, "B", AH200&lt;=1.5, "C", AH200&lt;=2, "D", AH200&lt;=2.5, "E", AH200&lt;=3, "F", AH200&lt;=1000, "G"), "-"))</f>
        <v>-</v>
      </c>
      <c r="AK200" s="245" t="str">
        <f t="shared" si="40"/>
        <v>-</v>
      </c>
      <c r="AL200" s="246" t="str">
        <f t="shared" si="41"/>
        <v>-</v>
      </c>
      <c r="AM200" s="237"/>
      <c r="AN200" s="237"/>
      <c r="AO200" s="237"/>
      <c r="AP200" s="237"/>
      <c r="AQ200" s="237"/>
      <c r="AR200" s="237"/>
      <c r="AS200" s="237"/>
      <c r="AT200" s="237"/>
      <c r="AU200" s="237"/>
      <c r="AV200" s="237"/>
      <c r="AW200" s="13"/>
      <c r="AX200" s="13"/>
    </row>
    <row r="201" spans="1:50" ht="12.75" customHeight="1" x14ac:dyDescent="0.2">
      <c r="A201" s="144">
        <f t="shared" si="28"/>
        <v>16</v>
      </c>
      <c r="B201" s="9">
        <v>178</v>
      </c>
      <c r="C201" s="213"/>
      <c r="D201" s="214"/>
      <c r="E201" s="79" t="str">
        <f>IF(ISBLANK(D201), "", VLOOKUP(D201, Z!$A$2:$C$4127, 3, FALSE))</f>
        <v/>
      </c>
      <c r="F201" s="215"/>
      <c r="G201" s="216"/>
      <c r="H201" s="217" t="b">
        <v>0</v>
      </c>
      <c r="I201" s="217" t="b">
        <v>0</v>
      </c>
      <c r="J201" s="152" t="str">
        <f t="shared" si="31"/>
        <v>-</v>
      </c>
      <c r="K201" s="218"/>
      <c r="L201" s="219"/>
      <c r="M201" s="220"/>
      <c r="N201" s="152" t="str">
        <f t="shared" si="32"/>
        <v>-</v>
      </c>
      <c r="O201" s="221"/>
      <c r="P201" s="222"/>
      <c r="Q201" s="214"/>
      <c r="R201" s="223"/>
      <c r="S201" s="213"/>
      <c r="T201" s="214"/>
      <c r="U201" s="79" t="str">
        <f>IF(ISBLANK(T201), "", VLOOKUP(T201, Z!$A$2:$C$4127, 3, FALSE))</f>
        <v/>
      </c>
      <c r="V201" s="225"/>
      <c r="W201" s="160">
        <f t="shared" si="33"/>
        <v>0</v>
      </c>
      <c r="X201" s="237"/>
      <c r="Y201" s="241">
        <f t="shared" si="34"/>
        <v>0</v>
      </c>
      <c r="Z201" s="242">
        <f t="shared" si="35"/>
        <v>15</v>
      </c>
      <c r="AA201" s="242">
        <v>0.75</v>
      </c>
      <c r="AB201" s="242">
        <f t="shared" si="29"/>
        <v>1.8</v>
      </c>
      <c r="AC201" s="242">
        <f t="shared" si="36"/>
        <v>43</v>
      </c>
      <c r="AD201" s="241" t="str" cm="1">
        <f t="array" ref="AD201">IFERROR(INDEX($AO$26:$AO$35, AF201), "-")</f>
        <v>-</v>
      </c>
      <c r="AE201" s="243" cm="1">
        <f t="array" ref="AE201">IFERROR(INDEX(($AP$26:$AS$35,$AP$36:$AV$40), IF($Y$20="B", MATCH($AF201, $AN$36:$AN$40, 0), MATCH($AF201, $AN$26:$AN$35, 0)), MATCH($AK201, $AP$25:$AV$25, 0), IF($Y$20="B", 2, 1)), 0)</f>
        <v>0</v>
      </c>
      <c r="AF201" s="244" t="str">
        <f t="shared" si="30"/>
        <v>-</v>
      </c>
      <c r="AG201" s="244" t="str">
        <f t="shared" si="37"/>
        <v>-</v>
      </c>
      <c r="AH201" s="245" t="str">
        <f t="shared" si="38"/>
        <v>-</v>
      </c>
      <c r="AI201" s="245" t="str">
        <f t="shared" si="39"/>
        <v>-</v>
      </c>
      <c r="AJ201" s="245" t="str" cm="1">
        <f t="array" ref="AJ201">IF($AG201=1, IF(ISBLANK($L201), "!", $L201), IFERROR(_xlfn.SWITCH(TRUE, AH201&lt;=0.5, "A", AH201&lt;=1, "B", AH201&lt;=1.5, "C", AH201&lt;=2, "D", AH201&lt;=2.5, "E", AH201&lt;=3, "F", AH201&lt;=1000, "G"), "-"))</f>
        <v>-</v>
      </c>
      <c r="AK201" s="245" t="str">
        <f t="shared" si="40"/>
        <v>-</v>
      </c>
      <c r="AL201" s="246" t="str">
        <f t="shared" si="41"/>
        <v>-</v>
      </c>
      <c r="AM201" s="237"/>
      <c r="AN201" s="237"/>
      <c r="AO201" s="237"/>
      <c r="AP201" s="237"/>
      <c r="AQ201" s="237"/>
      <c r="AR201" s="237"/>
      <c r="AS201" s="237"/>
      <c r="AT201" s="237"/>
      <c r="AU201" s="237"/>
      <c r="AV201" s="237"/>
      <c r="AW201" s="13"/>
      <c r="AX201" s="13"/>
    </row>
    <row r="202" spans="1:50" ht="12.75" customHeight="1" x14ac:dyDescent="0.2">
      <c r="A202" s="144">
        <f t="shared" si="28"/>
        <v>16</v>
      </c>
      <c r="B202" s="9">
        <v>179</v>
      </c>
      <c r="C202" s="213"/>
      <c r="D202" s="214"/>
      <c r="E202" s="79" t="str">
        <f>IF(ISBLANK(D202), "", VLOOKUP(D202, Z!$A$2:$C$4127, 3, FALSE))</f>
        <v/>
      </c>
      <c r="F202" s="215"/>
      <c r="G202" s="216"/>
      <c r="H202" s="217" t="b">
        <v>0</v>
      </c>
      <c r="I202" s="217" t="b">
        <v>0</v>
      </c>
      <c r="J202" s="152" t="str">
        <f t="shared" si="31"/>
        <v>-</v>
      </c>
      <c r="K202" s="218"/>
      <c r="L202" s="219"/>
      <c r="M202" s="220"/>
      <c r="N202" s="152" t="str">
        <f t="shared" si="32"/>
        <v>-</v>
      </c>
      <c r="O202" s="221"/>
      <c r="P202" s="222"/>
      <c r="Q202" s="214"/>
      <c r="R202" s="223"/>
      <c r="S202" s="213"/>
      <c r="T202" s="214"/>
      <c r="U202" s="79" t="str">
        <f>IF(ISBLANK(T202), "", VLOOKUP(T202, Z!$A$2:$C$4127, 3, FALSE))</f>
        <v/>
      </c>
      <c r="V202" s="225"/>
      <c r="W202" s="160">
        <f t="shared" si="33"/>
        <v>0</v>
      </c>
      <c r="X202" s="237"/>
      <c r="Y202" s="241">
        <f t="shared" si="34"/>
        <v>0</v>
      </c>
      <c r="Z202" s="242">
        <f t="shared" si="35"/>
        <v>15</v>
      </c>
      <c r="AA202" s="242">
        <v>0.75</v>
      </c>
      <c r="AB202" s="242">
        <f t="shared" si="29"/>
        <v>1.8</v>
      </c>
      <c r="AC202" s="242">
        <f t="shared" si="36"/>
        <v>43</v>
      </c>
      <c r="AD202" s="241" t="str" cm="1">
        <f t="array" ref="AD202">IFERROR(INDEX($AO$26:$AO$35, AF202), "-")</f>
        <v>-</v>
      </c>
      <c r="AE202" s="243" cm="1">
        <f t="array" ref="AE202">IFERROR(INDEX(($AP$26:$AS$35,$AP$36:$AV$40), IF($Y$20="B", MATCH($AF202, $AN$36:$AN$40, 0), MATCH($AF202, $AN$26:$AN$35, 0)), MATCH($AK202, $AP$25:$AV$25, 0), IF($Y$20="B", 2, 1)), 0)</f>
        <v>0</v>
      </c>
      <c r="AF202" s="244" t="str">
        <f t="shared" si="30"/>
        <v>-</v>
      </c>
      <c r="AG202" s="244" t="str">
        <f t="shared" si="37"/>
        <v>-</v>
      </c>
      <c r="AH202" s="245" t="str">
        <f t="shared" si="38"/>
        <v>-</v>
      </c>
      <c r="AI202" s="245" t="str">
        <f t="shared" si="39"/>
        <v>-</v>
      </c>
      <c r="AJ202" s="245" t="str" cm="1">
        <f t="array" ref="AJ202">IF($AG202=1, IF(ISBLANK($L202), "!", $L202), IFERROR(_xlfn.SWITCH(TRUE, AH202&lt;=0.5, "A", AH202&lt;=1, "B", AH202&lt;=1.5, "C", AH202&lt;=2, "D", AH202&lt;=2.5, "E", AH202&lt;=3, "F", AH202&lt;=1000, "G"), "-"))</f>
        <v>-</v>
      </c>
      <c r="AK202" s="245" t="str">
        <f t="shared" si="40"/>
        <v>-</v>
      </c>
      <c r="AL202" s="246" t="str">
        <f t="shared" si="41"/>
        <v>-</v>
      </c>
      <c r="AM202" s="237"/>
      <c r="AN202" s="237"/>
      <c r="AO202" s="237"/>
      <c r="AP202" s="237"/>
      <c r="AQ202" s="237"/>
      <c r="AR202" s="237"/>
      <c r="AS202" s="237"/>
      <c r="AT202" s="237"/>
      <c r="AU202" s="237"/>
      <c r="AV202" s="237"/>
      <c r="AW202" s="13"/>
      <c r="AX202" s="13"/>
    </row>
    <row r="203" spans="1:50" ht="12.75" customHeight="1" x14ac:dyDescent="0.2">
      <c r="A203" s="144">
        <f t="shared" si="28"/>
        <v>16</v>
      </c>
      <c r="B203" s="9">
        <v>180</v>
      </c>
      <c r="C203" s="213"/>
      <c r="D203" s="214"/>
      <c r="E203" s="79" t="str">
        <f>IF(ISBLANK(D203), "", VLOOKUP(D203, Z!$A$2:$C$4127, 3, FALSE))</f>
        <v/>
      </c>
      <c r="F203" s="215"/>
      <c r="G203" s="216"/>
      <c r="H203" s="217" t="b">
        <v>0</v>
      </c>
      <c r="I203" s="217" t="b">
        <v>0</v>
      </c>
      <c r="J203" s="152" t="str">
        <f t="shared" si="31"/>
        <v>-</v>
      </c>
      <c r="K203" s="218"/>
      <c r="L203" s="219"/>
      <c r="M203" s="220"/>
      <c r="N203" s="152" t="str">
        <f t="shared" si="32"/>
        <v>-</v>
      </c>
      <c r="O203" s="221"/>
      <c r="P203" s="222"/>
      <c r="Q203" s="214"/>
      <c r="R203" s="223"/>
      <c r="S203" s="213"/>
      <c r="T203" s="214"/>
      <c r="U203" s="79" t="str">
        <f>IF(ISBLANK(T203), "", VLOOKUP(T203, Z!$A$2:$C$4127, 3, FALSE))</f>
        <v/>
      </c>
      <c r="V203" s="225"/>
      <c r="W203" s="160">
        <f t="shared" si="33"/>
        <v>0</v>
      </c>
      <c r="X203" s="237"/>
      <c r="Y203" s="241">
        <f t="shared" si="34"/>
        <v>0</v>
      </c>
      <c r="Z203" s="242">
        <f t="shared" si="35"/>
        <v>15</v>
      </c>
      <c r="AA203" s="242">
        <v>0.75</v>
      </c>
      <c r="AB203" s="242">
        <f t="shared" si="29"/>
        <v>1.8</v>
      </c>
      <c r="AC203" s="242">
        <f t="shared" si="36"/>
        <v>43</v>
      </c>
      <c r="AD203" s="241" t="str" cm="1">
        <f t="array" ref="AD203">IFERROR(INDEX($AO$26:$AO$35, AF203), "-")</f>
        <v>-</v>
      </c>
      <c r="AE203" s="243" cm="1">
        <f t="array" ref="AE203">IFERROR(INDEX(($AP$26:$AS$35,$AP$36:$AV$40), IF($Y$20="B", MATCH($AF203, $AN$36:$AN$40, 0), MATCH($AF203, $AN$26:$AN$35, 0)), MATCH($AK203, $AP$25:$AV$25, 0), IF($Y$20="B", 2, 1)), 0)</f>
        <v>0</v>
      </c>
      <c r="AF203" s="244" t="str">
        <f t="shared" si="30"/>
        <v>-</v>
      </c>
      <c r="AG203" s="244" t="str">
        <f t="shared" si="37"/>
        <v>-</v>
      </c>
      <c r="AH203" s="245" t="str">
        <f t="shared" si="38"/>
        <v>-</v>
      </c>
      <c r="AI203" s="245" t="str">
        <f t="shared" si="39"/>
        <v>-</v>
      </c>
      <c r="AJ203" s="245" t="str" cm="1">
        <f t="array" ref="AJ203">IF($AG203=1, IF(ISBLANK($L203), "!", $L203), IFERROR(_xlfn.SWITCH(TRUE, AH203&lt;=0.5, "A", AH203&lt;=1, "B", AH203&lt;=1.5, "C", AH203&lt;=2, "D", AH203&lt;=2.5, "E", AH203&lt;=3, "F", AH203&lt;=1000, "G"), "-"))</f>
        <v>-</v>
      </c>
      <c r="AK203" s="245" t="str">
        <f t="shared" si="40"/>
        <v>-</v>
      </c>
      <c r="AL203" s="246" t="str">
        <f t="shared" si="41"/>
        <v>-</v>
      </c>
      <c r="AM203" s="237"/>
      <c r="AN203" s="237"/>
      <c r="AO203" s="237"/>
      <c r="AP203" s="237"/>
      <c r="AQ203" s="237"/>
      <c r="AR203" s="237"/>
      <c r="AS203" s="237"/>
      <c r="AT203" s="237"/>
      <c r="AU203" s="237"/>
      <c r="AV203" s="237"/>
      <c r="AW203" s="13"/>
      <c r="AX203" s="13"/>
    </row>
    <row r="204" spans="1:50" ht="12.75" customHeight="1" x14ac:dyDescent="0.2">
      <c r="A204" s="144">
        <f t="shared" si="28"/>
        <v>16</v>
      </c>
      <c r="B204" s="9">
        <v>181</v>
      </c>
      <c r="C204" s="213"/>
      <c r="D204" s="214"/>
      <c r="E204" s="79" t="str">
        <f>IF(ISBLANK(D204), "", VLOOKUP(D204, Z!$A$2:$C$4127, 3, FALSE))</f>
        <v/>
      </c>
      <c r="F204" s="215"/>
      <c r="G204" s="216"/>
      <c r="H204" s="217" t="b">
        <v>0</v>
      </c>
      <c r="I204" s="217" t="b">
        <v>0</v>
      </c>
      <c r="J204" s="152" t="str">
        <f t="shared" si="31"/>
        <v>-</v>
      </c>
      <c r="K204" s="218"/>
      <c r="L204" s="219"/>
      <c r="M204" s="220"/>
      <c r="N204" s="152" t="str">
        <f t="shared" si="32"/>
        <v>-</v>
      </c>
      <c r="O204" s="221"/>
      <c r="P204" s="222"/>
      <c r="Q204" s="214"/>
      <c r="R204" s="223"/>
      <c r="S204" s="213"/>
      <c r="T204" s="214"/>
      <c r="U204" s="79" t="str">
        <f>IF(ISBLANK(T204), "", VLOOKUP(T204, Z!$A$2:$C$4127, 3, FALSE))</f>
        <v/>
      </c>
      <c r="V204" s="225"/>
      <c r="W204" s="160">
        <f t="shared" si="33"/>
        <v>0</v>
      </c>
      <c r="X204" s="237"/>
      <c r="Y204" s="241">
        <f t="shared" si="34"/>
        <v>0</v>
      </c>
      <c r="Z204" s="242">
        <f t="shared" si="35"/>
        <v>15</v>
      </c>
      <c r="AA204" s="242">
        <v>0.75</v>
      </c>
      <c r="AB204" s="242">
        <f t="shared" si="29"/>
        <v>1.8</v>
      </c>
      <c r="AC204" s="242">
        <f t="shared" si="36"/>
        <v>43</v>
      </c>
      <c r="AD204" s="241" t="str" cm="1">
        <f t="array" ref="AD204">IFERROR(INDEX($AO$26:$AO$35, AF204), "-")</f>
        <v>-</v>
      </c>
      <c r="AE204" s="243" cm="1">
        <f t="array" ref="AE204">IFERROR(INDEX(($AP$26:$AS$35,$AP$36:$AV$40), IF($Y$20="B", MATCH($AF204, $AN$36:$AN$40, 0), MATCH($AF204, $AN$26:$AN$35, 0)), MATCH($AK204, $AP$25:$AV$25, 0), IF($Y$20="B", 2, 1)), 0)</f>
        <v>0</v>
      </c>
      <c r="AF204" s="244" t="str">
        <f t="shared" si="30"/>
        <v>-</v>
      </c>
      <c r="AG204" s="244" t="str">
        <f t="shared" si="37"/>
        <v>-</v>
      </c>
      <c r="AH204" s="245" t="str">
        <f t="shared" si="38"/>
        <v>-</v>
      </c>
      <c r="AI204" s="245" t="str">
        <f t="shared" si="39"/>
        <v>-</v>
      </c>
      <c r="AJ204" s="245" t="str" cm="1">
        <f t="array" ref="AJ204">IF($AG204=1, IF(ISBLANK($L204), "!", $L204), IFERROR(_xlfn.SWITCH(TRUE, AH204&lt;=0.5, "A", AH204&lt;=1, "B", AH204&lt;=1.5, "C", AH204&lt;=2, "D", AH204&lt;=2.5, "E", AH204&lt;=3, "F", AH204&lt;=1000, "G"), "-"))</f>
        <v>-</v>
      </c>
      <c r="AK204" s="245" t="str">
        <f t="shared" si="40"/>
        <v>-</v>
      </c>
      <c r="AL204" s="246" t="str">
        <f t="shared" si="41"/>
        <v>-</v>
      </c>
      <c r="AM204" s="237"/>
      <c r="AN204" s="237"/>
      <c r="AO204" s="237"/>
      <c r="AP204" s="237"/>
      <c r="AQ204" s="237"/>
      <c r="AR204" s="237"/>
      <c r="AS204" s="237"/>
      <c r="AT204" s="237"/>
      <c r="AU204" s="237"/>
      <c r="AV204" s="237"/>
      <c r="AW204" s="13"/>
      <c r="AX204" s="13"/>
    </row>
    <row r="205" spans="1:50" ht="12.75" customHeight="1" x14ac:dyDescent="0.2">
      <c r="A205" s="144">
        <f t="shared" si="28"/>
        <v>16</v>
      </c>
      <c r="B205" s="9">
        <v>182</v>
      </c>
      <c r="C205" s="213"/>
      <c r="D205" s="214"/>
      <c r="E205" s="79" t="str">
        <f>IF(ISBLANK(D205), "", VLOOKUP(D205, Z!$A$2:$C$4127, 3, FALSE))</f>
        <v/>
      </c>
      <c r="F205" s="215"/>
      <c r="G205" s="216"/>
      <c r="H205" s="217" t="b">
        <v>0</v>
      </c>
      <c r="I205" s="217" t="b">
        <v>0</v>
      </c>
      <c r="J205" s="152" t="str">
        <f t="shared" si="31"/>
        <v>-</v>
      </c>
      <c r="K205" s="218"/>
      <c r="L205" s="219"/>
      <c r="M205" s="220"/>
      <c r="N205" s="152" t="str">
        <f t="shared" si="32"/>
        <v>-</v>
      </c>
      <c r="O205" s="221"/>
      <c r="P205" s="222"/>
      <c r="Q205" s="214"/>
      <c r="R205" s="223"/>
      <c r="S205" s="213"/>
      <c r="T205" s="214"/>
      <c r="U205" s="79" t="str">
        <f>IF(ISBLANK(T205), "", VLOOKUP(T205, Z!$A$2:$C$4127, 3, FALSE))</f>
        <v/>
      </c>
      <c r="V205" s="225"/>
      <c r="W205" s="160">
        <f t="shared" si="33"/>
        <v>0</v>
      </c>
      <c r="X205" s="237"/>
      <c r="Y205" s="241">
        <f t="shared" si="34"/>
        <v>0</v>
      </c>
      <c r="Z205" s="242">
        <f t="shared" si="35"/>
        <v>15</v>
      </c>
      <c r="AA205" s="242">
        <v>0.75</v>
      </c>
      <c r="AB205" s="242">
        <f t="shared" si="29"/>
        <v>1.8</v>
      </c>
      <c r="AC205" s="242">
        <f t="shared" si="36"/>
        <v>43</v>
      </c>
      <c r="AD205" s="241" t="str" cm="1">
        <f t="array" ref="AD205">IFERROR(INDEX($AO$26:$AO$35, AF205), "-")</f>
        <v>-</v>
      </c>
      <c r="AE205" s="243" cm="1">
        <f t="array" ref="AE205">IFERROR(INDEX(($AP$26:$AS$35,$AP$36:$AV$40), IF($Y$20="B", MATCH($AF205, $AN$36:$AN$40, 0), MATCH($AF205, $AN$26:$AN$35, 0)), MATCH($AK205, $AP$25:$AV$25, 0), IF($Y$20="B", 2, 1)), 0)</f>
        <v>0</v>
      </c>
      <c r="AF205" s="244" t="str">
        <f t="shared" si="30"/>
        <v>-</v>
      </c>
      <c r="AG205" s="244" t="str">
        <f t="shared" si="37"/>
        <v>-</v>
      </c>
      <c r="AH205" s="245" t="str">
        <f t="shared" si="38"/>
        <v>-</v>
      </c>
      <c r="AI205" s="245" t="str">
        <f t="shared" si="39"/>
        <v>-</v>
      </c>
      <c r="AJ205" s="245" t="str" cm="1">
        <f t="array" ref="AJ205">IF($AG205=1, IF(ISBLANK($L205), "!", $L205), IFERROR(_xlfn.SWITCH(TRUE, AH205&lt;=0.5, "A", AH205&lt;=1, "B", AH205&lt;=1.5, "C", AH205&lt;=2, "D", AH205&lt;=2.5, "E", AH205&lt;=3, "F", AH205&lt;=1000, "G"), "-"))</f>
        <v>-</v>
      </c>
      <c r="AK205" s="245" t="str">
        <f t="shared" si="40"/>
        <v>-</v>
      </c>
      <c r="AL205" s="246" t="str">
        <f t="shared" si="41"/>
        <v>-</v>
      </c>
      <c r="AM205" s="237"/>
      <c r="AN205" s="237"/>
      <c r="AO205" s="237"/>
      <c r="AP205" s="237"/>
      <c r="AQ205" s="237"/>
      <c r="AR205" s="237"/>
      <c r="AS205" s="237"/>
      <c r="AT205" s="237"/>
      <c r="AU205" s="237"/>
      <c r="AV205" s="237"/>
      <c r="AW205" s="13"/>
      <c r="AX205" s="13"/>
    </row>
    <row r="206" spans="1:50" ht="12.75" customHeight="1" x14ac:dyDescent="0.2">
      <c r="A206" s="144">
        <f t="shared" si="28"/>
        <v>16</v>
      </c>
      <c r="B206" s="9">
        <v>183</v>
      </c>
      <c r="C206" s="213"/>
      <c r="D206" s="214"/>
      <c r="E206" s="79" t="str">
        <f>IF(ISBLANK(D206), "", VLOOKUP(D206, Z!$A$2:$C$4127, 3, FALSE))</f>
        <v/>
      </c>
      <c r="F206" s="215"/>
      <c r="G206" s="216"/>
      <c r="H206" s="217" t="b">
        <v>0</v>
      </c>
      <c r="I206" s="217" t="b">
        <v>0</v>
      </c>
      <c r="J206" s="152" t="str">
        <f t="shared" si="31"/>
        <v>-</v>
      </c>
      <c r="K206" s="218"/>
      <c r="L206" s="219"/>
      <c r="M206" s="220"/>
      <c r="N206" s="152" t="str">
        <f t="shared" si="32"/>
        <v>-</v>
      </c>
      <c r="O206" s="221"/>
      <c r="P206" s="222"/>
      <c r="Q206" s="214"/>
      <c r="R206" s="223"/>
      <c r="S206" s="213"/>
      <c r="T206" s="214"/>
      <c r="U206" s="79" t="str">
        <f>IF(ISBLANK(T206), "", VLOOKUP(T206, Z!$A$2:$C$4127, 3, FALSE))</f>
        <v/>
      </c>
      <c r="V206" s="225"/>
      <c r="W206" s="160">
        <f t="shared" si="33"/>
        <v>0</v>
      </c>
      <c r="X206" s="237"/>
      <c r="Y206" s="241">
        <f t="shared" si="34"/>
        <v>0</v>
      </c>
      <c r="Z206" s="242">
        <f t="shared" si="35"/>
        <v>15</v>
      </c>
      <c r="AA206" s="242">
        <v>0.75</v>
      </c>
      <c r="AB206" s="242">
        <f t="shared" si="29"/>
        <v>1.8</v>
      </c>
      <c r="AC206" s="242">
        <f t="shared" si="36"/>
        <v>43</v>
      </c>
      <c r="AD206" s="241" t="str" cm="1">
        <f t="array" ref="AD206">IFERROR(INDEX($AO$26:$AO$35, AF206), "-")</f>
        <v>-</v>
      </c>
      <c r="AE206" s="243" cm="1">
        <f t="array" ref="AE206">IFERROR(INDEX(($AP$26:$AS$35,$AP$36:$AV$40), IF($Y$20="B", MATCH($AF206, $AN$36:$AN$40, 0), MATCH($AF206, $AN$26:$AN$35, 0)), MATCH($AK206, $AP$25:$AV$25, 0), IF($Y$20="B", 2, 1)), 0)</f>
        <v>0</v>
      </c>
      <c r="AF206" s="244" t="str">
        <f t="shared" si="30"/>
        <v>-</v>
      </c>
      <c r="AG206" s="244" t="str">
        <f t="shared" si="37"/>
        <v>-</v>
      </c>
      <c r="AH206" s="245" t="str">
        <f t="shared" si="38"/>
        <v>-</v>
      </c>
      <c r="AI206" s="245" t="str">
        <f t="shared" si="39"/>
        <v>-</v>
      </c>
      <c r="AJ206" s="245" t="str" cm="1">
        <f t="array" ref="AJ206">IF($AG206=1, IF(ISBLANK($L206), "!", $L206), IFERROR(_xlfn.SWITCH(TRUE, AH206&lt;=0.5, "A", AH206&lt;=1, "B", AH206&lt;=1.5, "C", AH206&lt;=2, "D", AH206&lt;=2.5, "E", AH206&lt;=3, "F", AH206&lt;=1000, "G"), "-"))</f>
        <v>-</v>
      </c>
      <c r="AK206" s="245" t="str">
        <f t="shared" si="40"/>
        <v>-</v>
      </c>
      <c r="AL206" s="246" t="str">
        <f t="shared" si="41"/>
        <v>-</v>
      </c>
      <c r="AM206" s="237"/>
      <c r="AN206" s="237"/>
      <c r="AO206" s="237"/>
      <c r="AP206" s="237"/>
      <c r="AQ206" s="237"/>
      <c r="AR206" s="237"/>
      <c r="AS206" s="237"/>
      <c r="AT206" s="237"/>
      <c r="AU206" s="237"/>
      <c r="AV206" s="237"/>
      <c r="AW206" s="13"/>
      <c r="AX206" s="13"/>
    </row>
    <row r="207" spans="1:50" ht="12.75" customHeight="1" x14ac:dyDescent="0.2">
      <c r="A207" s="144">
        <f t="shared" si="28"/>
        <v>16</v>
      </c>
      <c r="B207" s="9">
        <v>184</v>
      </c>
      <c r="C207" s="213"/>
      <c r="D207" s="214"/>
      <c r="E207" s="79" t="str">
        <f>IF(ISBLANK(D207), "", VLOOKUP(D207, Z!$A$2:$C$4127, 3, FALSE))</f>
        <v/>
      </c>
      <c r="F207" s="215"/>
      <c r="G207" s="216"/>
      <c r="H207" s="217" t="b">
        <v>0</v>
      </c>
      <c r="I207" s="217" t="b">
        <v>0</v>
      </c>
      <c r="J207" s="152" t="str">
        <f t="shared" si="31"/>
        <v>-</v>
      </c>
      <c r="K207" s="218"/>
      <c r="L207" s="219"/>
      <c r="M207" s="220"/>
      <c r="N207" s="152" t="str">
        <f t="shared" si="32"/>
        <v>-</v>
      </c>
      <c r="O207" s="221"/>
      <c r="P207" s="222"/>
      <c r="Q207" s="214"/>
      <c r="R207" s="223"/>
      <c r="S207" s="213"/>
      <c r="T207" s="214"/>
      <c r="U207" s="79" t="str">
        <f>IF(ISBLANK(T207), "", VLOOKUP(T207, Z!$A$2:$C$4127, 3, FALSE))</f>
        <v/>
      </c>
      <c r="V207" s="225"/>
      <c r="W207" s="160">
        <f t="shared" si="33"/>
        <v>0</v>
      </c>
      <c r="X207" s="237"/>
      <c r="Y207" s="241">
        <f t="shared" si="34"/>
        <v>0</v>
      </c>
      <c r="Z207" s="242">
        <f t="shared" si="35"/>
        <v>15</v>
      </c>
      <c r="AA207" s="242">
        <v>0.75</v>
      </c>
      <c r="AB207" s="242">
        <f t="shared" si="29"/>
        <v>1.8</v>
      </c>
      <c r="AC207" s="242">
        <f t="shared" si="36"/>
        <v>43</v>
      </c>
      <c r="AD207" s="241" t="str" cm="1">
        <f t="array" ref="AD207">IFERROR(INDEX($AO$26:$AO$35, AF207), "-")</f>
        <v>-</v>
      </c>
      <c r="AE207" s="243" cm="1">
        <f t="array" ref="AE207">IFERROR(INDEX(($AP$26:$AS$35,$AP$36:$AV$40), IF($Y$20="B", MATCH($AF207, $AN$36:$AN$40, 0), MATCH($AF207, $AN$26:$AN$35, 0)), MATCH($AK207, $AP$25:$AV$25, 0), IF($Y$20="B", 2, 1)), 0)</f>
        <v>0</v>
      </c>
      <c r="AF207" s="244" t="str">
        <f t="shared" si="30"/>
        <v>-</v>
      </c>
      <c r="AG207" s="244" t="str">
        <f t="shared" si="37"/>
        <v>-</v>
      </c>
      <c r="AH207" s="245" t="str">
        <f t="shared" si="38"/>
        <v>-</v>
      </c>
      <c r="AI207" s="245" t="str">
        <f t="shared" si="39"/>
        <v>-</v>
      </c>
      <c r="AJ207" s="245" t="str" cm="1">
        <f t="array" ref="AJ207">IF($AG207=1, IF(ISBLANK($L207), "!", $L207), IFERROR(_xlfn.SWITCH(TRUE, AH207&lt;=0.5, "A", AH207&lt;=1, "B", AH207&lt;=1.5, "C", AH207&lt;=2, "D", AH207&lt;=2.5, "E", AH207&lt;=3, "F", AH207&lt;=1000, "G"), "-"))</f>
        <v>-</v>
      </c>
      <c r="AK207" s="245" t="str">
        <f t="shared" si="40"/>
        <v>-</v>
      </c>
      <c r="AL207" s="246" t="str">
        <f t="shared" si="41"/>
        <v>-</v>
      </c>
      <c r="AM207" s="237"/>
      <c r="AN207" s="237"/>
      <c r="AO207" s="237"/>
      <c r="AP207" s="237"/>
      <c r="AQ207" s="237"/>
      <c r="AR207" s="237"/>
      <c r="AS207" s="237"/>
      <c r="AT207" s="237"/>
      <c r="AU207" s="237"/>
      <c r="AV207" s="237"/>
      <c r="AW207" s="13"/>
      <c r="AX207" s="13"/>
    </row>
    <row r="208" spans="1:50" ht="12.75" customHeight="1" x14ac:dyDescent="0.2">
      <c r="A208" s="144">
        <f t="shared" si="28"/>
        <v>16</v>
      </c>
      <c r="B208" s="9">
        <v>185</v>
      </c>
      <c r="C208" s="213"/>
      <c r="D208" s="214"/>
      <c r="E208" s="79" t="str">
        <f>IF(ISBLANK(D208), "", VLOOKUP(D208, Z!$A$2:$C$4127, 3, FALSE))</f>
        <v/>
      </c>
      <c r="F208" s="215"/>
      <c r="G208" s="216"/>
      <c r="H208" s="217" t="b">
        <v>0</v>
      </c>
      <c r="I208" s="217" t="b">
        <v>0</v>
      </c>
      <c r="J208" s="152" t="str">
        <f t="shared" si="31"/>
        <v>-</v>
      </c>
      <c r="K208" s="218"/>
      <c r="L208" s="219"/>
      <c r="M208" s="220"/>
      <c r="N208" s="152" t="str">
        <f t="shared" si="32"/>
        <v>-</v>
      </c>
      <c r="O208" s="221"/>
      <c r="P208" s="222"/>
      <c r="Q208" s="214"/>
      <c r="R208" s="223"/>
      <c r="S208" s="213"/>
      <c r="T208" s="214"/>
      <c r="U208" s="79" t="str">
        <f>IF(ISBLANK(T208), "", VLOOKUP(T208, Z!$A$2:$C$4127, 3, FALSE))</f>
        <v/>
      </c>
      <c r="V208" s="225"/>
      <c r="W208" s="160">
        <f t="shared" si="33"/>
        <v>0</v>
      </c>
      <c r="X208" s="237"/>
      <c r="Y208" s="241">
        <f t="shared" si="34"/>
        <v>0</v>
      </c>
      <c r="Z208" s="242">
        <f t="shared" si="35"/>
        <v>15</v>
      </c>
      <c r="AA208" s="242">
        <v>0.75</v>
      </c>
      <c r="AB208" s="242">
        <f t="shared" si="29"/>
        <v>1.8</v>
      </c>
      <c r="AC208" s="242">
        <f t="shared" si="36"/>
        <v>43</v>
      </c>
      <c r="AD208" s="241" t="str" cm="1">
        <f t="array" ref="AD208">IFERROR(INDEX($AO$26:$AO$35, AF208), "-")</f>
        <v>-</v>
      </c>
      <c r="AE208" s="243" cm="1">
        <f t="array" ref="AE208">IFERROR(INDEX(($AP$26:$AS$35,$AP$36:$AV$40), IF($Y$20="B", MATCH($AF208, $AN$36:$AN$40, 0), MATCH($AF208, $AN$26:$AN$35, 0)), MATCH($AK208, $AP$25:$AV$25, 0), IF($Y$20="B", 2, 1)), 0)</f>
        <v>0</v>
      </c>
      <c r="AF208" s="244" t="str">
        <f t="shared" si="30"/>
        <v>-</v>
      </c>
      <c r="AG208" s="244" t="str">
        <f t="shared" si="37"/>
        <v>-</v>
      </c>
      <c r="AH208" s="245" t="str">
        <f t="shared" si="38"/>
        <v>-</v>
      </c>
      <c r="AI208" s="245" t="str">
        <f t="shared" si="39"/>
        <v>-</v>
      </c>
      <c r="AJ208" s="245" t="str" cm="1">
        <f t="array" ref="AJ208">IF($AG208=1, IF(ISBLANK($L208), "!", $L208), IFERROR(_xlfn.SWITCH(TRUE, AH208&lt;=0.5, "A", AH208&lt;=1, "B", AH208&lt;=1.5, "C", AH208&lt;=2, "D", AH208&lt;=2.5, "E", AH208&lt;=3, "F", AH208&lt;=1000, "G"), "-"))</f>
        <v>-</v>
      </c>
      <c r="AK208" s="245" t="str">
        <f t="shared" si="40"/>
        <v>-</v>
      </c>
      <c r="AL208" s="246" t="str">
        <f t="shared" si="41"/>
        <v>-</v>
      </c>
      <c r="AM208" s="237"/>
      <c r="AN208" s="237"/>
      <c r="AO208" s="237"/>
      <c r="AP208" s="237"/>
      <c r="AQ208" s="237"/>
      <c r="AR208" s="237"/>
      <c r="AS208" s="237"/>
      <c r="AT208" s="237"/>
      <c r="AU208" s="237"/>
      <c r="AV208" s="237"/>
      <c r="AW208" s="13"/>
      <c r="AX208" s="13"/>
    </row>
    <row r="209" spans="1:50" ht="12.75" customHeight="1" x14ac:dyDescent="0.2">
      <c r="A209" s="144">
        <f t="shared" si="28"/>
        <v>16</v>
      </c>
      <c r="B209" s="9">
        <v>186</v>
      </c>
      <c r="C209" s="213"/>
      <c r="D209" s="214"/>
      <c r="E209" s="79" t="str">
        <f>IF(ISBLANK(D209), "", VLOOKUP(D209, Z!$A$2:$C$4127, 3, FALSE))</f>
        <v/>
      </c>
      <c r="F209" s="215"/>
      <c r="G209" s="216"/>
      <c r="H209" s="217" t="b">
        <v>0</v>
      </c>
      <c r="I209" s="217" t="b">
        <v>0</v>
      </c>
      <c r="J209" s="152" t="str">
        <f t="shared" si="31"/>
        <v>-</v>
      </c>
      <c r="K209" s="218"/>
      <c r="L209" s="219"/>
      <c r="M209" s="220"/>
      <c r="N209" s="152" t="str">
        <f t="shared" si="32"/>
        <v>-</v>
      </c>
      <c r="O209" s="221"/>
      <c r="P209" s="222"/>
      <c r="Q209" s="214"/>
      <c r="R209" s="223"/>
      <c r="S209" s="213"/>
      <c r="T209" s="214"/>
      <c r="U209" s="79" t="str">
        <f>IF(ISBLANK(T209), "", VLOOKUP(T209, Z!$A$2:$C$4127, 3, FALSE))</f>
        <v/>
      </c>
      <c r="V209" s="225"/>
      <c r="W209" s="160">
        <f t="shared" si="33"/>
        <v>0</v>
      </c>
      <c r="X209" s="237"/>
      <c r="Y209" s="241">
        <f t="shared" si="34"/>
        <v>0</v>
      </c>
      <c r="Z209" s="242">
        <f t="shared" si="35"/>
        <v>15</v>
      </c>
      <c r="AA209" s="242">
        <v>0.75</v>
      </c>
      <c r="AB209" s="242">
        <f t="shared" si="29"/>
        <v>1.8</v>
      </c>
      <c r="AC209" s="242">
        <f t="shared" si="36"/>
        <v>43</v>
      </c>
      <c r="AD209" s="241" t="str" cm="1">
        <f t="array" ref="AD209">IFERROR(INDEX($AO$26:$AO$35, AF209), "-")</f>
        <v>-</v>
      </c>
      <c r="AE209" s="243" cm="1">
        <f t="array" ref="AE209">IFERROR(INDEX(($AP$26:$AS$35,$AP$36:$AV$40), IF($Y$20="B", MATCH($AF209, $AN$36:$AN$40, 0), MATCH($AF209, $AN$26:$AN$35, 0)), MATCH($AK209, $AP$25:$AV$25, 0), IF($Y$20="B", 2, 1)), 0)</f>
        <v>0</v>
      </c>
      <c r="AF209" s="244" t="str">
        <f t="shared" si="30"/>
        <v>-</v>
      </c>
      <c r="AG209" s="244" t="str">
        <f t="shared" si="37"/>
        <v>-</v>
      </c>
      <c r="AH209" s="245" t="str">
        <f t="shared" si="38"/>
        <v>-</v>
      </c>
      <c r="AI209" s="245" t="str">
        <f t="shared" si="39"/>
        <v>-</v>
      </c>
      <c r="AJ209" s="245" t="str" cm="1">
        <f t="array" ref="AJ209">IF($AG209=1, IF(ISBLANK($L209), "!", $L209), IFERROR(_xlfn.SWITCH(TRUE, AH209&lt;=0.5, "A", AH209&lt;=1, "B", AH209&lt;=1.5, "C", AH209&lt;=2, "D", AH209&lt;=2.5, "E", AH209&lt;=3, "F", AH209&lt;=1000, "G"), "-"))</f>
        <v>-</v>
      </c>
      <c r="AK209" s="245" t="str">
        <f t="shared" si="40"/>
        <v>-</v>
      </c>
      <c r="AL209" s="246" t="str">
        <f t="shared" si="41"/>
        <v>-</v>
      </c>
      <c r="AM209" s="237"/>
      <c r="AN209" s="237"/>
      <c r="AO209" s="237"/>
      <c r="AP209" s="237"/>
      <c r="AQ209" s="237"/>
      <c r="AR209" s="237"/>
      <c r="AS209" s="237"/>
      <c r="AT209" s="237"/>
      <c r="AU209" s="237"/>
      <c r="AV209" s="237"/>
      <c r="AW209" s="13"/>
      <c r="AX209" s="13"/>
    </row>
    <row r="210" spans="1:50" ht="12.75" customHeight="1" x14ac:dyDescent="0.2">
      <c r="A210" s="144">
        <f t="shared" si="28"/>
        <v>16</v>
      </c>
      <c r="B210" s="9">
        <v>187</v>
      </c>
      <c r="C210" s="213"/>
      <c r="D210" s="214"/>
      <c r="E210" s="79" t="str">
        <f>IF(ISBLANK(D210), "", VLOOKUP(D210, Z!$A$2:$C$4127, 3, FALSE))</f>
        <v/>
      </c>
      <c r="F210" s="215"/>
      <c r="G210" s="216"/>
      <c r="H210" s="217" t="b">
        <v>0</v>
      </c>
      <c r="I210" s="217" t="b">
        <v>0</v>
      </c>
      <c r="J210" s="152" t="str">
        <f t="shared" si="31"/>
        <v>-</v>
      </c>
      <c r="K210" s="218"/>
      <c r="L210" s="219"/>
      <c r="M210" s="220"/>
      <c r="N210" s="152" t="str">
        <f t="shared" si="32"/>
        <v>-</v>
      </c>
      <c r="O210" s="221"/>
      <c r="P210" s="222"/>
      <c r="Q210" s="214"/>
      <c r="R210" s="223"/>
      <c r="S210" s="213"/>
      <c r="T210" s="214"/>
      <c r="U210" s="79" t="str">
        <f>IF(ISBLANK(T210), "", VLOOKUP(T210, Z!$A$2:$C$4127, 3, FALSE))</f>
        <v/>
      </c>
      <c r="V210" s="225"/>
      <c r="W210" s="160">
        <f t="shared" si="33"/>
        <v>0</v>
      </c>
      <c r="X210" s="237"/>
      <c r="Y210" s="241">
        <f t="shared" si="34"/>
        <v>0</v>
      </c>
      <c r="Z210" s="242">
        <f t="shared" si="35"/>
        <v>15</v>
      </c>
      <c r="AA210" s="242">
        <v>0.75</v>
      </c>
      <c r="AB210" s="242">
        <f t="shared" si="29"/>
        <v>1.8</v>
      </c>
      <c r="AC210" s="242">
        <f t="shared" si="36"/>
        <v>43</v>
      </c>
      <c r="AD210" s="241" t="str" cm="1">
        <f t="array" ref="AD210">IFERROR(INDEX($AO$26:$AO$35, AF210), "-")</f>
        <v>-</v>
      </c>
      <c r="AE210" s="243" cm="1">
        <f t="array" ref="AE210">IFERROR(INDEX(($AP$26:$AS$35,$AP$36:$AV$40), IF($Y$20="B", MATCH($AF210, $AN$36:$AN$40, 0), MATCH($AF210, $AN$26:$AN$35, 0)), MATCH($AK210, $AP$25:$AV$25, 0), IF($Y$20="B", 2, 1)), 0)</f>
        <v>0</v>
      </c>
      <c r="AF210" s="244" t="str">
        <f t="shared" si="30"/>
        <v>-</v>
      </c>
      <c r="AG210" s="244" t="str">
        <f t="shared" si="37"/>
        <v>-</v>
      </c>
      <c r="AH210" s="245" t="str">
        <f t="shared" si="38"/>
        <v>-</v>
      </c>
      <c r="AI210" s="245" t="str">
        <f t="shared" si="39"/>
        <v>-</v>
      </c>
      <c r="AJ210" s="245" t="str" cm="1">
        <f t="array" ref="AJ210">IF($AG210=1, IF(ISBLANK($L210), "!", $L210), IFERROR(_xlfn.SWITCH(TRUE, AH210&lt;=0.5, "A", AH210&lt;=1, "B", AH210&lt;=1.5, "C", AH210&lt;=2, "D", AH210&lt;=2.5, "E", AH210&lt;=3, "F", AH210&lt;=1000, "G"), "-"))</f>
        <v>-</v>
      </c>
      <c r="AK210" s="245" t="str">
        <f t="shared" si="40"/>
        <v>-</v>
      </c>
      <c r="AL210" s="246" t="str">
        <f t="shared" si="41"/>
        <v>-</v>
      </c>
      <c r="AM210" s="237"/>
      <c r="AN210" s="237"/>
      <c r="AO210" s="237"/>
      <c r="AP210" s="237"/>
      <c r="AQ210" s="237"/>
      <c r="AR210" s="237"/>
      <c r="AS210" s="237"/>
      <c r="AT210" s="237"/>
      <c r="AU210" s="237"/>
      <c r="AV210" s="237"/>
      <c r="AW210" s="13"/>
      <c r="AX210" s="13"/>
    </row>
    <row r="211" spans="1:50" ht="12.75" customHeight="1" x14ac:dyDescent="0.2">
      <c r="A211" s="144">
        <f t="shared" si="28"/>
        <v>16</v>
      </c>
      <c r="B211" s="9">
        <v>188</v>
      </c>
      <c r="C211" s="213"/>
      <c r="D211" s="214"/>
      <c r="E211" s="79" t="str">
        <f>IF(ISBLANK(D211), "", VLOOKUP(D211, Z!$A$2:$C$4127, 3, FALSE))</f>
        <v/>
      </c>
      <c r="F211" s="215"/>
      <c r="G211" s="216"/>
      <c r="H211" s="217" t="b">
        <v>0</v>
      </c>
      <c r="I211" s="217" t="b">
        <v>0</v>
      </c>
      <c r="J211" s="152" t="str">
        <f t="shared" si="31"/>
        <v>-</v>
      </c>
      <c r="K211" s="218"/>
      <c r="L211" s="219"/>
      <c r="M211" s="220"/>
      <c r="N211" s="152" t="str">
        <f t="shared" si="32"/>
        <v>-</v>
      </c>
      <c r="O211" s="221"/>
      <c r="P211" s="222"/>
      <c r="Q211" s="214"/>
      <c r="R211" s="223"/>
      <c r="S211" s="213"/>
      <c r="T211" s="214"/>
      <c r="U211" s="79" t="str">
        <f>IF(ISBLANK(T211), "", VLOOKUP(T211, Z!$A$2:$C$4127, 3, FALSE))</f>
        <v/>
      </c>
      <c r="V211" s="225"/>
      <c r="W211" s="160">
        <f t="shared" si="33"/>
        <v>0</v>
      </c>
      <c r="X211" s="237"/>
      <c r="Y211" s="241">
        <f t="shared" si="34"/>
        <v>0</v>
      </c>
      <c r="Z211" s="242">
        <f t="shared" si="35"/>
        <v>15</v>
      </c>
      <c r="AA211" s="242">
        <v>0.75</v>
      </c>
      <c r="AB211" s="242">
        <f t="shared" si="29"/>
        <v>1.8</v>
      </c>
      <c r="AC211" s="242">
        <f t="shared" si="36"/>
        <v>43</v>
      </c>
      <c r="AD211" s="241" t="str" cm="1">
        <f t="array" ref="AD211">IFERROR(INDEX($AO$26:$AO$35, AF211), "-")</f>
        <v>-</v>
      </c>
      <c r="AE211" s="243" cm="1">
        <f t="array" ref="AE211">IFERROR(INDEX(($AP$26:$AS$35,$AP$36:$AV$40), IF($Y$20="B", MATCH($AF211, $AN$36:$AN$40, 0), MATCH($AF211, $AN$26:$AN$35, 0)), MATCH($AK211, $AP$25:$AV$25, 0), IF($Y$20="B", 2, 1)), 0)</f>
        <v>0</v>
      </c>
      <c r="AF211" s="244" t="str">
        <f t="shared" si="30"/>
        <v>-</v>
      </c>
      <c r="AG211" s="244" t="str">
        <f t="shared" si="37"/>
        <v>-</v>
      </c>
      <c r="AH211" s="245" t="str">
        <f t="shared" si="38"/>
        <v>-</v>
      </c>
      <c r="AI211" s="245" t="str">
        <f t="shared" si="39"/>
        <v>-</v>
      </c>
      <c r="AJ211" s="245" t="str" cm="1">
        <f t="array" ref="AJ211">IF($AG211=1, IF(ISBLANK($L211), "!", $L211), IFERROR(_xlfn.SWITCH(TRUE, AH211&lt;=0.5, "A", AH211&lt;=1, "B", AH211&lt;=1.5, "C", AH211&lt;=2, "D", AH211&lt;=2.5, "E", AH211&lt;=3, "F", AH211&lt;=1000, "G"), "-"))</f>
        <v>-</v>
      </c>
      <c r="AK211" s="245" t="str">
        <f t="shared" si="40"/>
        <v>-</v>
      </c>
      <c r="AL211" s="246" t="str">
        <f t="shared" si="41"/>
        <v>-</v>
      </c>
      <c r="AM211" s="237"/>
      <c r="AN211" s="237"/>
      <c r="AO211" s="237"/>
      <c r="AP211" s="237"/>
      <c r="AQ211" s="237"/>
      <c r="AR211" s="237"/>
      <c r="AS211" s="237"/>
      <c r="AT211" s="237"/>
      <c r="AU211" s="237"/>
      <c r="AV211" s="237"/>
      <c r="AW211" s="13"/>
      <c r="AX211" s="13"/>
    </row>
    <row r="212" spans="1:50" ht="12.75" customHeight="1" x14ac:dyDescent="0.2">
      <c r="A212" s="144">
        <f t="shared" si="28"/>
        <v>16</v>
      </c>
      <c r="B212" s="9">
        <v>189</v>
      </c>
      <c r="C212" s="213"/>
      <c r="D212" s="214"/>
      <c r="E212" s="79" t="str">
        <f>IF(ISBLANK(D212), "", VLOOKUP(D212, Z!$A$2:$C$4127, 3, FALSE))</f>
        <v/>
      </c>
      <c r="F212" s="215"/>
      <c r="G212" s="216"/>
      <c r="H212" s="217" t="b">
        <v>0</v>
      </c>
      <c r="I212" s="217" t="b">
        <v>0</v>
      </c>
      <c r="J212" s="152" t="str">
        <f t="shared" si="31"/>
        <v>-</v>
      </c>
      <c r="K212" s="218"/>
      <c r="L212" s="219"/>
      <c r="M212" s="220"/>
      <c r="N212" s="152" t="str">
        <f t="shared" si="32"/>
        <v>-</v>
      </c>
      <c r="O212" s="221"/>
      <c r="P212" s="222"/>
      <c r="Q212" s="214"/>
      <c r="R212" s="223"/>
      <c r="S212" s="213"/>
      <c r="T212" s="214"/>
      <c r="U212" s="79" t="str">
        <f>IF(ISBLANK(T212), "", VLOOKUP(T212, Z!$A$2:$C$4127, 3, FALSE))</f>
        <v/>
      </c>
      <c r="V212" s="225"/>
      <c r="W212" s="160">
        <f t="shared" si="33"/>
        <v>0</v>
      </c>
      <c r="X212" s="237"/>
      <c r="Y212" s="241">
        <f t="shared" si="34"/>
        <v>0</v>
      </c>
      <c r="Z212" s="242">
        <f t="shared" si="35"/>
        <v>15</v>
      </c>
      <c r="AA212" s="242">
        <v>0.75</v>
      </c>
      <c r="AB212" s="242">
        <f t="shared" si="29"/>
        <v>1.8</v>
      </c>
      <c r="AC212" s="242">
        <f t="shared" si="36"/>
        <v>43</v>
      </c>
      <c r="AD212" s="241" t="str" cm="1">
        <f t="array" ref="AD212">IFERROR(INDEX($AO$26:$AO$35, AF212), "-")</f>
        <v>-</v>
      </c>
      <c r="AE212" s="243" cm="1">
        <f t="array" ref="AE212">IFERROR(INDEX(($AP$26:$AS$35,$AP$36:$AV$40), IF($Y$20="B", MATCH($AF212, $AN$36:$AN$40, 0), MATCH($AF212, $AN$26:$AN$35, 0)), MATCH($AK212, $AP$25:$AV$25, 0), IF($Y$20="B", 2, 1)), 0)</f>
        <v>0</v>
      </c>
      <c r="AF212" s="244" t="str">
        <f t="shared" si="30"/>
        <v>-</v>
      </c>
      <c r="AG212" s="244" t="str">
        <f t="shared" si="37"/>
        <v>-</v>
      </c>
      <c r="AH212" s="245" t="str">
        <f t="shared" si="38"/>
        <v>-</v>
      </c>
      <c r="AI212" s="245" t="str">
        <f t="shared" si="39"/>
        <v>-</v>
      </c>
      <c r="AJ212" s="245" t="str" cm="1">
        <f t="array" ref="AJ212">IF($AG212=1, IF(ISBLANK($L212), "!", $L212), IFERROR(_xlfn.SWITCH(TRUE, AH212&lt;=0.5, "A", AH212&lt;=1, "B", AH212&lt;=1.5, "C", AH212&lt;=2, "D", AH212&lt;=2.5, "E", AH212&lt;=3, "F", AH212&lt;=1000, "G"), "-"))</f>
        <v>-</v>
      </c>
      <c r="AK212" s="245" t="str">
        <f t="shared" si="40"/>
        <v>-</v>
      </c>
      <c r="AL212" s="246" t="str">
        <f t="shared" si="41"/>
        <v>-</v>
      </c>
      <c r="AM212" s="237"/>
      <c r="AN212" s="237"/>
      <c r="AO212" s="237"/>
      <c r="AP212" s="237"/>
      <c r="AQ212" s="237"/>
      <c r="AR212" s="237"/>
      <c r="AS212" s="237"/>
      <c r="AT212" s="237"/>
      <c r="AU212" s="237"/>
      <c r="AV212" s="237"/>
      <c r="AW212" s="13"/>
      <c r="AX212" s="13"/>
    </row>
    <row r="213" spans="1:50" ht="12.75" customHeight="1" x14ac:dyDescent="0.2">
      <c r="A213" s="144">
        <f t="shared" si="28"/>
        <v>16</v>
      </c>
      <c r="B213" s="9">
        <v>190</v>
      </c>
      <c r="C213" s="213"/>
      <c r="D213" s="214"/>
      <c r="E213" s="79" t="str">
        <f>IF(ISBLANK(D213), "", VLOOKUP(D213, Z!$A$2:$C$4127, 3, FALSE))</f>
        <v/>
      </c>
      <c r="F213" s="215"/>
      <c r="G213" s="216"/>
      <c r="H213" s="217" t="b">
        <v>0</v>
      </c>
      <c r="I213" s="217" t="b">
        <v>0</v>
      </c>
      <c r="J213" s="152" t="str">
        <f t="shared" si="31"/>
        <v>-</v>
      </c>
      <c r="K213" s="218"/>
      <c r="L213" s="219"/>
      <c r="M213" s="220"/>
      <c r="N213" s="152" t="str">
        <f t="shared" si="32"/>
        <v>-</v>
      </c>
      <c r="O213" s="221"/>
      <c r="P213" s="222"/>
      <c r="Q213" s="214"/>
      <c r="R213" s="223"/>
      <c r="S213" s="213"/>
      <c r="T213" s="214"/>
      <c r="U213" s="79" t="str">
        <f>IF(ISBLANK(T213), "", VLOOKUP(T213, Z!$A$2:$C$4127, 3, FALSE))</f>
        <v/>
      </c>
      <c r="V213" s="225"/>
      <c r="W213" s="160">
        <f t="shared" si="33"/>
        <v>0</v>
      </c>
      <c r="X213" s="237"/>
      <c r="Y213" s="241">
        <f t="shared" si="34"/>
        <v>0</v>
      </c>
      <c r="Z213" s="242">
        <f t="shared" si="35"/>
        <v>15</v>
      </c>
      <c r="AA213" s="242">
        <v>0.75</v>
      </c>
      <c r="AB213" s="242">
        <f t="shared" si="29"/>
        <v>1.8</v>
      </c>
      <c r="AC213" s="242">
        <f t="shared" si="36"/>
        <v>43</v>
      </c>
      <c r="AD213" s="241" t="str" cm="1">
        <f t="array" ref="AD213">IFERROR(INDEX($AO$26:$AO$35, AF213), "-")</f>
        <v>-</v>
      </c>
      <c r="AE213" s="243" cm="1">
        <f t="array" ref="AE213">IFERROR(INDEX(($AP$26:$AS$35,$AP$36:$AV$40), IF($Y$20="B", MATCH($AF213, $AN$36:$AN$40, 0), MATCH($AF213, $AN$26:$AN$35, 0)), MATCH($AK213, $AP$25:$AV$25, 0), IF($Y$20="B", 2, 1)), 0)</f>
        <v>0</v>
      </c>
      <c r="AF213" s="244" t="str">
        <f t="shared" si="30"/>
        <v>-</v>
      </c>
      <c r="AG213" s="244" t="str">
        <f t="shared" si="37"/>
        <v>-</v>
      </c>
      <c r="AH213" s="245" t="str">
        <f t="shared" si="38"/>
        <v>-</v>
      </c>
      <c r="AI213" s="245" t="str">
        <f t="shared" si="39"/>
        <v>-</v>
      </c>
      <c r="AJ213" s="245" t="str" cm="1">
        <f t="array" ref="AJ213">IF($AG213=1, IF(ISBLANK($L213), "!", $L213), IFERROR(_xlfn.SWITCH(TRUE, AH213&lt;=0.5, "A", AH213&lt;=1, "B", AH213&lt;=1.5, "C", AH213&lt;=2, "D", AH213&lt;=2.5, "E", AH213&lt;=3, "F", AH213&lt;=1000, "G"), "-"))</f>
        <v>-</v>
      </c>
      <c r="AK213" s="245" t="str">
        <f t="shared" si="40"/>
        <v>-</v>
      </c>
      <c r="AL213" s="246" t="str">
        <f t="shared" si="41"/>
        <v>-</v>
      </c>
      <c r="AM213" s="237"/>
      <c r="AN213" s="237"/>
      <c r="AO213" s="237"/>
      <c r="AP213" s="237"/>
      <c r="AQ213" s="237"/>
      <c r="AR213" s="237"/>
      <c r="AS213" s="237"/>
      <c r="AT213" s="237"/>
      <c r="AU213" s="237"/>
      <c r="AV213" s="237"/>
      <c r="AW213" s="13"/>
      <c r="AX213" s="13"/>
    </row>
    <row r="214" spans="1:50" ht="12.75" customHeight="1" x14ac:dyDescent="0.2">
      <c r="A214" s="144">
        <f t="shared" si="28"/>
        <v>16</v>
      </c>
      <c r="B214" s="9">
        <v>191</v>
      </c>
      <c r="C214" s="213"/>
      <c r="D214" s="214"/>
      <c r="E214" s="79" t="str">
        <f>IF(ISBLANK(D214), "", VLOOKUP(D214, Z!$A$2:$C$4127, 3, FALSE))</f>
        <v/>
      </c>
      <c r="F214" s="215"/>
      <c r="G214" s="216"/>
      <c r="H214" s="217" t="b">
        <v>0</v>
      </c>
      <c r="I214" s="217" t="b">
        <v>0</v>
      </c>
      <c r="J214" s="152" t="str">
        <f t="shared" si="31"/>
        <v>-</v>
      </c>
      <c r="K214" s="218"/>
      <c r="L214" s="219"/>
      <c r="M214" s="220"/>
      <c r="N214" s="152" t="str">
        <f t="shared" si="32"/>
        <v>-</v>
      </c>
      <c r="O214" s="221"/>
      <c r="P214" s="222"/>
      <c r="Q214" s="214"/>
      <c r="R214" s="223"/>
      <c r="S214" s="213"/>
      <c r="T214" s="214"/>
      <c r="U214" s="79" t="str">
        <f>IF(ISBLANK(T214), "", VLOOKUP(T214, Z!$A$2:$C$4127, 3, FALSE))</f>
        <v/>
      </c>
      <c r="V214" s="225"/>
      <c r="W214" s="160">
        <f t="shared" si="33"/>
        <v>0</v>
      </c>
      <c r="X214" s="237"/>
      <c r="Y214" s="241">
        <f t="shared" si="34"/>
        <v>0</v>
      </c>
      <c r="Z214" s="242">
        <f t="shared" si="35"/>
        <v>15</v>
      </c>
      <c r="AA214" s="242">
        <v>0.75</v>
      </c>
      <c r="AB214" s="242">
        <f t="shared" si="29"/>
        <v>1.8</v>
      </c>
      <c r="AC214" s="242">
        <f t="shared" si="36"/>
        <v>43</v>
      </c>
      <c r="AD214" s="241" t="str" cm="1">
        <f t="array" ref="AD214">IFERROR(INDEX($AO$26:$AO$35, AF214), "-")</f>
        <v>-</v>
      </c>
      <c r="AE214" s="243" cm="1">
        <f t="array" ref="AE214">IFERROR(INDEX(($AP$26:$AS$35,$AP$36:$AV$40), IF($Y$20="B", MATCH($AF214, $AN$36:$AN$40, 0), MATCH($AF214, $AN$26:$AN$35, 0)), MATCH($AK214, $AP$25:$AV$25, 0), IF($Y$20="B", 2, 1)), 0)</f>
        <v>0</v>
      </c>
      <c r="AF214" s="244" t="str">
        <f t="shared" si="30"/>
        <v>-</v>
      </c>
      <c r="AG214" s="244" t="str">
        <f t="shared" si="37"/>
        <v>-</v>
      </c>
      <c r="AH214" s="245" t="str">
        <f t="shared" si="38"/>
        <v>-</v>
      </c>
      <c r="AI214" s="245" t="str">
        <f t="shared" si="39"/>
        <v>-</v>
      </c>
      <c r="AJ214" s="245" t="str" cm="1">
        <f t="array" ref="AJ214">IF($AG214=1, IF(ISBLANK($L214), "!", $L214), IFERROR(_xlfn.SWITCH(TRUE, AH214&lt;=0.5, "A", AH214&lt;=1, "B", AH214&lt;=1.5, "C", AH214&lt;=2, "D", AH214&lt;=2.5, "E", AH214&lt;=3, "F", AH214&lt;=1000, "G"), "-"))</f>
        <v>-</v>
      </c>
      <c r="AK214" s="245" t="str">
        <f t="shared" si="40"/>
        <v>-</v>
      </c>
      <c r="AL214" s="246" t="str">
        <f t="shared" si="41"/>
        <v>-</v>
      </c>
      <c r="AM214" s="237"/>
      <c r="AN214" s="237"/>
      <c r="AO214" s="237"/>
      <c r="AP214" s="237"/>
      <c r="AQ214" s="237"/>
      <c r="AR214" s="237"/>
      <c r="AS214" s="237"/>
      <c r="AT214" s="237"/>
      <c r="AU214" s="237"/>
      <c r="AV214" s="237"/>
      <c r="AW214" s="13"/>
      <c r="AX214" s="13"/>
    </row>
    <row r="215" spans="1:50" ht="12.75" customHeight="1" x14ac:dyDescent="0.2">
      <c r="A215" s="144">
        <f t="shared" si="28"/>
        <v>16</v>
      </c>
      <c r="B215" s="9">
        <v>192</v>
      </c>
      <c r="C215" s="213"/>
      <c r="D215" s="214"/>
      <c r="E215" s="79" t="str">
        <f>IF(ISBLANK(D215), "", VLOOKUP(D215, Z!$A$2:$C$4127, 3, FALSE))</f>
        <v/>
      </c>
      <c r="F215" s="215"/>
      <c r="G215" s="216"/>
      <c r="H215" s="217" t="b">
        <v>0</v>
      </c>
      <c r="I215" s="217" t="b">
        <v>0</v>
      </c>
      <c r="J215" s="152" t="str">
        <f t="shared" si="31"/>
        <v>-</v>
      </c>
      <c r="K215" s="218"/>
      <c r="L215" s="219"/>
      <c r="M215" s="220"/>
      <c r="N215" s="152" t="str">
        <f t="shared" si="32"/>
        <v>-</v>
      </c>
      <c r="O215" s="221"/>
      <c r="P215" s="222"/>
      <c r="Q215" s="214"/>
      <c r="R215" s="223"/>
      <c r="S215" s="213"/>
      <c r="T215" s="214"/>
      <c r="U215" s="79" t="str">
        <f>IF(ISBLANK(T215), "", VLOOKUP(T215, Z!$A$2:$C$4127, 3, FALSE))</f>
        <v/>
      </c>
      <c r="V215" s="225"/>
      <c r="W215" s="160">
        <f t="shared" si="33"/>
        <v>0</v>
      </c>
      <c r="X215" s="237"/>
      <c r="Y215" s="241">
        <f t="shared" si="34"/>
        <v>0</v>
      </c>
      <c r="Z215" s="242">
        <f t="shared" si="35"/>
        <v>15</v>
      </c>
      <c r="AA215" s="242">
        <v>0.75</v>
      </c>
      <c r="AB215" s="242">
        <f t="shared" si="29"/>
        <v>1.8</v>
      </c>
      <c r="AC215" s="242">
        <f t="shared" si="36"/>
        <v>43</v>
      </c>
      <c r="AD215" s="241" t="str" cm="1">
        <f t="array" ref="AD215">IFERROR(INDEX($AO$26:$AO$35, AF215), "-")</f>
        <v>-</v>
      </c>
      <c r="AE215" s="243" cm="1">
        <f t="array" ref="AE215">IFERROR(INDEX(($AP$26:$AS$35,$AP$36:$AV$40), IF($Y$20="B", MATCH($AF215, $AN$36:$AN$40, 0), MATCH($AF215, $AN$26:$AN$35, 0)), MATCH($AK215, $AP$25:$AV$25, 0), IF($Y$20="B", 2, 1)), 0)</f>
        <v>0</v>
      </c>
      <c r="AF215" s="244" t="str">
        <f t="shared" si="30"/>
        <v>-</v>
      </c>
      <c r="AG215" s="244" t="str">
        <f t="shared" si="37"/>
        <v>-</v>
      </c>
      <c r="AH215" s="245" t="str">
        <f t="shared" si="38"/>
        <v>-</v>
      </c>
      <c r="AI215" s="245" t="str">
        <f t="shared" si="39"/>
        <v>-</v>
      </c>
      <c r="AJ215" s="245" t="str" cm="1">
        <f t="array" ref="AJ215">IF($AG215=1, IF(ISBLANK($L215), "!", $L215), IFERROR(_xlfn.SWITCH(TRUE, AH215&lt;=0.5, "A", AH215&lt;=1, "B", AH215&lt;=1.5, "C", AH215&lt;=2, "D", AH215&lt;=2.5, "E", AH215&lt;=3, "F", AH215&lt;=1000, "G"), "-"))</f>
        <v>-</v>
      </c>
      <c r="AK215" s="245" t="str">
        <f t="shared" si="40"/>
        <v>-</v>
      </c>
      <c r="AL215" s="246" t="str">
        <f t="shared" si="41"/>
        <v>-</v>
      </c>
      <c r="AM215" s="237"/>
      <c r="AN215" s="237"/>
      <c r="AO215" s="237"/>
      <c r="AP215" s="237"/>
      <c r="AQ215" s="237"/>
      <c r="AR215" s="237"/>
      <c r="AS215" s="237"/>
      <c r="AT215" s="237"/>
      <c r="AU215" s="237"/>
      <c r="AV215" s="237"/>
      <c r="AW215" s="13"/>
      <c r="AX215" s="13"/>
    </row>
    <row r="216" spans="1:50" ht="12.75" customHeight="1" x14ac:dyDescent="0.2">
      <c r="A216" s="144">
        <f t="shared" ref="A216:A279" si="42">COUNTBLANK(C216:G216) + COUNTBLANK(O216:W216) + IF(I216, COUNTBLANK(K216:L216), COUNTBLANK(J216:N216))</f>
        <v>16</v>
      </c>
      <c r="B216" s="9">
        <v>193</v>
      </c>
      <c r="C216" s="213"/>
      <c r="D216" s="214"/>
      <c r="E216" s="79" t="str">
        <f>IF(ISBLANK(D216), "", VLOOKUP(D216, Z!$A$2:$C$4127, 3, FALSE))</f>
        <v/>
      </c>
      <c r="F216" s="215"/>
      <c r="G216" s="216"/>
      <c r="H216" s="217" t="b">
        <v>0</v>
      </c>
      <c r="I216" s="217" t="b">
        <v>0</v>
      </c>
      <c r="J216" s="152" t="str">
        <f t="shared" si="31"/>
        <v>-</v>
      </c>
      <c r="K216" s="218"/>
      <c r="L216" s="219"/>
      <c r="M216" s="220"/>
      <c r="N216" s="152" t="str">
        <f t="shared" si="32"/>
        <v>-</v>
      </c>
      <c r="O216" s="221"/>
      <c r="P216" s="222"/>
      <c r="Q216" s="214"/>
      <c r="R216" s="223"/>
      <c r="S216" s="213"/>
      <c r="T216" s="214"/>
      <c r="U216" s="79" t="str">
        <f>IF(ISBLANK(T216), "", VLOOKUP(T216, Z!$A$2:$C$4127, 3, FALSE))</f>
        <v/>
      </c>
      <c r="V216" s="225"/>
      <c r="W216" s="160">
        <f t="shared" si="33"/>
        <v>0</v>
      </c>
      <c r="X216" s="237"/>
      <c r="Y216" s="241">
        <f t="shared" si="34"/>
        <v>0</v>
      </c>
      <c r="Z216" s="242">
        <f t="shared" si="35"/>
        <v>15</v>
      </c>
      <c r="AA216" s="242">
        <v>0.75</v>
      </c>
      <c r="AB216" s="242">
        <f t="shared" ref="AB216:AB279" si="43">IF(H216, 1.4, 1.8)</f>
        <v>1.8</v>
      </c>
      <c r="AC216" s="242">
        <f t="shared" si="36"/>
        <v>43</v>
      </c>
      <c r="AD216" s="241" t="str" cm="1">
        <f t="array" ref="AD216">IFERROR(INDEX($AO$26:$AO$35, AF216), "-")</f>
        <v>-</v>
      </c>
      <c r="AE216" s="243" cm="1">
        <f t="array" ref="AE216">IFERROR(INDEX(($AP$26:$AS$35,$AP$36:$AV$40), IF($Y$20="B", MATCH($AF216, $AN$36:$AN$40, 0), MATCH($AF216, $AN$26:$AN$35, 0)), MATCH($AK216, $AP$25:$AV$25, 0), IF($Y$20="B", 2, 1)), 0)</f>
        <v>0</v>
      </c>
      <c r="AF216" s="244" t="str">
        <f t="shared" ref="AF216:AF279" si="44">IFERROR(MATCH($G216,INDEX(categories_EZ,,1),0),IFERROR(MATCH($G216,INDEX(categories_EZ,,2),0),IFERROR(MATCH($G216,INDEX(categories_EZ,,3),0),"-")))</f>
        <v>-</v>
      </c>
      <c r="AG216" s="244" t="str">
        <f t="shared" si="37"/>
        <v>-</v>
      </c>
      <c r="AH216" s="245" t="str">
        <f t="shared" si="38"/>
        <v>-</v>
      </c>
      <c r="AI216" s="245" t="str">
        <f t="shared" si="39"/>
        <v>-</v>
      </c>
      <c r="AJ216" s="245" t="str" cm="1">
        <f t="array" ref="AJ216">IF($AG216=1, IF(ISBLANK($L216), "!", $L216), IFERROR(_xlfn.SWITCH(TRUE, AH216&lt;=0.5, "A", AH216&lt;=1, "B", AH216&lt;=1.5, "C", AH216&lt;=2, "D", AH216&lt;=2.5, "E", AH216&lt;=3, "F", AH216&lt;=1000, "G"), "-"))</f>
        <v>-</v>
      </c>
      <c r="AK216" s="245" t="str">
        <f t="shared" si="40"/>
        <v>-</v>
      </c>
      <c r="AL216" s="246" t="str">
        <f t="shared" si="41"/>
        <v>-</v>
      </c>
      <c r="AM216" s="237"/>
      <c r="AN216" s="237"/>
      <c r="AO216" s="237"/>
      <c r="AP216" s="237"/>
      <c r="AQ216" s="237"/>
      <c r="AR216" s="237"/>
      <c r="AS216" s="237"/>
      <c r="AT216" s="237"/>
      <c r="AU216" s="237"/>
      <c r="AV216" s="237"/>
      <c r="AW216" s="13"/>
      <c r="AX216" s="13"/>
    </row>
    <row r="217" spans="1:50" ht="12.75" customHeight="1" x14ac:dyDescent="0.2">
      <c r="A217" s="144">
        <f t="shared" si="42"/>
        <v>16</v>
      </c>
      <c r="B217" s="9">
        <v>194</v>
      </c>
      <c r="C217" s="213"/>
      <c r="D217" s="214"/>
      <c r="E217" s="79" t="str">
        <f>IF(ISBLANK(D217), "", VLOOKUP(D217, Z!$A$2:$C$4127, 3, FALSE))</f>
        <v/>
      </c>
      <c r="F217" s="215"/>
      <c r="G217" s="216"/>
      <c r="H217" s="217" t="b">
        <v>0</v>
      </c>
      <c r="I217" s="217" t="b">
        <v>0</v>
      </c>
      <c r="J217" s="152" t="str">
        <f t="shared" ref="J217:J280" si="45">AD217</f>
        <v>-</v>
      </c>
      <c r="K217" s="218"/>
      <c r="L217" s="219"/>
      <c r="M217" s="220"/>
      <c r="N217" s="152" t="str">
        <f t="shared" ref="N217:N280" si="46">AJ217</f>
        <v>-</v>
      </c>
      <c r="O217" s="221"/>
      <c r="P217" s="222"/>
      <c r="Q217" s="214"/>
      <c r="R217" s="223"/>
      <c r="S217" s="213"/>
      <c r="T217" s="214"/>
      <c r="U217" s="79" t="str">
        <f>IF(ISBLANK(T217), "", VLOOKUP(T217, Z!$A$2:$C$4127, 3, FALSE))</f>
        <v/>
      </c>
      <c r="V217" s="225"/>
      <c r="W217" s="160">
        <f t="shared" ref="W217:W280" si="47">IF(AL217=TRUE, 0, $Y217 * 1000)</f>
        <v>0</v>
      </c>
      <c r="X217" s="237"/>
      <c r="Y217" s="241">
        <f t="shared" ref="Y217:Y280" si="48">IFERROR(AE217, 0)</f>
        <v>0</v>
      </c>
      <c r="Z217" s="242">
        <f t="shared" ref="Z217:Z280" si="49">IF($Y$20="A", 15, 5)</f>
        <v>15</v>
      </c>
      <c r="AA217" s="242">
        <v>0.75</v>
      </c>
      <c r="AB217" s="242">
        <f t="shared" si="43"/>
        <v>1.8</v>
      </c>
      <c r="AC217" s="242">
        <f t="shared" ref="AC217:AC280" si="50">IFERROR((16 + 15 * AB217), "-")</f>
        <v>43</v>
      </c>
      <c r="AD217" s="241" t="str" cm="1">
        <f t="array" ref="AD217">IFERROR(INDEX($AO$26:$AO$35, AF217), "-")</f>
        <v>-</v>
      </c>
      <c r="AE217" s="243" cm="1">
        <f t="array" ref="AE217">IFERROR(INDEX(($AP$26:$AS$35,$AP$36:$AV$40), IF($Y$20="B", MATCH($AF217, $AN$36:$AN$40, 0), MATCH($AF217, $AN$26:$AN$35, 0)), MATCH($AK217, $AP$25:$AV$25, 0), IF($Y$20="B", 2, 1)), 0)</f>
        <v>0</v>
      </c>
      <c r="AF217" s="244" t="str">
        <f t="shared" si="44"/>
        <v>-</v>
      </c>
      <c r="AG217" s="244" t="str">
        <f t="shared" ref="AG217:AG280" si="51">IF(ISNUMBER(AF217), IF($I217, 1, 2), "-")</f>
        <v>-</v>
      </c>
      <c r="AH217" s="245" t="str">
        <f t="shared" ref="AH217:AH280" si="52">IF(AND(M217&gt;0, AG217=2), M217/AC217, "-")</f>
        <v>-</v>
      </c>
      <c r="AI217" s="245" t="str">
        <f t="shared" ref="AI217:AI280" si="53">IF(M217&gt;0, MAX(M217/AC217 - 0.5, 0.5), "-")</f>
        <v>-</v>
      </c>
      <c r="AJ217" s="245" t="str" cm="1">
        <f t="array" ref="AJ217">IF($AG217=1, IF(ISBLANK($L217), "!", $L217), IFERROR(_xlfn.SWITCH(TRUE, AH217&lt;=0.5, "A", AH217&lt;=1, "B", AH217&lt;=1.5, "C", AH217&lt;=2, "D", AH217&lt;=2.5, "E", AH217&lt;=3, "F", AH217&lt;=1000, "G"), "-"))</f>
        <v>-</v>
      </c>
      <c r="AK217" s="245" t="str">
        <f t="shared" ref="AK217:AK280" si="54">IF(AJ217&lt;&gt;"-", IF($AG217=1, $AJ217, IF(AND($Y$20="A", AJ217&gt;"D"), "!", CHAR((MAX(CODE(AJ217)-1, CODE("A")))))), "-")</f>
        <v>-</v>
      </c>
      <c r="AL217" s="246" t="str">
        <f t="shared" ref="AL217:AL280" si="55">IF($Y$20="B", FALSE, IFERROR(AND(AG217&lt;&gt;1, AI217+0.5&gt;2), "-"))</f>
        <v>-</v>
      </c>
      <c r="AM217" s="237"/>
      <c r="AN217" s="237"/>
      <c r="AO217" s="237"/>
      <c r="AP217" s="237"/>
      <c r="AQ217" s="237"/>
      <c r="AR217" s="237"/>
      <c r="AS217" s="237"/>
      <c r="AT217" s="237"/>
      <c r="AU217" s="237"/>
      <c r="AV217" s="237"/>
      <c r="AW217" s="13"/>
      <c r="AX217" s="13"/>
    </row>
    <row r="218" spans="1:50" ht="12.75" customHeight="1" x14ac:dyDescent="0.2">
      <c r="A218" s="144">
        <f t="shared" si="42"/>
        <v>16</v>
      </c>
      <c r="B218" s="9">
        <v>195</v>
      </c>
      <c r="C218" s="213"/>
      <c r="D218" s="214"/>
      <c r="E218" s="79" t="str">
        <f>IF(ISBLANK(D218), "", VLOOKUP(D218, Z!$A$2:$C$4127, 3, FALSE))</f>
        <v/>
      </c>
      <c r="F218" s="215"/>
      <c r="G218" s="216"/>
      <c r="H218" s="217" t="b">
        <v>0</v>
      </c>
      <c r="I218" s="217" t="b">
        <v>0</v>
      </c>
      <c r="J218" s="152" t="str">
        <f t="shared" si="45"/>
        <v>-</v>
      </c>
      <c r="K218" s="218"/>
      <c r="L218" s="219"/>
      <c r="M218" s="220"/>
      <c r="N218" s="152" t="str">
        <f t="shared" si="46"/>
        <v>-</v>
      </c>
      <c r="O218" s="221"/>
      <c r="P218" s="222"/>
      <c r="Q218" s="214"/>
      <c r="R218" s="223"/>
      <c r="S218" s="213"/>
      <c r="T218" s="214"/>
      <c r="U218" s="79" t="str">
        <f>IF(ISBLANK(T218), "", VLOOKUP(T218, Z!$A$2:$C$4127, 3, FALSE))</f>
        <v/>
      </c>
      <c r="V218" s="225"/>
      <c r="W218" s="160">
        <f t="shared" si="47"/>
        <v>0</v>
      </c>
      <c r="X218" s="237"/>
      <c r="Y218" s="241">
        <f t="shared" si="48"/>
        <v>0</v>
      </c>
      <c r="Z218" s="242">
        <f t="shared" si="49"/>
        <v>15</v>
      </c>
      <c r="AA218" s="242">
        <v>0.75</v>
      </c>
      <c r="AB218" s="242">
        <f t="shared" si="43"/>
        <v>1.8</v>
      </c>
      <c r="AC218" s="242">
        <f t="shared" si="50"/>
        <v>43</v>
      </c>
      <c r="AD218" s="241" t="str" cm="1">
        <f t="array" ref="AD218">IFERROR(INDEX($AO$26:$AO$35, AF218), "-")</f>
        <v>-</v>
      </c>
      <c r="AE218" s="243" cm="1">
        <f t="array" ref="AE218">IFERROR(INDEX(($AP$26:$AS$35,$AP$36:$AV$40), IF($Y$20="B", MATCH($AF218, $AN$36:$AN$40, 0), MATCH($AF218, $AN$26:$AN$35, 0)), MATCH($AK218, $AP$25:$AV$25, 0), IF($Y$20="B", 2, 1)), 0)</f>
        <v>0</v>
      </c>
      <c r="AF218" s="244" t="str">
        <f t="shared" si="44"/>
        <v>-</v>
      </c>
      <c r="AG218" s="244" t="str">
        <f t="shared" si="51"/>
        <v>-</v>
      </c>
      <c r="AH218" s="245" t="str">
        <f t="shared" si="52"/>
        <v>-</v>
      </c>
      <c r="AI218" s="245" t="str">
        <f t="shared" si="53"/>
        <v>-</v>
      </c>
      <c r="AJ218" s="245" t="str" cm="1">
        <f t="array" ref="AJ218">IF($AG218=1, IF(ISBLANK($L218), "!", $L218), IFERROR(_xlfn.SWITCH(TRUE, AH218&lt;=0.5, "A", AH218&lt;=1, "B", AH218&lt;=1.5, "C", AH218&lt;=2, "D", AH218&lt;=2.5, "E", AH218&lt;=3, "F", AH218&lt;=1000, "G"), "-"))</f>
        <v>-</v>
      </c>
      <c r="AK218" s="245" t="str">
        <f t="shared" si="54"/>
        <v>-</v>
      </c>
      <c r="AL218" s="246" t="str">
        <f t="shared" si="55"/>
        <v>-</v>
      </c>
      <c r="AM218" s="237"/>
      <c r="AN218" s="237"/>
      <c r="AO218" s="237"/>
      <c r="AP218" s="237"/>
      <c r="AQ218" s="237"/>
      <c r="AR218" s="237"/>
      <c r="AS218" s="237"/>
      <c r="AT218" s="237"/>
      <c r="AU218" s="237"/>
      <c r="AV218" s="237"/>
      <c r="AW218" s="13"/>
      <c r="AX218" s="13"/>
    </row>
    <row r="219" spans="1:50" ht="12.75" customHeight="1" x14ac:dyDescent="0.2">
      <c r="A219" s="144">
        <f t="shared" si="42"/>
        <v>16</v>
      </c>
      <c r="B219" s="9">
        <v>196</v>
      </c>
      <c r="C219" s="213"/>
      <c r="D219" s="214"/>
      <c r="E219" s="79" t="str">
        <f>IF(ISBLANK(D219), "", VLOOKUP(D219, Z!$A$2:$C$4127, 3, FALSE))</f>
        <v/>
      </c>
      <c r="F219" s="215"/>
      <c r="G219" s="216"/>
      <c r="H219" s="217" t="b">
        <v>0</v>
      </c>
      <c r="I219" s="217" t="b">
        <v>0</v>
      </c>
      <c r="J219" s="152" t="str">
        <f t="shared" si="45"/>
        <v>-</v>
      </c>
      <c r="K219" s="218"/>
      <c r="L219" s="219"/>
      <c r="M219" s="220"/>
      <c r="N219" s="152" t="str">
        <f t="shared" si="46"/>
        <v>-</v>
      </c>
      <c r="O219" s="221"/>
      <c r="P219" s="222"/>
      <c r="Q219" s="214"/>
      <c r="R219" s="223"/>
      <c r="S219" s="213"/>
      <c r="T219" s="214"/>
      <c r="U219" s="79" t="str">
        <f>IF(ISBLANK(T219), "", VLOOKUP(T219, Z!$A$2:$C$4127, 3, FALSE))</f>
        <v/>
      </c>
      <c r="V219" s="225"/>
      <c r="W219" s="160">
        <f t="shared" si="47"/>
        <v>0</v>
      </c>
      <c r="X219" s="237"/>
      <c r="Y219" s="241">
        <f t="shared" si="48"/>
        <v>0</v>
      </c>
      <c r="Z219" s="242">
        <f t="shared" si="49"/>
        <v>15</v>
      </c>
      <c r="AA219" s="242">
        <v>0.75</v>
      </c>
      <c r="AB219" s="242">
        <f t="shared" si="43"/>
        <v>1.8</v>
      </c>
      <c r="AC219" s="242">
        <f t="shared" si="50"/>
        <v>43</v>
      </c>
      <c r="AD219" s="241" t="str" cm="1">
        <f t="array" ref="AD219">IFERROR(INDEX($AO$26:$AO$35, AF219), "-")</f>
        <v>-</v>
      </c>
      <c r="AE219" s="243" cm="1">
        <f t="array" ref="AE219">IFERROR(INDEX(($AP$26:$AS$35,$AP$36:$AV$40), IF($Y$20="B", MATCH($AF219, $AN$36:$AN$40, 0), MATCH($AF219, $AN$26:$AN$35, 0)), MATCH($AK219, $AP$25:$AV$25, 0), IF($Y$20="B", 2, 1)), 0)</f>
        <v>0</v>
      </c>
      <c r="AF219" s="244" t="str">
        <f t="shared" si="44"/>
        <v>-</v>
      </c>
      <c r="AG219" s="244" t="str">
        <f t="shared" si="51"/>
        <v>-</v>
      </c>
      <c r="AH219" s="245" t="str">
        <f t="shared" si="52"/>
        <v>-</v>
      </c>
      <c r="AI219" s="245" t="str">
        <f t="shared" si="53"/>
        <v>-</v>
      </c>
      <c r="AJ219" s="245" t="str" cm="1">
        <f t="array" ref="AJ219">IF($AG219=1, IF(ISBLANK($L219), "!", $L219), IFERROR(_xlfn.SWITCH(TRUE, AH219&lt;=0.5, "A", AH219&lt;=1, "B", AH219&lt;=1.5, "C", AH219&lt;=2, "D", AH219&lt;=2.5, "E", AH219&lt;=3, "F", AH219&lt;=1000, "G"), "-"))</f>
        <v>-</v>
      </c>
      <c r="AK219" s="245" t="str">
        <f t="shared" si="54"/>
        <v>-</v>
      </c>
      <c r="AL219" s="246" t="str">
        <f t="shared" si="55"/>
        <v>-</v>
      </c>
      <c r="AM219" s="237"/>
      <c r="AN219" s="237"/>
      <c r="AO219" s="237"/>
      <c r="AP219" s="237"/>
      <c r="AQ219" s="237"/>
      <c r="AR219" s="237"/>
      <c r="AS219" s="237"/>
      <c r="AT219" s="237"/>
      <c r="AU219" s="237"/>
      <c r="AV219" s="237"/>
      <c r="AW219" s="13"/>
      <c r="AX219" s="13"/>
    </row>
    <row r="220" spans="1:50" ht="12.75" customHeight="1" x14ac:dyDescent="0.2">
      <c r="A220" s="144">
        <f t="shared" si="42"/>
        <v>16</v>
      </c>
      <c r="B220" s="9">
        <v>197</v>
      </c>
      <c r="C220" s="213"/>
      <c r="D220" s="214"/>
      <c r="E220" s="79" t="str">
        <f>IF(ISBLANK(D220), "", VLOOKUP(D220, Z!$A$2:$C$4127, 3, FALSE))</f>
        <v/>
      </c>
      <c r="F220" s="215"/>
      <c r="G220" s="216"/>
      <c r="H220" s="217" t="b">
        <v>0</v>
      </c>
      <c r="I220" s="217" t="b">
        <v>0</v>
      </c>
      <c r="J220" s="152" t="str">
        <f t="shared" si="45"/>
        <v>-</v>
      </c>
      <c r="K220" s="218"/>
      <c r="L220" s="219"/>
      <c r="M220" s="220"/>
      <c r="N220" s="152" t="str">
        <f t="shared" si="46"/>
        <v>-</v>
      </c>
      <c r="O220" s="221"/>
      <c r="P220" s="222"/>
      <c r="Q220" s="214"/>
      <c r="R220" s="223"/>
      <c r="S220" s="213"/>
      <c r="T220" s="214"/>
      <c r="U220" s="79" t="str">
        <f>IF(ISBLANK(T220), "", VLOOKUP(T220, Z!$A$2:$C$4127, 3, FALSE))</f>
        <v/>
      </c>
      <c r="V220" s="225"/>
      <c r="W220" s="160">
        <f t="shared" si="47"/>
        <v>0</v>
      </c>
      <c r="X220" s="237"/>
      <c r="Y220" s="241">
        <f t="shared" si="48"/>
        <v>0</v>
      </c>
      <c r="Z220" s="242">
        <f t="shared" si="49"/>
        <v>15</v>
      </c>
      <c r="AA220" s="242">
        <v>0.75</v>
      </c>
      <c r="AB220" s="242">
        <f t="shared" si="43"/>
        <v>1.8</v>
      </c>
      <c r="AC220" s="242">
        <f t="shared" si="50"/>
        <v>43</v>
      </c>
      <c r="AD220" s="241" t="str" cm="1">
        <f t="array" ref="AD220">IFERROR(INDEX($AO$26:$AO$35, AF220), "-")</f>
        <v>-</v>
      </c>
      <c r="AE220" s="243" cm="1">
        <f t="array" ref="AE220">IFERROR(INDEX(($AP$26:$AS$35,$AP$36:$AV$40), IF($Y$20="B", MATCH($AF220, $AN$36:$AN$40, 0), MATCH($AF220, $AN$26:$AN$35, 0)), MATCH($AK220, $AP$25:$AV$25, 0), IF($Y$20="B", 2, 1)), 0)</f>
        <v>0</v>
      </c>
      <c r="AF220" s="244" t="str">
        <f t="shared" si="44"/>
        <v>-</v>
      </c>
      <c r="AG220" s="244" t="str">
        <f t="shared" si="51"/>
        <v>-</v>
      </c>
      <c r="AH220" s="245" t="str">
        <f t="shared" si="52"/>
        <v>-</v>
      </c>
      <c r="AI220" s="245" t="str">
        <f t="shared" si="53"/>
        <v>-</v>
      </c>
      <c r="AJ220" s="245" t="str" cm="1">
        <f t="array" ref="AJ220">IF($AG220=1, IF(ISBLANK($L220), "!", $L220), IFERROR(_xlfn.SWITCH(TRUE, AH220&lt;=0.5, "A", AH220&lt;=1, "B", AH220&lt;=1.5, "C", AH220&lt;=2, "D", AH220&lt;=2.5, "E", AH220&lt;=3, "F", AH220&lt;=1000, "G"), "-"))</f>
        <v>-</v>
      </c>
      <c r="AK220" s="245" t="str">
        <f t="shared" si="54"/>
        <v>-</v>
      </c>
      <c r="AL220" s="246" t="str">
        <f t="shared" si="55"/>
        <v>-</v>
      </c>
      <c r="AM220" s="237"/>
      <c r="AN220" s="237"/>
      <c r="AO220" s="237"/>
      <c r="AP220" s="237"/>
      <c r="AQ220" s="237"/>
      <c r="AR220" s="237"/>
      <c r="AS220" s="237"/>
      <c r="AT220" s="237"/>
      <c r="AU220" s="237"/>
      <c r="AV220" s="237"/>
      <c r="AW220" s="13"/>
      <c r="AX220" s="13"/>
    </row>
    <row r="221" spans="1:50" ht="12.75" customHeight="1" x14ac:dyDescent="0.2">
      <c r="A221" s="144">
        <f t="shared" si="42"/>
        <v>16</v>
      </c>
      <c r="B221" s="9">
        <v>198</v>
      </c>
      <c r="C221" s="213"/>
      <c r="D221" s="214"/>
      <c r="E221" s="79" t="str">
        <f>IF(ISBLANK(D221), "", VLOOKUP(D221, Z!$A$2:$C$4127, 3, FALSE))</f>
        <v/>
      </c>
      <c r="F221" s="215"/>
      <c r="G221" s="216"/>
      <c r="H221" s="217" t="b">
        <v>0</v>
      </c>
      <c r="I221" s="217" t="b">
        <v>0</v>
      </c>
      <c r="J221" s="152" t="str">
        <f t="shared" si="45"/>
        <v>-</v>
      </c>
      <c r="K221" s="218"/>
      <c r="L221" s="219"/>
      <c r="M221" s="220"/>
      <c r="N221" s="152" t="str">
        <f t="shared" si="46"/>
        <v>-</v>
      </c>
      <c r="O221" s="221"/>
      <c r="P221" s="222"/>
      <c r="Q221" s="214"/>
      <c r="R221" s="223"/>
      <c r="S221" s="213"/>
      <c r="T221" s="214"/>
      <c r="U221" s="79" t="str">
        <f>IF(ISBLANK(T221), "", VLOOKUP(T221, Z!$A$2:$C$4127, 3, FALSE))</f>
        <v/>
      </c>
      <c r="V221" s="225"/>
      <c r="W221" s="160">
        <f t="shared" si="47"/>
        <v>0</v>
      </c>
      <c r="X221" s="237"/>
      <c r="Y221" s="241">
        <f t="shared" si="48"/>
        <v>0</v>
      </c>
      <c r="Z221" s="242">
        <f t="shared" si="49"/>
        <v>15</v>
      </c>
      <c r="AA221" s="242">
        <v>0.75</v>
      </c>
      <c r="AB221" s="242">
        <f t="shared" si="43"/>
        <v>1.8</v>
      </c>
      <c r="AC221" s="242">
        <f t="shared" si="50"/>
        <v>43</v>
      </c>
      <c r="AD221" s="241" t="str" cm="1">
        <f t="array" ref="AD221">IFERROR(INDEX($AO$26:$AO$35, AF221), "-")</f>
        <v>-</v>
      </c>
      <c r="AE221" s="243" cm="1">
        <f t="array" ref="AE221">IFERROR(INDEX(($AP$26:$AS$35,$AP$36:$AV$40), IF($Y$20="B", MATCH($AF221, $AN$36:$AN$40, 0), MATCH($AF221, $AN$26:$AN$35, 0)), MATCH($AK221, $AP$25:$AV$25, 0), IF($Y$20="B", 2, 1)), 0)</f>
        <v>0</v>
      </c>
      <c r="AF221" s="244" t="str">
        <f t="shared" si="44"/>
        <v>-</v>
      </c>
      <c r="AG221" s="244" t="str">
        <f t="shared" si="51"/>
        <v>-</v>
      </c>
      <c r="AH221" s="245" t="str">
        <f t="shared" si="52"/>
        <v>-</v>
      </c>
      <c r="AI221" s="245" t="str">
        <f t="shared" si="53"/>
        <v>-</v>
      </c>
      <c r="AJ221" s="245" t="str" cm="1">
        <f t="array" ref="AJ221">IF($AG221=1, IF(ISBLANK($L221), "!", $L221), IFERROR(_xlfn.SWITCH(TRUE, AH221&lt;=0.5, "A", AH221&lt;=1, "B", AH221&lt;=1.5, "C", AH221&lt;=2, "D", AH221&lt;=2.5, "E", AH221&lt;=3, "F", AH221&lt;=1000, "G"), "-"))</f>
        <v>-</v>
      </c>
      <c r="AK221" s="245" t="str">
        <f t="shared" si="54"/>
        <v>-</v>
      </c>
      <c r="AL221" s="246" t="str">
        <f t="shared" si="55"/>
        <v>-</v>
      </c>
      <c r="AM221" s="237"/>
      <c r="AN221" s="237"/>
      <c r="AO221" s="237"/>
      <c r="AP221" s="237"/>
      <c r="AQ221" s="237"/>
      <c r="AR221" s="237"/>
      <c r="AS221" s="237"/>
      <c r="AT221" s="237"/>
      <c r="AU221" s="237"/>
      <c r="AV221" s="237"/>
      <c r="AW221" s="13"/>
      <c r="AX221" s="13"/>
    </row>
    <row r="222" spans="1:50" ht="12.75" customHeight="1" x14ac:dyDescent="0.2">
      <c r="A222" s="144">
        <f t="shared" si="42"/>
        <v>16</v>
      </c>
      <c r="B222" s="9">
        <v>199</v>
      </c>
      <c r="C222" s="213"/>
      <c r="D222" s="214"/>
      <c r="E222" s="79" t="str">
        <f>IF(ISBLANK(D222), "", VLOOKUP(D222, Z!$A$2:$C$4127, 3, FALSE))</f>
        <v/>
      </c>
      <c r="F222" s="215"/>
      <c r="G222" s="216"/>
      <c r="H222" s="217" t="b">
        <v>0</v>
      </c>
      <c r="I222" s="217" t="b">
        <v>0</v>
      </c>
      <c r="J222" s="152" t="str">
        <f t="shared" si="45"/>
        <v>-</v>
      </c>
      <c r="K222" s="218"/>
      <c r="L222" s="219"/>
      <c r="M222" s="220"/>
      <c r="N222" s="152" t="str">
        <f t="shared" si="46"/>
        <v>-</v>
      </c>
      <c r="O222" s="221"/>
      <c r="P222" s="222"/>
      <c r="Q222" s="214"/>
      <c r="R222" s="223"/>
      <c r="S222" s="213"/>
      <c r="T222" s="214"/>
      <c r="U222" s="79" t="str">
        <f>IF(ISBLANK(T222), "", VLOOKUP(T222, Z!$A$2:$C$4127, 3, FALSE))</f>
        <v/>
      </c>
      <c r="V222" s="225"/>
      <c r="W222" s="160">
        <f t="shared" si="47"/>
        <v>0</v>
      </c>
      <c r="X222" s="237"/>
      <c r="Y222" s="241">
        <f t="shared" si="48"/>
        <v>0</v>
      </c>
      <c r="Z222" s="242">
        <f t="shared" si="49"/>
        <v>15</v>
      </c>
      <c r="AA222" s="242">
        <v>0.75</v>
      </c>
      <c r="AB222" s="242">
        <f t="shared" si="43"/>
        <v>1.8</v>
      </c>
      <c r="AC222" s="242">
        <f t="shared" si="50"/>
        <v>43</v>
      </c>
      <c r="AD222" s="241" t="str" cm="1">
        <f t="array" ref="AD222">IFERROR(INDEX($AO$26:$AO$35, AF222), "-")</f>
        <v>-</v>
      </c>
      <c r="AE222" s="243" cm="1">
        <f t="array" ref="AE222">IFERROR(INDEX(($AP$26:$AS$35,$AP$36:$AV$40), IF($Y$20="B", MATCH($AF222, $AN$36:$AN$40, 0), MATCH($AF222, $AN$26:$AN$35, 0)), MATCH($AK222, $AP$25:$AV$25, 0), IF($Y$20="B", 2, 1)), 0)</f>
        <v>0</v>
      </c>
      <c r="AF222" s="244" t="str">
        <f t="shared" si="44"/>
        <v>-</v>
      </c>
      <c r="AG222" s="244" t="str">
        <f t="shared" si="51"/>
        <v>-</v>
      </c>
      <c r="AH222" s="245" t="str">
        <f t="shared" si="52"/>
        <v>-</v>
      </c>
      <c r="AI222" s="245" t="str">
        <f t="shared" si="53"/>
        <v>-</v>
      </c>
      <c r="AJ222" s="245" t="str" cm="1">
        <f t="array" ref="AJ222">IF($AG222=1, IF(ISBLANK($L222), "!", $L222), IFERROR(_xlfn.SWITCH(TRUE, AH222&lt;=0.5, "A", AH222&lt;=1, "B", AH222&lt;=1.5, "C", AH222&lt;=2, "D", AH222&lt;=2.5, "E", AH222&lt;=3, "F", AH222&lt;=1000, "G"), "-"))</f>
        <v>-</v>
      </c>
      <c r="AK222" s="245" t="str">
        <f t="shared" si="54"/>
        <v>-</v>
      </c>
      <c r="AL222" s="246" t="str">
        <f t="shared" si="55"/>
        <v>-</v>
      </c>
      <c r="AM222" s="237"/>
      <c r="AN222" s="237"/>
      <c r="AO222" s="237"/>
      <c r="AP222" s="237"/>
      <c r="AQ222" s="237"/>
      <c r="AR222" s="237"/>
      <c r="AS222" s="237"/>
      <c r="AT222" s="237"/>
      <c r="AU222" s="237"/>
      <c r="AV222" s="237"/>
      <c r="AW222" s="13"/>
      <c r="AX222" s="13"/>
    </row>
    <row r="223" spans="1:50" ht="12.75" customHeight="1" x14ac:dyDescent="0.2">
      <c r="A223" s="144">
        <f t="shared" si="42"/>
        <v>16</v>
      </c>
      <c r="B223" s="9">
        <v>200</v>
      </c>
      <c r="C223" s="213"/>
      <c r="D223" s="214"/>
      <c r="E223" s="79" t="str">
        <f>IF(ISBLANK(D223), "", VLOOKUP(D223, Z!$A$2:$C$4127, 3, FALSE))</f>
        <v/>
      </c>
      <c r="F223" s="215"/>
      <c r="G223" s="216"/>
      <c r="H223" s="217" t="b">
        <v>0</v>
      </c>
      <c r="I223" s="217" t="b">
        <v>0</v>
      </c>
      <c r="J223" s="152" t="str">
        <f t="shared" si="45"/>
        <v>-</v>
      </c>
      <c r="K223" s="218"/>
      <c r="L223" s="219"/>
      <c r="M223" s="220"/>
      <c r="N223" s="152" t="str">
        <f t="shared" si="46"/>
        <v>-</v>
      </c>
      <c r="O223" s="221"/>
      <c r="P223" s="222"/>
      <c r="Q223" s="214"/>
      <c r="R223" s="223"/>
      <c r="S223" s="213"/>
      <c r="T223" s="214"/>
      <c r="U223" s="79" t="str">
        <f>IF(ISBLANK(T223), "", VLOOKUP(T223, Z!$A$2:$C$4127, 3, FALSE))</f>
        <v/>
      </c>
      <c r="V223" s="225"/>
      <c r="W223" s="160">
        <f t="shared" si="47"/>
        <v>0</v>
      </c>
      <c r="X223" s="237"/>
      <c r="Y223" s="241">
        <f t="shared" si="48"/>
        <v>0</v>
      </c>
      <c r="Z223" s="242">
        <f t="shared" si="49"/>
        <v>15</v>
      </c>
      <c r="AA223" s="242">
        <v>0.75</v>
      </c>
      <c r="AB223" s="242">
        <f t="shared" si="43"/>
        <v>1.8</v>
      </c>
      <c r="AC223" s="242">
        <f t="shared" si="50"/>
        <v>43</v>
      </c>
      <c r="AD223" s="241" t="str" cm="1">
        <f t="array" ref="AD223">IFERROR(INDEX($AO$26:$AO$35, AF223), "-")</f>
        <v>-</v>
      </c>
      <c r="AE223" s="243" cm="1">
        <f t="array" ref="AE223">IFERROR(INDEX(($AP$26:$AS$35,$AP$36:$AV$40), IF($Y$20="B", MATCH($AF223, $AN$36:$AN$40, 0), MATCH($AF223, $AN$26:$AN$35, 0)), MATCH($AK223, $AP$25:$AV$25, 0), IF($Y$20="B", 2, 1)), 0)</f>
        <v>0</v>
      </c>
      <c r="AF223" s="244" t="str">
        <f t="shared" si="44"/>
        <v>-</v>
      </c>
      <c r="AG223" s="244" t="str">
        <f t="shared" si="51"/>
        <v>-</v>
      </c>
      <c r="AH223" s="245" t="str">
        <f t="shared" si="52"/>
        <v>-</v>
      </c>
      <c r="AI223" s="245" t="str">
        <f t="shared" si="53"/>
        <v>-</v>
      </c>
      <c r="AJ223" s="245" t="str" cm="1">
        <f t="array" ref="AJ223">IF($AG223=1, IF(ISBLANK($L223), "!", $L223), IFERROR(_xlfn.SWITCH(TRUE, AH223&lt;=0.5, "A", AH223&lt;=1, "B", AH223&lt;=1.5, "C", AH223&lt;=2, "D", AH223&lt;=2.5, "E", AH223&lt;=3, "F", AH223&lt;=1000, "G"), "-"))</f>
        <v>-</v>
      </c>
      <c r="AK223" s="245" t="str">
        <f t="shared" si="54"/>
        <v>-</v>
      </c>
      <c r="AL223" s="246" t="str">
        <f t="shared" si="55"/>
        <v>-</v>
      </c>
      <c r="AM223" s="237"/>
      <c r="AN223" s="237"/>
      <c r="AO223" s="237"/>
      <c r="AP223" s="237"/>
      <c r="AQ223" s="237"/>
      <c r="AR223" s="237"/>
      <c r="AS223" s="237"/>
      <c r="AT223" s="237"/>
      <c r="AU223" s="237"/>
      <c r="AV223" s="237"/>
      <c r="AW223" s="13"/>
      <c r="AX223" s="13"/>
    </row>
    <row r="224" spans="1:50" ht="12.75" customHeight="1" x14ac:dyDescent="0.2">
      <c r="A224" s="144">
        <f t="shared" si="42"/>
        <v>16</v>
      </c>
      <c r="B224" s="9">
        <v>201</v>
      </c>
      <c r="C224" s="213"/>
      <c r="D224" s="214"/>
      <c r="E224" s="79" t="str">
        <f>IF(ISBLANK(D224), "", VLOOKUP(D224, Z!$A$2:$C$4127, 3, FALSE))</f>
        <v/>
      </c>
      <c r="F224" s="215"/>
      <c r="G224" s="216"/>
      <c r="H224" s="217" t="b">
        <v>0</v>
      </c>
      <c r="I224" s="217" t="b">
        <v>0</v>
      </c>
      <c r="J224" s="152" t="str">
        <f t="shared" si="45"/>
        <v>-</v>
      </c>
      <c r="K224" s="218"/>
      <c r="L224" s="219"/>
      <c r="M224" s="220"/>
      <c r="N224" s="152" t="str">
        <f t="shared" si="46"/>
        <v>-</v>
      </c>
      <c r="O224" s="221"/>
      <c r="P224" s="222"/>
      <c r="Q224" s="214"/>
      <c r="R224" s="223"/>
      <c r="S224" s="213"/>
      <c r="T224" s="214"/>
      <c r="U224" s="79" t="str">
        <f>IF(ISBLANK(T224), "", VLOOKUP(T224, Z!$A$2:$C$4127, 3, FALSE))</f>
        <v/>
      </c>
      <c r="V224" s="225"/>
      <c r="W224" s="160">
        <f t="shared" si="47"/>
        <v>0</v>
      </c>
      <c r="X224" s="237"/>
      <c r="Y224" s="241">
        <f t="shared" si="48"/>
        <v>0</v>
      </c>
      <c r="Z224" s="242">
        <f t="shared" si="49"/>
        <v>15</v>
      </c>
      <c r="AA224" s="242">
        <v>0.75</v>
      </c>
      <c r="AB224" s="242">
        <f t="shared" si="43"/>
        <v>1.8</v>
      </c>
      <c r="AC224" s="242">
        <f t="shared" si="50"/>
        <v>43</v>
      </c>
      <c r="AD224" s="241" t="str" cm="1">
        <f t="array" ref="AD224">IFERROR(INDEX($AO$26:$AO$35, AF224), "-")</f>
        <v>-</v>
      </c>
      <c r="AE224" s="243" cm="1">
        <f t="array" ref="AE224">IFERROR(INDEX(($AP$26:$AS$35,$AP$36:$AV$40), IF($Y$20="B", MATCH($AF224, $AN$36:$AN$40, 0), MATCH($AF224, $AN$26:$AN$35, 0)), MATCH($AK224, $AP$25:$AV$25, 0), IF($Y$20="B", 2, 1)), 0)</f>
        <v>0</v>
      </c>
      <c r="AF224" s="244" t="str">
        <f t="shared" si="44"/>
        <v>-</v>
      </c>
      <c r="AG224" s="244" t="str">
        <f t="shared" si="51"/>
        <v>-</v>
      </c>
      <c r="AH224" s="245" t="str">
        <f t="shared" si="52"/>
        <v>-</v>
      </c>
      <c r="AI224" s="245" t="str">
        <f t="shared" si="53"/>
        <v>-</v>
      </c>
      <c r="AJ224" s="245" t="str" cm="1">
        <f t="array" ref="AJ224">IF($AG224=1, IF(ISBLANK($L224), "!", $L224), IFERROR(_xlfn.SWITCH(TRUE, AH224&lt;=0.5, "A", AH224&lt;=1, "B", AH224&lt;=1.5, "C", AH224&lt;=2, "D", AH224&lt;=2.5, "E", AH224&lt;=3, "F", AH224&lt;=1000, "G"), "-"))</f>
        <v>-</v>
      </c>
      <c r="AK224" s="245" t="str">
        <f t="shared" si="54"/>
        <v>-</v>
      </c>
      <c r="AL224" s="246" t="str">
        <f t="shared" si="55"/>
        <v>-</v>
      </c>
      <c r="AM224" s="237"/>
      <c r="AN224" s="237"/>
      <c r="AO224" s="237"/>
      <c r="AP224" s="237"/>
      <c r="AQ224" s="237"/>
      <c r="AR224" s="237"/>
      <c r="AS224" s="237"/>
      <c r="AT224" s="237"/>
      <c r="AU224" s="237"/>
      <c r="AV224" s="237"/>
      <c r="AW224" s="13"/>
      <c r="AX224" s="13"/>
    </row>
    <row r="225" spans="1:50" ht="12.75" customHeight="1" x14ac:dyDescent="0.2">
      <c r="A225" s="144">
        <f t="shared" si="42"/>
        <v>16</v>
      </c>
      <c r="B225" s="9">
        <v>202</v>
      </c>
      <c r="C225" s="213"/>
      <c r="D225" s="214"/>
      <c r="E225" s="79" t="str">
        <f>IF(ISBLANK(D225), "", VLOOKUP(D225, Z!$A$2:$C$4127, 3, FALSE))</f>
        <v/>
      </c>
      <c r="F225" s="215"/>
      <c r="G225" s="216"/>
      <c r="H225" s="217" t="b">
        <v>0</v>
      </c>
      <c r="I225" s="217" t="b">
        <v>0</v>
      </c>
      <c r="J225" s="152" t="str">
        <f t="shared" si="45"/>
        <v>-</v>
      </c>
      <c r="K225" s="218"/>
      <c r="L225" s="219"/>
      <c r="M225" s="220"/>
      <c r="N225" s="152" t="str">
        <f t="shared" si="46"/>
        <v>-</v>
      </c>
      <c r="O225" s="221"/>
      <c r="P225" s="222"/>
      <c r="Q225" s="214"/>
      <c r="R225" s="223"/>
      <c r="S225" s="213"/>
      <c r="T225" s="214"/>
      <c r="U225" s="79" t="str">
        <f>IF(ISBLANK(T225), "", VLOOKUP(T225, Z!$A$2:$C$4127, 3, FALSE))</f>
        <v/>
      </c>
      <c r="V225" s="225"/>
      <c r="W225" s="160">
        <f t="shared" si="47"/>
        <v>0</v>
      </c>
      <c r="X225" s="237"/>
      <c r="Y225" s="241">
        <f t="shared" si="48"/>
        <v>0</v>
      </c>
      <c r="Z225" s="242">
        <f t="shared" si="49"/>
        <v>15</v>
      </c>
      <c r="AA225" s="242">
        <v>0.75</v>
      </c>
      <c r="AB225" s="242">
        <f t="shared" si="43"/>
        <v>1.8</v>
      </c>
      <c r="AC225" s="242">
        <f t="shared" si="50"/>
        <v>43</v>
      </c>
      <c r="AD225" s="241" t="str" cm="1">
        <f t="array" ref="AD225">IFERROR(INDEX($AO$26:$AO$35, AF225), "-")</f>
        <v>-</v>
      </c>
      <c r="AE225" s="243" cm="1">
        <f t="array" ref="AE225">IFERROR(INDEX(($AP$26:$AS$35,$AP$36:$AV$40), IF($Y$20="B", MATCH($AF225, $AN$36:$AN$40, 0), MATCH($AF225, $AN$26:$AN$35, 0)), MATCH($AK225, $AP$25:$AV$25, 0), IF($Y$20="B", 2, 1)), 0)</f>
        <v>0</v>
      </c>
      <c r="AF225" s="244" t="str">
        <f t="shared" si="44"/>
        <v>-</v>
      </c>
      <c r="AG225" s="244" t="str">
        <f t="shared" si="51"/>
        <v>-</v>
      </c>
      <c r="AH225" s="245" t="str">
        <f t="shared" si="52"/>
        <v>-</v>
      </c>
      <c r="AI225" s="245" t="str">
        <f t="shared" si="53"/>
        <v>-</v>
      </c>
      <c r="AJ225" s="245" t="str" cm="1">
        <f t="array" ref="AJ225">IF($AG225=1, IF(ISBLANK($L225), "!", $L225), IFERROR(_xlfn.SWITCH(TRUE, AH225&lt;=0.5, "A", AH225&lt;=1, "B", AH225&lt;=1.5, "C", AH225&lt;=2, "D", AH225&lt;=2.5, "E", AH225&lt;=3, "F", AH225&lt;=1000, "G"), "-"))</f>
        <v>-</v>
      </c>
      <c r="AK225" s="245" t="str">
        <f t="shared" si="54"/>
        <v>-</v>
      </c>
      <c r="AL225" s="246" t="str">
        <f t="shared" si="55"/>
        <v>-</v>
      </c>
      <c r="AM225" s="237"/>
      <c r="AN225" s="237"/>
      <c r="AO225" s="237"/>
      <c r="AP225" s="237"/>
      <c r="AQ225" s="237"/>
      <c r="AR225" s="237"/>
      <c r="AS225" s="237"/>
      <c r="AT225" s="237"/>
      <c r="AU225" s="237"/>
      <c r="AV225" s="237"/>
      <c r="AW225" s="13"/>
      <c r="AX225" s="13"/>
    </row>
    <row r="226" spans="1:50" ht="12.75" customHeight="1" x14ac:dyDescent="0.2">
      <c r="A226" s="144">
        <f t="shared" si="42"/>
        <v>16</v>
      </c>
      <c r="B226" s="9">
        <v>203</v>
      </c>
      <c r="C226" s="213"/>
      <c r="D226" s="214"/>
      <c r="E226" s="79" t="str">
        <f>IF(ISBLANK(D226), "", VLOOKUP(D226, Z!$A$2:$C$4127, 3, FALSE))</f>
        <v/>
      </c>
      <c r="F226" s="215"/>
      <c r="G226" s="216"/>
      <c r="H226" s="217" t="b">
        <v>0</v>
      </c>
      <c r="I226" s="217" t="b">
        <v>0</v>
      </c>
      <c r="J226" s="152" t="str">
        <f t="shared" si="45"/>
        <v>-</v>
      </c>
      <c r="K226" s="218"/>
      <c r="L226" s="219"/>
      <c r="M226" s="220"/>
      <c r="N226" s="152" t="str">
        <f t="shared" si="46"/>
        <v>-</v>
      </c>
      <c r="O226" s="221"/>
      <c r="P226" s="222"/>
      <c r="Q226" s="214"/>
      <c r="R226" s="223"/>
      <c r="S226" s="213"/>
      <c r="T226" s="214"/>
      <c r="U226" s="79" t="str">
        <f>IF(ISBLANK(T226), "", VLOOKUP(T226, Z!$A$2:$C$4127, 3, FALSE))</f>
        <v/>
      </c>
      <c r="V226" s="225"/>
      <c r="W226" s="160">
        <f t="shared" si="47"/>
        <v>0</v>
      </c>
      <c r="X226" s="237"/>
      <c r="Y226" s="241">
        <f t="shared" si="48"/>
        <v>0</v>
      </c>
      <c r="Z226" s="242">
        <f t="shared" si="49"/>
        <v>15</v>
      </c>
      <c r="AA226" s="242">
        <v>0.75</v>
      </c>
      <c r="AB226" s="242">
        <f t="shared" si="43"/>
        <v>1.8</v>
      </c>
      <c r="AC226" s="242">
        <f t="shared" si="50"/>
        <v>43</v>
      </c>
      <c r="AD226" s="241" t="str" cm="1">
        <f t="array" ref="AD226">IFERROR(INDEX($AO$26:$AO$35, AF226), "-")</f>
        <v>-</v>
      </c>
      <c r="AE226" s="243" cm="1">
        <f t="array" ref="AE226">IFERROR(INDEX(($AP$26:$AS$35,$AP$36:$AV$40), IF($Y$20="B", MATCH($AF226, $AN$36:$AN$40, 0), MATCH($AF226, $AN$26:$AN$35, 0)), MATCH($AK226, $AP$25:$AV$25, 0), IF($Y$20="B", 2, 1)), 0)</f>
        <v>0</v>
      </c>
      <c r="AF226" s="244" t="str">
        <f t="shared" si="44"/>
        <v>-</v>
      </c>
      <c r="AG226" s="244" t="str">
        <f t="shared" si="51"/>
        <v>-</v>
      </c>
      <c r="AH226" s="245" t="str">
        <f t="shared" si="52"/>
        <v>-</v>
      </c>
      <c r="AI226" s="245" t="str">
        <f t="shared" si="53"/>
        <v>-</v>
      </c>
      <c r="AJ226" s="245" t="str" cm="1">
        <f t="array" ref="AJ226">IF($AG226=1, IF(ISBLANK($L226), "!", $L226), IFERROR(_xlfn.SWITCH(TRUE, AH226&lt;=0.5, "A", AH226&lt;=1, "B", AH226&lt;=1.5, "C", AH226&lt;=2, "D", AH226&lt;=2.5, "E", AH226&lt;=3, "F", AH226&lt;=1000, "G"), "-"))</f>
        <v>-</v>
      </c>
      <c r="AK226" s="245" t="str">
        <f t="shared" si="54"/>
        <v>-</v>
      </c>
      <c r="AL226" s="246" t="str">
        <f t="shared" si="55"/>
        <v>-</v>
      </c>
      <c r="AM226" s="237"/>
      <c r="AN226" s="237"/>
      <c r="AO226" s="237"/>
      <c r="AP226" s="237"/>
      <c r="AQ226" s="237"/>
      <c r="AR226" s="237"/>
      <c r="AS226" s="237"/>
      <c r="AT226" s="237"/>
      <c r="AU226" s="237"/>
      <c r="AV226" s="237"/>
      <c r="AW226" s="13"/>
      <c r="AX226" s="13"/>
    </row>
    <row r="227" spans="1:50" ht="12.75" customHeight="1" x14ac:dyDescent="0.2">
      <c r="A227" s="144">
        <f t="shared" si="42"/>
        <v>16</v>
      </c>
      <c r="B227" s="9">
        <v>204</v>
      </c>
      <c r="C227" s="213"/>
      <c r="D227" s="214"/>
      <c r="E227" s="79" t="str">
        <f>IF(ISBLANK(D227), "", VLOOKUP(D227, Z!$A$2:$C$4127, 3, FALSE))</f>
        <v/>
      </c>
      <c r="F227" s="215"/>
      <c r="G227" s="216"/>
      <c r="H227" s="217" t="b">
        <v>0</v>
      </c>
      <c r="I227" s="217" t="b">
        <v>0</v>
      </c>
      <c r="J227" s="152" t="str">
        <f t="shared" si="45"/>
        <v>-</v>
      </c>
      <c r="K227" s="218"/>
      <c r="L227" s="219"/>
      <c r="M227" s="220"/>
      <c r="N227" s="152" t="str">
        <f t="shared" si="46"/>
        <v>-</v>
      </c>
      <c r="O227" s="221"/>
      <c r="P227" s="222"/>
      <c r="Q227" s="214"/>
      <c r="R227" s="223"/>
      <c r="S227" s="213"/>
      <c r="T227" s="214"/>
      <c r="U227" s="79" t="str">
        <f>IF(ISBLANK(T227), "", VLOOKUP(T227, Z!$A$2:$C$4127, 3, FALSE))</f>
        <v/>
      </c>
      <c r="V227" s="225"/>
      <c r="W227" s="160">
        <f t="shared" si="47"/>
        <v>0</v>
      </c>
      <c r="X227" s="237"/>
      <c r="Y227" s="241">
        <f t="shared" si="48"/>
        <v>0</v>
      </c>
      <c r="Z227" s="242">
        <f t="shared" si="49"/>
        <v>15</v>
      </c>
      <c r="AA227" s="242">
        <v>0.75</v>
      </c>
      <c r="AB227" s="242">
        <f t="shared" si="43"/>
        <v>1.8</v>
      </c>
      <c r="AC227" s="242">
        <f t="shared" si="50"/>
        <v>43</v>
      </c>
      <c r="AD227" s="241" t="str" cm="1">
        <f t="array" ref="AD227">IFERROR(INDEX($AO$26:$AO$35, AF227), "-")</f>
        <v>-</v>
      </c>
      <c r="AE227" s="243" cm="1">
        <f t="array" ref="AE227">IFERROR(INDEX(($AP$26:$AS$35,$AP$36:$AV$40), IF($Y$20="B", MATCH($AF227, $AN$36:$AN$40, 0), MATCH($AF227, $AN$26:$AN$35, 0)), MATCH($AK227, $AP$25:$AV$25, 0), IF($Y$20="B", 2, 1)), 0)</f>
        <v>0</v>
      </c>
      <c r="AF227" s="244" t="str">
        <f t="shared" si="44"/>
        <v>-</v>
      </c>
      <c r="AG227" s="244" t="str">
        <f t="shared" si="51"/>
        <v>-</v>
      </c>
      <c r="AH227" s="245" t="str">
        <f t="shared" si="52"/>
        <v>-</v>
      </c>
      <c r="AI227" s="245" t="str">
        <f t="shared" si="53"/>
        <v>-</v>
      </c>
      <c r="AJ227" s="245" t="str" cm="1">
        <f t="array" ref="AJ227">IF($AG227=1, IF(ISBLANK($L227), "!", $L227), IFERROR(_xlfn.SWITCH(TRUE, AH227&lt;=0.5, "A", AH227&lt;=1, "B", AH227&lt;=1.5, "C", AH227&lt;=2, "D", AH227&lt;=2.5, "E", AH227&lt;=3, "F", AH227&lt;=1000, "G"), "-"))</f>
        <v>-</v>
      </c>
      <c r="AK227" s="245" t="str">
        <f t="shared" si="54"/>
        <v>-</v>
      </c>
      <c r="AL227" s="246" t="str">
        <f t="shared" si="55"/>
        <v>-</v>
      </c>
      <c r="AM227" s="237"/>
      <c r="AN227" s="237"/>
      <c r="AO227" s="237"/>
      <c r="AP227" s="237"/>
      <c r="AQ227" s="237"/>
      <c r="AR227" s="237"/>
      <c r="AS227" s="237"/>
      <c r="AT227" s="237"/>
      <c r="AU227" s="237"/>
      <c r="AV227" s="237"/>
      <c r="AW227" s="13"/>
      <c r="AX227" s="13"/>
    </row>
    <row r="228" spans="1:50" ht="12.75" customHeight="1" x14ac:dyDescent="0.2">
      <c r="A228" s="144">
        <f t="shared" si="42"/>
        <v>16</v>
      </c>
      <c r="B228" s="9">
        <v>205</v>
      </c>
      <c r="C228" s="213"/>
      <c r="D228" s="214"/>
      <c r="E228" s="79" t="str">
        <f>IF(ISBLANK(D228), "", VLOOKUP(D228, Z!$A$2:$C$4127, 3, FALSE))</f>
        <v/>
      </c>
      <c r="F228" s="215"/>
      <c r="G228" s="216"/>
      <c r="H228" s="217" t="b">
        <v>0</v>
      </c>
      <c r="I228" s="217" t="b">
        <v>0</v>
      </c>
      <c r="J228" s="152" t="str">
        <f t="shared" si="45"/>
        <v>-</v>
      </c>
      <c r="K228" s="218"/>
      <c r="L228" s="219"/>
      <c r="M228" s="220"/>
      <c r="N228" s="152" t="str">
        <f t="shared" si="46"/>
        <v>-</v>
      </c>
      <c r="O228" s="221"/>
      <c r="P228" s="222"/>
      <c r="Q228" s="214"/>
      <c r="R228" s="223"/>
      <c r="S228" s="213"/>
      <c r="T228" s="214"/>
      <c r="U228" s="79" t="str">
        <f>IF(ISBLANK(T228), "", VLOOKUP(T228, Z!$A$2:$C$4127, 3, FALSE))</f>
        <v/>
      </c>
      <c r="V228" s="225"/>
      <c r="W228" s="160">
        <f t="shared" si="47"/>
        <v>0</v>
      </c>
      <c r="X228" s="237"/>
      <c r="Y228" s="241">
        <f t="shared" si="48"/>
        <v>0</v>
      </c>
      <c r="Z228" s="242">
        <f t="shared" si="49"/>
        <v>15</v>
      </c>
      <c r="AA228" s="242">
        <v>0.75</v>
      </c>
      <c r="AB228" s="242">
        <f t="shared" si="43"/>
        <v>1.8</v>
      </c>
      <c r="AC228" s="242">
        <f t="shared" si="50"/>
        <v>43</v>
      </c>
      <c r="AD228" s="241" t="str" cm="1">
        <f t="array" ref="AD228">IFERROR(INDEX($AO$26:$AO$35, AF228), "-")</f>
        <v>-</v>
      </c>
      <c r="AE228" s="243" cm="1">
        <f t="array" ref="AE228">IFERROR(INDEX(($AP$26:$AS$35,$AP$36:$AV$40), IF($Y$20="B", MATCH($AF228, $AN$36:$AN$40, 0), MATCH($AF228, $AN$26:$AN$35, 0)), MATCH($AK228, $AP$25:$AV$25, 0), IF($Y$20="B", 2, 1)), 0)</f>
        <v>0</v>
      </c>
      <c r="AF228" s="244" t="str">
        <f t="shared" si="44"/>
        <v>-</v>
      </c>
      <c r="AG228" s="244" t="str">
        <f t="shared" si="51"/>
        <v>-</v>
      </c>
      <c r="AH228" s="245" t="str">
        <f t="shared" si="52"/>
        <v>-</v>
      </c>
      <c r="AI228" s="245" t="str">
        <f t="shared" si="53"/>
        <v>-</v>
      </c>
      <c r="AJ228" s="245" t="str" cm="1">
        <f t="array" ref="AJ228">IF($AG228=1, IF(ISBLANK($L228), "!", $L228), IFERROR(_xlfn.SWITCH(TRUE, AH228&lt;=0.5, "A", AH228&lt;=1, "B", AH228&lt;=1.5, "C", AH228&lt;=2, "D", AH228&lt;=2.5, "E", AH228&lt;=3, "F", AH228&lt;=1000, "G"), "-"))</f>
        <v>-</v>
      </c>
      <c r="AK228" s="245" t="str">
        <f t="shared" si="54"/>
        <v>-</v>
      </c>
      <c r="AL228" s="246" t="str">
        <f t="shared" si="55"/>
        <v>-</v>
      </c>
      <c r="AM228" s="237"/>
      <c r="AN228" s="237"/>
      <c r="AO228" s="237"/>
      <c r="AP228" s="237"/>
      <c r="AQ228" s="237"/>
      <c r="AR228" s="237"/>
      <c r="AS228" s="237"/>
      <c r="AT228" s="237"/>
      <c r="AU228" s="237"/>
      <c r="AV228" s="237"/>
      <c r="AW228" s="13"/>
      <c r="AX228" s="13"/>
    </row>
    <row r="229" spans="1:50" ht="12.75" customHeight="1" x14ac:dyDescent="0.2">
      <c r="A229" s="144">
        <f t="shared" si="42"/>
        <v>16</v>
      </c>
      <c r="B229" s="9">
        <v>206</v>
      </c>
      <c r="C229" s="213"/>
      <c r="D229" s="214"/>
      <c r="E229" s="79" t="str">
        <f>IF(ISBLANK(D229), "", VLOOKUP(D229, Z!$A$2:$C$4127, 3, FALSE))</f>
        <v/>
      </c>
      <c r="F229" s="215"/>
      <c r="G229" s="216"/>
      <c r="H229" s="217" t="b">
        <v>0</v>
      </c>
      <c r="I229" s="217" t="b">
        <v>0</v>
      </c>
      <c r="J229" s="152" t="str">
        <f t="shared" si="45"/>
        <v>-</v>
      </c>
      <c r="K229" s="218"/>
      <c r="L229" s="219"/>
      <c r="M229" s="220"/>
      <c r="N229" s="152" t="str">
        <f t="shared" si="46"/>
        <v>-</v>
      </c>
      <c r="O229" s="221"/>
      <c r="P229" s="222"/>
      <c r="Q229" s="214"/>
      <c r="R229" s="223"/>
      <c r="S229" s="213"/>
      <c r="T229" s="214"/>
      <c r="U229" s="79" t="str">
        <f>IF(ISBLANK(T229), "", VLOOKUP(T229, Z!$A$2:$C$4127, 3, FALSE))</f>
        <v/>
      </c>
      <c r="V229" s="225"/>
      <c r="W229" s="160">
        <f t="shared" si="47"/>
        <v>0</v>
      </c>
      <c r="X229" s="237"/>
      <c r="Y229" s="241">
        <f t="shared" si="48"/>
        <v>0</v>
      </c>
      <c r="Z229" s="242">
        <f t="shared" si="49"/>
        <v>15</v>
      </c>
      <c r="AA229" s="242">
        <v>0.75</v>
      </c>
      <c r="AB229" s="242">
        <f t="shared" si="43"/>
        <v>1.8</v>
      </c>
      <c r="AC229" s="242">
        <f t="shared" si="50"/>
        <v>43</v>
      </c>
      <c r="AD229" s="241" t="str" cm="1">
        <f t="array" ref="AD229">IFERROR(INDEX($AO$26:$AO$35, AF229), "-")</f>
        <v>-</v>
      </c>
      <c r="AE229" s="243" cm="1">
        <f t="array" ref="AE229">IFERROR(INDEX(($AP$26:$AS$35,$AP$36:$AV$40), IF($Y$20="B", MATCH($AF229, $AN$36:$AN$40, 0), MATCH($AF229, $AN$26:$AN$35, 0)), MATCH($AK229, $AP$25:$AV$25, 0), IF($Y$20="B", 2, 1)), 0)</f>
        <v>0</v>
      </c>
      <c r="AF229" s="244" t="str">
        <f t="shared" si="44"/>
        <v>-</v>
      </c>
      <c r="AG229" s="244" t="str">
        <f t="shared" si="51"/>
        <v>-</v>
      </c>
      <c r="AH229" s="245" t="str">
        <f t="shared" si="52"/>
        <v>-</v>
      </c>
      <c r="AI229" s="245" t="str">
        <f t="shared" si="53"/>
        <v>-</v>
      </c>
      <c r="AJ229" s="245" t="str" cm="1">
        <f t="array" ref="AJ229">IF($AG229=1, IF(ISBLANK($L229), "!", $L229), IFERROR(_xlfn.SWITCH(TRUE, AH229&lt;=0.5, "A", AH229&lt;=1, "B", AH229&lt;=1.5, "C", AH229&lt;=2, "D", AH229&lt;=2.5, "E", AH229&lt;=3, "F", AH229&lt;=1000, "G"), "-"))</f>
        <v>-</v>
      </c>
      <c r="AK229" s="245" t="str">
        <f t="shared" si="54"/>
        <v>-</v>
      </c>
      <c r="AL229" s="246" t="str">
        <f t="shared" si="55"/>
        <v>-</v>
      </c>
      <c r="AM229" s="237"/>
      <c r="AN229" s="237"/>
      <c r="AO229" s="237"/>
      <c r="AP229" s="237"/>
      <c r="AQ229" s="237"/>
      <c r="AR229" s="237"/>
      <c r="AS229" s="237"/>
      <c r="AT229" s="237"/>
      <c r="AU229" s="237"/>
      <c r="AV229" s="237"/>
      <c r="AW229" s="13"/>
      <c r="AX229" s="13"/>
    </row>
    <row r="230" spans="1:50" ht="12.75" customHeight="1" x14ac:dyDescent="0.2">
      <c r="A230" s="144">
        <f t="shared" si="42"/>
        <v>16</v>
      </c>
      <c r="B230" s="9">
        <v>207</v>
      </c>
      <c r="C230" s="213"/>
      <c r="D230" s="214"/>
      <c r="E230" s="79" t="str">
        <f>IF(ISBLANK(D230), "", VLOOKUP(D230, Z!$A$2:$C$4127, 3, FALSE))</f>
        <v/>
      </c>
      <c r="F230" s="215"/>
      <c r="G230" s="216"/>
      <c r="H230" s="217" t="b">
        <v>0</v>
      </c>
      <c r="I230" s="217" t="b">
        <v>0</v>
      </c>
      <c r="J230" s="152" t="str">
        <f t="shared" si="45"/>
        <v>-</v>
      </c>
      <c r="K230" s="218"/>
      <c r="L230" s="219"/>
      <c r="M230" s="220"/>
      <c r="N230" s="152" t="str">
        <f t="shared" si="46"/>
        <v>-</v>
      </c>
      <c r="O230" s="221"/>
      <c r="P230" s="222"/>
      <c r="Q230" s="214"/>
      <c r="R230" s="223"/>
      <c r="S230" s="213"/>
      <c r="T230" s="214"/>
      <c r="U230" s="79" t="str">
        <f>IF(ISBLANK(T230), "", VLOOKUP(T230, Z!$A$2:$C$4127, 3, FALSE))</f>
        <v/>
      </c>
      <c r="V230" s="225"/>
      <c r="W230" s="160">
        <f t="shared" si="47"/>
        <v>0</v>
      </c>
      <c r="X230" s="237"/>
      <c r="Y230" s="241">
        <f t="shared" si="48"/>
        <v>0</v>
      </c>
      <c r="Z230" s="242">
        <f t="shared" si="49"/>
        <v>15</v>
      </c>
      <c r="AA230" s="242">
        <v>0.75</v>
      </c>
      <c r="AB230" s="242">
        <f t="shared" si="43"/>
        <v>1.8</v>
      </c>
      <c r="AC230" s="242">
        <f t="shared" si="50"/>
        <v>43</v>
      </c>
      <c r="AD230" s="241" t="str" cm="1">
        <f t="array" ref="AD230">IFERROR(INDEX($AO$26:$AO$35, AF230), "-")</f>
        <v>-</v>
      </c>
      <c r="AE230" s="243" cm="1">
        <f t="array" ref="AE230">IFERROR(INDEX(($AP$26:$AS$35,$AP$36:$AV$40), IF($Y$20="B", MATCH($AF230, $AN$36:$AN$40, 0), MATCH($AF230, $AN$26:$AN$35, 0)), MATCH($AK230, $AP$25:$AV$25, 0), IF($Y$20="B", 2, 1)), 0)</f>
        <v>0</v>
      </c>
      <c r="AF230" s="244" t="str">
        <f t="shared" si="44"/>
        <v>-</v>
      </c>
      <c r="AG230" s="244" t="str">
        <f t="shared" si="51"/>
        <v>-</v>
      </c>
      <c r="AH230" s="245" t="str">
        <f t="shared" si="52"/>
        <v>-</v>
      </c>
      <c r="AI230" s="245" t="str">
        <f t="shared" si="53"/>
        <v>-</v>
      </c>
      <c r="AJ230" s="245" t="str" cm="1">
        <f t="array" ref="AJ230">IF($AG230=1, IF(ISBLANK($L230), "!", $L230), IFERROR(_xlfn.SWITCH(TRUE, AH230&lt;=0.5, "A", AH230&lt;=1, "B", AH230&lt;=1.5, "C", AH230&lt;=2, "D", AH230&lt;=2.5, "E", AH230&lt;=3, "F", AH230&lt;=1000, "G"), "-"))</f>
        <v>-</v>
      </c>
      <c r="AK230" s="245" t="str">
        <f t="shared" si="54"/>
        <v>-</v>
      </c>
      <c r="AL230" s="246" t="str">
        <f t="shared" si="55"/>
        <v>-</v>
      </c>
      <c r="AM230" s="237"/>
      <c r="AN230" s="237"/>
      <c r="AO230" s="237"/>
      <c r="AP230" s="237"/>
      <c r="AQ230" s="237"/>
      <c r="AR230" s="237"/>
      <c r="AS230" s="237"/>
      <c r="AT230" s="237"/>
      <c r="AU230" s="237"/>
      <c r="AV230" s="237"/>
      <c r="AW230" s="13"/>
      <c r="AX230" s="13"/>
    </row>
    <row r="231" spans="1:50" ht="12.75" customHeight="1" x14ac:dyDescent="0.2">
      <c r="A231" s="144">
        <f t="shared" si="42"/>
        <v>16</v>
      </c>
      <c r="B231" s="9">
        <v>208</v>
      </c>
      <c r="C231" s="213"/>
      <c r="D231" s="214"/>
      <c r="E231" s="79" t="str">
        <f>IF(ISBLANK(D231), "", VLOOKUP(D231, Z!$A$2:$C$4127, 3, FALSE))</f>
        <v/>
      </c>
      <c r="F231" s="215"/>
      <c r="G231" s="216"/>
      <c r="H231" s="217" t="b">
        <v>0</v>
      </c>
      <c r="I231" s="217" t="b">
        <v>0</v>
      </c>
      <c r="J231" s="152" t="str">
        <f t="shared" si="45"/>
        <v>-</v>
      </c>
      <c r="K231" s="218"/>
      <c r="L231" s="219"/>
      <c r="M231" s="220"/>
      <c r="N231" s="152" t="str">
        <f t="shared" si="46"/>
        <v>-</v>
      </c>
      <c r="O231" s="221"/>
      <c r="P231" s="222"/>
      <c r="Q231" s="214"/>
      <c r="R231" s="223"/>
      <c r="S231" s="213"/>
      <c r="T231" s="214"/>
      <c r="U231" s="79" t="str">
        <f>IF(ISBLANK(T231), "", VLOOKUP(T231, Z!$A$2:$C$4127, 3, FALSE))</f>
        <v/>
      </c>
      <c r="V231" s="225"/>
      <c r="W231" s="160">
        <f t="shared" si="47"/>
        <v>0</v>
      </c>
      <c r="X231" s="237"/>
      <c r="Y231" s="241">
        <f t="shared" si="48"/>
        <v>0</v>
      </c>
      <c r="Z231" s="242">
        <f t="shared" si="49"/>
        <v>15</v>
      </c>
      <c r="AA231" s="242">
        <v>0.75</v>
      </c>
      <c r="AB231" s="242">
        <f t="shared" si="43"/>
        <v>1.8</v>
      </c>
      <c r="AC231" s="242">
        <f t="shared" si="50"/>
        <v>43</v>
      </c>
      <c r="AD231" s="241" t="str" cm="1">
        <f t="array" ref="AD231">IFERROR(INDEX($AO$26:$AO$35, AF231), "-")</f>
        <v>-</v>
      </c>
      <c r="AE231" s="243" cm="1">
        <f t="array" ref="AE231">IFERROR(INDEX(($AP$26:$AS$35,$AP$36:$AV$40), IF($Y$20="B", MATCH($AF231, $AN$36:$AN$40, 0), MATCH($AF231, $AN$26:$AN$35, 0)), MATCH($AK231, $AP$25:$AV$25, 0), IF($Y$20="B", 2, 1)), 0)</f>
        <v>0</v>
      </c>
      <c r="AF231" s="244" t="str">
        <f t="shared" si="44"/>
        <v>-</v>
      </c>
      <c r="AG231" s="244" t="str">
        <f t="shared" si="51"/>
        <v>-</v>
      </c>
      <c r="AH231" s="245" t="str">
        <f t="shared" si="52"/>
        <v>-</v>
      </c>
      <c r="AI231" s="245" t="str">
        <f t="shared" si="53"/>
        <v>-</v>
      </c>
      <c r="AJ231" s="245" t="str" cm="1">
        <f t="array" ref="AJ231">IF($AG231=1, IF(ISBLANK($L231), "!", $L231), IFERROR(_xlfn.SWITCH(TRUE, AH231&lt;=0.5, "A", AH231&lt;=1, "B", AH231&lt;=1.5, "C", AH231&lt;=2, "D", AH231&lt;=2.5, "E", AH231&lt;=3, "F", AH231&lt;=1000, "G"), "-"))</f>
        <v>-</v>
      </c>
      <c r="AK231" s="245" t="str">
        <f t="shared" si="54"/>
        <v>-</v>
      </c>
      <c r="AL231" s="246" t="str">
        <f t="shared" si="55"/>
        <v>-</v>
      </c>
      <c r="AM231" s="237"/>
      <c r="AN231" s="237"/>
      <c r="AO231" s="237"/>
      <c r="AP231" s="237"/>
      <c r="AQ231" s="237"/>
      <c r="AR231" s="237"/>
      <c r="AS231" s="237"/>
      <c r="AT231" s="237"/>
      <c r="AU231" s="237"/>
      <c r="AV231" s="237"/>
      <c r="AW231" s="13"/>
      <c r="AX231" s="13"/>
    </row>
    <row r="232" spans="1:50" ht="12.75" customHeight="1" x14ac:dyDescent="0.2">
      <c r="A232" s="144">
        <f t="shared" si="42"/>
        <v>16</v>
      </c>
      <c r="B232" s="9">
        <v>209</v>
      </c>
      <c r="C232" s="213"/>
      <c r="D232" s="214"/>
      <c r="E232" s="79" t="str">
        <f>IF(ISBLANK(D232), "", VLOOKUP(D232, Z!$A$2:$C$4127, 3, FALSE))</f>
        <v/>
      </c>
      <c r="F232" s="215"/>
      <c r="G232" s="216"/>
      <c r="H232" s="217" t="b">
        <v>0</v>
      </c>
      <c r="I232" s="217" t="b">
        <v>0</v>
      </c>
      <c r="J232" s="152" t="str">
        <f t="shared" si="45"/>
        <v>-</v>
      </c>
      <c r="K232" s="218"/>
      <c r="L232" s="219"/>
      <c r="M232" s="220"/>
      <c r="N232" s="152" t="str">
        <f t="shared" si="46"/>
        <v>-</v>
      </c>
      <c r="O232" s="221"/>
      <c r="P232" s="222"/>
      <c r="Q232" s="214"/>
      <c r="R232" s="223"/>
      <c r="S232" s="213"/>
      <c r="T232" s="214"/>
      <c r="U232" s="79" t="str">
        <f>IF(ISBLANK(T232), "", VLOOKUP(T232, Z!$A$2:$C$4127, 3, FALSE))</f>
        <v/>
      </c>
      <c r="V232" s="225"/>
      <c r="W232" s="160">
        <f t="shared" si="47"/>
        <v>0</v>
      </c>
      <c r="X232" s="237"/>
      <c r="Y232" s="241">
        <f t="shared" si="48"/>
        <v>0</v>
      </c>
      <c r="Z232" s="242">
        <f t="shared" si="49"/>
        <v>15</v>
      </c>
      <c r="AA232" s="242">
        <v>0.75</v>
      </c>
      <c r="AB232" s="242">
        <f t="shared" si="43"/>
        <v>1.8</v>
      </c>
      <c r="AC232" s="242">
        <f t="shared" si="50"/>
        <v>43</v>
      </c>
      <c r="AD232" s="241" t="str" cm="1">
        <f t="array" ref="AD232">IFERROR(INDEX($AO$26:$AO$35, AF232), "-")</f>
        <v>-</v>
      </c>
      <c r="AE232" s="243" cm="1">
        <f t="array" ref="AE232">IFERROR(INDEX(($AP$26:$AS$35,$AP$36:$AV$40), IF($Y$20="B", MATCH($AF232, $AN$36:$AN$40, 0), MATCH($AF232, $AN$26:$AN$35, 0)), MATCH($AK232, $AP$25:$AV$25, 0), IF($Y$20="B", 2, 1)), 0)</f>
        <v>0</v>
      </c>
      <c r="AF232" s="244" t="str">
        <f t="shared" si="44"/>
        <v>-</v>
      </c>
      <c r="AG232" s="244" t="str">
        <f t="shared" si="51"/>
        <v>-</v>
      </c>
      <c r="AH232" s="245" t="str">
        <f t="shared" si="52"/>
        <v>-</v>
      </c>
      <c r="AI232" s="245" t="str">
        <f t="shared" si="53"/>
        <v>-</v>
      </c>
      <c r="AJ232" s="245" t="str" cm="1">
        <f t="array" ref="AJ232">IF($AG232=1, IF(ISBLANK($L232), "!", $L232), IFERROR(_xlfn.SWITCH(TRUE, AH232&lt;=0.5, "A", AH232&lt;=1, "B", AH232&lt;=1.5, "C", AH232&lt;=2, "D", AH232&lt;=2.5, "E", AH232&lt;=3, "F", AH232&lt;=1000, "G"), "-"))</f>
        <v>-</v>
      </c>
      <c r="AK232" s="245" t="str">
        <f t="shared" si="54"/>
        <v>-</v>
      </c>
      <c r="AL232" s="246" t="str">
        <f t="shared" si="55"/>
        <v>-</v>
      </c>
      <c r="AM232" s="237"/>
      <c r="AN232" s="237"/>
      <c r="AO232" s="237"/>
      <c r="AP232" s="237"/>
      <c r="AQ232" s="237"/>
      <c r="AR232" s="237"/>
      <c r="AS232" s="237"/>
      <c r="AT232" s="237"/>
      <c r="AU232" s="237"/>
      <c r="AV232" s="237"/>
      <c r="AW232" s="13"/>
      <c r="AX232" s="13"/>
    </row>
    <row r="233" spans="1:50" ht="12.75" customHeight="1" x14ac:dyDescent="0.2">
      <c r="A233" s="144">
        <f t="shared" si="42"/>
        <v>16</v>
      </c>
      <c r="B233" s="9">
        <v>210</v>
      </c>
      <c r="C233" s="213"/>
      <c r="D233" s="214"/>
      <c r="E233" s="79" t="str">
        <f>IF(ISBLANK(D233), "", VLOOKUP(D233, Z!$A$2:$C$4127, 3, FALSE))</f>
        <v/>
      </c>
      <c r="F233" s="215"/>
      <c r="G233" s="216"/>
      <c r="H233" s="217" t="b">
        <v>0</v>
      </c>
      <c r="I233" s="217" t="b">
        <v>0</v>
      </c>
      <c r="J233" s="152" t="str">
        <f t="shared" si="45"/>
        <v>-</v>
      </c>
      <c r="K233" s="218"/>
      <c r="L233" s="219"/>
      <c r="M233" s="220"/>
      <c r="N233" s="152" t="str">
        <f t="shared" si="46"/>
        <v>-</v>
      </c>
      <c r="O233" s="221"/>
      <c r="P233" s="222"/>
      <c r="Q233" s="214"/>
      <c r="R233" s="223"/>
      <c r="S233" s="213"/>
      <c r="T233" s="214"/>
      <c r="U233" s="79" t="str">
        <f>IF(ISBLANK(T233), "", VLOOKUP(T233, Z!$A$2:$C$4127, 3, FALSE))</f>
        <v/>
      </c>
      <c r="V233" s="225"/>
      <c r="W233" s="160">
        <f t="shared" si="47"/>
        <v>0</v>
      </c>
      <c r="X233" s="237"/>
      <c r="Y233" s="241">
        <f t="shared" si="48"/>
        <v>0</v>
      </c>
      <c r="Z233" s="242">
        <f t="shared" si="49"/>
        <v>15</v>
      </c>
      <c r="AA233" s="242">
        <v>0.75</v>
      </c>
      <c r="AB233" s="242">
        <f t="shared" si="43"/>
        <v>1.8</v>
      </c>
      <c r="AC233" s="242">
        <f t="shared" si="50"/>
        <v>43</v>
      </c>
      <c r="AD233" s="241" t="str" cm="1">
        <f t="array" ref="AD233">IFERROR(INDEX($AO$26:$AO$35, AF233), "-")</f>
        <v>-</v>
      </c>
      <c r="AE233" s="243" cm="1">
        <f t="array" ref="AE233">IFERROR(INDEX(($AP$26:$AS$35,$AP$36:$AV$40), IF($Y$20="B", MATCH($AF233, $AN$36:$AN$40, 0), MATCH($AF233, $AN$26:$AN$35, 0)), MATCH($AK233, $AP$25:$AV$25, 0), IF($Y$20="B", 2, 1)), 0)</f>
        <v>0</v>
      </c>
      <c r="AF233" s="244" t="str">
        <f t="shared" si="44"/>
        <v>-</v>
      </c>
      <c r="AG233" s="244" t="str">
        <f t="shared" si="51"/>
        <v>-</v>
      </c>
      <c r="AH233" s="245" t="str">
        <f t="shared" si="52"/>
        <v>-</v>
      </c>
      <c r="AI233" s="245" t="str">
        <f t="shared" si="53"/>
        <v>-</v>
      </c>
      <c r="AJ233" s="245" t="str" cm="1">
        <f t="array" ref="AJ233">IF($AG233=1, IF(ISBLANK($L233), "!", $L233), IFERROR(_xlfn.SWITCH(TRUE, AH233&lt;=0.5, "A", AH233&lt;=1, "B", AH233&lt;=1.5, "C", AH233&lt;=2, "D", AH233&lt;=2.5, "E", AH233&lt;=3, "F", AH233&lt;=1000, "G"), "-"))</f>
        <v>-</v>
      </c>
      <c r="AK233" s="245" t="str">
        <f t="shared" si="54"/>
        <v>-</v>
      </c>
      <c r="AL233" s="246" t="str">
        <f t="shared" si="55"/>
        <v>-</v>
      </c>
      <c r="AM233" s="237"/>
      <c r="AN233" s="237"/>
      <c r="AO233" s="237"/>
      <c r="AP233" s="237"/>
      <c r="AQ233" s="237"/>
      <c r="AR233" s="237"/>
      <c r="AS233" s="237"/>
      <c r="AT233" s="237"/>
      <c r="AU233" s="237"/>
      <c r="AV233" s="237"/>
      <c r="AW233" s="13"/>
      <c r="AX233" s="13"/>
    </row>
    <row r="234" spans="1:50" ht="12.75" customHeight="1" x14ac:dyDescent="0.2">
      <c r="A234" s="144">
        <f t="shared" si="42"/>
        <v>16</v>
      </c>
      <c r="B234" s="9">
        <v>211</v>
      </c>
      <c r="C234" s="213"/>
      <c r="D234" s="214"/>
      <c r="E234" s="79" t="str">
        <f>IF(ISBLANK(D234), "", VLOOKUP(D234, Z!$A$2:$C$4127, 3, FALSE))</f>
        <v/>
      </c>
      <c r="F234" s="215"/>
      <c r="G234" s="216"/>
      <c r="H234" s="217" t="b">
        <v>0</v>
      </c>
      <c r="I234" s="217" t="b">
        <v>0</v>
      </c>
      <c r="J234" s="152" t="str">
        <f t="shared" si="45"/>
        <v>-</v>
      </c>
      <c r="K234" s="218"/>
      <c r="L234" s="219"/>
      <c r="M234" s="220"/>
      <c r="N234" s="152" t="str">
        <f t="shared" si="46"/>
        <v>-</v>
      </c>
      <c r="O234" s="221"/>
      <c r="P234" s="222"/>
      <c r="Q234" s="214"/>
      <c r="R234" s="223"/>
      <c r="S234" s="213"/>
      <c r="T234" s="214"/>
      <c r="U234" s="79" t="str">
        <f>IF(ISBLANK(T234), "", VLOOKUP(T234, Z!$A$2:$C$4127, 3, FALSE))</f>
        <v/>
      </c>
      <c r="V234" s="225"/>
      <c r="W234" s="160">
        <f t="shared" si="47"/>
        <v>0</v>
      </c>
      <c r="X234" s="237"/>
      <c r="Y234" s="241">
        <f t="shared" si="48"/>
        <v>0</v>
      </c>
      <c r="Z234" s="242">
        <f t="shared" si="49"/>
        <v>15</v>
      </c>
      <c r="AA234" s="242">
        <v>0.75</v>
      </c>
      <c r="AB234" s="242">
        <f t="shared" si="43"/>
        <v>1.8</v>
      </c>
      <c r="AC234" s="242">
        <f t="shared" si="50"/>
        <v>43</v>
      </c>
      <c r="AD234" s="241" t="str" cm="1">
        <f t="array" ref="AD234">IFERROR(INDEX($AO$26:$AO$35, AF234), "-")</f>
        <v>-</v>
      </c>
      <c r="AE234" s="243" cm="1">
        <f t="array" ref="AE234">IFERROR(INDEX(($AP$26:$AS$35,$AP$36:$AV$40), IF($Y$20="B", MATCH($AF234, $AN$36:$AN$40, 0), MATCH($AF234, $AN$26:$AN$35, 0)), MATCH($AK234, $AP$25:$AV$25, 0), IF($Y$20="B", 2, 1)), 0)</f>
        <v>0</v>
      </c>
      <c r="AF234" s="244" t="str">
        <f t="shared" si="44"/>
        <v>-</v>
      </c>
      <c r="AG234" s="244" t="str">
        <f t="shared" si="51"/>
        <v>-</v>
      </c>
      <c r="AH234" s="245" t="str">
        <f t="shared" si="52"/>
        <v>-</v>
      </c>
      <c r="AI234" s="245" t="str">
        <f t="shared" si="53"/>
        <v>-</v>
      </c>
      <c r="AJ234" s="245" t="str" cm="1">
        <f t="array" ref="AJ234">IF($AG234=1, IF(ISBLANK($L234), "!", $L234), IFERROR(_xlfn.SWITCH(TRUE, AH234&lt;=0.5, "A", AH234&lt;=1, "B", AH234&lt;=1.5, "C", AH234&lt;=2, "D", AH234&lt;=2.5, "E", AH234&lt;=3, "F", AH234&lt;=1000, "G"), "-"))</f>
        <v>-</v>
      </c>
      <c r="AK234" s="245" t="str">
        <f t="shared" si="54"/>
        <v>-</v>
      </c>
      <c r="AL234" s="246" t="str">
        <f t="shared" si="55"/>
        <v>-</v>
      </c>
      <c r="AM234" s="237"/>
      <c r="AN234" s="237"/>
      <c r="AO234" s="237"/>
      <c r="AP234" s="237"/>
      <c r="AQ234" s="237"/>
      <c r="AR234" s="237"/>
      <c r="AS234" s="237"/>
      <c r="AT234" s="237"/>
      <c r="AU234" s="237"/>
      <c r="AV234" s="237"/>
      <c r="AW234" s="13"/>
      <c r="AX234" s="13"/>
    </row>
    <row r="235" spans="1:50" ht="12.75" customHeight="1" x14ac:dyDescent="0.2">
      <c r="A235" s="144">
        <f t="shared" si="42"/>
        <v>16</v>
      </c>
      <c r="B235" s="9">
        <v>212</v>
      </c>
      <c r="C235" s="213"/>
      <c r="D235" s="214"/>
      <c r="E235" s="79" t="str">
        <f>IF(ISBLANK(D235), "", VLOOKUP(D235, Z!$A$2:$C$4127, 3, FALSE))</f>
        <v/>
      </c>
      <c r="F235" s="215"/>
      <c r="G235" s="216"/>
      <c r="H235" s="217" t="b">
        <v>0</v>
      </c>
      <c r="I235" s="217" t="b">
        <v>0</v>
      </c>
      <c r="J235" s="152" t="str">
        <f t="shared" si="45"/>
        <v>-</v>
      </c>
      <c r="K235" s="218"/>
      <c r="L235" s="219"/>
      <c r="M235" s="220"/>
      <c r="N235" s="152" t="str">
        <f t="shared" si="46"/>
        <v>-</v>
      </c>
      <c r="O235" s="221"/>
      <c r="P235" s="222"/>
      <c r="Q235" s="214"/>
      <c r="R235" s="223"/>
      <c r="S235" s="213"/>
      <c r="T235" s="214"/>
      <c r="U235" s="79" t="str">
        <f>IF(ISBLANK(T235), "", VLOOKUP(T235, Z!$A$2:$C$4127, 3, FALSE))</f>
        <v/>
      </c>
      <c r="V235" s="225"/>
      <c r="W235" s="160">
        <f t="shared" si="47"/>
        <v>0</v>
      </c>
      <c r="X235" s="237"/>
      <c r="Y235" s="241">
        <f t="shared" si="48"/>
        <v>0</v>
      </c>
      <c r="Z235" s="242">
        <f t="shared" si="49"/>
        <v>15</v>
      </c>
      <c r="AA235" s="242">
        <v>0.75</v>
      </c>
      <c r="AB235" s="242">
        <f t="shared" si="43"/>
        <v>1.8</v>
      </c>
      <c r="AC235" s="242">
        <f t="shared" si="50"/>
        <v>43</v>
      </c>
      <c r="AD235" s="241" t="str" cm="1">
        <f t="array" ref="AD235">IFERROR(INDEX($AO$26:$AO$35, AF235), "-")</f>
        <v>-</v>
      </c>
      <c r="AE235" s="243" cm="1">
        <f t="array" ref="AE235">IFERROR(INDEX(($AP$26:$AS$35,$AP$36:$AV$40), IF($Y$20="B", MATCH($AF235, $AN$36:$AN$40, 0), MATCH($AF235, $AN$26:$AN$35, 0)), MATCH($AK235, $AP$25:$AV$25, 0), IF($Y$20="B", 2, 1)), 0)</f>
        <v>0</v>
      </c>
      <c r="AF235" s="244" t="str">
        <f t="shared" si="44"/>
        <v>-</v>
      </c>
      <c r="AG235" s="244" t="str">
        <f t="shared" si="51"/>
        <v>-</v>
      </c>
      <c r="AH235" s="245" t="str">
        <f t="shared" si="52"/>
        <v>-</v>
      </c>
      <c r="AI235" s="245" t="str">
        <f t="shared" si="53"/>
        <v>-</v>
      </c>
      <c r="AJ235" s="245" t="str" cm="1">
        <f t="array" ref="AJ235">IF($AG235=1, IF(ISBLANK($L235), "!", $L235), IFERROR(_xlfn.SWITCH(TRUE, AH235&lt;=0.5, "A", AH235&lt;=1, "B", AH235&lt;=1.5, "C", AH235&lt;=2, "D", AH235&lt;=2.5, "E", AH235&lt;=3, "F", AH235&lt;=1000, "G"), "-"))</f>
        <v>-</v>
      </c>
      <c r="AK235" s="245" t="str">
        <f t="shared" si="54"/>
        <v>-</v>
      </c>
      <c r="AL235" s="246" t="str">
        <f t="shared" si="55"/>
        <v>-</v>
      </c>
      <c r="AM235" s="237"/>
      <c r="AN235" s="237"/>
      <c r="AO235" s="237"/>
      <c r="AP235" s="237"/>
      <c r="AQ235" s="237"/>
      <c r="AR235" s="237"/>
      <c r="AS235" s="237"/>
      <c r="AT235" s="237"/>
      <c r="AU235" s="237"/>
      <c r="AV235" s="237"/>
      <c r="AW235" s="13"/>
      <c r="AX235" s="13"/>
    </row>
    <row r="236" spans="1:50" ht="12.75" customHeight="1" x14ac:dyDescent="0.2">
      <c r="A236" s="144">
        <f t="shared" si="42"/>
        <v>16</v>
      </c>
      <c r="B236" s="9">
        <v>213</v>
      </c>
      <c r="C236" s="213"/>
      <c r="D236" s="214"/>
      <c r="E236" s="79" t="str">
        <f>IF(ISBLANK(D236), "", VLOOKUP(D236, Z!$A$2:$C$4127, 3, FALSE))</f>
        <v/>
      </c>
      <c r="F236" s="215"/>
      <c r="G236" s="216"/>
      <c r="H236" s="217" t="b">
        <v>0</v>
      </c>
      <c r="I236" s="217" t="b">
        <v>0</v>
      </c>
      <c r="J236" s="152" t="str">
        <f t="shared" si="45"/>
        <v>-</v>
      </c>
      <c r="K236" s="218"/>
      <c r="L236" s="219"/>
      <c r="M236" s="220"/>
      <c r="N236" s="152" t="str">
        <f t="shared" si="46"/>
        <v>-</v>
      </c>
      <c r="O236" s="221"/>
      <c r="P236" s="222"/>
      <c r="Q236" s="214"/>
      <c r="R236" s="223"/>
      <c r="S236" s="213"/>
      <c r="T236" s="214"/>
      <c r="U236" s="79" t="str">
        <f>IF(ISBLANK(T236), "", VLOOKUP(T236, Z!$A$2:$C$4127, 3, FALSE))</f>
        <v/>
      </c>
      <c r="V236" s="225"/>
      <c r="W236" s="160">
        <f t="shared" si="47"/>
        <v>0</v>
      </c>
      <c r="X236" s="237"/>
      <c r="Y236" s="241">
        <f t="shared" si="48"/>
        <v>0</v>
      </c>
      <c r="Z236" s="242">
        <f t="shared" si="49"/>
        <v>15</v>
      </c>
      <c r="AA236" s="242">
        <v>0.75</v>
      </c>
      <c r="AB236" s="242">
        <f t="shared" si="43"/>
        <v>1.8</v>
      </c>
      <c r="AC236" s="242">
        <f t="shared" si="50"/>
        <v>43</v>
      </c>
      <c r="AD236" s="241" t="str" cm="1">
        <f t="array" ref="AD236">IFERROR(INDEX($AO$26:$AO$35, AF236), "-")</f>
        <v>-</v>
      </c>
      <c r="AE236" s="243" cm="1">
        <f t="array" ref="AE236">IFERROR(INDEX(($AP$26:$AS$35,$AP$36:$AV$40), IF($Y$20="B", MATCH($AF236, $AN$36:$AN$40, 0), MATCH($AF236, $AN$26:$AN$35, 0)), MATCH($AK236, $AP$25:$AV$25, 0), IF($Y$20="B", 2, 1)), 0)</f>
        <v>0</v>
      </c>
      <c r="AF236" s="244" t="str">
        <f t="shared" si="44"/>
        <v>-</v>
      </c>
      <c r="AG236" s="244" t="str">
        <f t="shared" si="51"/>
        <v>-</v>
      </c>
      <c r="AH236" s="245" t="str">
        <f t="shared" si="52"/>
        <v>-</v>
      </c>
      <c r="AI236" s="245" t="str">
        <f t="shared" si="53"/>
        <v>-</v>
      </c>
      <c r="AJ236" s="245" t="str" cm="1">
        <f t="array" ref="AJ236">IF($AG236=1, IF(ISBLANK($L236), "!", $L236), IFERROR(_xlfn.SWITCH(TRUE, AH236&lt;=0.5, "A", AH236&lt;=1, "B", AH236&lt;=1.5, "C", AH236&lt;=2, "D", AH236&lt;=2.5, "E", AH236&lt;=3, "F", AH236&lt;=1000, "G"), "-"))</f>
        <v>-</v>
      </c>
      <c r="AK236" s="245" t="str">
        <f t="shared" si="54"/>
        <v>-</v>
      </c>
      <c r="AL236" s="246" t="str">
        <f t="shared" si="55"/>
        <v>-</v>
      </c>
      <c r="AM236" s="237"/>
      <c r="AN236" s="237"/>
      <c r="AO236" s="237"/>
      <c r="AP236" s="237"/>
      <c r="AQ236" s="237"/>
      <c r="AR236" s="237"/>
      <c r="AS236" s="237"/>
      <c r="AT236" s="237"/>
      <c r="AU236" s="237"/>
      <c r="AV236" s="237"/>
      <c r="AW236" s="13"/>
      <c r="AX236" s="13"/>
    </row>
    <row r="237" spans="1:50" ht="12.75" customHeight="1" x14ac:dyDescent="0.2">
      <c r="A237" s="144">
        <f t="shared" si="42"/>
        <v>16</v>
      </c>
      <c r="B237" s="9">
        <v>214</v>
      </c>
      <c r="C237" s="213"/>
      <c r="D237" s="214"/>
      <c r="E237" s="79" t="str">
        <f>IF(ISBLANK(D237), "", VLOOKUP(D237, Z!$A$2:$C$4127, 3, FALSE))</f>
        <v/>
      </c>
      <c r="F237" s="215"/>
      <c r="G237" s="216"/>
      <c r="H237" s="217" t="b">
        <v>0</v>
      </c>
      <c r="I237" s="217" t="b">
        <v>0</v>
      </c>
      <c r="J237" s="152" t="str">
        <f t="shared" si="45"/>
        <v>-</v>
      </c>
      <c r="K237" s="218"/>
      <c r="L237" s="219"/>
      <c r="M237" s="220"/>
      <c r="N237" s="152" t="str">
        <f t="shared" si="46"/>
        <v>-</v>
      </c>
      <c r="O237" s="221"/>
      <c r="P237" s="222"/>
      <c r="Q237" s="214"/>
      <c r="R237" s="223"/>
      <c r="S237" s="213"/>
      <c r="T237" s="214"/>
      <c r="U237" s="79" t="str">
        <f>IF(ISBLANK(T237), "", VLOOKUP(T237, Z!$A$2:$C$4127, 3, FALSE))</f>
        <v/>
      </c>
      <c r="V237" s="225"/>
      <c r="W237" s="160">
        <f t="shared" si="47"/>
        <v>0</v>
      </c>
      <c r="X237" s="237"/>
      <c r="Y237" s="241">
        <f t="shared" si="48"/>
        <v>0</v>
      </c>
      <c r="Z237" s="242">
        <f t="shared" si="49"/>
        <v>15</v>
      </c>
      <c r="AA237" s="242">
        <v>0.75</v>
      </c>
      <c r="AB237" s="242">
        <f t="shared" si="43"/>
        <v>1.8</v>
      </c>
      <c r="AC237" s="242">
        <f t="shared" si="50"/>
        <v>43</v>
      </c>
      <c r="AD237" s="241" t="str" cm="1">
        <f t="array" ref="AD237">IFERROR(INDEX($AO$26:$AO$35, AF237), "-")</f>
        <v>-</v>
      </c>
      <c r="AE237" s="243" cm="1">
        <f t="array" ref="AE237">IFERROR(INDEX(($AP$26:$AS$35,$AP$36:$AV$40), IF($Y$20="B", MATCH($AF237, $AN$36:$AN$40, 0), MATCH($AF237, $AN$26:$AN$35, 0)), MATCH($AK237, $AP$25:$AV$25, 0), IF($Y$20="B", 2, 1)), 0)</f>
        <v>0</v>
      </c>
      <c r="AF237" s="244" t="str">
        <f t="shared" si="44"/>
        <v>-</v>
      </c>
      <c r="AG237" s="244" t="str">
        <f t="shared" si="51"/>
        <v>-</v>
      </c>
      <c r="AH237" s="245" t="str">
        <f t="shared" si="52"/>
        <v>-</v>
      </c>
      <c r="AI237" s="245" t="str">
        <f t="shared" si="53"/>
        <v>-</v>
      </c>
      <c r="AJ237" s="245" t="str" cm="1">
        <f t="array" ref="AJ237">IF($AG237=1, IF(ISBLANK($L237), "!", $L237), IFERROR(_xlfn.SWITCH(TRUE, AH237&lt;=0.5, "A", AH237&lt;=1, "B", AH237&lt;=1.5, "C", AH237&lt;=2, "D", AH237&lt;=2.5, "E", AH237&lt;=3, "F", AH237&lt;=1000, "G"), "-"))</f>
        <v>-</v>
      </c>
      <c r="AK237" s="245" t="str">
        <f t="shared" si="54"/>
        <v>-</v>
      </c>
      <c r="AL237" s="246" t="str">
        <f t="shared" si="55"/>
        <v>-</v>
      </c>
      <c r="AM237" s="237"/>
      <c r="AN237" s="237"/>
      <c r="AO237" s="237"/>
      <c r="AP237" s="237"/>
      <c r="AQ237" s="237"/>
      <c r="AR237" s="237"/>
      <c r="AS237" s="237"/>
      <c r="AT237" s="237"/>
      <c r="AU237" s="237"/>
      <c r="AV237" s="237"/>
      <c r="AW237" s="13"/>
      <c r="AX237" s="13"/>
    </row>
    <row r="238" spans="1:50" ht="12.75" customHeight="1" x14ac:dyDescent="0.2">
      <c r="A238" s="144">
        <f t="shared" si="42"/>
        <v>16</v>
      </c>
      <c r="B238" s="9">
        <v>215</v>
      </c>
      <c r="C238" s="213"/>
      <c r="D238" s="214"/>
      <c r="E238" s="79" t="str">
        <f>IF(ISBLANK(D238), "", VLOOKUP(D238, Z!$A$2:$C$4127, 3, FALSE))</f>
        <v/>
      </c>
      <c r="F238" s="215"/>
      <c r="G238" s="216"/>
      <c r="H238" s="217" t="b">
        <v>0</v>
      </c>
      <c r="I238" s="217" t="b">
        <v>0</v>
      </c>
      <c r="J238" s="152" t="str">
        <f t="shared" si="45"/>
        <v>-</v>
      </c>
      <c r="K238" s="218"/>
      <c r="L238" s="219"/>
      <c r="M238" s="220"/>
      <c r="N238" s="152" t="str">
        <f t="shared" si="46"/>
        <v>-</v>
      </c>
      <c r="O238" s="221"/>
      <c r="P238" s="222"/>
      <c r="Q238" s="214"/>
      <c r="R238" s="223"/>
      <c r="S238" s="213"/>
      <c r="T238" s="214"/>
      <c r="U238" s="79" t="str">
        <f>IF(ISBLANK(T238), "", VLOOKUP(T238, Z!$A$2:$C$4127, 3, FALSE))</f>
        <v/>
      </c>
      <c r="V238" s="225"/>
      <c r="W238" s="160">
        <f t="shared" si="47"/>
        <v>0</v>
      </c>
      <c r="X238" s="237"/>
      <c r="Y238" s="241">
        <f t="shared" si="48"/>
        <v>0</v>
      </c>
      <c r="Z238" s="242">
        <f t="shared" si="49"/>
        <v>15</v>
      </c>
      <c r="AA238" s="242">
        <v>0.75</v>
      </c>
      <c r="AB238" s="242">
        <f t="shared" si="43"/>
        <v>1.8</v>
      </c>
      <c r="AC238" s="242">
        <f t="shared" si="50"/>
        <v>43</v>
      </c>
      <c r="AD238" s="241" t="str" cm="1">
        <f t="array" ref="AD238">IFERROR(INDEX($AO$26:$AO$35, AF238), "-")</f>
        <v>-</v>
      </c>
      <c r="AE238" s="243" cm="1">
        <f t="array" ref="AE238">IFERROR(INDEX(($AP$26:$AS$35,$AP$36:$AV$40), IF($Y$20="B", MATCH($AF238, $AN$36:$AN$40, 0), MATCH($AF238, $AN$26:$AN$35, 0)), MATCH($AK238, $AP$25:$AV$25, 0), IF($Y$20="B", 2, 1)), 0)</f>
        <v>0</v>
      </c>
      <c r="AF238" s="244" t="str">
        <f t="shared" si="44"/>
        <v>-</v>
      </c>
      <c r="AG238" s="244" t="str">
        <f t="shared" si="51"/>
        <v>-</v>
      </c>
      <c r="AH238" s="245" t="str">
        <f t="shared" si="52"/>
        <v>-</v>
      </c>
      <c r="AI238" s="245" t="str">
        <f t="shared" si="53"/>
        <v>-</v>
      </c>
      <c r="AJ238" s="245" t="str" cm="1">
        <f t="array" ref="AJ238">IF($AG238=1, IF(ISBLANK($L238), "!", $L238), IFERROR(_xlfn.SWITCH(TRUE, AH238&lt;=0.5, "A", AH238&lt;=1, "B", AH238&lt;=1.5, "C", AH238&lt;=2, "D", AH238&lt;=2.5, "E", AH238&lt;=3, "F", AH238&lt;=1000, "G"), "-"))</f>
        <v>-</v>
      </c>
      <c r="AK238" s="245" t="str">
        <f t="shared" si="54"/>
        <v>-</v>
      </c>
      <c r="AL238" s="246" t="str">
        <f t="shared" si="55"/>
        <v>-</v>
      </c>
      <c r="AM238" s="237"/>
      <c r="AN238" s="237"/>
      <c r="AO238" s="237"/>
      <c r="AP238" s="237"/>
      <c r="AQ238" s="237"/>
      <c r="AR238" s="237"/>
      <c r="AS238" s="237"/>
      <c r="AT238" s="237"/>
      <c r="AU238" s="237"/>
      <c r="AV238" s="237"/>
      <c r="AW238" s="13"/>
      <c r="AX238" s="13"/>
    </row>
    <row r="239" spans="1:50" ht="12.75" customHeight="1" x14ac:dyDescent="0.2">
      <c r="A239" s="144">
        <f t="shared" si="42"/>
        <v>16</v>
      </c>
      <c r="B239" s="9">
        <v>216</v>
      </c>
      <c r="C239" s="213"/>
      <c r="D239" s="214"/>
      <c r="E239" s="79" t="str">
        <f>IF(ISBLANK(D239), "", VLOOKUP(D239, Z!$A$2:$C$4127, 3, FALSE))</f>
        <v/>
      </c>
      <c r="F239" s="215"/>
      <c r="G239" s="216"/>
      <c r="H239" s="217" t="b">
        <v>0</v>
      </c>
      <c r="I239" s="217" t="b">
        <v>0</v>
      </c>
      <c r="J239" s="152" t="str">
        <f t="shared" si="45"/>
        <v>-</v>
      </c>
      <c r="K239" s="218"/>
      <c r="L239" s="219"/>
      <c r="M239" s="220"/>
      <c r="N239" s="152" t="str">
        <f t="shared" si="46"/>
        <v>-</v>
      </c>
      <c r="O239" s="221"/>
      <c r="P239" s="222"/>
      <c r="Q239" s="214"/>
      <c r="R239" s="223"/>
      <c r="S239" s="213"/>
      <c r="T239" s="214"/>
      <c r="U239" s="79" t="str">
        <f>IF(ISBLANK(T239), "", VLOOKUP(T239, Z!$A$2:$C$4127, 3, FALSE))</f>
        <v/>
      </c>
      <c r="V239" s="225"/>
      <c r="W239" s="160">
        <f t="shared" si="47"/>
        <v>0</v>
      </c>
      <c r="X239" s="237"/>
      <c r="Y239" s="241">
        <f t="shared" si="48"/>
        <v>0</v>
      </c>
      <c r="Z239" s="242">
        <f t="shared" si="49"/>
        <v>15</v>
      </c>
      <c r="AA239" s="242">
        <v>0.75</v>
      </c>
      <c r="AB239" s="242">
        <f t="shared" si="43"/>
        <v>1.8</v>
      </c>
      <c r="AC239" s="242">
        <f t="shared" si="50"/>
        <v>43</v>
      </c>
      <c r="AD239" s="241" t="str" cm="1">
        <f t="array" ref="AD239">IFERROR(INDEX($AO$26:$AO$35, AF239), "-")</f>
        <v>-</v>
      </c>
      <c r="AE239" s="243" cm="1">
        <f t="array" ref="AE239">IFERROR(INDEX(($AP$26:$AS$35,$AP$36:$AV$40), IF($Y$20="B", MATCH($AF239, $AN$36:$AN$40, 0), MATCH($AF239, $AN$26:$AN$35, 0)), MATCH($AK239, $AP$25:$AV$25, 0), IF($Y$20="B", 2, 1)), 0)</f>
        <v>0</v>
      </c>
      <c r="AF239" s="244" t="str">
        <f t="shared" si="44"/>
        <v>-</v>
      </c>
      <c r="AG239" s="244" t="str">
        <f t="shared" si="51"/>
        <v>-</v>
      </c>
      <c r="AH239" s="245" t="str">
        <f t="shared" si="52"/>
        <v>-</v>
      </c>
      <c r="AI239" s="245" t="str">
        <f t="shared" si="53"/>
        <v>-</v>
      </c>
      <c r="AJ239" s="245" t="str" cm="1">
        <f t="array" ref="AJ239">IF($AG239=1, IF(ISBLANK($L239), "!", $L239), IFERROR(_xlfn.SWITCH(TRUE, AH239&lt;=0.5, "A", AH239&lt;=1, "B", AH239&lt;=1.5, "C", AH239&lt;=2, "D", AH239&lt;=2.5, "E", AH239&lt;=3, "F", AH239&lt;=1000, "G"), "-"))</f>
        <v>-</v>
      </c>
      <c r="AK239" s="245" t="str">
        <f t="shared" si="54"/>
        <v>-</v>
      </c>
      <c r="AL239" s="246" t="str">
        <f t="shared" si="55"/>
        <v>-</v>
      </c>
      <c r="AM239" s="237"/>
      <c r="AN239" s="237"/>
      <c r="AO239" s="237"/>
      <c r="AP239" s="237"/>
      <c r="AQ239" s="237"/>
      <c r="AR239" s="237"/>
      <c r="AS239" s="237"/>
      <c r="AT239" s="237"/>
      <c r="AU239" s="237"/>
      <c r="AV239" s="237"/>
      <c r="AW239" s="13"/>
      <c r="AX239" s="13"/>
    </row>
    <row r="240" spans="1:50" ht="12.75" customHeight="1" x14ac:dyDescent="0.2">
      <c r="A240" s="144">
        <f t="shared" si="42"/>
        <v>16</v>
      </c>
      <c r="B240" s="9">
        <v>217</v>
      </c>
      <c r="C240" s="213"/>
      <c r="D240" s="214"/>
      <c r="E240" s="79" t="str">
        <f>IF(ISBLANK(D240), "", VLOOKUP(D240, Z!$A$2:$C$4127, 3, FALSE))</f>
        <v/>
      </c>
      <c r="F240" s="215"/>
      <c r="G240" s="216"/>
      <c r="H240" s="217" t="b">
        <v>0</v>
      </c>
      <c r="I240" s="217" t="b">
        <v>0</v>
      </c>
      <c r="J240" s="152" t="str">
        <f t="shared" si="45"/>
        <v>-</v>
      </c>
      <c r="K240" s="218"/>
      <c r="L240" s="219"/>
      <c r="M240" s="220"/>
      <c r="N240" s="152" t="str">
        <f t="shared" si="46"/>
        <v>-</v>
      </c>
      <c r="O240" s="221"/>
      <c r="P240" s="222"/>
      <c r="Q240" s="214"/>
      <c r="R240" s="223"/>
      <c r="S240" s="213"/>
      <c r="T240" s="214"/>
      <c r="U240" s="79" t="str">
        <f>IF(ISBLANK(T240), "", VLOOKUP(T240, Z!$A$2:$C$4127, 3, FALSE))</f>
        <v/>
      </c>
      <c r="V240" s="225"/>
      <c r="W240" s="160">
        <f t="shared" si="47"/>
        <v>0</v>
      </c>
      <c r="X240" s="237"/>
      <c r="Y240" s="241">
        <f t="shared" si="48"/>
        <v>0</v>
      </c>
      <c r="Z240" s="242">
        <f t="shared" si="49"/>
        <v>15</v>
      </c>
      <c r="AA240" s="242">
        <v>0.75</v>
      </c>
      <c r="AB240" s="242">
        <f t="shared" si="43"/>
        <v>1.8</v>
      </c>
      <c r="AC240" s="242">
        <f t="shared" si="50"/>
        <v>43</v>
      </c>
      <c r="AD240" s="241" t="str" cm="1">
        <f t="array" ref="AD240">IFERROR(INDEX($AO$26:$AO$35, AF240), "-")</f>
        <v>-</v>
      </c>
      <c r="AE240" s="243" cm="1">
        <f t="array" ref="AE240">IFERROR(INDEX(($AP$26:$AS$35,$AP$36:$AV$40), IF($Y$20="B", MATCH($AF240, $AN$36:$AN$40, 0), MATCH($AF240, $AN$26:$AN$35, 0)), MATCH($AK240, $AP$25:$AV$25, 0), IF($Y$20="B", 2, 1)), 0)</f>
        <v>0</v>
      </c>
      <c r="AF240" s="244" t="str">
        <f t="shared" si="44"/>
        <v>-</v>
      </c>
      <c r="AG240" s="244" t="str">
        <f t="shared" si="51"/>
        <v>-</v>
      </c>
      <c r="AH240" s="245" t="str">
        <f t="shared" si="52"/>
        <v>-</v>
      </c>
      <c r="AI240" s="245" t="str">
        <f t="shared" si="53"/>
        <v>-</v>
      </c>
      <c r="AJ240" s="245" t="str" cm="1">
        <f t="array" ref="AJ240">IF($AG240=1, IF(ISBLANK($L240), "!", $L240), IFERROR(_xlfn.SWITCH(TRUE, AH240&lt;=0.5, "A", AH240&lt;=1, "B", AH240&lt;=1.5, "C", AH240&lt;=2, "D", AH240&lt;=2.5, "E", AH240&lt;=3, "F", AH240&lt;=1000, "G"), "-"))</f>
        <v>-</v>
      </c>
      <c r="AK240" s="245" t="str">
        <f t="shared" si="54"/>
        <v>-</v>
      </c>
      <c r="AL240" s="246" t="str">
        <f t="shared" si="55"/>
        <v>-</v>
      </c>
      <c r="AM240" s="237"/>
      <c r="AN240" s="237"/>
      <c r="AO240" s="237"/>
      <c r="AP240" s="237"/>
      <c r="AQ240" s="237"/>
      <c r="AR240" s="237"/>
      <c r="AS240" s="237"/>
      <c r="AT240" s="237"/>
      <c r="AU240" s="237"/>
      <c r="AV240" s="237"/>
      <c r="AW240" s="13"/>
      <c r="AX240" s="13"/>
    </row>
    <row r="241" spans="1:50" ht="12.75" customHeight="1" x14ac:dyDescent="0.2">
      <c r="A241" s="144">
        <f t="shared" si="42"/>
        <v>16</v>
      </c>
      <c r="B241" s="9">
        <v>218</v>
      </c>
      <c r="C241" s="213"/>
      <c r="D241" s="214"/>
      <c r="E241" s="79" t="str">
        <f>IF(ISBLANK(D241), "", VLOOKUP(D241, Z!$A$2:$C$4127, 3, FALSE))</f>
        <v/>
      </c>
      <c r="F241" s="215"/>
      <c r="G241" s="216"/>
      <c r="H241" s="217" t="b">
        <v>0</v>
      </c>
      <c r="I241" s="217" t="b">
        <v>0</v>
      </c>
      <c r="J241" s="152" t="str">
        <f t="shared" si="45"/>
        <v>-</v>
      </c>
      <c r="K241" s="218"/>
      <c r="L241" s="219"/>
      <c r="M241" s="220"/>
      <c r="N241" s="152" t="str">
        <f t="shared" si="46"/>
        <v>-</v>
      </c>
      <c r="O241" s="221"/>
      <c r="P241" s="222"/>
      <c r="Q241" s="214"/>
      <c r="R241" s="223"/>
      <c r="S241" s="213"/>
      <c r="T241" s="214"/>
      <c r="U241" s="79" t="str">
        <f>IF(ISBLANK(T241), "", VLOOKUP(T241, Z!$A$2:$C$4127, 3, FALSE))</f>
        <v/>
      </c>
      <c r="V241" s="225"/>
      <c r="W241" s="160">
        <f t="shared" si="47"/>
        <v>0</v>
      </c>
      <c r="X241" s="237"/>
      <c r="Y241" s="241">
        <f t="shared" si="48"/>
        <v>0</v>
      </c>
      <c r="Z241" s="242">
        <f t="shared" si="49"/>
        <v>15</v>
      </c>
      <c r="AA241" s="242">
        <v>0.75</v>
      </c>
      <c r="AB241" s="242">
        <f t="shared" si="43"/>
        <v>1.8</v>
      </c>
      <c r="AC241" s="242">
        <f t="shared" si="50"/>
        <v>43</v>
      </c>
      <c r="AD241" s="241" t="str" cm="1">
        <f t="array" ref="AD241">IFERROR(INDEX($AO$26:$AO$35, AF241), "-")</f>
        <v>-</v>
      </c>
      <c r="AE241" s="243" cm="1">
        <f t="array" ref="AE241">IFERROR(INDEX(($AP$26:$AS$35,$AP$36:$AV$40), IF($Y$20="B", MATCH($AF241, $AN$36:$AN$40, 0), MATCH($AF241, $AN$26:$AN$35, 0)), MATCH($AK241, $AP$25:$AV$25, 0), IF($Y$20="B", 2, 1)), 0)</f>
        <v>0</v>
      </c>
      <c r="AF241" s="244" t="str">
        <f t="shared" si="44"/>
        <v>-</v>
      </c>
      <c r="AG241" s="244" t="str">
        <f t="shared" si="51"/>
        <v>-</v>
      </c>
      <c r="AH241" s="245" t="str">
        <f t="shared" si="52"/>
        <v>-</v>
      </c>
      <c r="AI241" s="245" t="str">
        <f t="shared" si="53"/>
        <v>-</v>
      </c>
      <c r="AJ241" s="245" t="str" cm="1">
        <f t="array" ref="AJ241">IF($AG241=1, IF(ISBLANK($L241), "!", $L241), IFERROR(_xlfn.SWITCH(TRUE, AH241&lt;=0.5, "A", AH241&lt;=1, "B", AH241&lt;=1.5, "C", AH241&lt;=2, "D", AH241&lt;=2.5, "E", AH241&lt;=3, "F", AH241&lt;=1000, "G"), "-"))</f>
        <v>-</v>
      </c>
      <c r="AK241" s="245" t="str">
        <f t="shared" si="54"/>
        <v>-</v>
      </c>
      <c r="AL241" s="246" t="str">
        <f t="shared" si="55"/>
        <v>-</v>
      </c>
      <c r="AM241" s="237"/>
      <c r="AN241" s="237"/>
      <c r="AO241" s="237"/>
      <c r="AP241" s="237"/>
      <c r="AQ241" s="237"/>
      <c r="AR241" s="237"/>
      <c r="AS241" s="237"/>
      <c r="AT241" s="237"/>
      <c r="AU241" s="237"/>
      <c r="AV241" s="237"/>
      <c r="AW241" s="13"/>
      <c r="AX241" s="13"/>
    </row>
    <row r="242" spans="1:50" ht="12.75" customHeight="1" x14ac:dyDescent="0.2">
      <c r="A242" s="144">
        <f t="shared" si="42"/>
        <v>16</v>
      </c>
      <c r="B242" s="9">
        <v>219</v>
      </c>
      <c r="C242" s="213"/>
      <c r="D242" s="214"/>
      <c r="E242" s="79" t="str">
        <f>IF(ISBLANK(D242), "", VLOOKUP(D242, Z!$A$2:$C$4127, 3, FALSE))</f>
        <v/>
      </c>
      <c r="F242" s="215"/>
      <c r="G242" s="216"/>
      <c r="H242" s="217" t="b">
        <v>0</v>
      </c>
      <c r="I242" s="217" t="b">
        <v>0</v>
      </c>
      <c r="J242" s="152" t="str">
        <f t="shared" si="45"/>
        <v>-</v>
      </c>
      <c r="K242" s="218"/>
      <c r="L242" s="219"/>
      <c r="M242" s="220"/>
      <c r="N242" s="152" t="str">
        <f t="shared" si="46"/>
        <v>-</v>
      </c>
      <c r="O242" s="221"/>
      <c r="P242" s="222"/>
      <c r="Q242" s="214"/>
      <c r="R242" s="223"/>
      <c r="S242" s="213"/>
      <c r="T242" s="214"/>
      <c r="U242" s="79" t="str">
        <f>IF(ISBLANK(T242), "", VLOOKUP(T242, Z!$A$2:$C$4127, 3, FALSE))</f>
        <v/>
      </c>
      <c r="V242" s="225"/>
      <c r="W242" s="160">
        <f t="shared" si="47"/>
        <v>0</v>
      </c>
      <c r="X242" s="237"/>
      <c r="Y242" s="241">
        <f t="shared" si="48"/>
        <v>0</v>
      </c>
      <c r="Z242" s="242">
        <f t="shared" si="49"/>
        <v>15</v>
      </c>
      <c r="AA242" s="242">
        <v>0.75</v>
      </c>
      <c r="AB242" s="242">
        <f t="shared" si="43"/>
        <v>1.8</v>
      </c>
      <c r="AC242" s="242">
        <f t="shared" si="50"/>
        <v>43</v>
      </c>
      <c r="AD242" s="241" t="str" cm="1">
        <f t="array" ref="AD242">IFERROR(INDEX($AO$26:$AO$35, AF242), "-")</f>
        <v>-</v>
      </c>
      <c r="AE242" s="243" cm="1">
        <f t="array" ref="AE242">IFERROR(INDEX(($AP$26:$AS$35,$AP$36:$AV$40), IF($Y$20="B", MATCH($AF242, $AN$36:$AN$40, 0), MATCH($AF242, $AN$26:$AN$35, 0)), MATCH($AK242, $AP$25:$AV$25, 0), IF($Y$20="B", 2, 1)), 0)</f>
        <v>0</v>
      </c>
      <c r="AF242" s="244" t="str">
        <f t="shared" si="44"/>
        <v>-</v>
      </c>
      <c r="AG242" s="244" t="str">
        <f t="shared" si="51"/>
        <v>-</v>
      </c>
      <c r="AH242" s="245" t="str">
        <f t="shared" si="52"/>
        <v>-</v>
      </c>
      <c r="AI242" s="245" t="str">
        <f t="shared" si="53"/>
        <v>-</v>
      </c>
      <c r="AJ242" s="245" t="str" cm="1">
        <f t="array" ref="AJ242">IF($AG242=1, IF(ISBLANK($L242), "!", $L242), IFERROR(_xlfn.SWITCH(TRUE, AH242&lt;=0.5, "A", AH242&lt;=1, "B", AH242&lt;=1.5, "C", AH242&lt;=2, "D", AH242&lt;=2.5, "E", AH242&lt;=3, "F", AH242&lt;=1000, "G"), "-"))</f>
        <v>-</v>
      </c>
      <c r="AK242" s="245" t="str">
        <f t="shared" si="54"/>
        <v>-</v>
      </c>
      <c r="AL242" s="246" t="str">
        <f t="shared" si="55"/>
        <v>-</v>
      </c>
      <c r="AM242" s="237"/>
      <c r="AN242" s="237"/>
      <c r="AO242" s="237"/>
      <c r="AP242" s="237"/>
      <c r="AQ242" s="237"/>
      <c r="AR242" s="237"/>
      <c r="AS242" s="237"/>
      <c r="AT242" s="237"/>
      <c r="AU242" s="237"/>
      <c r="AV242" s="237"/>
      <c r="AW242" s="13"/>
      <c r="AX242" s="13"/>
    </row>
    <row r="243" spans="1:50" ht="12.75" customHeight="1" x14ac:dyDescent="0.2">
      <c r="A243" s="144">
        <f t="shared" si="42"/>
        <v>16</v>
      </c>
      <c r="B243" s="9">
        <v>220</v>
      </c>
      <c r="C243" s="213"/>
      <c r="D243" s="214"/>
      <c r="E243" s="79" t="str">
        <f>IF(ISBLANK(D243), "", VLOOKUP(D243, Z!$A$2:$C$4127, 3, FALSE))</f>
        <v/>
      </c>
      <c r="F243" s="215"/>
      <c r="G243" s="216"/>
      <c r="H243" s="217" t="b">
        <v>0</v>
      </c>
      <c r="I243" s="217" t="b">
        <v>0</v>
      </c>
      <c r="J243" s="152" t="str">
        <f t="shared" si="45"/>
        <v>-</v>
      </c>
      <c r="K243" s="218"/>
      <c r="L243" s="219"/>
      <c r="M243" s="220"/>
      <c r="N243" s="152" t="str">
        <f t="shared" si="46"/>
        <v>-</v>
      </c>
      <c r="O243" s="221"/>
      <c r="P243" s="222"/>
      <c r="Q243" s="214"/>
      <c r="R243" s="223"/>
      <c r="S243" s="213"/>
      <c r="T243" s="214"/>
      <c r="U243" s="79" t="str">
        <f>IF(ISBLANK(T243), "", VLOOKUP(T243, Z!$A$2:$C$4127, 3, FALSE))</f>
        <v/>
      </c>
      <c r="V243" s="225"/>
      <c r="W243" s="160">
        <f t="shared" si="47"/>
        <v>0</v>
      </c>
      <c r="X243" s="237"/>
      <c r="Y243" s="241">
        <f t="shared" si="48"/>
        <v>0</v>
      </c>
      <c r="Z243" s="242">
        <f t="shared" si="49"/>
        <v>15</v>
      </c>
      <c r="AA243" s="242">
        <v>0.75</v>
      </c>
      <c r="AB243" s="242">
        <f t="shared" si="43"/>
        <v>1.8</v>
      </c>
      <c r="AC243" s="242">
        <f t="shared" si="50"/>
        <v>43</v>
      </c>
      <c r="AD243" s="241" t="str" cm="1">
        <f t="array" ref="AD243">IFERROR(INDEX($AO$26:$AO$35, AF243), "-")</f>
        <v>-</v>
      </c>
      <c r="AE243" s="243" cm="1">
        <f t="array" ref="AE243">IFERROR(INDEX(($AP$26:$AS$35,$AP$36:$AV$40), IF($Y$20="B", MATCH($AF243, $AN$36:$AN$40, 0), MATCH($AF243, $AN$26:$AN$35, 0)), MATCH($AK243, $AP$25:$AV$25, 0), IF($Y$20="B", 2, 1)), 0)</f>
        <v>0</v>
      </c>
      <c r="AF243" s="244" t="str">
        <f t="shared" si="44"/>
        <v>-</v>
      </c>
      <c r="AG243" s="244" t="str">
        <f t="shared" si="51"/>
        <v>-</v>
      </c>
      <c r="AH243" s="245" t="str">
        <f t="shared" si="52"/>
        <v>-</v>
      </c>
      <c r="AI243" s="245" t="str">
        <f t="shared" si="53"/>
        <v>-</v>
      </c>
      <c r="AJ243" s="245" t="str" cm="1">
        <f t="array" ref="AJ243">IF($AG243=1, IF(ISBLANK($L243), "!", $L243), IFERROR(_xlfn.SWITCH(TRUE, AH243&lt;=0.5, "A", AH243&lt;=1, "B", AH243&lt;=1.5, "C", AH243&lt;=2, "D", AH243&lt;=2.5, "E", AH243&lt;=3, "F", AH243&lt;=1000, "G"), "-"))</f>
        <v>-</v>
      </c>
      <c r="AK243" s="245" t="str">
        <f t="shared" si="54"/>
        <v>-</v>
      </c>
      <c r="AL243" s="246" t="str">
        <f t="shared" si="55"/>
        <v>-</v>
      </c>
      <c r="AM243" s="237"/>
      <c r="AN243" s="237"/>
      <c r="AO243" s="237"/>
      <c r="AP243" s="237"/>
      <c r="AQ243" s="237"/>
      <c r="AR243" s="237"/>
      <c r="AS243" s="237"/>
      <c r="AT243" s="237"/>
      <c r="AU243" s="237"/>
      <c r="AV243" s="237"/>
      <c r="AW243" s="13"/>
      <c r="AX243" s="13"/>
    </row>
    <row r="244" spans="1:50" ht="12.75" customHeight="1" x14ac:dyDescent="0.2">
      <c r="A244" s="144">
        <f t="shared" si="42"/>
        <v>16</v>
      </c>
      <c r="B244" s="9">
        <v>221</v>
      </c>
      <c r="C244" s="213"/>
      <c r="D244" s="214"/>
      <c r="E244" s="79" t="str">
        <f>IF(ISBLANK(D244), "", VLOOKUP(D244, Z!$A$2:$C$4127, 3, FALSE))</f>
        <v/>
      </c>
      <c r="F244" s="215"/>
      <c r="G244" s="216"/>
      <c r="H244" s="217" t="b">
        <v>0</v>
      </c>
      <c r="I244" s="217" t="b">
        <v>0</v>
      </c>
      <c r="J244" s="152" t="str">
        <f t="shared" si="45"/>
        <v>-</v>
      </c>
      <c r="K244" s="218"/>
      <c r="L244" s="219"/>
      <c r="M244" s="220"/>
      <c r="N244" s="152" t="str">
        <f t="shared" si="46"/>
        <v>-</v>
      </c>
      <c r="O244" s="221"/>
      <c r="P244" s="222"/>
      <c r="Q244" s="214"/>
      <c r="R244" s="223"/>
      <c r="S244" s="213"/>
      <c r="T244" s="214"/>
      <c r="U244" s="79" t="str">
        <f>IF(ISBLANK(T244), "", VLOOKUP(T244, Z!$A$2:$C$4127, 3, FALSE))</f>
        <v/>
      </c>
      <c r="V244" s="225"/>
      <c r="W244" s="160">
        <f t="shared" si="47"/>
        <v>0</v>
      </c>
      <c r="X244" s="237"/>
      <c r="Y244" s="241">
        <f t="shared" si="48"/>
        <v>0</v>
      </c>
      <c r="Z244" s="242">
        <f t="shared" si="49"/>
        <v>15</v>
      </c>
      <c r="AA244" s="242">
        <v>0.75</v>
      </c>
      <c r="AB244" s="242">
        <f t="shared" si="43"/>
        <v>1.8</v>
      </c>
      <c r="AC244" s="242">
        <f t="shared" si="50"/>
        <v>43</v>
      </c>
      <c r="AD244" s="241" t="str" cm="1">
        <f t="array" ref="AD244">IFERROR(INDEX($AO$26:$AO$35, AF244), "-")</f>
        <v>-</v>
      </c>
      <c r="AE244" s="243" cm="1">
        <f t="array" ref="AE244">IFERROR(INDEX(($AP$26:$AS$35,$AP$36:$AV$40), IF($Y$20="B", MATCH($AF244, $AN$36:$AN$40, 0), MATCH($AF244, $AN$26:$AN$35, 0)), MATCH($AK244, $AP$25:$AV$25, 0), IF($Y$20="B", 2, 1)), 0)</f>
        <v>0</v>
      </c>
      <c r="AF244" s="244" t="str">
        <f t="shared" si="44"/>
        <v>-</v>
      </c>
      <c r="AG244" s="244" t="str">
        <f t="shared" si="51"/>
        <v>-</v>
      </c>
      <c r="AH244" s="245" t="str">
        <f t="shared" si="52"/>
        <v>-</v>
      </c>
      <c r="AI244" s="245" t="str">
        <f t="shared" si="53"/>
        <v>-</v>
      </c>
      <c r="AJ244" s="245" t="str" cm="1">
        <f t="array" ref="AJ244">IF($AG244=1, IF(ISBLANK($L244), "!", $L244), IFERROR(_xlfn.SWITCH(TRUE, AH244&lt;=0.5, "A", AH244&lt;=1, "B", AH244&lt;=1.5, "C", AH244&lt;=2, "D", AH244&lt;=2.5, "E", AH244&lt;=3, "F", AH244&lt;=1000, "G"), "-"))</f>
        <v>-</v>
      </c>
      <c r="AK244" s="245" t="str">
        <f t="shared" si="54"/>
        <v>-</v>
      </c>
      <c r="AL244" s="246" t="str">
        <f t="shared" si="55"/>
        <v>-</v>
      </c>
      <c r="AM244" s="237"/>
      <c r="AN244" s="237"/>
      <c r="AO244" s="237"/>
      <c r="AP244" s="237"/>
      <c r="AQ244" s="237"/>
      <c r="AR244" s="237"/>
      <c r="AS244" s="237"/>
      <c r="AT244" s="237"/>
      <c r="AU244" s="237"/>
      <c r="AV244" s="237"/>
      <c r="AW244" s="13"/>
      <c r="AX244" s="13"/>
    </row>
    <row r="245" spans="1:50" ht="12.75" customHeight="1" x14ac:dyDescent="0.2">
      <c r="A245" s="144">
        <f t="shared" si="42"/>
        <v>16</v>
      </c>
      <c r="B245" s="9">
        <v>222</v>
      </c>
      <c r="C245" s="213"/>
      <c r="D245" s="214"/>
      <c r="E245" s="79" t="str">
        <f>IF(ISBLANK(D245), "", VLOOKUP(D245, Z!$A$2:$C$4127, 3, FALSE))</f>
        <v/>
      </c>
      <c r="F245" s="215"/>
      <c r="G245" s="216"/>
      <c r="H245" s="217" t="b">
        <v>0</v>
      </c>
      <c r="I245" s="217" t="b">
        <v>0</v>
      </c>
      <c r="J245" s="152" t="str">
        <f t="shared" si="45"/>
        <v>-</v>
      </c>
      <c r="K245" s="218"/>
      <c r="L245" s="219"/>
      <c r="M245" s="220"/>
      <c r="N245" s="152" t="str">
        <f t="shared" si="46"/>
        <v>-</v>
      </c>
      <c r="O245" s="221"/>
      <c r="P245" s="222"/>
      <c r="Q245" s="214"/>
      <c r="R245" s="223"/>
      <c r="S245" s="213"/>
      <c r="T245" s="214"/>
      <c r="U245" s="79" t="str">
        <f>IF(ISBLANK(T245), "", VLOOKUP(T245, Z!$A$2:$C$4127, 3, FALSE))</f>
        <v/>
      </c>
      <c r="V245" s="225"/>
      <c r="W245" s="160">
        <f t="shared" si="47"/>
        <v>0</v>
      </c>
      <c r="X245" s="237"/>
      <c r="Y245" s="241">
        <f t="shared" si="48"/>
        <v>0</v>
      </c>
      <c r="Z245" s="242">
        <f t="shared" si="49"/>
        <v>15</v>
      </c>
      <c r="AA245" s="242">
        <v>0.75</v>
      </c>
      <c r="AB245" s="242">
        <f t="shared" si="43"/>
        <v>1.8</v>
      </c>
      <c r="AC245" s="242">
        <f t="shared" si="50"/>
        <v>43</v>
      </c>
      <c r="AD245" s="241" t="str" cm="1">
        <f t="array" ref="AD245">IFERROR(INDEX($AO$26:$AO$35, AF245), "-")</f>
        <v>-</v>
      </c>
      <c r="AE245" s="243" cm="1">
        <f t="array" ref="AE245">IFERROR(INDEX(($AP$26:$AS$35,$AP$36:$AV$40), IF($Y$20="B", MATCH($AF245, $AN$36:$AN$40, 0), MATCH($AF245, $AN$26:$AN$35, 0)), MATCH($AK245, $AP$25:$AV$25, 0), IF($Y$20="B", 2, 1)), 0)</f>
        <v>0</v>
      </c>
      <c r="AF245" s="244" t="str">
        <f t="shared" si="44"/>
        <v>-</v>
      </c>
      <c r="AG245" s="244" t="str">
        <f t="shared" si="51"/>
        <v>-</v>
      </c>
      <c r="AH245" s="245" t="str">
        <f t="shared" si="52"/>
        <v>-</v>
      </c>
      <c r="AI245" s="245" t="str">
        <f t="shared" si="53"/>
        <v>-</v>
      </c>
      <c r="AJ245" s="245" t="str" cm="1">
        <f t="array" ref="AJ245">IF($AG245=1, IF(ISBLANK($L245), "!", $L245), IFERROR(_xlfn.SWITCH(TRUE, AH245&lt;=0.5, "A", AH245&lt;=1, "B", AH245&lt;=1.5, "C", AH245&lt;=2, "D", AH245&lt;=2.5, "E", AH245&lt;=3, "F", AH245&lt;=1000, "G"), "-"))</f>
        <v>-</v>
      </c>
      <c r="AK245" s="245" t="str">
        <f t="shared" si="54"/>
        <v>-</v>
      </c>
      <c r="AL245" s="246" t="str">
        <f t="shared" si="55"/>
        <v>-</v>
      </c>
      <c r="AM245" s="237"/>
      <c r="AN245" s="237"/>
      <c r="AO245" s="237"/>
      <c r="AP245" s="237"/>
      <c r="AQ245" s="237"/>
      <c r="AR245" s="237"/>
      <c r="AS245" s="237"/>
      <c r="AT245" s="237"/>
      <c r="AU245" s="237"/>
      <c r="AV245" s="237"/>
      <c r="AW245" s="13"/>
      <c r="AX245" s="13"/>
    </row>
    <row r="246" spans="1:50" ht="12.75" customHeight="1" x14ac:dyDescent="0.2">
      <c r="A246" s="144">
        <f t="shared" si="42"/>
        <v>16</v>
      </c>
      <c r="B246" s="9">
        <v>223</v>
      </c>
      <c r="C246" s="213"/>
      <c r="D246" s="214"/>
      <c r="E246" s="79" t="str">
        <f>IF(ISBLANK(D246), "", VLOOKUP(D246, Z!$A$2:$C$4127, 3, FALSE))</f>
        <v/>
      </c>
      <c r="F246" s="215"/>
      <c r="G246" s="216"/>
      <c r="H246" s="217" t="b">
        <v>0</v>
      </c>
      <c r="I246" s="217" t="b">
        <v>0</v>
      </c>
      <c r="J246" s="152" t="str">
        <f t="shared" si="45"/>
        <v>-</v>
      </c>
      <c r="K246" s="218"/>
      <c r="L246" s="219"/>
      <c r="M246" s="220"/>
      <c r="N246" s="152" t="str">
        <f t="shared" si="46"/>
        <v>-</v>
      </c>
      <c r="O246" s="221"/>
      <c r="P246" s="222"/>
      <c r="Q246" s="214"/>
      <c r="R246" s="223"/>
      <c r="S246" s="213"/>
      <c r="T246" s="214"/>
      <c r="U246" s="79" t="str">
        <f>IF(ISBLANK(T246), "", VLOOKUP(T246, Z!$A$2:$C$4127, 3, FALSE))</f>
        <v/>
      </c>
      <c r="V246" s="225"/>
      <c r="W246" s="160">
        <f t="shared" si="47"/>
        <v>0</v>
      </c>
      <c r="X246" s="237"/>
      <c r="Y246" s="241">
        <f t="shared" si="48"/>
        <v>0</v>
      </c>
      <c r="Z246" s="242">
        <f t="shared" si="49"/>
        <v>15</v>
      </c>
      <c r="AA246" s="242">
        <v>0.75</v>
      </c>
      <c r="AB246" s="242">
        <f t="shared" si="43"/>
        <v>1.8</v>
      </c>
      <c r="AC246" s="242">
        <f t="shared" si="50"/>
        <v>43</v>
      </c>
      <c r="AD246" s="241" t="str" cm="1">
        <f t="array" ref="AD246">IFERROR(INDEX($AO$26:$AO$35, AF246), "-")</f>
        <v>-</v>
      </c>
      <c r="AE246" s="243" cm="1">
        <f t="array" ref="AE246">IFERROR(INDEX(($AP$26:$AS$35,$AP$36:$AV$40), IF($Y$20="B", MATCH($AF246, $AN$36:$AN$40, 0), MATCH($AF246, $AN$26:$AN$35, 0)), MATCH($AK246, $AP$25:$AV$25, 0), IF($Y$20="B", 2, 1)), 0)</f>
        <v>0</v>
      </c>
      <c r="AF246" s="244" t="str">
        <f t="shared" si="44"/>
        <v>-</v>
      </c>
      <c r="AG246" s="244" t="str">
        <f t="shared" si="51"/>
        <v>-</v>
      </c>
      <c r="AH246" s="245" t="str">
        <f t="shared" si="52"/>
        <v>-</v>
      </c>
      <c r="AI246" s="245" t="str">
        <f t="shared" si="53"/>
        <v>-</v>
      </c>
      <c r="AJ246" s="245" t="str" cm="1">
        <f t="array" ref="AJ246">IF($AG246=1, IF(ISBLANK($L246), "!", $L246), IFERROR(_xlfn.SWITCH(TRUE, AH246&lt;=0.5, "A", AH246&lt;=1, "B", AH246&lt;=1.5, "C", AH246&lt;=2, "D", AH246&lt;=2.5, "E", AH246&lt;=3, "F", AH246&lt;=1000, "G"), "-"))</f>
        <v>-</v>
      </c>
      <c r="AK246" s="245" t="str">
        <f t="shared" si="54"/>
        <v>-</v>
      </c>
      <c r="AL246" s="246" t="str">
        <f t="shared" si="55"/>
        <v>-</v>
      </c>
      <c r="AM246" s="237"/>
      <c r="AN246" s="237"/>
      <c r="AO246" s="237"/>
      <c r="AP246" s="237"/>
      <c r="AQ246" s="237"/>
      <c r="AR246" s="237"/>
      <c r="AS246" s="237"/>
      <c r="AT246" s="237"/>
      <c r="AU246" s="237"/>
      <c r="AV246" s="237"/>
      <c r="AW246" s="13"/>
      <c r="AX246" s="13"/>
    </row>
    <row r="247" spans="1:50" ht="12.75" customHeight="1" x14ac:dyDescent="0.2">
      <c r="A247" s="144">
        <f t="shared" si="42"/>
        <v>16</v>
      </c>
      <c r="B247" s="9">
        <v>224</v>
      </c>
      <c r="C247" s="213"/>
      <c r="D247" s="214"/>
      <c r="E247" s="79" t="str">
        <f>IF(ISBLANK(D247), "", VLOOKUP(D247, Z!$A$2:$C$4127, 3, FALSE))</f>
        <v/>
      </c>
      <c r="F247" s="215"/>
      <c r="G247" s="216"/>
      <c r="H247" s="217" t="b">
        <v>0</v>
      </c>
      <c r="I247" s="217" t="b">
        <v>0</v>
      </c>
      <c r="J247" s="152" t="str">
        <f t="shared" si="45"/>
        <v>-</v>
      </c>
      <c r="K247" s="218"/>
      <c r="L247" s="219"/>
      <c r="M247" s="220"/>
      <c r="N247" s="152" t="str">
        <f t="shared" si="46"/>
        <v>-</v>
      </c>
      <c r="O247" s="221"/>
      <c r="P247" s="222"/>
      <c r="Q247" s="214"/>
      <c r="R247" s="223"/>
      <c r="S247" s="213"/>
      <c r="T247" s="214"/>
      <c r="U247" s="79" t="str">
        <f>IF(ISBLANK(T247), "", VLOOKUP(T247, Z!$A$2:$C$4127, 3, FALSE))</f>
        <v/>
      </c>
      <c r="V247" s="225"/>
      <c r="W247" s="160">
        <f t="shared" si="47"/>
        <v>0</v>
      </c>
      <c r="X247" s="237"/>
      <c r="Y247" s="241">
        <f t="shared" si="48"/>
        <v>0</v>
      </c>
      <c r="Z247" s="242">
        <f t="shared" si="49"/>
        <v>15</v>
      </c>
      <c r="AA247" s="242">
        <v>0.75</v>
      </c>
      <c r="AB247" s="242">
        <f t="shared" si="43"/>
        <v>1.8</v>
      </c>
      <c r="AC247" s="242">
        <f t="shared" si="50"/>
        <v>43</v>
      </c>
      <c r="AD247" s="241" t="str" cm="1">
        <f t="array" ref="AD247">IFERROR(INDEX($AO$26:$AO$35, AF247), "-")</f>
        <v>-</v>
      </c>
      <c r="AE247" s="243" cm="1">
        <f t="array" ref="AE247">IFERROR(INDEX(($AP$26:$AS$35,$AP$36:$AV$40), IF($Y$20="B", MATCH($AF247, $AN$36:$AN$40, 0), MATCH($AF247, $AN$26:$AN$35, 0)), MATCH($AK247, $AP$25:$AV$25, 0), IF($Y$20="B", 2, 1)), 0)</f>
        <v>0</v>
      </c>
      <c r="AF247" s="244" t="str">
        <f t="shared" si="44"/>
        <v>-</v>
      </c>
      <c r="AG247" s="244" t="str">
        <f t="shared" si="51"/>
        <v>-</v>
      </c>
      <c r="AH247" s="245" t="str">
        <f t="shared" si="52"/>
        <v>-</v>
      </c>
      <c r="AI247" s="245" t="str">
        <f t="shared" si="53"/>
        <v>-</v>
      </c>
      <c r="AJ247" s="245" t="str" cm="1">
        <f t="array" ref="AJ247">IF($AG247=1, IF(ISBLANK($L247), "!", $L247), IFERROR(_xlfn.SWITCH(TRUE, AH247&lt;=0.5, "A", AH247&lt;=1, "B", AH247&lt;=1.5, "C", AH247&lt;=2, "D", AH247&lt;=2.5, "E", AH247&lt;=3, "F", AH247&lt;=1000, "G"), "-"))</f>
        <v>-</v>
      </c>
      <c r="AK247" s="245" t="str">
        <f t="shared" si="54"/>
        <v>-</v>
      </c>
      <c r="AL247" s="246" t="str">
        <f t="shared" si="55"/>
        <v>-</v>
      </c>
      <c r="AM247" s="237"/>
      <c r="AN247" s="237"/>
      <c r="AO247" s="237"/>
      <c r="AP247" s="237"/>
      <c r="AQ247" s="237"/>
      <c r="AR247" s="237"/>
      <c r="AS247" s="237"/>
      <c r="AT247" s="237"/>
      <c r="AU247" s="237"/>
      <c r="AV247" s="237"/>
      <c r="AW247" s="13"/>
      <c r="AX247" s="13"/>
    </row>
    <row r="248" spans="1:50" ht="12.75" customHeight="1" x14ac:dyDescent="0.2">
      <c r="A248" s="144">
        <f t="shared" si="42"/>
        <v>16</v>
      </c>
      <c r="B248" s="9">
        <v>225</v>
      </c>
      <c r="C248" s="213"/>
      <c r="D248" s="214"/>
      <c r="E248" s="79" t="str">
        <f>IF(ISBLANK(D248), "", VLOOKUP(D248, Z!$A$2:$C$4127, 3, FALSE))</f>
        <v/>
      </c>
      <c r="F248" s="215"/>
      <c r="G248" s="216"/>
      <c r="H248" s="217" t="b">
        <v>0</v>
      </c>
      <c r="I248" s="217" t="b">
        <v>0</v>
      </c>
      <c r="J248" s="152" t="str">
        <f t="shared" si="45"/>
        <v>-</v>
      </c>
      <c r="K248" s="218"/>
      <c r="L248" s="219"/>
      <c r="M248" s="220"/>
      <c r="N248" s="152" t="str">
        <f t="shared" si="46"/>
        <v>-</v>
      </c>
      <c r="O248" s="221"/>
      <c r="P248" s="222"/>
      <c r="Q248" s="214"/>
      <c r="R248" s="223"/>
      <c r="S248" s="213"/>
      <c r="T248" s="214"/>
      <c r="U248" s="79" t="str">
        <f>IF(ISBLANK(T248), "", VLOOKUP(T248, Z!$A$2:$C$4127, 3, FALSE))</f>
        <v/>
      </c>
      <c r="V248" s="225"/>
      <c r="W248" s="160">
        <f t="shared" si="47"/>
        <v>0</v>
      </c>
      <c r="X248" s="237"/>
      <c r="Y248" s="241">
        <f t="shared" si="48"/>
        <v>0</v>
      </c>
      <c r="Z248" s="242">
        <f t="shared" si="49"/>
        <v>15</v>
      </c>
      <c r="AA248" s="242">
        <v>0.75</v>
      </c>
      <c r="AB248" s="242">
        <f t="shared" si="43"/>
        <v>1.8</v>
      </c>
      <c r="AC248" s="242">
        <f t="shared" si="50"/>
        <v>43</v>
      </c>
      <c r="AD248" s="241" t="str" cm="1">
        <f t="array" ref="AD248">IFERROR(INDEX($AO$26:$AO$35, AF248), "-")</f>
        <v>-</v>
      </c>
      <c r="AE248" s="243" cm="1">
        <f t="array" ref="AE248">IFERROR(INDEX(($AP$26:$AS$35,$AP$36:$AV$40), IF($Y$20="B", MATCH($AF248, $AN$36:$AN$40, 0), MATCH($AF248, $AN$26:$AN$35, 0)), MATCH($AK248, $AP$25:$AV$25, 0), IF($Y$20="B", 2, 1)), 0)</f>
        <v>0</v>
      </c>
      <c r="AF248" s="244" t="str">
        <f t="shared" si="44"/>
        <v>-</v>
      </c>
      <c r="AG248" s="244" t="str">
        <f t="shared" si="51"/>
        <v>-</v>
      </c>
      <c r="AH248" s="245" t="str">
        <f t="shared" si="52"/>
        <v>-</v>
      </c>
      <c r="AI248" s="245" t="str">
        <f t="shared" si="53"/>
        <v>-</v>
      </c>
      <c r="AJ248" s="245" t="str" cm="1">
        <f t="array" ref="AJ248">IF($AG248=1, IF(ISBLANK($L248), "!", $L248), IFERROR(_xlfn.SWITCH(TRUE, AH248&lt;=0.5, "A", AH248&lt;=1, "B", AH248&lt;=1.5, "C", AH248&lt;=2, "D", AH248&lt;=2.5, "E", AH248&lt;=3, "F", AH248&lt;=1000, "G"), "-"))</f>
        <v>-</v>
      </c>
      <c r="AK248" s="245" t="str">
        <f t="shared" si="54"/>
        <v>-</v>
      </c>
      <c r="AL248" s="246" t="str">
        <f t="shared" si="55"/>
        <v>-</v>
      </c>
      <c r="AM248" s="237"/>
      <c r="AN248" s="237"/>
      <c r="AO248" s="237"/>
      <c r="AP248" s="237"/>
      <c r="AQ248" s="237"/>
      <c r="AR248" s="237"/>
      <c r="AS248" s="237"/>
      <c r="AT248" s="237"/>
      <c r="AU248" s="237"/>
      <c r="AV248" s="237"/>
      <c r="AW248" s="13"/>
      <c r="AX248" s="13"/>
    </row>
    <row r="249" spans="1:50" ht="12.75" customHeight="1" x14ac:dyDescent="0.2">
      <c r="A249" s="144">
        <f t="shared" si="42"/>
        <v>16</v>
      </c>
      <c r="B249" s="9">
        <v>226</v>
      </c>
      <c r="C249" s="213"/>
      <c r="D249" s="214"/>
      <c r="E249" s="79" t="str">
        <f>IF(ISBLANK(D249), "", VLOOKUP(D249, Z!$A$2:$C$4127, 3, FALSE))</f>
        <v/>
      </c>
      <c r="F249" s="215"/>
      <c r="G249" s="216"/>
      <c r="H249" s="217" t="b">
        <v>0</v>
      </c>
      <c r="I249" s="217" t="b">
        <v>0</v>
      </c>
      <c r="J249" s="152" t="str">
        <f t="shared" si="45"/>
        <v>-</v>
      </c>
      <c r="K249" s="218"/>
      <c r="L249" s="219"/>
      <c r="M249" s="220"/>
      <c r="N249" s="152" t="str">
        <f t="shared" si="46"/>
        <v>-</v>
      </c>
      <c r="O249" s="221"/>
      <c r="P249" s="222"/>
      <c r="Q249" s="214"/>
      <c r="R249" s="223"/>
      <c r="S249" s="213"/>
      <c r="T249" s="214"/>
      <c r="U249" s="79" t="str">
        <f>IF(ISBLANK(T249), "", VLOOKUP(T249, Z!$A$2:$C$4127, 3, FALSE))</f>
        <v/>
      </c>
      <c r="V249" s="225"/>
      <c r="W249" s="160">
        <f t="shared" si="47"/>
        <v>0</v>
      </c>
      <c r="X249" s="237"/>
      <c r="Y249" s="241">
        <f t="shared" si="48"/>
        <v>0</v>
      </c>
      <c r="Z249" s="242">
        <f t="shared" si="49"/>
        <v>15</v>
      </c>
      <c r="AA249" s="242">
        <v>0.75</v>
      </c>
      <c r="AB249" s="242">
        <f t="shared" si="43"/>
        <v>1.8</v>
      </c>
      <c r="AC249" s="242">
        <f t="shared" si="50"/>
        <v>43</v>
      </c>
      <c r="AD249" s="241" t="str" cm="1">
        <f t="array" ref="AD249">IFERROR(INDEX($AO$26:$AO$35, AF249), "-")</f>
        <v>-</v>
      </c>
      <c r="AE249" s="243" cm="1">
        <f t="array" ref="AE249">IFERROR(INDEX(($AP$26:$AS$35,$AP$36:$AV$40), IF($Y$20="B", MATCH($AF249, $AN$36:$AN$40, 0), MATCH($AF249, $AN$26:$AN$35, 0)), MATCH($AK249, $AP$25:$AV$25, 0), IF($Y$20="B", 2, 1)), 0)</f>
        <v>0</v>
      </c>
      <c r="AF249" s="244" t="str">
        <f t="shared" si="44"/>
        <v>-</v>
      </c>
      <c r="AG249" s="244" t="str">
        <f t="shared" si="51"/>
        <v>-</v>
      </c>
      <c r="AH249" s="245" t="str">
        <f t="shared" si="52"/>
        <v>-</v>
      </c>
      <c r="AI249" s="245" t="str">
        <f t="shared" si="53"/>
        <v>-</v>
      </c>
      <c r="AJ249" s="245" t="str" cm="1">
        <f t="array" ref="AJ249">IF($AG249=1, IF(ISBLANK($L249), "!", $L249), IFERROR(_xlfn.SWITCH(TRUE, AH249&lt;=0.5, "A", AH249&lt;=1, "B", AH249&lt;=1.5, "C", AH249&lt;=2, "D", AH249&lt;=2.5, "E", AH249&lt;=3, "F", AH249&lt;=1000, "G"), "-"))</f>
        <v>-</v>
      </c>
      <c r="AK249" s="245" t="str">
        <f t="shared" si="54"/>
        <v>-</v>
      </c>
      <c r="AL249" s="246" t="str">
        <f t="shared" si="55"/>
        <v>-</v>
      </c>
      <c r="AM249" s="237"/>
      <c r="AN249" s="237"/>
      <c r="AO249" s="237"/>
      <c r="AP249" s="237"/>
      <c r="AQ249" s="237"/>
      <c r="AR249" s="237"/>
      <c r="AS249" s="237"/>
      <c r="AT249" s="237"/>
      <c r="AU249" s="237"/>
      <c r="AV249" s="237"/>
      <c r="AW249" s="13"/>
      <c r="AX249" s="13"/>
    </row>
    <row r="250" spans="1:50" ht="12.75" customHeight="1" x14ac:dyDescent="0.2">
      <c r="A250" s="144">
        <f t="shared" si="42"/>
        <v>16</v>
      </c>
      <c r="B250" s="9">
        <v>227</v>
      </c>
      <c r="C250" s="213"/>
      <c r="D250" s="214"/>
      <c r="E250" s="79" t="str">
        <f>IF(ISBLANK(D250), "", VLOOKUP(D250, Z!$A$2:$C$4127, 3, FALSE))</f>
        <v/>
      </c>
      <c r="F250" s="215"/>
      <c r="G250" s="216"/>
      <c r="H250" s="217" t="b">
        <v>0</v>
      </c>
      <c r="I250" s="217" t="b">
        <v>0</v>
      </c>
      <c r="J250" s="152" t="str">
        <f t="shared" si="45"/>
        <v>-</v>
      </c>
      <c r="K250" s="218"/>
      <c r="L250" s="219"/>
      <c r="M250" s="220"/>
      <c r="N250" s="152" t="str">
        <f t="shared" si="46"/>
        <v>-</v>
      </c>
      <c r="O250" s="221"/>
      <c r="P250" s="222"/>
      <c r="Q250" s="214"/>
      <c r="R250" s="223"/>
      <c r="S250" s="213"/>
      <c r="T250" s="214"/>
      <c r="U250" s="79" t="str">
        <f>IF(ISBLANK(T250), "", VLOOKUP(T250, Z!$A$2:$C$4127, 3, FALSE))</f>
        <v/>
      </c>
      <c r="V250" s="225"/>
      <c r="W250" s="160">
        <f t="shared" si="47"/>
        <v>0</v>
      </c>
      <c r="X250" s="237"/>
      <c r="Y250" s="241">
        <f t="shared" si="48"/>
        <v>0</v>
      </c>
      <c r="Z250" s="242">
        <f t="shared" si="49"/>
        <v>15</v>
      </c>
      <c r="AA250" s="242">
        <v>0.75</v>
      </c>
      <c r="AB250" s="242">
        <f t="shared" si="43"/>
        <v>1.8</v>
      </c>
      <c r="AC250" s="242">
        <f t="shared" si="50"/>
        <v>43</v>
      </c>
      <c r="AD250" s="241" t="str" cm="1">
        <f t="array" ref="AD250">IFERROR(INDEX($AO$26:$AO$35, AF250), "-")</f>
        <v>-</v>
      </c>
      <c r="AE250" s="243" cm="1">
        <f t="array" ref="AE250">IFERROR(INDEX(($AP$26:$AS$35,$AP$36:$AV$40), IF($Y$20="B", MATCH($AF250, $AN$36:$AN$40, 0), MATCH($AF250, $AN$26:$AN$35, 0)), MATCH($AK250, $AP$25:$AV$25, 0), IF($Y$20="B", 2, 1)), 0)</f>
        <v>0</v>
      </c>
      <c r="AF250" s="244" t="str">
        <f t="shared" si="44"/>
        <v>-</v>
      </c>
      <c r="AG250" s="244" t="str">
        <f t="shared" si="51"/>
        <v>-</v>
      </c>
      <c r="AH250" s="245" t="str">
        <f t="shared" si="52"/>
        <v>-</v>
      </c>
      <c r="AI250" s="245" t="str">
        <f t="shared" si="53"/>
        <v>-</v>
      </c>
      <c r="AJ250" s="245" t="str" cm="1">
        <f t="array" ref="AJ250">IF($AG250=1, IF(ISBLANK($L250), "!", $L250), IFERROR(_xlfn.SWITCH(TRUE, AH250&lt;=0.5, "A", AH250&lt;=1, "B", AH250&lt;=1.5, "C", AH250&lt;=2, "D", AH250&lt;=2.5, "E", AH250&lt;=3, "F", AH250&lt;=1000, "G"), "-"))</f>
        <v>-</v>
      </c>
      <c r="AK250" s="245" t="str">
        <f t="shared" si="54"/>
        <v>-</v>
      </c>
      <c r="AL250" s="246" t="str">
        <f t="shared" si="55"/>
        <v>-</v>
      </c>
      <c r="AM250" s="237"/>
      <c r="AN250" s="237"/>
      <c r="AO250" s="237"/>
      <c r="AP250" s="237"/>
      <c r="AQ250" s="237"/>
      <c r="AR250" s="237"/>
      <c r="AS250" s="237"/>
      <c r="AT250" s="237"/>
      <c r="AU250" s="237"/>
      <c r="AV250" s="237"/>
      <c r="AW250" s="13"/>
      <c r="AX250" s="13"/>
    </row>
    <row r="251" spans="1:50" ht="12.75" customHeight="1" x14ac:dyDescent="0.2">
      <c r="A251" s="144">
        <f t="shared" si="42"/>
        <v>16</v>
      </c>
      <c r="B251" s="9">
        <v>228</v>
      </c>
      <c r="C251" s="213"/>
      <c r="D251" s="214"/>
      <c r="E251" s="79" t="str">
        <f>IF(ISBLANK(D251), "", VLOOKUP(D251, Z!$A$2:$C$4127, 3, FALSE))</f>
        <v/>
      </c>
      <c r="F251" s="215"/>
      <c r="G251" s="216"/>
      <c r="H251" s="217" t="b">
        <v>0</v>
      </c>
      <c r="I251" s="217" t="b">
        <v>0</v>
      </c>
      <c r="J251" s="152" t="str">
        <f t="shared" si="45"/>
        <v>-</v>
      </c>
      <c r="K251" s="218"/>
      <c r="L251" s="219"/>
      <c r="M251" s="220"/>
      <c r="N251" s="152" t="str">
        <f t="shared" si="46"/>
        <v>-</v>
      </c>
      <c r="O251" s="221"/>
      <c r="P251" s="222"/>
      <c r="Q251" s="214"/>
      <c r="R251" s="223"/>
      <c r="S251" s="213"/>
      <c r="T251" s="214"/>
      <c r="U251" s="79" t="str">
        <f>IF(ISBLANK(T251), "", VLOOKUP(T251, Z!$A$2:$C$4127, 3, FALSE))</f>
        <v/>
      </c>
      <c r="V251" s="225"/>
      <c r="W251" s="160">
        <f t="shared" si="47"/>
        <v>0</v>
      </c>
      <c r="X251" s="237"/>
      <c r="Y251" s="241">
        <f t="shared" si="48"/>
        <v>0</v>
      </c>
      <c r="Z251" s="242">
        <f t="shared" si="49"/>
        <v>15</v>
      </c>
      <c r="AA251" s="242">
        <v>0.75</v>
      </c>
      <c r="AB251" s="242">
        <f t="shared" si="43"/>
        <v>1.8</v>
      </c>
      <c r="AC251" s="242">
        <f t="shared" si="50"/>
        <v>43</v>
      </c>
      <c r="AD251" s="241" t="str" cm="1">
        <f t="array" ref="AD251">IFERROR(INDEX($AO$26:$AO$35, AF251), "-")</f>
        <v>-</v>
      </c>
      <c r="AE251" s="243" cm="1">
        <f t="array" ref="AE251">IFERROR(INDEX(($AP$26:$AS$35,$AP$36:$AV$40), IF($Y$20="B", MATCH($AF251, $AN$36:$AN$40, 0), MATCH($AF251, $AN$26:$AN$35, 0)), MATCH($AK251, $AP$25:$AV$25, 0), IF($Y$20="B", 2, 1)), 0)</f>
        <v>0</v>
      </c>
      <c r="AF251" s="244" t="str">
        <f t="shared" si="44"/>
        <v>-</v>
      </c>
      <c r="AG251" s="244" t="str">
        <f t="shared" si="51"/>
        <v>-</v>
      </c>
      <c r="AH251" s="245" t="str">
        <f t="shared" si="52"/>
        <v>-</v>
      </c>
      <c r="AI251" s="245" t="str">
        <f t="shared" si="53"/>
        <v>-</v>
      </c>
      <c r="AJ251" s="245" t="str" cm="1">
        <f t="array" ref="AJ251">IF($AG251=1, IF(ISBLANK($L251), "!", $L251), IFERROR(_xlfn.SWITCH(TRUE, AH251&lt;=0.5, "A", AH251&lt;=1, "B", AH251&lt;=1.5, "C", AH251&lt;=2, "D", AH251&lt;=2.5, "E", AH251&lt;=3, "F", AH251&lt;=1000, "G"), "-"))</f>
        <v>-</v>
      </c>
      <c r="AK251" s="245" t="str">
        <f t="shared" si="54"/>
        <v>-</v>
      </c>
      <c r="AL251" s="246" t="str">
        <f t="shared" si="55"/>
        <v>-</v>
      </c>
      <c r="AM251" s="237"/>
      <c r="AN251" s="237"/>
      <c r="AO251" s="237"/>
      <c r="AP251" s="237"/>
      <c r="AQ251" s="237"/>
      <c r="AR251" s="237"/>
      <c r="AS251" s="237"/>
      <c r="AT251" s="237"/>
      <c r="AU251" s="237"/>
      <c r="AV251" s="237"/>
      <c r="AW251" s="13"/>
      <c r="AX251" s="13"/>
    </row>
    <row r="252" spans="1:50" ht="12.75" customHeight="1" x14ac:dyDescent="0.2">
      <c r="A252" s="144">
        <f t="shared" si="42"/>
        <v>16</v>
      </c>
      <c r="B252" s="9">
        <v>229</v>
      </c>
      <c r="C252" s="213"/>
      <c r="D252" s="214"/>
      <c r="E252" s="79" t="str">
        <f>IF(ISBLANK(D252), "", VLOOKUP(D252, Z!$A$2:$C$4127, 3, FALSE))</f>
        <v/>
      </c>
      <c r="F252" s="215"/>
      <c r="G252" s="216"/>
      <c r="H252" s="217" t="b">
        <v>0</v>
      </c>
      <c r="I252" s="217" t="b">
        <v>0</v>
      </c>
      <c r="J252" s="152" t="str">
        <f t="shared" si="45"/>
        <v>-</v>
      </c>
      <c r="K252" s="218"/>
      <c r="L252" s="219"/>
      <c r="M252" s="220"/>
      <c r="N252" s="152" t="str">
        <f t="shared" si="46"/>
        <v>-</v>
      </c>
      <c r="O252" s="221"/>
      <c r="P252" s="222"/>
      <c r="Q252" s="214"/>
      <c r="R252" s="223"/>
      <c r="S252" s="213"/>
      <c r="T252" s="214"/>
      <c r="U252" s="79" t="str">
        <f>IF(ISBLANK(T252), "", VLOOKUP(T252, Z!$A$2:$C$4127, 3, FALSE))</f>
        <v/>
      </c>
      <c r="V252" s="225"/>
      <c r="W252" s="160">
        <f t="shared" si="47"/>
        <v>0</v>
      </c>
      <c r="X252" s="237"/>
      <c r="Y252" s="241">
        <f t="shared" si="48"/>
        <v>0</v>
      </c>
      <c r="Z252" s="242">
        <f t="shared" si="49"/>
        <v>15</v>
      </c>
      <c r="AA252" s="242">
        <v>0.75</v>
      </c>
      <c r="AB252" s="242">
        <f t="shared" si="43"/>
        <v>1.8</v>
      </c>
      <c r="AC252" s="242">
        <f t="shared" si="50"/>
        <v>43</v>
      </c>
      <c r="AD252" s="241" t="str" cm="1">
        <f t="array" ref="AD252">IFERROR(INDEX($AO$26:$AO$35, AF252), "-")</f>
        <v>-</v>
      </c>
      <c r="AE252" s="243" cm="1">
        <f t="array" ref="AE252">IFERROR(INDEX(($AP$26:$AS$35,$AP$36:$AV$40), IF($Y$20="B", MATCH($AF252, $AN$36:$AN$40, 0), MATCH($AF252, $AN$26:$AN$35, 0)), MATCH($AK252, $AP$25:$AV$25, 0), IF($Y$20="B", 2, 1)), 0)</f>
        <v>0</v>
      </c>
      <c r="AF252" s="244" t="str">
        <f t="shared" si="44"/>
        <v>-</v>
      </c>
      <c r="AG252" s="244" t="str">
        <f t="shared" si="51"/>
        <v>-</v>
      </c>
      <c r="AH252" s="245" t="str">
        <f t="shared" si="52"/>
        <v>-</v>
      </c>
      <c r="AI252" s="245" t="str">
        <f t="shared" si="53"/>
        <v>-</v>
      </c>
      <c r="AJ252" s="245" t="str" cm="1">
        <f t="array" ref="AJ252">IF($AG252=1, IF(ISBLANK($L252), "!", $L252), IFERROR(_xlfn.SWITCH(TRUE, AH252&lt;=0.5, "A", AH252&lt;=1, "B", AH252&lt;=1.5, "C", AH252&lt;=2, "D", AH252&lt;=2.5, "E", AH252&lt;=3, "F", AH252&lt;=1000, "G"), "-"))</f>
        <v>-</v>
      </c>
      <c r="AK252" s="245" t="str">
        <f t="shared" si="54"/>
        <v>-</v>
      </c>
      <c r="AL252" s="246" t="str">
        <f t="shared" si="55"/>
        <v>-</v>
      </c>
      <c r="AM252" s="237"/>
      <c r="AN252" s="237"/>
      <c r="AO252" s="237"/>
      <c r="AP252" s="237"/>
      <c r="AQ252" s="237"/>
      <c r="AR252" s="237"/>
      <c r="AS252" s="237"/>
      <c r="AT252" s="237"/>
      <c r="AU252" s="237"/>
      <c r="AV252" s="237"/>
      <c r="AW252" s="13"/>
      <c r="AX252" s="13"/>
    </row>
    <row r="253" spans="1:50" ht="12.75" customHeight="1" x14ac:dyDescent="0.2">
      <c r="A253" s="144">
        <f t="shared" si="42"/>
        <v>16</v>
      </c>
      <c r="B253" s="9">
        <v>230</v>
      </c>
      <c r="C253" s="213"/>
      <c r="D253" s="214"/>
      <c r="E253" s="79" t="str">
        <f>IF(ISBLANK(D253), "", VLOOKUP(D253, Z!$A$2:$C$4127, 3, FALSE))</f>
        <v/>
      </c>
      <c r="F253" s="215"/>
      <c r="G253" s="216"/>
      <c r="H253" s="217" t="b">
        <v>0</v>
      </c>
      <c r="I253" s="217" t="b">
        <v>0</v>
      </c>
      <c r="J253" s="152" t="str">
        <f t="shared" si="45"/>
        <v>-</v>
      </c>
      <c r="K253" s="218"/>
      <c r="L253" s="219"/>
      <c r="M253" s="220"/>
      <c r="N253" s="152" t="str">
        <f t="shared" si="46"/>
        <v>-</v>
      </c>
      <c r="O253" s="221"/>
      <c r="P253" s="222"/>
      <c r="Q253" s="214"/>
      <c r="R253" s="223"/>
      <c r="S253" s="213"/>
      <c r="T253" s="214"/>
      <c r="U253" s="79" t="str">
        <f>IF(ISBLANK(T253), "", VLOOKUP(T253, Z!$A$2:$C$4127, 3, FALSE))</f>
        <v/>
      </c>
      <c r="V253" s="225"/>
      <c r="W253" s="160">
        <f t="shared" si="47"/>
        <v>0</v>
      </c>
      <c r="X253" s="237"/>
      <c r="Y253" s="241">
        <f t="shared" si="48"/>
        <v>0</v>
      </c>
      <c r="Z253" s="242">
        <f t="shared" si="49"/>
        <v>15</v>
      </c>
      <c r="AA253" s="242">
        <v>0.75</v>
      </c>
      <c r="AB253" s="242">
        <f t="shared" si="43"/>
        <v>1.8</v>
      </c>
      <c r="AC253" s="242">
        <f t="shared" si="50"/>
        <v>43</v>
      </c>
      <c r="AD253" s="241" t="str" cm="1">
        <f t="array" ref="AD253">IFERROR(INDEX($AO$26:$AO$35, AF253), "-")</f>
        <v>-</v>
      </c>
      <c r="AE253" s="243" cm="1">
        <f t="array" ref="AE253">IFERROR(INDEX(($AP$26:$AS$35,$AP$36:$AV$40), IF($Y$20="B", MATCH($AF253, $AN$36:$AN$40, 0), MATCH($AF253, $AN$26:$AN$35, 0)), MATCH($AK253, $AP$25:$AV$25, 0), IF($Y$20="B", 2, 1)), 0)</f>
        <v>0</v>
      </c>
      <c r="AF253" s="244" t="str">
        <f t="shared" si="44"/>
        <v>-</v>
      </c>
      <c r="AG253" s="244" t="str">
        <f t="shared" si="51"/>
        <v>-</v>
      </c>
      <c r="AH253" s="245" t="str">
        <f t="shared" si="52"/>
        <v>-</v>
      </c>
      <c r="AI253" s="245" t="str">
        <f t="shared" si="53"/>
        <v>-</v>
      </c>
      <c r="AJ253" s="245" t="str" cm="1">
        <f t="array" ref="AJ253">IF($AG253=1, IF(ISBLANK($L253), "!", $L253), IFERROR(_xlfn.SWITCH(TRUE, AH253&lt;=0.5, "A", AH253&lt;=1, "B", AH253&lt;=1.5, "C", AH253&lt;=2, "D", AH253&lt;=2.5, "E", AH253&lt;=3, "F", AH253&lt;=1000, "G"), "-"))</f>
        <v>-</v>
      </c>
      <c r="AK253" s="245" t="str">
        <f t="shared" si="54"/>
        <v>-</v>
      </c>
      <c r="AL253" s="246" t="str">
        <f t="shared" si="55"/>
        <v>-</v>
      </c>
      <c r="AM253" s="237"/>
      <c r="AN253" s="237"/>
      <c r="AO253" s="237"/>
      <c r="AP253" s="237"/>
      <c r="AQ253" s="237"/>
      <c r="AR253" s="237"/>
      <c r="AS253" s="237"/>
      <c r="AT253" s="237"/>
      <c r="AU253" s="237"/>
      <c r="AV253" s="237"/>
      <c r="AW253" s="13"/>
      <c r="AX253" s="13"/>
    </row>
    <row r="254" spans="1:50" ht="12.75" customHeight="1" x14ac:dyDescent="0.2">
      <c r="A254" s="144">
        <f t="shared" si="42"/>
        <v>16</v>
      </c>
      <c r="B254" s="9">
        <v>231</v>
      </c>
      <c r="C254" s="213"/>
      <c r="D254" s="214"/>
      <c r="E254" s="79" t="str">
        <f>IF(ISBLANK(D254), "", VLOOKUP(D254, Z!$A$2:$C$4127, 3, FALSE))</f>
        <v/>
      </c>
      <c r="F254" s="215"/>
      <c r="G254" s="216"/>
      <c r="H254" s="217" t="b">
        <v>0</v>
      </c>
      <c r="I254" s="217" t="b">
        <v>0</v>
      </c>
      <c r="J254" s="152" t="str">
        <f t="shared" si="45"/>
        <v>-</v>
      </c>
      <c r="K254" s="218"/>
      <c r="L254" s="219"/>
      <c r="M254" s="220"/>
      <c r="N254" s="152" t="str">
        <f t="shared" si="46"/>
        <v>-</v>
      </c>
      <c r="O254" s="221"/>
      <c r="P254" s="222"/>
      <c r="Q254" s="214"/>
      <c r="R254" s="223"/>
      <c r="S254" s="213"/>
      <c r="T254" s="214"/>
      <c r="U254" s="79" t="str">
        <f>IF(ISBLANK(T254), "", VLOOKUP(T254, Z!$A$2:$C$4127, 3, FALSE))</f>
        <v/>
      </c>
      <c r="V254" s="225"/>
      <c r="W254" s="160">
        <f t="shared" si="47"/>
        <v>0</v>
      </c>
      <c r="X254" s="237"/>
      <c r="Y254" s="241">
        <f t="shared" si="48"/>
        <v>0</v>
      </c>
      <c r="Z254" s="242">
        <f t="shared" si="49"/>
        <v>15</v>
      </c>
      <c r="AA254" s="242">
        <v>0.75</v>
      </c>
      <c r="AB254" s="242">
        <f t="shared" si="43"/>
        <v>1.8</v>
      </c>
      <c r="AC254" s="242">
        <f t="shared" si="50"/>
        <v>43</v>
      </c>
      <c r="AD254" s="241" t="str" cm="1">
        <f t="array" ref="AD254">IFERROR(INDEX($AO$26:$AO$35, AF254), "-")</f>
        <v>-</v>
      </c>
      <c r="AE254" s="243" cm="1">
        <f t="array" ref="AE254">IFERROR(INDEX(($AP$26:$AS$35,$AP$36:$AV$40), IF($Y$20="B", MATCH($AF254, $AN$36:$AN$40, 0), MATCH($AF254, $AN$26:$AN$35, 0)), MATCH($AK254, $AP$25:$AV$25, 0), IF($Y$20="B", 2, 1)), 0)</f>
        <v>0</v>
      </c>
      <c r="AF254" s="244" t="str">
        <f t="shared" si="44"/>
        <v>-</v>
      </c>
      <c r="AG254" s="244" t="str">
        <f t="shared" si="51"/>
        <v>-</v>
      </c>
      <c r="AH254" s="245" t="str">
        <f t="shared" si="52"/>
        <v>-</v>
      </c>
      <c r="AI254" s="245" t="str">
        <f t="shared" si="53"/>
        <v>-</v>
      </c>
      <c r="AJ254" s="245" t="str" cm="1">
        <f t="array" ref="AJ254">IF($AG254=1, IF(ISBLANK($L254), "!", $L254), IFERROR(_xlfn.SWITCH(TRUE, AH254&lt;=0.5, "A", AH254&lt;=1, "B", AH254&lt;=1.5, "C", AH254&lt;=2, "D", AH254&lt;=2.5, "E", AH254&lt;=3, "F", AH254&lt;=1000, "G"), "-"))</f>
        <v>-</v>
      </c>
      <c r="AK254" s="245" t="str">
        <f t="shared" si="54"/>
        <v>-</v>
      </c>
      <c r="AL254" s="246" t="str">
        <f t="shared" si="55"/>
        <v>-</v>
      </c>
      <c r="AM254" s="237"/>
      <c r="AN254" s="237"/>
      <c r="AO254" s="237"/>
      <c r="AP254" s="237"/>
      <c r="AQ254" s="237"/>
      <c r="AR254" s="237"/>
      <c r="AS254" s="237"/>
      <c r="AT254" s="237"/>
      <c r="AU254" s="237"/>
      <c r="AV254" s="237"/>
      <c r="AW254" s="13"/>
      <c r="AX254" s="13"/>
    </row>
    <row r="255" spans="1:50" ht="12.75" customHeight="1" x14ac:dyDescent="0.2">
      <c r="A255" s="144">
        <f t="shared" si="42"/>
        <v>16</v>
      </c>
      <c r="B255" s="9">
        <v>232</v>
      </c>
      <c r="C255" s="213"/>
      <c r="D255" s="214"/>
      <c r="E255" s="79" t="str">
        <f>IF(ISBLANK(D255), "", VLOOKUP(D255, Z!$A$2:$C$4127, 3, FALSE))</f>
        <v/>
      </c>
      <c r="F255" s="215"/>
      <c r="G255" s="216"/>
      <c r="H255" s="217" t="b">
        <v>0</v>
      </c>
      <c r="I255" s="217" t="b">
        <v>0</v>
      </c>
      <c r="J255" s="152" t="str">
        <f t="shared" si="45"/>
        <v>-</v>
      </c>
      <c r="K255" s="218"/>
      <c r="L255" s="219"/>
      <c r="M255" s="220"/>
      <c r="N255" s="152" t="str">
        <f t="shared" si="46"/>
        <v>-</v>
      </c>
      <c r="O255" s="221"/>
      <c r="P255" s="222"/>
      <c r="Q255" s="214"/>
      <c r="R255" s="223"/>
      <c r="S255" s="213"/>
      <c r="T255" s="214"/>
      <c r="U255" s="79" t="str">
        <f>IF(ISBLANK(T255), "", VLOOKUP(T255, Z!$A$2:$C$4127, 3, FALSE))</f>
        <v/>
      </c>
      <c r="V255" s="225"/>
      <c r="W255" s="160">
        <f t="shared" si="47"/>
        <v>0</v>
      </c>
      <c r="X255" s="237"/>
      <c r="Y255" s="241">
        <f t="shared" si="48"/>
        <v>0</v>
      </c>
      <c r="Z255" s="242">
        <f t="shared" si="49"/>
        <v>15</v>
      </c>
      <c r="AA255" s="242">
        <v>0.75</v>
      </c>
      <c r="AB255" s="242">
        <f t="shared" si="43"/>
        <v>1.8</v>
      </c>
      <c r="AC255" s="242">
        <f t="shared" si="50"/>
        <v>43</v>
      </c>
      <c r="AD255" s="241" t="str" cm="1">
        <f t="array" ref="AD255">IFERROR(INDEX($AO$26:$AO$35, AF255), "-")</f>
        <v>-</v>
      </c>
      <c r="AE255" s="243" cm="1">
        <f t="array" ref="AE255">IFERROR(INDEX(($AP$26:$AS$35,$AP$36:$AV$40), IF($Y$20="B", MATCH($AF255, $AN$36:$AN$40, 0), MATCH($AF255, $AN$26:$AN$35, 0)), MATCH($AK255, $AP$25:$AV$25, 0), IF($Y$20="B", 2, 1)), 0)</f>
        <v>0</v>
      </c>
      <c r="AF255" s="244" t="str">
        <f t="shared" si="44"/>
        <v>-</v>
      </c>
      <c r="AG255" s="244" t="str">
        <f t="shared" si="51"/>
        <v>-</v>
      </c>
      <c r="AH255" s="245" t="str">
        <f t="shared" si="52"/>
        <v>-</v>
      </c>
      <c r="AI255" s="245" t="str">
        <f t="shared" si="53"/>
        <v>-</v>
      </c>
      <c r="AJ255" s="245" t="str" cm="1">
        <f t="array" ref="AJ255">IF($AG255=1, IF(ISBLANK($L255), "!", $L255), IFERROR(_xlfn.SWITCH(TRUE, AH255&lt;=0.5, "A", AH255&lt;=1, "B", AH255&lt;=1.5, "C", AH255&lt;=2, "D", AH255&lt;=2.5, "E", AH255&lt;=3, "F", AH255&lt;=1000, "G"), "-"))</f>
        <v>-</v>
      </c>
      <c r="AK255" s="245" t="str">
        <f t="shared" si="54"/>
        <v>-</v>
      </c>
      <c r="AL255" s="246" t="str">
        <f t="shared" si="55"/>
        <v>-</v>
      </c>
      <c r="AM255" s="237"/>
      <c r="AN255" s="237"/>
      <c r="AO255" s="237"/>
      <c r="AP255" s="237"/>
      <c r="AQ255" s="237"/>
      <c r="AR255" s="237"/>
      <c r="AS255" s="237"/>
      <c r="AT255" s="237"/>
      <c r="AU255" s="237"/>
      <c r="AV255" s="237"/>
      <c r="AW255" s="13"/>
      <c r="AX255" s="13"/>
    </row>
    <row r="256" spans="1:50" ht="12.75" customHeight="1" x14ac:dyDescent="0.2">
      <c r="A256" s="144">
        <f t="shared" si="42"/>
        <v>16</v>
      </c>
      <c r="B256" s="9">
        <v>233</v>
      </c>
      <c r="C256" s="213"/>
      <c r="D256" s="214"/>
      <c r="E256" s="79" t="str">
        <f>IF(ISBLANK(D256), "", VLOOKUP(D256, Z!$A$2:$C$4127, 3, FALSE))</f>
        <v/>
      </c>
      <c r="F256" s="215"/>
      <c r="G256" s="216"/>
      <c r="H256" s="217" t="b">
        <v>0</v>
      </c>
      <c r="I256" s="217" t="b">
        <v>0</v>
      </c>
      <c r="J256" s="152" t="str">
        <f t="shared" si="45"/>
        <v>-</v>
      </c>
      <c r="K256" s="218"/>
      <c r="L256" s="219"/>
      <c r="M256" s="220"/>
      <c r="N256" s="152" t="str">
        <f t="shared" si="46"/>
        <v>-</v>
      </c>
      <c r="O256" s="221"/>
      <c r="P256" s="222"/>
      <c r="Q256" s="214"/>
      <c r="R256" s="223"/>
      <c r="S256" s="213"/>
      <c r="T256" s="214"/>
      <c r="U256" s="79" t="str">
        <f>IF(ISBLANK(T256), "", VLOOKUP(T256, Z!$A$2:$C$4127, 3, FALSE))</f>
        <v/>
      </c>
      <c r="V256" s="225"/>
      <c r="W256" s="160">
        <f t="shared" si="47"/>
        <v>0</v>
      </c>
      <c r="X256" s="237"/>
      <c r="Y256" s="241">
        <f t="shared" si="48"/>
        <v>0</v>
      </c>
      <c r="Z256" s="242">
        <f t="shared" si="49"/>
        <v>15</v>
      </c>
      <c r="AA256" s="242">
        <v>0.75</v>
      </c>
      <c r="AB256" s="242">
        <f t="shared" si="43"/>
        <v>1.8</v>
      </c>
      <c r="AC256" s="242">
        <f t="shared" si="50"/>
        <v>43</v>
      </c>
      <c r="AD256" s="241" t="str" cm="1">
        <f t="array" ref="AD256">IFERROR(INDEX($AO$26:$AO$35, AF256), "-")</f>
        <v>-</v>
      </c>
      <c r="AE256" s="243" cm="1">
        <f t="array" ref="AE256">IFERROR(INDEX(($AP$26:$AS$35,$AP$36:$AV$40), IF($Y$20="B", MATCH($AF256, $AN$36:$AN$40, 0), MATCH($AF256, $AN$26:$AN$35, 0)), MATCH($AK256, $AP$25:$AV$25, 0), IF($Y$20="B", 2, 1)), 0)</f>
        <v>0</v>
      </c>
      <c r="AF256" s="244" t="str">
        <f t="shared" si="44"/>
        <v>-</v>
      </c>
      <c r="AG256" s="244" t="str">
        <f t="shared" si="51"/>
        <v>-</v>
      </c>
      <c r="AH256" s="245" t="str">
        <f t="shared" si="52"/>
        <v>-</v>
      </c>
      <c r="AI256" s="245" t="str">
        <f t="shared" si="53"/>
        <v>-</v>
      </c>
      <c r="AJ256" s="245" t="str" cm="1">
        <f t="array" ref="AJ256">IF($AG256=1, IF(ISBLANK($L256), "!", $L256), IFERROR(_xlfn.SWITCH(TRUE, AH256&lt;=0.5, "A", AH256&lt;=1, "B", AH256&lt;=1.5, "C", AH256&lt;=2, "D", AH256&lt;=2.5, "E", AH256&lt;=3, "F", AH256&lt;=1000, "G"), "-"))</f>
        <v>-</v>
      </c>
      <c r="AK256" s="245" t="str">
        <f t="shared" si="54"/>
        <v>-</v>
      </c>
      <c r="AL256" s="246" t="str">
        <f t="shared" si="55"/>
        <v>-</v>
      </c>
      <c r="AM256" s="237"/>
      <c r="AN256" s="237"/>
      <c r="AO256" s="237"/>
      <c r="AP256" s="237"/>
      <c r="AQ256" s="237"/>
      <c r="AR256" s="237"/>
      <c r="AS256" s="237"/>
      <c r="AT256" s="237"/>
      <c r="AU256" s="237"/>
      <c r="AV256" s="237"/>
      <c r="AW256" s="13"/>
      <c r="AX256" s="13"/>
    </row>
    <row r="257" spans="1:50" ht="12.75" customHeight="1" x14ac:dyDescent="0.2">
      <c r="A257" s="144">
        <f t="shared" si="42"/>
        <v>16</v>
      </c>
      <c r="B257" s="9">
        <v>234</v>
      </c>
      <c r="C257" s="213"/>
      <c r="D257" s="214"/>
      <c r="E257" s="79" t="str">
        <f>IF(ISBLANK(D257), "", VLOOKUP(D257, Z!$A$2:$C$4127, 3, FALSE))</f>
        <v/>
      </c>
      <c r="F257" s="215"/>
      <c r="G257" s="216"/>
      <c r="H257" s="217" t="b">
        <v>0</v>
      </c>
      <c r="I257" s="217" t="b">
        <v>0</v>
      </c>
      <c r="J257" s="152" t="str">
        <f t="shared" si="45"/>
        <v>-</v>
      </c>
      <c r="K257" s="218"/>
      <c r="L257" s="219"/>
      <c r="M257" s="220"/>
      <c r="N257" s="152" t="str">
        <f t="shared" si="46"/>
        <v>-</v>
      </c>
      <c r="O257" s="221"/>
      <c r="P257" s="222"/>
      <c r="Q257" s="214"/>
      <c r="R257" s="223"/>
      <c r="S257" s="213"/>
      <c r="T257" s="214"/>
      <c r="U257" s="79" t="str">
        <f>IF(ISBLANK(T257), "", VLOOKUP(T257, Z!$A$2:$C$4127, 3, FALSE))</f>
        <v/>
      </c>
      <c r="V257" s="225"/>
      <c r="W257" s="160">
        <f t="shared" si="47"/>
        <v>0</v>
      </c>
      <c r="X257" s="237"/>
      <c r="Y257" s="241">
        <f t="shared" si="48"/>
        <v>0</v>
      </c>
      <c r="Z257" s="242">
        <f t="shared" si="49"/>
        <v>15</v>
      </c>
      <c r="AA257" s="242">
        <v>0.75</v>
      </c>
      <c r="AB257" s="242">
        <f t="shared" si="43"/>
        <v>1.8</v>
      </c>
      <c r="AC257" s="242">
        <f t="shared" si="50"/>
        <v>43</v>
      </c>
      <c r="AD257" s="241" t="str" cm="1">
        <f t="array" ref="AD257">IFERROR(INDEX($AO$26:$AO$35, AF257), "-")</f>
        <v>-</v>
      </c>
      <c r="AE257" s="243" cm="1">
        <f t="array" ref="AE257">IFERROR(INDEX(($AP$26:$AS$35,$AP$36:$AV$40), IF($Y$20="B", MATCH($AF257, $AN$36:$AN$40, 0), MATCH($AF257, $AN$26:$AN$35, 0)), MATCH($AK257, $AP$25:$AV$25, 0), IF($Y$20="B", 2, 1)), 0)</f>
        <v>0</v>
      </c>
      <c r="AF257" s="244" t="str">
        <f t="shared" si="44"/>
        <v>-</v>
      </c>
      <c r="AG257" s="244" t="str">
        <f t="shared" si="51"/>
        <v>-</v>
      </c>
      <c r="AH257" s="245" t="str">
        <f t="shared" si="52"/>
        <v>-</v>
      </c>
      <c r="AI257" s="245" t="str">
        <f t="shared" si="53"/>
        <v>-</v>
      </c>
      <c r="AJ257" s="245" t="str" cm="1">
        <f t="array" ref="AJ257">IF($AG257=1, IF(ISBLANK($L257), "!", $L257), IFERROR(_xlfn.SWITCH(TRUE, AH257&lt;=0.5, "A", AH257&lt;=1, "B", AH257&lt;=1.5, "C", AH257&lt;=2, "D", AH257&lt;=2.5, "E", AH257&lt;=3, "F", AH257&lt;=1000, "G"), "-"))</f>
        <v>-</v>
      </c>
      <c r="AK257" s="245" t="str">
        <f t="shared" si="54"/>
        <v>-</v>
      </c>
      <c r="AL257" s="246" t="str">
        <f t="shared" si="55"/>
        <v>-</v>
      </c>
      <c r="AM257" s="237"/>
      <c r="AN257" s="237"/>
      <c r="AO257" s="237"/>
      <c r="AP257" s="237"/>
      <c r="AQ257" s="237"/>
      <c r="AR257" s="237"/>
      <c r="AS257" s="237"/>
      <c r="AT257" s="237"/>
      <c r="AU257" s="237"/>
      <c r="AV257" s="237"/>
      <c r="AW257" s="13"/>
      <c r="AX257" s="13"/>
    </row>
    <row r="258" spans="1:50" ht="12.75" customHeight="1" x14ac:dyDescent="0.2">
      <c r="A258" s="144">
        <f t="shared" si="42"/>
        <v>16</v>
      </c>
      <c r="B258" s="9">
        <v>235</v>
      </c>
      <c r="C258" s="213"/>
      <c r="D258" s="214"/>
      <c r="E258" s="79" t="str">
        <f>IF(ISBLANK(D258), "", VLOOKUP(D258, Z!$A$2:$C$4127, 3, FALSE))</f>
        <v/>
      </c>
      <c r="F258" s="215"/>
      <c r="G258" s="216"/>
      <c r="H258" s="217" t="b">
        <v>0</v>
      </c>
      <c r="I258" s="217" t="b">
        <v>0</v>
      </c>
      <c r="J258" s="152" t="str">
        <f t="shared" si="45"/>
        <v>-</v>
      </c>
      <c r="K258" s="218"/>
      <c r="L258" s="219"/>
      <c r="M258" s="220"/>
      <c r="N258" s="152" t="str">
        <f t="shared" si="46"/>
        <v>-</v>
      </c>
      <c r="O258" s="221"/>
      <c r="P258" s="222"/>
      <c r="Q258" s="214"/>
      <c r="R258" s="223"/>
      <c r="S258" s="213"/>
      <c r="T258" s="214"/>
      <c r="U258" s="79" t="str">
        <f>IF(ISBLANK(T258), "", VLOOKUP(T258, Z!$A$2:$C$4127, 3, FALSE))</f>
        <v/>
      </c>
      <c r="V258" s="225"/>
      <c r="W258" s="160">
        <f t="shared" si="47"/>
        <v>0</v>
      </c>
      <c r="X258" s="237"/>
      <c r="Y258" s="241">
        <f t="shared" si="48"/>
        <v>0</v>
      </c>
      <c r="Z258" s="242">
        <f t="shared" si="49"/>
        <v>15</v>
      </c>
      <c r="AA258" s="242">
        <v>0.75</v>
      </c>
      <c r="AB258" s="242">
        <f t="shared" si="43"/>
        <v>1.8</v>
      </c>
      <c r="AC258" s="242">
        <f t="shared" si="50"/>
        <v>43</v>
      </c>
      <c r="AD258" s="241" t="str" cm="1">
        <f t="array" ref="AD258">IFERROR(INDEX($AO$26:$AO$35, AF258), "-")</f>
        <v>-</v>
      </c>
      <c r="AE258" s="243" cm="1">
        <f t="array" ref="AE258">IFERROR(INDEX(($AP$26:$AS$35,$AP$36:$AV$40), IF($Y$20="B", MATCH($AF258, $AN$36:$AN$40, 0), MATCH($AF258, $AN$26:$AN$35, 0)), MATCH($AK258, $AP$25:$AV$25, 0), IF($Y$20="B", 2, 1)), 0)</f>
        <v>0</v>
      </c>
      <c r="AF258" s="244" t="str">
        <f t="shared" si="44"/>
        <v>-</v>
      </c>
      <c r="AG258" s="244" t="str">
        <f t="shared" si="51"/>
        <v>-</v>
      </c>
      <c r="AH258" s="245" t="str">
        <f t="shared" si="52"/>
        <v>-</v>
      </c>
      <c r="AI258" s="245" t="str">
        <f t="shared" si="53"/>
        <v>-</v>
      </c>
      <c r="AJ258" s="245" t="str" cm="1">
        <f t="array" ref="AJ258">IF($AG258=1, IF(ISBLANK($L258), "!", $L258), IFERROR(_xlfn.SWITCH(TRUE, AH258&lt;=0.5, "A", AH258&lt;=1, "B", AH258&lt;=1.5, "C", AH258&lt;=2, "D", AH258&lt;=2.5, "E", AH258&lt;=3, "F", AH258&lt;=1000, "G"), "-"))</f>
        <v>-</v>
      </c>
      <c r="AK258" s="245" t="str">
        <f t="shared" si="54"/>
        <v>-</v>
      </c>
      <c r="AL258" s="246" t="str">
        <f t="shared" si="55"/>
        <v>-</v>
      </c>
      <c r="AM258" s="237"/>
      <c r="AN258" s="237"/>
      <c r="AO258" s="237"/>
      <c r="AP258" s="237"/>
      <c r="AQ258" s="237"/>
      <c r="AR258" s="237"/>
      <c r="AS258" s="237"/>
      <c r="AT258" s="237"/>
      <c r="AU258" s="237"/>
      <c r="AV258" s="237"/>
      <c r="AW258" s="13"/>
      <c r="AX258" s="13"/>
    </row>
    <row r="259" spans="1:50" ht="12.75" customHeight="1" x14ac:dyDescent="0.2">
      <c r="A259" s="144">
        <f t="shared" si="42"/>
        <v>16</v>
      </c>
      <c r="B259" s="9">
        <v>236</v>
      </c>
      <c r="C259" s="213"/>
      <c r="D259" s="214"/>
      <c r="E259" s="79" t="str">
        <f>IF(ISBLANK(D259), "", VLOOKUP(D259, Z!$A$2:$C$4127, 3, FALSE))</f>
        <v/>
      </c>
      <c r="F259" s="215"/>
      <c r="G259" s="216"/>
      <c r="H259" s="217" t="b">
        <v>0</v>
      </c>
      <c r="I259" s="217" t="b">
        <v>0</v>
      </c>
      <c r="J259" s="152" t="str">
        <f t="shared" si="45"/>
        <v>-</v>
      </c>
      <c r="K259" s="218"/>
      <c r="L259" s="219"/>
      <c r="M259" s="220"/>
      <c r="N259" s="152" t="str">
        <f t="shared" si="46"/>
        <v>-</v>
      </c>
      <c r="O259" s="221"/>
      <c r="P259" s="222"/>
      <c r="Q259" s="214"/>
      <c r="R259" s="223"/>
      <c r="S259" s="213"/>
      <c r="T259" s="214"/>
      <c r="U259" s="79" t="str">
        <f>IF(ISBLANK(T259), "", VLOOKUP(T259, Z!$A$2:$C$4127, 3, FALSE))</f>
        <v/>
      </c>
      <c r="V259" s="225"/>
      <c r="W259" s="160">
        <f t="shared" si="47"/>
        <v>0</v>
      </c>
      <c r="X259" s="237"/>
      <c r="Y259" s="241">
        <f t="shared" si="48"/>
        <v>0</v>
      </c>
      <c r="Z259" s="242">
        <f t="shared" si="49"/>
        <v>15</v>
      </c>
      <c r="AA259" s="242">
        <v>0.75</v>
      </c>
      <c r="AB259" s="242">
        <f t="shared" si="43"/>
        <v>1.8</v>
      </c>
      <c r="AC259" s="242">
        <f t="shared" si="50"/>
        <v>43</v>
      </c>
      <c r="AD259" s="241" t="str" cm="1">
        <f t="array" ref="AD259">IFERROR(INDEX($AO$26:$AO$35, AF259), "-")</f>
        <v>-</v>
      </c>
      <c r="AE259" s="243" cm="1">
        <f t="array" ref="AE259">IFERROR(INDEX(($AP$26:$AS$35,$AP$36:$AV$40), IF($Y$20="B", MATCH($AF259, $AN$36:$AN$40, 0), MATCH($AF259, $AN$26:$AN$35, 0)), MATCH($AK259, $AP$25:$AV$25, 0), IF($Y$20="B", 2, 1)), 0)</f>
        <v>0</v>
      </c>
      <c r="AF259" s="244" t="str">
        <f t="shared" si="44"/>
        <v>-</v>
      </c>
      <c r="AG259" s="244" t="str">
        <f t="shared" si="51"/>
        <v>-</v>
      </c>
      <c r="AH259" s="245" t="str">
        <f t="shared" si="52"/>
        <v>-</v>
      </c>
      <c r="AI259" s="245" t="str">
        <f t="shared" si="53"/>
        <v>-</v>
      </c>
      <c r="AJ259" s="245" t="str" cm="1">
        <f t="array" ref="AJ259">IF($AG259=1, IF(ISBLANK($L259), "!", $L259), IFERROR(_xlfn.SWITCH(TRUE, AH259&lt;=0.5, "A", AH259&lt;=1, "B", AH259&lt;=1.5, "C", AH259&lt;=2, "D", AH259&lt;=2.5, "E", AH259&lt;=3, "F", AH259&lt;=1000, "G"), "-"))</f>
        <v>-</v>
      </c>
      <c r="AK259" s="245" t="str">
        <f t="shared" si="54"/>
        <v>-</v>
      </c>
      <c r="AL259" s="246" t="str">
        <f t="shared" si="55"/>
        <v>-</v>
      </c>
      <c r="AM259" s="237"/>
      <c r="AN259" s="237"/>
      <c r="AO259" s="237"/>
      <c r="AP259" s="237"/>
      <c r="AQ259" s="237"/>
      <c r="AR259" s="237"/>
      <c r="AS259" s="237"/>
      <c r="AT259" s="237"/>
      <c r="AU259" s="237"/>
      <c r="AV259" s="237"/>
      <c r="AW259" s="13"/>
      <c r="AX259" s="13"/>
    </row>
    <row r="260" spans="1:50" ht="12.75" customHeight="1" x14ac:dyDescent="0.2">
      <c r="A260" s="144">
        <f t="shared" si="42"/>
        <v>16</v>
      </c>
      <c r="B260" s="9">
        <v>237</v>
      </c>
      <c r="C260" s="213"/>
      <c r="D260" s="214"/>
      <c r="E260" s="79" t="str">
        <f>IF(ISBLANK(D260), "", VLOOKUP(D260, Z!$A$2:$C$4127, 3, FALSE))</f>
        <v/>
      </c>
      <c r="F260" s="215"/>
      <c r="G260" s="216"/>
      <c r="H260" s="217" t="b">
        <v>0</v>
      </c>
      <c r="I260" s="217" t="b">
        <v>0</v>
      </c>
      <c r="J260" s="152" t="str">
        <f t="shared" si="45"/>
        <v>-</v>
      </c>
      <c r="K260" s="218"/>
      <c r="L260" s="219"/>
      <c r="M260" s="220"/>
      <c r="N260" s="152" t="str">
        <f t="shared" si="46"/>
        <v>-</v>
      </c>
      <c r="O260" s="221"/>
      <c r="P260" s="222"/>
      <c r="Q260" s="214"/>
      <c r="R260" s="223"/>
      <c r="S260" s="213"/>
      <c r="T260" s="214"/>
      <c r="U260" s="79" t="str">
        <f>IF(ISBLANK(T260), "", VLOOKUP(T260, Z!$A$2:$C$4127, 3, FALSE))</f>
        <v/>
      </c>
      <c r="V260" s="225"/>
      <c r="W260" s="160">
        <f t="shared" si="47"/>
        <v>0</v>
      </c>
      <c r="X260" s="237"/>
      <c r="Y260" s="241">
        <f t="shared" si="48"/>
        <v>0</v>
      </c>
      <c r="Z260" s="242">
        <f t="shared" si="49"/>
        <v>15</v>
      </c>
      <c r="AA260" s="242">
        <v>0.75</v>
      </c>
      <c r="AB260" s="242">
        <f t="shared" si="43"/>
        <v>1.8</v>
      </c>
      <c r="AC260" s="242">
        <f t="shared" si="50"/>
        <v>43</v>
      </c>
      <c r="AD260" s="241" t="str" cm="1">
        <f t="array" ref="AD260">IFERROR(INDEX($AO$26:$AO$35, AF260), "-")</f>
        <v>-</v>
      </c>
      <c r="AE260" s="243" cm="1">
        <f t="array" ref="AE260">IFERROR(INDEX(($AP$26:$AS$35,$AP$36:$AV$40), IF($Y$20="B", MATCH($AF260, $AN$36:$AN$40, 0), MATCH($AF260, $AN$26:$AN$35, 0)), MATCH($AK260, $AP$25:$AV$25, 0), IF($Y$20="B", 2, 1)), 0)</f>
        <v>0</v>
      </c>
      <c r="AF260" s="244" t="str">
        <f t="shared" si="44"/>
        <v>-</v>
      </c>
      <c r="AG260" s="244" t="str">
        <f t="shared" si="51"/>
        <v>-</v>
      </c>
      <c r="AH260" s="245" t="str">
        <f t="shared" si="52"/>
        <v>-</v>
      </c>
      <c r="AI260" s="245" t="str">
        <f t="shared" si="53"/>
        <v>-</v>
      </c>
      <c r="AJ260" s="245" t="str" cm="1">
        <f t="array" ref="AJ260">IF($AG260=1, IF(ISBLANK($L260), "!", $L260), IFERROR(_xlfn.SWITCH(TRUE, AH260&lt;=0.5, "A", AH260&lt;=1, "B", AH260&lt;=1.5, "C", AH260&lt;=2, "D", AH260&lt;=2.5, "E", AH260&lt;=3, "F", AH260&lt;=1000, "G"), "-"))</f>
        <v>-</v>
      </c>
      <c r="AK260" s="245" t="str">
        <f t="shared" si="54"/>
        <v>-</v>
      </c>
      <c r="AL260" s="246" t="str">
        <f t="shared" si="55"/>
        <v>-</v>
      </c>
      <c r="AM260" s="237"/>
      <c r="AN260" s="237"/>
      <c r="AO260" s="237"/>
      <c r="AP260" s="237"/>
      <c r="AQ260" s="237"/>
      <c r="AR260" s="237"/>
      <c r="AS260" s="237"/>
      <c r="AT260" s="237"/>
      <c r="AU260" s="237"/>
      <c r="AV260" s="237"/>
      <c r="AW260" s="13"/>
      <c r="AX260" s="13"/>
    </row>
    <row r="261" spans="1:50" ht="12.75" customHeight="1" x14ac:dyDescent="0.2">
      <c r="A261" s="144">
        <f t="shared" si="42"/>
        <v>16</v>
      </c>
      <c r="B261" s="9">
        <v>238</v>
      </c>
      <c r="C261" s="213"/>
      <c r="D261" s="214"/>
      <c r="E261" s="79" t="str">
        <f>IF(ISBLANK(D261), "", VLOOKUP(D261, Z!$A$2:$C$4127, 3, FALSE))</f>
        <v/>
      </c>
      <c r="F261" s="215"/>
      <c r="G261" s="216"/>
      <c r="H261" s="217" t="b">
        <v>0</v>
      </c>
      <c r="I261" s="217" t="b">
        <v>0</v>
      </c>
      <c r="J261" s="152" t="str">
        <f t="shared" si="45"/>
        <v>-</v>
      </c>
      <c r="K261" s="218"/>
      <c r="L261" s="219"/>
      <c r="M261" s="220"/>
      <c r="N261" s="152" t="str">
        <f t="shared" si="46"/>
        <v>-</v>
      </c>
      <c r="O261" s="221"/>
      <c r="P261" s="222"/>
      <c r="Q261" s="214"/>
      <c r="R261" s="223"/>
      <c r="S261" s="213"/>
      <c r="T261" s="214"/>
      <c r="U261" s="79" t="str">
        <f>IF(ISBLANK(T261), "", VLOOKUP(T261, Z!$A$2:$C$4127, 3, FALSE))</f>
        <v/>
      </c>
      <c r="V261" s="225"/>
      <c r="W261" s="160">
        <f t="shared" si="47"/>
        <v>0</v>
      </c>
      <c r="X261" s="237"/>
      <c r="Y261" s="241">
        <f t="shared" si="48"/>
        <v>0</v>
      </c>
      <c r="Z261" s="242">
        <f t="shared" si="49"/>
        <v>15</v>
      </c>
      <c r="AA261" s="242">
        <v>0.75</v>
      </c>
      <c r="AB261" s="242">
        <f t="shared" si="43"/>
        <v>1.8</v>
      </c>
      <c r="AC261" s="242">
        <f t="shared" si="50"/>
        <v>43</v>
      </c>
      <c r="AD261" s="241" t="str" cm="1">
        <f t="array" ref="AD261">IFERROR(INDEX($AO$26:$AO$35, AF261), "-")</f>
        <v>-</v>
      </c>
      <c r="AE261" s="243" cm="1">
        <f t="array" ref="AE261">IFERROR(INDEX(($AP$26:$AS$35,$AP$36:$AV$40), IF($Y$20="B", MATCH($AF261, $AN$36:$AN$40, 0), MATCH($AF261, $AN$26:$AN$35, 0)), MATCH($AK261, $AP$25:$AV$25, 0), IF($Y$20="B", 2, 1)), 0)</f>
        <v>0</v>
      </c>
      <c r="AF261" s="244" t="str">
        <f t="shared" si="44"/>
        <v>-</v>
      </c>
      <c r="AG261" s="244" t="str">
        <f t="shared" si="51"/>
        <v>-</v>
      </c>
      <c r="AH261" s="245" t="str">
        <f t="shared" si="52"/>
        <v>-</v>
      </c>
      <c r="AI261" s="245" t="str">
        <f t="shared" si="53"/>
        <v>-</v>
      </c>
      <c r="AJ261" s="245" t="str" cm="1">
        <f t="array" ref="AJ261">IF($AG261=1, IF(ISBLANK($L261), "!", $L261), IFERROR(_xlfn.SWITCH(TRUE, AH261&lt;=0.5, "A", AH261&lt;=1, "B", AH261&lt;=1.5, "C", AH261&lt;=2, "D", AH261&lt;=2.5, "E", AH261&lt;=3, "F", AH261&lt;=1000, "G"), "-"))</f>
        <v>-</v>
      </c>
      <c r="AK261" s="245" t="str">
        <f t="shared" si="54"/>
        <v>-</v>
      </c>
      <c r="AL261" s="246" t="str">
        <f t="shared" si="55"/>
        <v>-</v>
      </c>
      <c r="AM261" s="237"/>
      <c r="AN261" s="237"/>
      <c r="AO261" s="237"/>
      <c r="AP261" s="237"/>
      <c r="AQ261" s="237"/>
      <c r="AR261" s="237"/>
      <c r="AS261" s="237"/>
      <c r="AT261" s="237"/>
      <c r="AU261" s="237"/>
      <c r="AV261" s="237"/>
      <c r="AW261" s="13"/>
      <c r="AX261" s="13"/>
    </row>
    <row r="262" spans="1:50" ht="12.75" customHeight="1" x14ac:dyDescent="0.2">
      <c r="A262" s="144">
        <f t="shared" si="42"/>
        <v>16</v>
      </c>
      <c r="B262" s="9">
        <v>239</v>
      </c>
      <c r="C262" s="213"/>
      <c r="D262" s="214"/>
      <c r="E262" s="79" t="str">
        <f>IF(ISBLANK(D262), "", VLOOKUP(D262, Z!$A$2:$C$4127, 3, FALSE))</f>
        <v/>
      </c>
      <c r="F262" s="215"/>
      <c r="G262" s="216"/>
      <c r="H262" s="217" t="b">
        <v>0</v>
      </c>
      <c r="I262" s="217" t="b">
        <v>0</v>
      </c>
      <c r="J262" s="152" t="str">
        <f t="shared" si="45"/>
        <v>-</v>
      </c>
      <c r="K262" s="218"/>
      <c r="L262" s="219"/>
      <c r="M262" s="220"/>
      <c r="N262" s="152" t="str">
        <f t="shared" si="46"/>
        <v>-</v>
      </c>
      <c r="O262" s="221"/>
      <c r="P262" s="222"/>
      <c r="Q262" s="214"/>
      <c r="R262" s="223"/>
      <c r="S262" s="213"/>
      <c r="T262" s="214"/>
      <c r="U262" s="79" t="str">
        <f>IF(ISBLANK(T262), "", VLOOKUP(T262, Z!$A$2:$C$4127, 3, FALSE))</f>
        <v/>
      </c>
      <c r="V262" s="225"/>
      <c r="W262" s="160">
        <f t="shared" si="47"/>
        <v>0</v>
      </c>
      <c r="X262" s="237"/>
      <c r="Y262" s="241">
        <f t="shared" si="48"/>
        <v>0</v>
      </c>
      <c r="Z262" s="242">
        <f t="shared" si="49"/>
        <v>15</v>
      </c>
      <c r="AA262" s="242">
        <v>0.75</v>
      </c>
      <c r="AB262" s="242">
        <f t="shared" si="43"/>
        <v>1.8</v>
      </c>
      <c r="AC262" s="242">
        <f t="shared" si="50"/>
        <v>43</v>
      </c>
      <c r="AD262" s="241" t="str" cm="1">
        <f t="array" ref="AD262">IFERROR(INDEX($AO$26:$AO$35, AF262), "-")</f>
        <v>-</v>
      </c>
      <c r="AE262" s="243" cm="1">
        <f t="array" ref="AE262">IFERROR(INDEX(($AP$26:$AS$35,$AP$36:$AV$40), IF($Y$20="B", MATCH($AF262, $AN$36:$AN$40, 0), MATCH($AF262, $AN$26:$AN$35, 0)), MATCH($AK262, $AP$25:$AV$25, 0), IF($Y$20="B", 2, 1)), 0)</f>
        <v>0</v>
      </c>
      <c r="AF262" s="244" t="str">
        <f t="shared" si="44"/>
        <v>-</v>
      </c>
      <c r="AG262" s="244" t="str">
        <f t="shared" si="51"/>
        <v>-</v>
      </c>
      <c r="AH262" s="245" t="str">
        <f t="shared" si="52"/>
        <v>-</v>
      </c>
      <c r="AI262" s="245" t="str">
        <f t="shared" si="53"/>
        <v>-</v>
      </c>
      <c r="AJ262" s="245" t="str" cm="1">
        <f t="array" ref="AJ262">IF($AG262=1, IF(ISBLANK($L262), "!", $L262), IFERROR(_xlfn.SWITCH(TRUE, AH262&lt;=0.5, "A", AH262&lt;=1, "B", AH262&lt;=1.5, "C", AH262&lt;=2, "D", AH262&lt;=2.5, "E", AH262&lt;=3, "F", AH262&lt;=1000, "G"), "-"))</f>
        <v>-</v>
      </c>
      <c r="AK262" s="245" t="str">
        <f t="shared" si="54"/>
        <v>-</v>
      </c>
      <c r="AL262" s="246" t="str">
        <f t="shared" si="55"/>
        <v>-</v>
      </c>
      <c r="AM262" s="237"/>
      <c r="AN262" s="237"/>
      <c r="AO262" s="237"/>
      <c r="AP262" s="237"/>
      <c r="AQ262" s="237"/>
      <c r="AR262" s="237"/>
      <c r="AS262" s="237"/>
      <c r="AT262" s="237"/>
      <c r="AU262" s="237"/>
      <c r="AV262" s="237"/>
      <c r="AW262" s="13"/>
      <c r="AX262" s="13"/>
    </row>
    <row r="263" spans="1:50" ht="12.75" customHeight="1" x14ac:dyDescent="0.2">
      <c r="A263" s="144">
        <f t="shared" si="42"/>
        <v>16</v>
      </c>
      <c r="B263" s="9">
        <v>240</v>
      </c>
      <c r="C263" s="213"/>
      <c r="D263" s="214"/>
      <c r="E263" s="79" t="str">
        <f>IF(ISBLANK(D263), "", VLOOKUP(D263, Z!$A$2:$C$4127, 3, FALSE))</f>
        <v/>
      </c>
      <c r="F263" s="215"/>
      <c r="G263" s="216"/>
      <c r="H263" s="217" t="b">
        <v>0</v>
      </c>
      <c r="I263" s="217" t="b">
        <v>0</v>
      </c>
      <c r="J263" s="152" t="str">
        <f t="shared" si="45"/>
        <v>-</v>
      </c>
      <c r="K263" s="218"/>
      <c r="L263" s="219"/>
      <c r="M263" s="220"/>
      <c r="N263" s="152" t="str">
        <f t="shared" si="46"/>
        <v>-</v>
      </c>
      <c r="O263" s="221"/>
      <c r="P263" s="222"/>
      <c r="Q263" s="214"/>
      <c r="R263" s="223"/>
      <c r="S263" s="213"/>
      <c r="T263" s="214"/>
      <c r="U263" s="79" t="str">
        <f>IF(ISBLANK(T263), "", VLOOKUP(T263, Z!$A$2:$C$4127, 3, FALSE))</f>
        <v/>
      </c>
      <c r="V263" s="225"/>
      <c r="W263" s="160">
        <f t="shared" si="47"/>
        <v>0</v>
      </c>
      <c r="X263" s="237"/>
      <c r="Y263" s="241">
        <f t="shared" si="48"/>
        <v>0</v>
      </c>
      <c r="Z263" s="242">
        <f t="shared" si="49"/>
        <v>15</v>
      </c>
      <c r="AA263" s="242">
        <v>0.75</v>
      </c>
      <c r="AB263" s="242">
        <f t="shared" si="43"/>
        <v>1.8</v>
      </c>
      <c r="AC263" s="242">
        <f t="shared" si="50"/>
        <v>43</v>
      </c>
      <c r="AD263" s="241" t="str" cm="1">
        <f t="array" ref="AD263">IFERROR(INDEX($AO$26:$AO$35, AF263), "-")</f>
        <v>-</v>
      </c>
      <c r="AE263" s="243" cm="1">
        <f t="array" ref="AE263">IFERROR(INDEX(($AP$26:$AS$35,$AP$36:$AV$40), IF($Y$20="B", MATCH($AF263, $AN$36:$AN$40, 0), MATCH($AF263, $AN$26:$AN$35, 0)), MATCH($AK263, $AP$25:$AV$25, 0), IF($Y$20="B", 2, 1)), 0)</f>
        <v>0</v>
      </c>
      <c r="AF263" s="244" t="str">
        <f t="shared" si="44"/>
        <v>-</v>
      </c>
      <c r="AG263" s="244" t="str">
        <f t="shared" si="51"/>
        <v>-</v>
      </c>
      <c r="AH263" s="245" t="str">
        <f t="shared" si="52"/>
        <v>-</v>
      </c>
      <c r="AI263" s="245" t="str">
        <f t="shared" si="53"/>
        <v>-</v>
      </c>
      <c r="AJ263" s="245" t="str" cm="1">
        <f t="array" ref="AJ263">IF($AG263=1, IF(ISBLANK($L263), "!", $L263), IFERROR(_xlfn.SWITCH(TRUE, AH263&lt;=0.5, "A", AH263&lt;=1, "B", AH263&lt;=1.5, "C", AH263&lt;=2, "D", AH263&lt;=2.5, "E", AH263&lt;=3, "F", AH263&lt;=1000, "G"), "-"))</f>
        <v>-</v>
      </c>
      <c r="AK263" s="245" t="str">
        <f t="shared" si="54"/>
        <v>-</v>
      </c>
      <c r="AL263" s="246" t="str">
        <f t="shared" si="55"/>
        <v>-</v>
      </c>
      <c r="AM263" s="237"/>
      <c r="AN263" s="237"/>
      <c r="AO263" s="237"/>
      <c r="AP263" s="237"/>
      <c r="AQ263" s="237"/>
      <c r="AR263" s="237"/>
      <c r="AS263" s="237"/>
      <c r="AT263" s="237"/>
      <c r="AU263" s="237"/>
      <c r="AV263" s="237"/>
      <c r="AW263" s="13"/>
      <c r="AX263" s="13"/>
    </row>
    <row r="264" spans="1:50" ht="12.75" customHeight="1" x14ac:dyDescent="0.2">
      <c r="A264" s="144">
        <f t="shared" si="42"/>
        <v>16</v>
      </c>
      <c r="B264" s="9">
        <v>241</v>
      </c>
      <c r="C264" s="213"/>
      <c r="D264" s="214"/>
      <c r="E264" s="79" t="str">
        <f>IF(ISBLANK(D264), "", VLOOKUP(D264, Z!$A$2:$C$4127, 3, FALSE))</f>
        <v/>
      </c>
      <c r="F264" s="215"/>
      <c r="G264" s="216"/>
      <c r="H264" s="217" t="b">
        <v>0</v>
      </c>
      <c r="I264" s="217" t="b">
        <v>0</v>
      </c>
      <c r="J264" s="152" t="str">
        <f t="shared" si="45"/>
        <v>-</v>
      </c>
      <c r="K264" s="218"/>
      <c r="L264" s="219"/>
      <c r="M264" s="220"/>
      <c r="N264" s="152" t="str">
        <f t="shared" si="46"/>
        <v>-</v>
      </c>
      <c r="O264" s="221"/>
      <c r="P264" s="222"/>
      <c r="Q264" s="214"/>
      <c r="R264" s="223"/>
      <c r="S264" s="213"/>
      <c r="T264" s="214"/>
      <c r="U264" s="79" t="str">
        <f>IF(ISBLANK(T264), "", VLOOKUP(T264, Z!$A$2:$C$4127, 3, FALSE))</f>
        <v/>
      </c>
      <c r="V264" s="225"/>
      <c r="W264" s="160">
        <f t="shared" si="47"/>
        <v>0</v>
      </c>
      <c r="X264" s="237"/>
      <c r="Y264" s="241">
        <f t="shared" si="48"/>
        <v>0</v>
      </c>
      <c r="Z264" s="242">
        <f t="shared" si="49"/>
        <v>15</v>
      </c>
      <c r="AA264" s="242">
        <v>0.75</v>
      </c>
      <c r="AB264" s="242">
        <f t="shared" si="43"/>
        <v>1.8</v>
      </c>
      <c r="AC264" s="242">
        <f t="shared" si="50"/>
        <v>43</v>
      </c>
      <c r="AD264" s="241" t="str" cm="1">
        <f t="array" ref="AD264">IFERROR(INDEX($AO$26:$AO$35, AF264), "-")</f>
        <v>-</v>
      </c>
      <c r="AE264" s="243" cm="1">
        <f t="array" ref="AE264">IFERROR(INDEX(($AP$26:$AS$35,$AP$36:$AV$40), IF($Y$20="B", MATCH($AF264, $AN$36:$AN$40, 0), MATCH($AF264, $AN$26:$AN$35, 0)), MATCH($AK264, $AP$25:$AV$25, 0), IF($Y$20="B", 2, 1)), 0)</f>
        <v>0</v>
      </c>
      <c r="AF264" s="244" t="str">
        <f t="shared" si="44"/>
        <v>-</v>
      </c>
      <c r="AG264" s="244" t="str">
        <f t="shared" si="51"/>
        <v>-</v>
      </c>
      <c r="AH264" s="245" t="str">
        <f t="shared" si="52"/>
        <v>-</v>
      </c>
      <c r="AI264" s="245" t="str">
        <f t="shared" si="53"/>
        <v>-</v>
      </c>
      <c r="AJ264" s="245" t="str" cm="1">
        <f t="array" ref="AJ264">IF($AG264=1, IF(ISBLANK($L264), "!", $L264), IFERROR(_xlfn.SWITCH(TRUE, AH264&lt;=0.5, "A", AH264&lt;=1, "B", AH264&lt;=1.5, "C", AH264&lt;=2, "D", AH264&lt;=2.5, "E", AH264&lt;=3, "F", AH264&lt;=1000, "G"), "-"))</f>
        <v>-</v>
      </c>
      <c r="AK264" s="245" t="str">
        <f t="shared" si="54"/>
        <v>-</v>
      </c>
      <c r="AL264" s="246" t="str">
        <f t="shared" si="55"/>
        <v>-</v>
      </c>
      <c r="AM264" s="237"/>
      <c r="AN264" s="237"/>
      <c r="AO264" s="237"/>
      <c r="AP264" s="237"/>
      <c r="AQ264" s="237"/>
      <c r="AR264" s="237"/>
      <c r="AS264" s="237"/>
      <c r="AT264" s="237"/>
      <c r="AU264" s="237"/>
      <c r="AV264" s="237"/>
      <c r="AW264" s="13"/>
      <c r="AX264" s="13"/>
    </row>
    <row r="265" spans="1:50" ht="12.75" customHeight="1" x14ac:dyDescent="0.2">
      <c r="A265" s="144">
        <f t="shared" si="42"/>
        <v>16</v>
      </c>
      <c r="B265" s="9">
        <v>242</v>
      </c>
      <c r="C265" s="213"/>
      <c r="D265" s="214"/>
      <c r="E265" s="79" t="str">
        <f>IF(ISBLANK(D265), "", VLOOKUP(D265, Z!$A$2:$C$4127, 3, FALSE))</f>
        <v/>
      </c>
      <c r="F265" s="215"/>
      <c r="G265" s="216"/>
      <c r="H265" s="217" t="b">
        <v>0</v>
      </c>
      <c r="I265" s="217" t="b">
        <v>0</v>
      </c>
      <c r="J265" s="152" t="str">
        <f t="shared" si="45"/>
        <v>-</v>
      </c>
      <c r="K265" s="218"/>
      <c r="L265" s="219"/>
      <c r="M265" s="220"/>
      <c r="N265" s="152" t="str">
        <f t="shared" si="46"/>
        <v>-</v>
      </c>
      <c r="O265" s="221"/>
      <c r="P265" s="222"/>
      <c r="Q265" s="214"/>
      <c r="R265" s="223"/>
      <c r="S265" s="213"/>
      <c r="T265" s="214"/>
      <c r="U265" s="79" t="str">
        <f>IF(ISBLANK(T265), "", VLOOKUP(T265, Z!$A$2:$C$4127, 3, FALSE))</f>
        <v/>
      </c>
      <c r="V265" s="225"/>
      <c r="W265" s="160">
        <f t="shared" si="47"/>
        <v>0</v>
      </c>
      <c r="X265" s="237"/>
      <c r="Y265" s="241">
        <f t="shared" si="48"/>
        <v>0</v>
      </c>
      <c r="Z265" s="242">
        <f t="shared" si="49"/>
        <v>15</v>
      </c>
      <c r="AA265" s="242">
        <v>0.75</v>
      </c>
      <c r="AB265" s="242">
        <f t="shared" si="43"/>
        <v>1.8</v>
      </c>
      <c r="AC265" s="242">
        <f t="shared" si="50"/>
        <v>43</v>
      </c>
      <c r="AD265" s="241" t="str" cm="1">
        <f t="array" ref="AD265">IFERROR(INDEX($AO$26:$AO$35, AF265), "-")</f>
        <v>-</v>
      </c>
      <c r="AE265" s="243" cm="1">
        <f t="array" ref="AE265">IFERROR(INDEX(($AP$26:$AS$35,$AP$36:$AV$40), IF($Y$20="B", MATCH($AF265, $AN$36:$AN$40, 0), MATCH($AF265, $AN$26:$AN$35, 0)), MATCH($AK265, $AP$25:$AV$25, 0), IF($Y$20="B", 2, 1)), 0)</f>
        <v>0</v>
      </c>
      <c r="AF265" s="244" t="str">
        <f t="shared" si="44"/>
        <v>-</v>
      </c>
      <c r="AG265" s="244" t="str">
        <f t="shared" si="51"/>
        <v>-</v>
      </c>
      <c r="AH265" s="245" t="str">
        <f t="shared" si="52"/>
        <v>-</v>
      </c>
      <c r="AI265" s="245" t="str">
        <f t="shared" si="53"/>
        <v>-</v>
      </c>
      <c r="AJ265" s="245" t="str" cm="1">
        <f t="array" ref="AJ265">IF($AG265=1, IF(ISBLANK($L265), "!", $L265), IFERROR(_xlfn.SWITCH(TRUE, AH265&lt;=0.5, "A", AH265&lt;=1, "B", AH265&lt;=1.5, "C", AH265&lt;=2, "D", AH265&lt;=2.5, "E", AH265&lt;=3, "F", AH265&lt;=1000, "G"), "-"))</f>
        <v>-</v>
      </c>
      <c r="AK265" s="245" t="str">
        <f t="shared" si="54"/>
        <v>-</v>
      </c>
      <c r="AL265" s="246" t="str">
        <f t="shared" si="55"/>
        <v>-</v>
      </c>
      <c r="AM265" s="237"/>
      <c r="AN265" s="237"/>
      <c r="AO265" s="237"/>
      <c r="AP265" s="237"/>
      <c r="AQ265" s="237"/>
      <c r="AR265" s="237"/>
      <c r="AS265" s="237"/>
      <c r="AT265" s="237"/>
      <c r="AU265" s="237"/>
      <c r="AV265" s="237"/>
      <c r="AW265" s="13"/>
      <c r="AX265" s="13"/>
    </row>
    <row r="266" spans="1:50" ht="12.75" customHeight="1" x14ac:dyDescent="0.2">
      <c r="A266" s="144">
        <f t="shared" si="42"/>
        <v>16</v>
      </c>
      <c r="B266" s="9">
        <v>243</v>
      </c>
      <c r="C266" s="213"/>
      <c r="D266" s="214"/>
      <c r="E266" s="79" t="str">
        <f>IF(ISBLANK(D266), "", VLOOKUP(D266, Z!$A$2:$C$4127, 3, FALSE))</f>
        <v/>
      </c>
      <c r="F266" s="215"/>
      <c r="G266" s="216"/>
      <c r="H266" s="217" t="b">
        <v>0</v>
      </c>
      <c r="I266" s="217" t="b">
        <v>0</v>
      </c>
      <c r="J266" s="152" t="str">
        <f t="shared" si="45"/>
        <v>-</v>
      </c>
      <c r="K266" s="218"/>
      <c r="L266" s="219"/>
      <c r="M266" s="220"/>
      <c r="N266" s="152" t="str">
        <f t="shared" si="46"/>
        <v>-</v>
      </c>
      <c r="O266" s="221"/>
      <c r="P266" s="222"/>
      <c r="Q266" s="214"/>
      <c r="R266" s="223"/>
      <c r="S266" s="213"/>
      <c r="T266" s="214"/>
      <c r="U266" s="79" t="str">
        <f>IF(ISBLANK(T266), "", VLOOKUP(T266, Z!$A$2:$C$4127, 3, FALSE))</f>
        <v/>
      </c>
      <c r="V266" s="225"/>
      <c r="W266" s="160">
        <f t="shared" si="47"/>
        <v>0</v>
      </c>
      <c r="X266" s="237"/>
      <c r="Y266" s="241">
        <f t="shared" si="48"/>
        <v>0</v>
      </c>
      <c r="Z266" s="242">
        <f t="shared" si="49"/>
        <v>15</v>
      </c>
      <c r="AA266" s="242">
        <v>0.75</v>
      </c>
      <c r="AB266" s="242">
        <f t="shared" si="43"/>
        <v>1.8</v>
      </c>
      <c r="AC266" s="242">
        <f t="shared" si="50"/>
        <v>43</v>
      </c>
      <c r="AD266" s="241" t="str" cm="1">
        <f t="array" ref="AD266">IFERROR(INDEX($AO$26:$AO$35, AF266), "-")</f>
        <v>-</v>
      </c>
      <c r="AE266" s="243" cm="1">
        <f t="array" ref="AE266">IFERROR(INDEX(($AP$26:$AS$35,$AP$36:$AV$40), IF($Y$20="B", MATCH($AF266, $AN$36:$AN$40, 0), MATCH($AF266, $AN$26:$AN$35, 0)), MATCH($AK266, $AP$25:$AV$25, 0), IF($Y$20="B", 2, 1)), 0)</f>
        <v>0</v>
      </c>
      <c r="AF266" s="244" t="str">
        <f t="shared" si="44"/>
        <v>-</v>
      </c>
      <c r="AG266" s="244" t="str">
        <f t="shared" si="51"/>
        <v>-</v>
      </c>
      <c r="AH266" s="245" t="str">
        <f t="shared" si="52"/>
        <v>-</v>
      </c>
      <c r="AI266" s="245" t="str">
        <f t="shared" si="53"/>
        <v>-</v>
      </c>
      <c r="AJ266" s="245" t="str" cm="1">
        <f t="array" ref="AJ266">IF($AG266=1, IF(ISBLANK($L266), "!", $L266), IFERROR(_xlfn.SWITCH(TRUE, AH266&lt;=0.5, "A", AH266&lt;=1, "B", AH266&lt;=1.5, "C", AH266&lt;=2, "D", AH266&lt;=2.5, "E", AH266&lt;=3, "F", AH266&lt;=1000, "G"), "-"))</f>
        <v>-</v>
      </c>
      <c r="AK266" s="245" t="str">
        <f t="shared" si="54"/>
        <v>-</v>
      </c>
      <c r="AL266" s="246" t="str">
        <f t="shared" si="55"/>
        <v>-</v>
      </c>
      <c r="AM266" s="237"/>
      <c r="AN266" s="237"/>
      <c r="AO266" s="237"/>
      <c r="AP266" s="237"/>
      <c r="AQ266" s="237"/>
      <c r="AR266" s="237"/>
      <c r="AS266" s="237"/>
      <c r="AT266" s="237"/>
      <c r="AU266" s="237"/>
      <c r="AV266" s="237"/>
      <c r="AW266" s="13"/>
      <c r="AX266" s="13"/>
    </row>
    <row r="267" spans="1:50" ht="12.75" customHeight="1" x14ac:dyDescent="0.2">
      <c r="A267" s="144">
        <f t="shared" si="42"/>
        <v>16</v>
      </c>
      <c r="B267" s="9">
        <v>244</v>
      </c>
      <c r="C267" s="213"/>
      <c r="D267" s="214"/>
      <c r="E267" s="79" t="str">
        <f>IF(ISBLANK(D267), "", VLOOKUP(D267, Z!$A$2:$C$4127, 3, FALSE))</f>
        <v/>
      </c>
      <c r="F267" s="215"/>
      <c r="G267" s="216"/>
      <c r="H267" s="217" t="b">
        <v>0</v>
      </c>
      <c r="I267" s="217" t="b">
        <v>0</v>
      </c>
      <c r="J267" s="152" t="str">
        <f t="shared" si="45"/>
        <v>-</v>
      </c>
      <c r="K267" s="218"/>
      <c r="L267" s="219"/>
      <c r="M267" s="220"/>
      <c r="N267" s="152" t="str">
        <f t="shared" si="46"/>
        <v>-</v>
      </c>
      <c r="O267" s="221"/>
      <c r="P267" s="222"/>
      <c r="Q267" s="214"/>
      <c r="R267" s="223"/>
      <c r="S267" s="213"/>
      <c r="T267" s="214"/>
      <c r="U267" s="79" t="str">
        <f>IF(ISBLANK(T267), "", VLOOKUP(T267, Z!$A$2:$C$4127, 3, FALSE))</f>
        <v/>
      </c>
      <c r="V267" s="225"/>
      <c r="W267" s="160">
        <f t="shared" si="47"/>
        <v>0</v>
      </c>
      <c r="X267" s="237"/>
      <c r="Y267" s="241">
        <f t="shared" si="48"/>
        <v>0</v>
      </c>
      <c r="Z267" s="242">
        <f t="shared" si="49"/>
        <v>15</v>
      </c>
      <c r="AA267" s="242">
        <v>0.75</v>
      </c>
      <c r="AB267" s="242">
        <f t="shared" si="43"/>
        <v>1.8</v>
      </c>
      <c r="AC267" s="242">
        <f t="shared" si="50"/>
        <v>43</v>
      </c>
      <c r="AD267" s="241" t="str" cm="1">
        <f t="array" ref="AD267">IFERROR(INDEX($AO$26:$AO$35, AF267), "-")</f>
        <v>-</v>
      </c>
      <c r="AE267" s="243" cm="1">
        <f t="array" ref="AE267">IFERROR(INDEX(($AP$26:$AS$35,$AP$36:$AV$40), IF($Y$20="B", MATCH($AF267, $AN$36:$AN$40, 0), MATCH($AF267, $AN$26:$AN$35, 0)), MATCH($AK267, $AP$25:$AV$25, 0), IF($Y$20="B", 2, 1)), 0)</f>
        <v>0</v>
      </c>
      <c r="AF267" s="244" t="str">
        <f t="shared" si="44"/>
        <v>-</v>
      </c>
      <c r="AG267" s="244" t="str">
        <f t="shared" si="51"/>
        <v>-</v>
      </c>
      <c r="AH267" s="245" t="str">
        <f t="shared" si="52"/>
        <v>-</v>
      </c>
      <c r="AI267" s="245" t="str">
        <f t="shared" si="53"/>
        <v>-</v>
      </c>
      <c r="AJ267" s="245" t="str" cm="1">
        <f t="array" ref="AJ267">IF($AG267=1, IF(ISBLANK($L267), "!", $L267), IFERROR(_xlfn.SWITCH(TRUE, AH267&lt;=0.5, "A", AH267&lt;=1, "B", AH267&lt;=1.5, "C", AH267&lt;=2, "D", AH267&lt;=2.5, "E", AH267&lt;=3, "F", AH267&lt;=1000, "G"), "-"))</f>
        <v>-</v>
      </c>
      <c r="AK267" s="245" t="str">
        <f t="shared" si="54"/>
        <v>-</v>
      </c>
      <c r="AL267" s="246" t="str">
        <f t="shared" si="55"/>
        <v>-</v>
      </c>
      <c r="AM267" s="237"/>
      <c r="AN267" s="237"/>
      <c r="AO267" s="237"/>
      <c r="AP267" s="237"/>
      <c r="AQ267" s="237"/>
      <c r="AR267" s="237"/>
      <c r="AS267" s="237"/>
      <c r="AT267" s="237"/>
      <c r="AU267" s="237"/>
      <c r="AV267" s="237"/>
      <c r="AW267" s="13"/>
      <c r="AX267" s="13"/>
    </row>
    <row r="268" spans="1:50" ht="12.75" customHeight="1" x14ac:dyDescent="0.2">
      <c r="A268" s="144">
        <f t="shared" si="42"/>
        <v>16</v>
      </c>
      <c r="B268" s="9">
        <v>245</v>
      </c>
      <c r="C268" s="213"/>
      <c r="D268" s="214"/>
      <c r="E268" s="79" t="str">
        <f>IF(ISBLANK(D268), "", VLOOKUP(D268, Z!$A$2:$C$4127, 3, FALSE))</f>
        <v/>
      </c>
      <c r="F268" s="215"/>
      <c r="G268" s="216"/>
      <c r="H268" s="217" t="b">
        <v>0</v>
      </c>
      <c r="I268" s="217" t="b">
        <v>0</v>
      </c>
      <c r="J268" s="152" t="str">
        <f t="shared" si="45"/>
        <v>-</v>
      </c>
      <c r="K268" s="218"/>
      <c r="L268" s="219"/>
      <c r="M268" s="220"/>
      <c r="N268" s="152" t="str">
        <f t="shared" si="46"/>
        <v>-</v>
      </c>
      <c r="O268" s="221"/>
      <c r="P268" s="222"/>
      <c r="Q268" s="214"/>
      <c r="R268" s="223"/>
      <c r="S268" s="213"/>
      <c r="T268" s="214"/>
      <c r="U268" s="79" t="str">
        <f>IF(ISBLANK(T268), "", VLOOKUP(T268, Z!$A$2:$C$4127, 3, FALSE))</f>
        <v/>
      </c>
      <c r="V268" s="225"/>
      <c r="W268" s="160">
        <f t="shared" si="47"/>
        <v>0</v>
      </c>
      <c r="X268" s="237"/>
      <c r="Y268" s="241">
        <f t="shared" si="48"/>
        <v>0</v>
      </c>
      <c r="Z268" s="242">
        <f t="shared" si="49"/>
        <v>15</v>
      </c>
      <c r="AA268" s="242">
        <v>0.75</v>
      </c>
      <c r="AB268" s="242">
        <f t="shared" si="43"/>
        <v>1.8</v>
      </c>
      <c r="AC268" s="242">
        <f t="shared" si="50"/>
        <v>43</v>
      </c>
      <c r="AD268" s="241" t="str" cm="1">
        <f t="array" ref="AD268">IFERROR(INDEX($AO$26:$AO$35, AF268), "-")</f>
        <v>-</v>
      </c>
      <c r="AE268" s="243" cm="1">
        <f t="array" ref="AE268">IFERROR(INDEX(($AP$26:$AS$35,$AP$36:$AV$40), IF($Y$20="B", MATCH($AF268, $AN$36:$AN$40, 0), MATCH($AF268, $AN$26:$AN$35, 0)), MATCH($AK268, $AP$25:$AV$25, 0), IF($Y$20="B", 2, 1)), 0)</f>
        <v>0</v>
      </c>
      <c r="AF268" s="244" t="str">
        <f t="shared" si="44"/>
        <v>-</v>
      </c>
      <c r="AG268" s="244" t="str">
        <f t="shared" si="51"/>
        <v>-</v>
      </c>
      <c r="AH268" s="245" t="str">
        <f t="shared" si="52"/>
        <v>-</v>
      </c>
      <c r="AI268" s="245" t="str">
        <f t="shared" si="53"/>
        <v>-</v>
      </c>
      <c r="AJ268" s="245" t="str" cm="1">
        <f t="array" ref="AJ268">IF($AG268=1, IF(ISBLANK($L268), "!", $L268), IFERROR(_xlfn.SWITCH(TRUE, AH268&lt;=0.5, "A", AH268&lt;=1, "B", AH268&lt;=1.5, "C", AH268&lt;=2, "D", AH268&lt;=2.5, "E", AH268&lt;=3, "F", AH268&lt;=1000, "G"), "-"))</f>
        <v>-</v>
      </c>
      <c r="AK268" s="245" t="str">
        <f t="shared" si="54"/>
        <v>-</v>
      </c>
      <c r="AL268" s="246" t="str">
        <f t="shared" si="55"/>
        <v>-</v>
      </c>
      <c r="AM268" s="237"/>
      <c r="AN268" s="237"/>
      <c r="AO268" s="237"/>
      <c r="AP268" s="237"/>
      <c r="AQ268" s="237"/>
      <c r="AR268" s="237"/>
      <c r="AS268" s="237"/>
      <c r="AT268" s="237"/>
      <c r="AU268" s="237"/>
      <c r="AV268" s="237"/>
      <c r="AW268" s="13"/>
      <c r="AX268" s="13"/>
    </row>
    <row r="269" spans="1:50" ht="12.75" customHeight="1" x14ac:dyDescent="0.2">
      <c r="A269" s="144">
        <f t="shared" si="42"/>
        <v>16</v>
      </c>
      <c r="B269" s="9">
        <v>246</v>
      </c>
      <c r="C269" s="213"/>
      <c r="D269" s="214"/>
      <c r="E269" s="79" t="str">
        <f>IF(ISBLANK(D269), "", VLOOKUP(D269, Z!$A$2:$C$4127, 3, FALSE))</f>
        <v/>
      </c>
      <c r="F269" s="215"/>
      <c r="G269" s="216"/>
      <c r="H269" s="217" t="b">
        <v>0</v>
      </c>
      <c r="I269" s="217" t="b">
        <v>0</v>
      </c>
      <c r="J269" s="152" t="str">
        <f t="shared" si="45"/>
        <v>-</v>
      </c>
      <c r="K269" s="218"/>
      <c r="L269" s="219"/>
      <c r="M269" s="220"/>
      <c r="N269" s="152" t="str">
        <f t="shared" si="46"/>
        <v>-</v>
      </c>
      <c r="O269" s="221"/>
      <c r="P269" s="222"/>
      <c r="Q269" s="214"/>
      <c r="R269" s="223"/>
      <c r="S269" s="213"/>
      <c r="T269" s="214"/>
      <c r="U269" s="79" t="str">
        <f>IF(ISBLANK(T269), "", VLOOKUP(T269, Z!$A$2:$C$4127, 3, FALSE))</f>
        <v/>
      </c>
      <c r="V269" s="225"/>
      <c r="W269" s="160">
        <f t="shared" si="47"/>
        <v>0</v>
      </c>
      <c r="X269" s="237"/>
      <c r="Y269" s="241">
        <f t="shared" si="48"/>
        <v>0</v>
      </c>
      <c r="Z269" s="242">
        <f t="shared" si="49"/>
        <v>15</v>
      </c>
      <c r="AA269" s="242">
        <v>0.75</v>
      </c>
      <c r="AB269" s="242">
        <f t="shared" si="43"/>
        <v>1.8</v>
      </c>
      <c r="AC269" s="242">
        <f t="shared" si="50"/>
        <v>43</v>
      </c>
      <c r="AD269" s="241" t="str" cm="1">
        <f t="array" ref="AD269">IFERROR(INDEX($AO$26:$AO$35, AF269), "-")</f>
        <v>-</v>
      </c>
      <c r="AE269" s="243" cm="1">
        <f t="array" ref="AE269">IFERROR(INDEX(($AP$26:$AS$35,$AP$36:$AV$40), IF($Y$20="B", MATCH($AF269, $AN$36:$AN$40, 0), MATCH($AF269, $AN$26:$AN$35, 0)), MATCH($AK269, $AP$25:$AV$25, 0), IF($Y$20="B", 2, 1)), 0)</f>
        <v>0</v>
      </c>
      <c r="AF269" s="244" t="str">
        <f t="shared" si="44"/>
        <v>-</v>
      </c>
      <c r="AG269" s="244" t="str">
        <f t="shared" si="51"/>
        <v>-</v>
      </c>
      <c r="AH269" s="245" t="str">
        <f t="shared" si="52"/>
        <v>-</v>
      </c>
      <c r="AI269" s="245" t="str">
        <f t="shared" si="53"/>
        <v>-</v>
      </c>
      <c r="AJ269" s="245" t="str" cm="1">
        <f t="array" ref="AJ269">IF($AG269=1, IF(ISBLANK($L269), "!", $L269), IFERROR(_xlfn.SWITCH(TRUE, AH269&lt;=0.5, "A", AH269&lt;=1, "B", AH269&lt;=1.5, "C", AH269&lt;=2, "D", AH269&lt;=2.5, "E", AH269&lt;=3, "F", AH269&lt;=1000, "G"), "-"))</f>
        <v>-</v>
      </c>
      <c r="AK269" s="245" t="str">
        <f t="shared" si="54"/>
        <v>-</v>
      </c>
      <c r="AL269" s="246" t="str">
        <f t="shared" si="55"/>
        <v>-</v>
      </c>
      <c r="AM269" s="237"/>
      <c r="AN269" s="237"/>
      <c r="AO269" s="237"/>
      <c r="AP269" s="237"/>
      <c r="AQ269" s="237"/>
      <c r="AR269" s="237"/>
      <c r="AS269" s="237"/>
      <c r="AT269" s="237"/>
      <c r="AU269" s="237"/>
      <c r="AV269" s="237"/>
      <c r="AW269" s="13"/>
      <c r="AX269" s="13"/>
    </row>
    <row r="270" spans="1:50" ht="12.75" customHeight="1" x14ac:dyDescent="0.2">
      <c r="A270" s="144">
        <f t="shared" si="42"/>
        <v>16</v>
      </c>
      <c r="B270" s="9">
        <v>247</v>
      </c>
      <c r="C270" s="213"/>
      <c r="D270" s="214"/>
      <c r="E270" s="79" t="str">
        <f>IF(ISBLANK(D270), "", VLOOKUP(D270, Z!$A$2:$C$4127, 3, FALSE))</f>
        <v/>
      </c>
      <c r="F270" s="215"/>
      <c r="G270" s="216"/>
      <c r="H270" s="217" t="b">
        <v>0</v>
      </c>
      <c r="I270" s="217" t="b">
        <v>0</v>
      </c>
      <c r="J270" s="152" t="str">
        <f t="shared" si="45"/>
        <v>-</v>
      </c>
      <c r="K270" s="218"/>
      <c r="L270" s="219"/>
      <c r="M270" s="220"/>
      <c r="N270" s="152" t="str">
        <f t="shared" si="46"/>
        <v>-</v>
      </c>
      <c r="O270" s="221"/>
      <c r="P270" s="222"/>
      <c r="Q270" s="214"/>
      <c r="R270" s="223"/>
      <c r="S270" s="213"/>
      <c r="T270" s="214"/>
      <c r="U270" s="79" t="str">
        <f>IF(ISBLANK(T270), "", VLOOKUP(T270, Z!$A$2:$C$4127, 3, FALSE))</f>
        <v/>
      </c>
      <c r="V270" s="225"/>
      <c r="W270" s="160">
        <f t="shared" si="47"/>
        <v>0</v>
      </c>
      <c r="X270" s="237"/>
      <c r="Y270" s="241">
        <f t="shared" si="48"/>
        <v>0</v>
      </c>
      <c r="Z270" s="242">
        <f t="shared" si="49"/>
        <v>15</v>
      </c>
      <c r="AA270" s="242">
        <v>0.75</v>
      </c>
      <c r="AB270" s="242">
        <f t="shared" si="43"/>
        <v>1.8</v>
      </c>
      <c r="AC270" s="242">
        <f t="shared" si="50"/>
        <v>43</v>
      </c>
      <c r="AD270" s="241" t="str" cm="1">
        <f t="array" ref="AD270">IFERROR(INDEX($AO$26:$AO$35, AF270), "-")</f>
        <v>-</v>
      </c>
      <c r="AE270" s="243" cm="1">
        <f t="array" ref="AE270">IFERROR(INDEX(($AP$26:$AS$35,$AP$36:$AV$40), IF($Y$20="B", MATCH($AF270, $AN$36:$AN$40, 0), MATCH($AF270, $AN$26:$AN$35, 0)), MATCH($AK270, $AP$25:$AV$25, 0), IF($Y$20="B", 2, 1)), 0)</f>
        <v>0</v>
      </c>
      <c r="AF270" s="244" t="str">
        <f t="shared" si="44"/>
        <v>-</v>
      </c>
      <c r="AG270" s="244" t="str">
        <f t="shared" si="51"/>
        <v>-</v>
      </c>
      <c r="AH270" s="245" t="str">
        <f t="shared" si="52"/>
        <v>-</v>
      </c>
      <c r="AI270" s="245" t="str">
        <f t="shared" si="53"/>
        <v>-</v>
      </c>
      <c r="AJ270" s="245" t="str" cm="1">
        <f t="array" ref="AJ270">IF($AG270=1, IF(ISBLANK($L270), "!", $L270), IFERROR(_xlfn.SWITCH(TRUE, AH270&lt;=0.5, "A", AH270&lt;=1, "B", AH270&lt;=1.5, "C", AH270&lt;=2, "D", AH270&lt;=2.5, "E", AH270&lt;=3, "F", AH270&lt;=1000, "G"), "-"))</f>
        <v>-</v>
      </c>
      <c r="AK270" s="245" t="str">
        <f t="shared" si="54"/>
        <v>-</v>
      </c>
      <c r="AL270" s="246" t="str">
        <f t="shared" si="55"/>
        <v>-</v>
      </c>
      <c r="AM270" s="237"/>
      <c r="AN270" s="237"/>
      <c r="AO270" s="237"/>
      <c r="AP270" s="237"/>
      <c r="AQ270" s="237"/>
      <c r="AR270" s="237"/>
      <c r="AS270" s="237"/>
      <c r="AT270" s="237"/>
      <c r="AU270" s="237"/>
      <c r="AV270" s="237"/>
      <c r="AW270" s="13"/>
      <c r="AX270" s="13"/>
    </row>
    <row r="271" spans="1:50" ht="12.75" customHeight="1" x14ac:dyDescent="0.2">
      <c r="A271" s="144">
        <f t="shared" si="42"/>
        <v>16</v>
      </c>
      <c r="B271" s="9">
        <v>248</v>
      </c>
      <c r="C271" s="213"/>
      <c r="D271" s="214"/>
      <c r="E271" s="79" t="str">
        <f>IF(ISBLANK(D271), "", VLOOKUP(D271, Z!$A$2:$C$4127, 3, FALSE))</f>
        <v/>
      </c>
      <c r="F271" s="215"/>
      <c r="G271" s="216"/>
      <c r="H271" s="217" t="b">
        <v>0</v>
      </c>
      <c r="I271" s="217" t="b">
        <v>0</v>
      </c>
      <c r="J271" s="152" t="str">
        <f t="shared" si="45"/>
        <v>-</v>
      </c>
      <c r="K271" s="218"/>
      <c r="L271" s="219"/>
      <c r="M271" s="220"/>
      <c r="N271" s="152" t="str">
        <f t="shared" si="46"/>
        <v>-</v>
      </c>
      <c r="O271" s="221"/>
      <c r="P271" s="222"/>
      <c r="Q271" s="214"/>
      <c r="R271" s="223"/>
      <c r="S271" s="213"/>
      <c r="T271" s="214"/>
      <c r="U271" s="79" t="str">
        <f>IF(ISBLANK(T271), "", VLOOKUP(T271, Z!$A$2:$C$4127, 3, FALSE))</f>
        <v/>
      </c>
      <c r="V271" s="225"/>
      <c r="W271" s="160">
        <f t="shared" si="47"/>
        <v>0</v>
      </c>
      <c r="X271" s="237"/>
      <c r="Y271" s="241">
        <f t="shared" si="48"/>
        <v>0</v>
      </c>
      <c r="Z271" s="242">
        <f t="shared" si="49"/>
        <v>15</v>
      </c>
      <c r="AA271" s="242">
        <v>0.75</v>
      </c>
      <c r="AB271" s="242">
        <f t="shared" si="43"/>
        <v>1.8</v>
      </c>
      <c r="AC271" s="242">
        <f t="shared" si="50"/>
        <v>43</v>
      </c>
      <c r="AD271" s="241" t="str" cm="1">
        <f t="array" ref="AD271">IFERROR(INDEX($AO$26:$AO$35, AF271), "-")</f>
        <v>-</v>
      </c>
      <c r="AE271" s="243" cm="1">
        <f t="array" ref="AE271">IFERROR(INDEX(($AP$26:$AS$35,$AP$36:$AV$40), IF($Y$20="B", MATCH($AF271, $AN$36:$AN$40, 0), MATCH($AF271, $AN$26:$AN$35, 0)), MATCH($AK271, $AP$25:$AV$25, 0), IF($Y$20="B", 2, 1)), 0)</f>
        <v>0</v>
      </c>
      <c r="AF271" s="244" t="str">
        <f t="shared" si="44"/>
        <v>-</v>
      </c>
      <c r="AG271" s="244" t="str">
        <f t="shared" si="51"/>
        <v>-</v>
      </c>
      <c r="AH271" s="245" t="str">
        <f t="shared" si="52"/>
        <v>-</v>
      </c>
      <c r="AI271" s="245" t="str">
        <f t="shared" si="53"/>
        <v>-</v>
      </c>
      <c r="AJ271" s="245" t="str" cm="1">
        <f t="array" ref="AJ271">IF($AG271=1, IF(ISBLANK($L271), "!", $L271), IFERROR(_xlfn.SWITCH(TRUE, AH271&lt;=0.5, "A", AH271&lt;=1, "B", AH271&lt;=1.5, "C", AH271&lt;=2, "D", AH271&lt;=2.5, "E", AH271&lt;=3, "F", AH271&lt;=1000, "G"), "-"))</f>
        <v>-</v>
      </c>
      <c r="AK271" s="245" t="str">
        <f t="shared" si="54"/>
        <v>-</v>
      </c>
      <c r="AL271" s="246" t="str">
        <f t="shared" si="55"/>
        <v>-</v>
      </c>
      <c r="AM271" s="237"/>
      <c r="AN271" s="237"/>
      <c r="AO271" s="237"/>
      <c r="AP271" s="237"/>
      <c r="AQ271" s="237"/>
      <c r="AR271" s="237"/>
      <c r="AS271" s="237"/>
      <c r="AT271" s="237"/>
      <c r="AU271" s="237"/>
      <c r="AV271" s="237"/>
      <c r="AW271" s="13"/>
      <c r="AX271" s="13"/>
    </row>
    <row r="272" spans="1:50" ht="12.75" customHeight="1" x14ac:dyDescent="0.2">
      <c r="A272" s="144">
        <f t="shared" si="42"/>
        <v>16</v>
      </c>
      <c r="B272" s="9">
        <v>249</v>
      </c>
      <c r="C272" s="213"/>
      <c r="D272" s="214"/>
      <c r="E272" s="79" t="str">
        <f>IF(ISBLANK(D272), "", VLOOKUP(D272, Z!$A$2:$C$4127, 3, FALSE))</f>
        <v/>
      </c>
      <c r="F272" s="215"/>
      <c r="G272" s="216"/>
      <c r="H272" s="217" t="b">
        <v>0</v>
      </c>
      <c r="I272" s="217" t="b">
        <v>0</v>
      </c>
      <c r="J272" s="152" t="str">
        <f t="shared" si="45"/>
        <v>-</v>
      </c>
      <c r="K272" s="218"/>
      <c r="L272" s="219"/>
      <c r="M272" s="220"/>
      <c r="N272" s="152" t="str">
        <f t="shared" si="46"/>
        <v>-</v>
      </c>
      <c r="O272" s="221"/>
      <c r="P272" s="222"/>
      <c r="Q272" s="214"/>
      <c r="R272" s="223"/>
      <c r="S272" s="213"/>
      <c r="T272" s="214"/>
      <c r="U272" s="79" t="str">
        <f>IF(ISBLANK(T272), "", VLOOKUP(T272, Z!$A$2:$C$4127, 3, FALSE))</f>
        <v/>
      </c>
      <c r="V272" s="225"/>
      <c r="W272" s="160">
        <f t="shared" si="47"/>
        <v>0</v>
      </c>
      <c r="X272" s="237"/>
      <c r="Y272" s="241">
        <f t="shared" si="48"/>
        <v>0</v>
      </c>
      <c r="Z272" s="242">
        <f t="shared" si="49"/>
        <v>15</v>
      </c>
      <c r="AA272" s="242">
        <v>0.75</v>
      </c>
      <c r="AB272" s="242">
        <f t="shared" si="43"/>
        <v>1.8</v>
      </c>
      <c r="AC272" s="242">
        <f t="shared" si="50"/>
        <v>43</v>
      </c>
      <c r="AD272" s="241" t="str" cm="1">
        <f t="array" ref="AD272">IFERROR(INDEX($AO$26:$AO$35, AF272), "-")</f>
        <v>-</v>
      </c>
      <c r="AE272" s="243" cm="1">
        <f t="array" ref="AE272">IFERROR(INDEX(($AP$26:$AS$35,$AP$36:$AV$40), IF($Y$20="B", MATCH($AF272, $AN$36:$AN$40, 0), MATCH($AF272, $AN$26:$AN$35, 0)), MATCH($AK272, $AP$25:$AV$25, 0), IF($Y$20="B", 2, 1)), 0)</f>
        <v>0</v>
      </c>
      <c r="AF272" s="244" t="str">
        <f t="shared" si="44"/>
        <v>-</v>
      </c>
      <c r="AG272" s="244" t="str">
        <f t="shared" si="51"/>
        <v>-</v>
      </c>
      <c r="AH272" s="245" t="str">
        <f t="shared" si="52"/>
        <v>-</v>
      </c>
      <c r="AI272" s="245" t="str">
        <f t="shared" si="53"/>
        <v>-</v>
      </c>
      <c r="AJ272" s="245" t="str" cm="1">
        <f t="array" ref="AJ272">IF($AG272=1, IF(ISBLANK($L272), "!", $L272), IFERROR(_xlfn.SWITCH(TRUE, AH272&lt;=0.5, "A", AH272&lt;=1, "B", AH272&lt;=1.5, "C", AH272&lt;=2, "D", AH272&lt;=2.5, "E", AH272&lt;=3, "F", AH272&lt;=1000, "G"), "-"))</f>
        <v>-</v>
      </c>
      <c r="AK272" s="245" t="str">
        <f t="shared" si="54"/>
        <v>-</v>
      </c>
      <c r="AL272" s="246" t="str">
        <f t="shared" si="55"/>
        <v>-</v>
      </c>
      <c r="AM272" s="237"/>
      <c r="AN272" s="237"/>
      <c r="AO272" s="237"/>
      <c r="AP272" s="237"/>
      <c r="AQ272" s="237"/>
      <c r="AR272" s="237"/>
      <c r="AS272" s="237"/>
      <c r="AT272" s="237"/>
      <c r="AU272" s="237"/>
      <c r="AV272" s="237"/>
      <c r="AW272" s="13"/>
      <c r="AX272" s="13"/>
    </row>
    <row r="273" spans="1:50" ht="12.75" customHeight="1" x14ac:dyDescent="0.2">
      <c r="A273" s="144">
        <f t="shared" si="42"/>
        <v>16</v>
      </c>
      <c r="B273" s="9">
        <v>250</v>
      </c>
      <c r="C273" s="213"/>
      <c r="D273" s="214"/>
      <c r="E273" s="79" t="str">
        <f>IF(ISBLANK(D273), "", VLOOKUP(D273, Z!$A$2:$C$4127, 3, FALSE))</f>
        <v/>
      </c>
      <c r="F273" s="215"/>
      <c r="G273" s="216"/>
      <c r="H273" s="217" t="b">
        <v>0</v>
      </c>
      <c r="I273" s="217" t="b">
        <v>0</v>
      </c>
      <c r="J273" s="152" t="str">
        <f t="shared" si="45"/>
        <v>-</v>
      </c>
      <c r="K273" s="218"/>
      <c r="L273" s="219"/>
      <c r="M273" s="220"/>
      <c r="N273" s="152" t="str">
        <f t="shared" si="46"/>
        <v>-</v>
      </c>
      <c r="O273" s="221"/>
      <c r="P273" s="222"/>
      <c r="Q273" s="214"/>
      <c r="R273" s="223"/>
      <c r="S273" s="213"/>
      <c r="T273" s="214"/>
      <c r="U273" s="79" t="str">
        <f>IF(ISBLANK(T273), "", VLOOKUP(T273, Z!$A$2:$C$4127, 3, FALSE))</f>
        <v/>
      </c>
      <c r="V273" s="225"/>
      <c r="W273" s="160">
        <f t="shared" si="47"/>
        <v>0</v>
      </c>
      <c r="X273" s="237"/>
      <c r="Y273" s="241">
        <f t="shared" si="48"/>
        <v>0</v>
      </c>
      <c r="Z273" s="242">
        <f t="shared" si="49"/>
        <v>15</v>
      </c>
      <c r="AA273" s="242">
        <v>0.75</v>
      </c>
      <c r="AB273" s="242">
        <f t="shared" si="43"/>
        <v>1.8</v>
      </c>
      <c r="AC273" s="242">
        <f t="shared" si="50"/>
        <v>43</v>
      </c>
      <c r="AD273" s="241" t="str" cm="1">
        <f t="array" ref="AD273">IFERROR(INDEX($AO$26:$AO$35, AF273), "-")</f>
        <v>-</v>
      </c>
      <c r="AE273" s="243" cm="1">
        <f t="array" ref="AE273">IFERROR(INDEX(($AP$26:$AS$35,$AP$36:$AV$40), IF($Y$20="B", MATCH($AF273, $AN$36:$AN$40, 0), MATCH($AF273, $AN$26:$AN$35, 0)), MATCH($AK273, $AP$25:$AV$25, 0), IF($Y$20="B", 2, 1)), 0)</f>
        <v>0</v>
      </c>
      <c r="AF273" s="244" t="str">
        <f t="shared" si="44"/>
        <v>-</v>
      </c>
      <c r="AG273" s="244" t="str">
        <f t="shared" si="51"/>
        <v>-</v>
      </c>
      <c r="AH273" s="245" t="str">
        <f t="shared" si="52"/>
        <v>-</v>
      </c>
      <c r="AI273" s="245" t="str">
        <f t="shared" si="53"/>
        <v>-</v>
      </c>
      <c r="AJ273" s="245" t="str" cm="1">
        <f t="array" ref="AJ273">IF($AG273=1, IF(ISBLANK($L273), "!", $L273), IFERROR(_xlfn.SWITCH(TRUE, AH273&lt;=0.5, "A", AH273&lt;=1, "B", AH273&lt;=1.5, "C", AH273&lt;=2, "D", AH273&lt;=2.5, "E", AH273&lt;=3, "F", AH273&lt;=1000, "G"), "-"))</f>
        <v>-</v>
      </c>
      <c r="AK273" s="245" t="str">
        <f t="shared" si="54"/>
        <v>-</v>
      </c>
      <c r="AL273" s="246" t="str">
        <f t="shared" si="55"/>
        <v>-</v>
      </c>
      <c r="AM273" s="237"/>
      <c r="AN273" s="237"/>
      <c r="AO273" s="237"/>
      <c r="AP273" s="237"/>
      <c r="AQ273" s="237"/>
      <c r="AR273" s="237"/>
      <c r="AS273" s="237"/>
      <c r="AT273" s="237"/>
      <c r="AU273" s="237"/>
      <c r="AV273" s="237"/>
      <c r="AW273" s="13"/>
      <c r="AX273" s="13"/>
    </row>
    <row r="274" spans="1:50" ht="12.75" customHeight="1" x14ac:dyDescent="0.2">
      <c r="A274" s="144">
        <f t="shared" si="42"/>
        <v>16</v>
      </c>
      <c r="B274" s="9">
        <v>251</v>
      </c>
      <c r="C274" s="213"/>
      <c r="D274" s="214"/>
      <c r="E274" s="79" t="str">
        <f>IF(ISBLANK(D274), "", VLOOKUP(D274, Z!$A$2:$C$4127, 3, FALSE))</f>
        <v/>
      </c>
      <c r="F274" s="215"/>
      <c r="G274" s="216"/>
      <c r="H274" s="217" t="b">
        <v>0</v>
      </c>
      <c r="I274" s="217" t="b">
        <v>0</v>
      </c>
      <c r="J274" s="152" t="str">
        <f t="shared" si="45"/>
        <v>-</v>
      </c>
      <c r="K274" s="218"/>
      <c r="L274" s="219"/>
      <c r="M274" s="220"/>
      <c r="N274" s="152" t="str">
        <f t="shared" si="46"/>
        <v>-</v>
      </c>
      <c r="O274" s="221"/>
      <c r="P274" s="222"/>
      <c r="Q274" s="214"/>
      <c r="R274" s="223"/>
      <c r="S274" s="213"/>
      <c r="T274" s="214"/>
      <c r="U274" s="79" t="str">
        <f>IF(ISBLANK(T274), "", VLOOKUP(T274, Z!$A$2:$C$4127, 3, FALSE))</f>
        <v/>
      </c>
      <c r="V274" s="225"/>
      <c r="W274" s="160">
        <f t="shared" si="47"/>
        <v>0</v>
      </c>
      <c r="X274" s="237"/>
      <c r="Y274" s="241">
        <f t="shared" si="48"/>
        <v>0</v>
      </c>
      <c r="Z274" s="242">
        <f t="shared" si="49"/>
        <v>15</v>
      </c>
      <c r="AA274" s="242">
        <v>0.75</v>
      </c>
      <c r="AB274" s="242">
        <f t="shared" si="43"/>
        <v>1.8</v>
      </c>
      <c r="AC274" s="242">
        <f t="shared" si="50"/>
        <v>43</v>
      </c>
      <c r="AD274" s="241" t="str" cm="1">
        <f t="array" ref="AD274">IFERROR(INDEX($AO$26:$AO$35, AF274), "-")</f>
        <v>-</v>
      </c>
      <c r="AE274" s="243" cm="1">
        <f t="array" ref="AE274">IFERROR(INDEX(($AP$26:$AS$35,$AP$36:$AV$40), IF($Y$20="B", MATCH($AF274, $AN$36:$AN$40, 0), MATCH($AF274, $AN$26:$AN$35, 0)), MATCH($AK274, $AP$25:$AV$25, 0), IF($Y$20="B", 2, 1)), 0)</f>
        <v>0</v>
      </c>
      <c r="AF274" s="244" t="str">
        <f t="shared" si="44"/>
        <v>-</v>
      </c>
      <c r="AG274" s="244" t="str">
        <f t="shared" si="51"/>
        <v>-</v>
      </c>
      <c r="AH274" s="245" t="str">
        <f t="shared" si="52"/>
        <v>-</v>
      </c>
      <c r="AI274" s="245" t="str">
        <f t="shared" si="53"/>
        <v>-</v>
      </c>
      <c r="AJ274" s="245" t="str" cm="1">
        <f t="array" ref="AJ274">IF($AG274=1, IF(ISBLANK($L274), "!", $L274), IFERROR(_xlfn.SWITCH(TRUE, AH274&lt;=0.5, "A", AH274&lt;=1, "B", AH274&lt;=1.5, "C", AH274&lt;=2, "D", AH274&lt;=2.5, "E", AH274&lt;=3, "F", AH274&lt;=1000, "G"), "-"))</f>
        <v>-</v>
      </c>
      <c r="AK274" s="245" t="str">
        <f t="shared" si="54"/>
        <v>-</v>
      </c>
      <c r="AL274" s="246" t="str">
        <f t="shared" si="55"/>
        <v>-</v>
      </c>
      <c r="AM274" s="237"/>
      <c r="AN274" s="237"/>
      <c r="AO274" s="237"/>
      <c r="AP274" s="237"/>
      <c r="AQ274" s="237"/>
      <c r="AR274" s="237"/>
      <c r="AS274" s="237"/>
      <c r="AT274" s="237"/>
      <c r="AU274" s="237"/>
      <c r="AV274" s="237"/>
      <c r="AW274" s="13"/>
      <c r="AX274" s="13"/>
    </row>
    <row r="275" spans="1:50" ht="12.75" customHeight="1" x14ac:dyDescent="0.2">
      <c r="A275" s="144">
        <f t="shared" si="42"/>
        <v>16</v>
      </c>
      <c r="B275" s="9">
        <v>252</v>
      </c>
      <c r="C275" s="213"/>
      <c r="D275" s="214"/>
      <c r="E275" s="79" t="str">
        <f>IF(ISBLANK(D275), "", VLOOKUP(D275, Z!$A$2:$C$4127, 3, FALSE))</f>
        <v/>
      </c>
      <c r="F275" s="215"/>
      <c r="G275" s="216"/>
      <c r="H275" s="217" t="b">
        <v>0</v>
      </c>
      <c r="I275" s="217" t="b">
        <v>0</v>
      </c>
      <c r="J275" s="152" t="str">
        <f t="shared" si="45"/>
        <v>-</v>
      </c>
      <c r="K275" s="218"/>
      <c r="L275" s="219"/>
      <c r="M275" s="220"/>
      <c r="N275" s="152" t="str">
        <f t="shared" si="46"/>
        <v>-</v>
      </c>
      <c r="O275" s="221"/>
      <c r="P275" s="222"/>
      <c r="Q275" s="214"/>
      <c r="R275" s="223"/>
      <c r="S275" s="213"/>
      <c r="T275" s="214"/>
      <c r="U275" s="79" t="str">
        <f>IF(ISBLANK(T275), "", VLOOKUP(T275, Z!$A$2:$C$4127, 3, FALSE))</f>
        <v/>
      </c>
      <c r="V275" s="225"/>
      <c r="W275" s="160">
        <f t="shared" si="47"/>
        <v>0</v>
      </c>
      <c r="X275" s="237"/>
      <c r="Y275" s="241">
        <f t="shared" si="48"/>
        <v>0</v>
      </c>
      <c r="Z275" s="242">
        <f t="shared" si="49"/>
        <v>15</v>
      </c>
      <c r="AA275" s="242">
        <v>0.75</v>
      </c>
      <c r="AB275" s="242">
        <f t="shared" si="43"/>
        <v>1.8</v>
      </c>
      <c r="AC275" s="242">
        <f t="shared" si="50"/>
        <v>43</v>
      </c>
      <c r="AD275" s="241" t="str" cm="1">
        <f t="array" ref="AD275">IFERROR(INDEX($AO$26:$AO$35, AF275), "-")</f>
        <v>-</v>
      </c>
      <c r="AE275" s="243" cm="1">
        <f t="array" ref="AE275">IFERROR(INDEX(($AP$26:$AS$35,$AP$36:$AV$40), IF($Y$20="B", MATCH($AF275, $AN$36:$AN$40, 0), MATCH($AF275, $AN$26:$AN$35, 0)), MATCH($AK275, $AP$25:$AV$25, 0), IF($Y$20="B", 2, 1)), 0)</f>
        <v>0</v>
      </c>
      <c r="AF275" s="244" t="str">
        <f t="shared" si="44"/>
        <v>-</v>
      </c>
      <c r="AG275" s="244" t="str">
        <f t="shared" si="51"/>
        <v>-</v>
      </c>
      <c r="AH275" s="245" t="str">
        <f t="shared" si="52"/>
        <v>-</v>
      </c>
      <c r="AI275" s="245" t="str">
        <f t="shared" si="53"/>
        <v>-</v>
      </c>
      <c r="AJ275" s="245" t="str" cm="1">
        <f t="array" ref="AJ275">IF($AG275=1, IF(ISBLANK($L275), "!", $L275), IFERROR(_xlfn.SWITCH(TRUE, AH275&lt;=0.5, "A", AH275&lt;=1, "B", AH275&lt;=1.5, "C", AH275&lt;=2, "D", AH275&lt;=2.5, "E", AH275&lt;=3, "F", AH275&lt;=1000, "G"), "-"))</f>
        <v>-</v>
      </c>
      <c r="AK275" s="245" t="str">
        <f t="shared" si="54"/>
        <v>-</v>
      </c>
      <c r="AL275" s="246" t="str">
        <f t="shared" si="55"/>
        <v>-</v>
      </c>
      <c r="AM275" s="237"/>
      <c r="AN275" s="237"/>
      <c r="AO275" s="237"/>
      <c r="AP275" s="237"/>
      <c r="AQ275" s="237"/>
      <c r="AR275" s="237"/>
      <c r="AS275" s="237"/>
      <c r="AT275" s="237"/>
      <c r="AU275" s="237"/>
      <c r="AV275" s="237"/>
      <c r="AW275" s="13"/>
      <c r="AX275" s="13"/>
    </row>
    <row r="276" spans="1:50" ht="12.75" customHeight="1" x14ac:dyDescent="0.2">
      <c r="A276" s="144">
        <f t="shared" si="42"/>
        <v>16</v>
      </c>
      <c r="B276" s="9">
        <v>253</v>
      </c>
      <c r="C276" s="213"/>
      <c r="D276" s="214"/>
      <c r="E276" s="79" t="str">
        <f>IF(ISBLANK(D276), "", VLOOKUP(D276, Z!$A$2:$C$4127, 3, FALSE))</f>
        <v/>
      </c>
      <c r="F276" s="215"/>
      <c r="G276" s="216"/>
      <c r="H276" s="217" t="b">
        <v>0</v>
      </c>
      <c r="I276" s="217" t="b">
        <v>0</v>
      </c>
      <c r="J276" s="152" t="str">
        <f t="shared" si="45"/>
        <v>-</v>
      </c>
      <c r="K276" s="218"/>
      <c r="L276" s="219"/>
      <c r="M276" s="220"/>
      <c r="N276" s="152" t="str">
        <f t="shared" si="46"/>
        <v>-</v>
      </c>
      <c r="O276" s="221"/>
      <c r="P276" s="222"/>
      <c r="Q276" s="214"/>
      <c r="R276" s="223"/>
      <c r="S276" s="213"/>
      <c r="T276" s="214"/>
      <c r="U276" s="79" t="str">
        <f>IF(ISBLANK(T276), "", VLOOKUP(T276, Z!$A$2:$C$4127, 3, FALSE))</f>
        <v/>
      </c>
      <c r="V276" s="225"/>
      <c r="W276" s="160">
        <f t="shared" si="47"/>
        <v>0</v>
      </c>
      <c r="X276" s="237"/>
      <c r="Y276" s="241">
        <f t="shared" si="48"/>
        <v>0</v>
      </c>
      <c r="Z276" s="242">
        <f t="shared" si="49"/>
        <v>15</v>
      </c>
      <c r="AA276" s="242">
        <v>0.75</v>
      </c>
      <c r="AB276" s="242">
        <f t="shared" si="43"/>
        <v>1.8</v>
      </c>
      <c r="AC276" s="242">
        <f t="shared" si="50"/>
        <v>43</v>
      </c>
      <c r="AD276" s="241" t="str" cm="1">
        <f t="array" ref="AD276">IFERROR(INDEX($AO$26:$AO$35, AF276), "-")</f>
        <v>-</v>
      </c>
      <c r="AE276" s="243" cm="1">
        <f t="array" ref="AE276">IFERROR(INDEX(($AP$26:$AS$35,$AP$36:$AV$40), IF($Y$20="B", MATCH($AF276, $AN$36:$AN$40, 0), MATCH($AF276, $AN$26:$AN$35, 0)), MATCH($AK276, $AP$25:$AV$25, 0), IF($Y$20="B", 2, 1)), 0)</f>
        <v>0</v>
      </c>
      <c r="AF276" s="244" t="str">
        <f t="shared" si="44"/>
        <v>-</v>
      </c>
      <c r="AG276" s="244" t="str">
        <f t="shared" si="51"/>
        <v>-</v>
      </c>
      <c r="AH276" s="245" t="str">
        <f t="shared" si="52"/>
        <v>-</v>
      </c>
      <c r="AI276" s="245" t="str">
        <f t="shared" si="53"/>
        <v>-</v>
      </c>
      <c r="AJ276" s="245" t="str" cm="1">
        <f t="array" ref="AJ276">IF($AG276=1, IF(ISBLANK($L276), "!", $L276), IFERROR(_xlfn.SWITCH(TRUE, AH276&lt;=0.5, "A", AH276&lt;=1, "B", AH276&lt;=1.5, "C", AH276&lt;=2, "D", AH276&lt;=2.5, "E", AH276&lt;=3, "F", AH276&lt;=1000, "G"), "-"))</f>
        <v>-</v>
      </c>
      <c r="AK276" s="245" t="str">
        <f t="shared" si="54"/>
        <v>-</v>
      </c>
      <c r="AL276" s="246" t="str">
        <f t="shared" si="55"/>
        <v>-</v>
      </c>
      <c r="AM276" s="237"/>
      <c r="AN276" s="237"/>
      <c r="AO276" s="237"/>
      <c r="AP276" s="237"/>
      <c r="AQ276" s="237"/>
      <c r="AR276" s="237"/>
      <c r="AS276" s="237"/>
      <c r="AT276" s="237"/>
      <c r="AU276" s="237"/>
      <c r="AV276" s="237"/>
      <c r="AW276" s="13"/>
      <c r="AX276" s="13"/>
    </row>
    <row r="277" spans="1:50" ht="12.75" customHeight="1" x14ac:dyDescent="0.2">
      <c r="A277" s="144">
        <f t="shared" si="42"/>
        <v>16</v>
      </c>
      <c r="B277" s="9">
        <v>254</v>
      </c>
      <c r="C277" s="213"/>
      <c r="D277" s="214"/>
      <c r="E277" s="79" t="str">
        <f>IF(ISBLANK(D277), "", VLOOKUP(D277, Z!$A$2:$C$4127, 3, FALSE))</f>
        <v/>
      </c>
      <c r="F277" s="215"/>
      <c r="G277" s="216"/>
      <c r="H277" s="217" t="b">
        <v>0</v>
      </c>
      <c r="I277" s="217" t="b">
        <v>0</v>
      </c>
      <c r="J277" s="152" t="str">
        <f t="shared" si="45"/>
        <v>-</v>
      </c>
      <c r="K277" s="218"/>
      <c r="L277" s="219"/>
      <c r="M277" s="220"/>
      <c r="N277" s="152" t="str">
        <f t="shared" si="46"/>
        <v>-</v>
      </c>
      <c r="O277" s="221"/>
      <c r="P277" s="222"/>
      <c r="Q277" s="214"/>
      <c r="R277" s="223"/>
      <c r="S277" s="213"/>
      <c r="T277" s="214"/>
      <c r="U277" s="79" t="str">
        <f>IF(ISBLANK(T277), "", VLOOKUP(T277, Z!$A$2:$C$4127, 3, FALSE))</f>
        <v/>
      </c>
      <c r="V277" s="225"/>
      <c r="W277" s="160">
        <f t="shared" si="47"/>
        <v>0</v>
      </c>
      <c r="X277" s="237"/>
      <c r="Y277" s="241">
        <f t="shared" si="48"/>
        <v>0</v>
      </c>
      <c r="Z277" s="242">
        <f t="shared" si="49"/>
        <v>15</v>
      </c>
      <c r="AA277" s="242">
        <v>0.75</v>
      </c>
      <c r="AB277" s="242">
        <f t="shared" si="43"/>
        <v>1.8</v>
      </c>
      <c r="AC277" s="242">
        <f t="shared" si="50"/>
        <v>43</v>
      </c>
      <c r="AD277" s="241" t="str" cm="1">
        <f t="array" ref="AD277">IFERROR(INDEX($AO$26:$AO$35, AF277), "-")</f>
        <v>-</v>
      </c>
      <c r="AE277" s="243" cm="1">
        <f t="array" ref="AE277">IFERROR(INDEX(($AP$26:$AS$35,$AP$36:$AV$40), IF($Y$20="B", MATCH($AF277, $AN$36:$AN$40, 0), MATCH($AF277, $AN$26:$AN$35, 0)), MATCH($AK277, $AP$25:$AV$25, 0), IF($Y$20="B", 2, 1)), 0)</f>
        <v>0</v>
      </c>
      <c r="AF277" s="244" t="str">
        <f t="shared" si="44"/>
        <v>-</v>
      </c>
      <c r="AG277" s="244" t="str">
        <f t="shared" si="51"/>
        <v>-</v>
      </c>
      <c r="AH277" s="245" t="str">
        <f t="shared" si="52"/>
        <v>-</v>
      </c>
      <c r="AI277" s="245" t="str">
        <f t="shared" si="53"/>
        <v>-</v>
      </c>
      <c r="AJ277" s="245" t="str" cm="1">
        <f t="array" ref="AJ277">IF($AG277=1, IF(ISBLANK($L277), "!", $L277), IFERROR(_xlfn.SWITCH(TRUE, AH277&lt;=0.5, "A", AH277&lt;=1, "B", AH277&lt;=1.5, "C", AH277&lt;=2, "D", AH277&lt;=2.5, "E", AH277&lt;=3, "F", AH277&lt;=1000, "G"), "-"))</f>
        <v>-</v>
      </c>
      <c r="AK277" s="245" t="str">
        <f t="shared" si="54"/>
        <v>-</v>
      </c>
      <c r="AL277" s="246" t="str">
        <f t="shared" si="55"/>
        <v>-</v>
      </c>
      <c r="AM277" s="237"/>
      <c r="AN277" s="237"/>
      <c r="AO277" s="237"/>
      <c r="AP277" s="237"/>
      <c r="AQ277" s="237"/>
      <c r="AR277" s="237"/>
      <c r="AS277" s="237"/>
      <c r="AT277" s="237"/>
      <c r="AU277" s="237"/>
      <c r="AV277" s="237"/>
      <c r="AW277" s="13"/>
      <c r="AX277" s="13"/>
    </row>
    <row r="278" spans="1:50" ht="12.75" customHeight="1" x14ac:dyDescent="0.2">
      <c r="A278" s="144">
        <f t="shared" si="42"/>
        <v>16</v>
      </c>
      <c r="B278" s="9">
        <v>255</v>
      </c>
      <c r="C278" s="213"/>
      <c r="D278" s="214"/>
      <c r="E278" s="79" t="str">
        <f>IF(ISBLANK(D278), "", VLOOKUP(D278, Z!$A$2:$C$4127, 3, FALSE))</f>
        <v/>
      </c>
      <c r="F278" s="215"/>
      <c r="G278" s="216"/>
      <c r="H278" s="217" t="b">
        <v>0</v>
      </c>
      <c r="I278" s="217" t="b">
        <v>0</v>
      </c>
      <c r="J278" s="152" t="str">
        <f t="shared" si="45"/>
        <v>-</v>
      </c>
      <c r="K278" s="218"/>
      <c r="L278" s="219"/>
      <c r="M278" s="220"/>
      <c r="N278" s="152" t="str">
        <f t="shared" si="46"/>
        <v>-</v>
      </c>
      <c r="O278" s="221"/>
      <c r="P278" s="222"/>
      <c r="Q278" s="214"/>
      <c r="R278" s="223"/>
      <c r="S278" s="213"/>
      <c r="T278" s="214"/>
      <c r="U278" s="79" t="str">
        <f>IF(ISBLANK(T278), "", VLOOKUP(T278, Z!$A$2:$C$4127, 3, FALSE))</f>
        <v/>
      </c>
      <c r="V278" s="225"/>
      <c r="W278" s="160">
        <f t="shared" si="47"/>
        <v>0</v>
      </c>
      <c r="X278" s="237"/>
      <c r="Y278" s="241">
        <f t="shared" si="48"/>
        <v>0</v>
      </c>
      <c r="Z278" s="242">
        <f t="shared" si="49"/>
        <v>15</v>
      </c>
      <c r="AA278" s="242">
        <v>0.75</v>
      </c>
      <c r="AB278" s="242">
        <f t="shared" si="43"/>
        <v>1.8</v>
      </c>
      <c r="AC278" s="242">
        <f t="shared" si="50"/>
        <v>43</v>
      </c>
      <c r="AD278" s="241" t="str" cm="1">
        <f t="array" ref="AD278">IFERROR(INDEX($AO$26:$AO$35, AF278), "-")</f>
        <v>-</v>
      </c>
      <c r="AE278" s="243" cm="1">
        <f t="array" ref="AE278">IFERROR(INDEX(($AP$26:$AS$35,$AP$36:$AV$40), IF($Y$20="B", MATCH($AF278, $AN$36:$AN$40, 0), MATCH($AF278, $AN$26:$AN$35, 0)), MATCH($AK278, $AP$25:$AV$25, 0), IF($Y$20="B", 2, 1)), 0)</f>
        <v>0</v>
      </c>
      <c r="AF278" s="244" t="str">
        <f t="shared" si="44"/>
        <v>-</v>
      </c>
      <c r="AG278" s="244" t="str">
        <f t="shared" si="51"/>
        <v>-</v>
      </c>
      <c r="AH278" s="245" t="str">
        <f t="shared" si="52"/>
        <v>-</v>
      </c>
      <c r="AI278" s="245" t="str">
        <f t="shared" si="53"/>
        <v>-</v>
      </c>
      <c r="AJ278" s="245" t="str" cm="1">
        <f t="array" ref="AJ278">IF($AG278=1, IF(ISBLANK($L278), "!", $L278), IFERROR(_xlfn.SWITCH(TRUE, AH278&lt;=0.5, "A", AH278&lt;=1, "B", AH278&lt;=1.5, "C", AH278&lt;=2, "D", AH278&lt;=2.5, "E", AH278&lt;=3, "F", AH278&lt;=1000, "G"), "-"))</f>
        <v>-</v>
      </c>
      <c r="AK278" s="245" t="str">
        <f t="shared" si="54"/>
        <v>-</v>
      </c>
      <c r="AL278" s="246" t="str">
        <f t="shared" si="55"/>
        <v>-</v>
      </c>
      <c r="AM278" s="237"/>
      <c r="AN278" s="237"/>
      <c r="AO278" s="237"/>
      <c r="AP278" s="237"/>
      <c r="AQ278" s="237"/>
      <c r="AR278" s="237"/>
      <c r="AS278" s="237"/>
      <c r="AT278" s="237"/>
      <c r="AU278" s="237"/>
      <c r="AV278" s="237"/>
      <c r="AW278" s="13"/>
      <c r="AX278" s="13"/>
    </row>
    <row r="279" spans="1:50" ht="12.75" customHeight="1" x14ac:dyDescent="0.2">
      <c r="A279" s="144">
        <f t="shared" si="42"/>
        <v>16</v>
      </c>
      <c r="B279" s="9">
        <v>256</v>
      </c>
      <c r="C279" s="213"/>
      <c r="D279" s="214"/>
      <c r="E279" s="79" t="str">
        <f>IF(ISBLANK(D279), "", VLOOKUP(D279, Z!$A$2:$C$4127, 3, FALSE))</f>
        <v/>
      </c>
      <c r="F279" s="215"/>
      <c r="G279" s="216"/>
      <c r="H279" s="217" t="b">
        <v>0</v>
      </c>
      <c r="I279" s="217" t="b">
        <v>0</v>
      </c>
      <c r="J279" s="152" t="str">
        <f t="shared" si="45"/>
        <v>-</v>
      </c>
      <c r="K279" s="218"/>
      <c r="L279" s="219"/>
      <c r="M279" s="220"/>
      <c r="N279" s="152" t="str">
        <f t="shared" si="46"/>
        <v>-</v>
      </c>
      <c r="O279" s="221"/>
      <c r="P279" s="222"/>
      <c r="Q279" s="214"/>
      <c r="R279" s="223"/>
      <c r="S279" s="213"/>
      <c r="T279" s="214"/>
      <c r="U279" s="79" t="str">
        <f>IF(ISBLANK(T279), "", VLOOKUP(T279, Z!$A$2:$C$4127, 3, FALSE))</f>
        <v/>
      </c>
      <c r="V279" s="225"/>
      <c r="W279" s="160">
        <f t="shared" si="47"/>
        <v>0</v>
      </c>
      <c r="X279" s="237"/>
      <c r="Y279" s="241">
        <f t="shared" si="48"/>
        <v>0</v>
      </c>
      <c r="Z279" s="242">
        <f t="shared" si="49"/>
        <v>15</v>
      </c>
      <c r="AA279" s="242">
        <v>0.75</v>
      </c>
      <c r="AB279" s="242">
        <f t="shared" si="43"/>
        <v>1.8</v>
      </c>
      <c r="AC279" s="242">
        <f t="shared" si="50"/>
        <v>43</v>
      </c>
      <c r="AD279" s="241" t="str" cm="1">
        <f t="array" ref="AD279">IFERROR(INDEX($AO$26:$AO$35, AF279), "-")</f>
        <v>-</v>
      </c>
      <c r="AE279" s="243" cm="1">
        <f t="array" ref="AE279">IFERROR(INDEX(($AP$26:$AS$35,$AP$36:$AV$40), IF($Y$20="B", MATCH($AF279, $AN$36:$AN$40, 0), MATCH($AF279, $AN$26:$AN$35, 0)), MATCH($AK279, $AP$25:$AV$25, 0), IF($Y$20="B", 2, 1)), 0)</f>
        <v>0</v>
      </c>
      <c r="AF279" s="244" t="str">
        <f t="shared" si="44"/>
        <v>-</v>
      </c>
      <c r="AG279" s="244" t="str">
        <f t="shared" si="51"/>
        <v>-</v>
      </c>
      <c r="AH279" s="245" t="str">
        <f t="shared" si="52"/>
        <v>-</v>
      </c>
      <c r="AI279" s="245" t="str">
        <f t="shared" si="53"/>
        <v>-</v>
      </c>
      <c r="AJ279" s="245" t="str" cm="1">
        <f t="array" ref="AJ279">IF($AG279=1, IF(ISBLANK($L279), "!", $L279), IFERROR(_xlfn.SWITCH(TRUE, AH279&lt;=0.5, "A", AH279&lt;=1, "B", AH279&lt;=1.5, "C", AH279&lt;=2, "D", AH279&lt;=2.5, "E", AH279&lt;=3, "F", AH279&lt;=1000, "G"), "-"))</f>
        <v>-</v>
      </c>
      <c r="AK279" s="245" t="str">
        <f t="shared" si="54"/>
        <v>-</v>
      </c>
      <c r="AL279" s="246" t="str">
        <f t="shared" si="55"/>
        <v>-</v>
      </c>
      <c r="AM279" s="237"/>
      <c r="AN279" s="237"/>
      <c r="AO279" s="237"/>
      <c r="AP279" s="237"/>
      <c r="AQ279" s="237"/>
      <c r="AR279" s="237"/>
      <c r="AS279" s="237"/>
      <c r="AT279" s="237"/>
      <c r="AU279" s="237"/>
      <c r="AV279" s="237"/>
      <c r="AW279" s="13"/>
      <c r="AX279" s="13"/>
    </row>
    <row r="280" spans="1:50" ht="12.75" customHeight="1" x14ac:dyDescent="0.2">
      <c r="A280" s="144">
        <f t="shared" ref="A280:A343" si="56">COUNTBLANK(C280:G280) + COUNTBLANK(O280:W280) + IF(I280, COUNTBLANK(K280:L280), COUNTBLANK(J280:N280))</f>
        <v>16</v>
      </c>
      <c r="B280" s="9">
        <v>257</v>
      </c>
      <c r="C280" s="213"/>
      <c r="D280" s="214"/>
      <c r="E280" s="79" t="str">
        <f>IF(ISBLANK(D280), "", VLOOKUP(D280, Z!$A$2:$C$4127, 3, FALSE))</f>
        <v/>
      </c>
      <c r="F280" s="215"/>
      <c r="G280" s="216"/>
      <c r="H280" s="217" t="b">
        <v>0</v>
      </c>
      <c r="I280" s="217" t="b">
        <v>0</v>
      </c>
      <c r="J280" s="152" t="str">
        <f t="shared" si="45"/>
        <v>-</v>
      </c>
      <c r="K280" s="218"/>
      <c r="L280" s="219"/>
      <c r="M280" s="220"/>
      <c r="N280" s="152" t="str">
        <f t="shared" si="46"/>
        <v>-</v>
      </c>
      <c r="O280" s="221"/>
      <c r="P280" s="222"/>
      <c r="Q280" s="214"/>
      <c r="R280" s="223"/>
      <c r="S280" s="213"/>
      <c r="T280" s="214"/>
      <c r="U280" s="79" t="str">
        <f>IF(ISBLANK(T280), "", VLOOKUP(T280, Z!$A$2:$C$4127, 3, FALSE))</f>
        <v/>
      </c>
      <c r="V280" s="225"/>
      <c r="W280" s="160">
        <f t="shared" si="47"/>
        <v>0</v>
      </c>
      <c r="X280" s="237"/>
      <c r="Y280" s="241">
        <f t="shared" si="48"/>
        <v>0</v>
      </c>
      <c r="Z280" s="242">
        <f t="shared" si="49"/>
        <v>15</v>
      </c>
      <c r="AA280" s="242">
        <v>0.75</v>
      </c>
      <c r="AB280" s="242">
        <f t="shared" ref="AB280:AB343" si="57">IF(H280, 1.4, 1.8)</f>
        <v>1.8</v>
      </c>
      <c r="AC280" s="242">
        <f t="shared" si="50"/>
        <v>43</v>
      </c>
      <c r="AD280" s="241" t="str" cm="1">
        <f t="array" ref="AD280">IFERROR(INDEX($AO$26:$AO$35, AF280), "-")</f>
        <v>-</v>
      </c>
      <c r="AE280" s="243" cm="1">
        <f t="array" ref="AE280">IFERROR(INDEX(($AP$26:$AS$35,$AP$36:$AV$40), IF($Y$20="B", MATCH($AF280, $AN$36:$AN$40, 0), MATCH($AF280, $AN$26:$AN$35, 0)), MATCH($AK280, $AP$25:$AV$25, 0), IF($Y$20="B", 2, 1)), 0)</f>
        <v>0</v>
      </c>
      <c r="AF280" s="244" t="str">
        <f t="shared" ref="AF280:AF343" si="58">IFERROR(MATCH($G280,INDEX(categories_EZ,,1),0),IFERROR(MATCH($G280,INDEX(categories_EZ,,2),0),IFERROR(MATCH($G280,INDEX(categories_EZ,,3),0),"-")))</f>
        <v>-</v>
      </c>
      <c r="AG280" s="244" t="str">
        <f t="shared" si="51"/>
        <v>-</v>
      </c>
      <c r="AH280" s="245" t="str">
        <f t="shared" si="52"/>
        <v>-</v>
      </c>
      <c r="AI280" s="245" t="str">
        <f t="shared" si="53"/>
        <v>-</v>
      </c>
      <c r="AJ280" s="245" t="str" cm="1">
        <f t="array" ref="AJ280">IF($AG280=1, IF(ISBLANK($L280), "!", $L280), IFERROR(_xlfn.SWITCH(TRUE, AH280&lt;=0.5, "A", AH280&lt;=1, "B", AH280&lt;=1.5, "C", AH280&lt;=2, "D", AH280&lt;=2.5, "E", AH280&lt;=3, "F", AH280&lt;=1000, "G"), "-"))</f>
        <v>-</v>
      </c>
      <c r="AK280" s="245" t="str">
        <f t="shared" si="54"/>
        <v>-</v>
      </c>
      <c r="AL280" s="246" t="str">
        <f t="shared" si="55"/>
        <v>-</v>
      </c>
      <c r="AM280" s="237"/>
      <c r="AN280" s="237"/>
      <c r="AO280" s="237"/>
      <c r="AP280" s="237"/>
      <c r="AQ280" s="237"/>
      <c r="AR280" s="237"/>
      <c r="AS280" s="237"/>
      <c r="AT280" s="237"/>
      <c r="AU280" s="237"/>
      <c r="AV280" s="237"/>
      <c r="AW280" s="13"/>
      <c r="AX280" s="13"/>
    </row>
    <row r="281" spans="1:50" ht="12.75" customHeight="1" x14ac:dyDescent="0.2">
      <c r="A281" s="144">
        <f t="shared" si="56"/>
        <v>16</v>
      </c>
      <c r="B281" s="9">
        <v>258</v>
      </c>
      <c r="C281" s="213"/>
      <c r="D281" s="214"/>
      <c r="E281" s="79" t="str">
        <f>IF(ISBLANK(D281), "", VLOOKUP(D281, Z!$A$2:$C$4127, 3, FALSE))</f>
        <v/>
      </c>
      <c r="F281" s="215"/>
      <c r="G281" s="216"/>
      <c r="H281" s="217" t="b">
        <v>0</v>
      </c>
      <c r="I281" s="217" t="b">
        <v>0</v>
      </c>
      <c r="J281" s="152" t="str">
        <f t="shared" ref="J281:J344" si="59">AD281</f>
        <v>-</v>
      </c>
      <c r="K281" s="218"/>
      <c r="L281" s="219"/>
      <c r="M281" s="220"/>
      <c r="N281" s="152" t="str">
        <f t="shared" ref="N281:N344" si="60">AJ281</f>
        <v>-</v>
      </c>
      <c r="O281" s="221"/>
      <c r="P281" s="222"/>
      <c r="Q281" s="214"/>
      <c r="R281" s="223"/>
      <c r="S281" s="213"/>
      <c r="T281" s="214"/>
      <c r="U281" s="79" t="str">
        <f>IF(ISBLANK(T281), "", VLOOKUP(T281, Z!$A$2:$C$4127, 3, FALSE))</f>
        <v/>
      </c>
      <c r="V281" s="225"/>
      <c r="W281" s="160">
        <f t="shared" ref="W281:W344" si="61">IF(AL281=TRUE, 0, $Y281 * 1000)</f>
        <v>0</v>
      </c>
      <c r="X281" s="237"/>
      <c r="Y281" s="241">
        <f t="shared" ref="Y281:Y344" si="62">IFERROR(AE281, 0)</f>
        <v>0</v>
      </c>
      <c r="Z281" s="242">
        <f t="shared" ref="Z281:Z344" si="63">IF($Y$20="A", 15, 5)</f>
        <v>15</v>
      </c>
      <c r="AA281" s="242">
        <v>0.75</v>
      </c>
      <c r="AB281" s="242">
        <f t="shared" si="57"/>
        <v>1.8</v>
      </c>
      <c r="AC281" s="242">
        <f t="shared" ref="AC281:AC344" si="64">IFERROR((16 + 15 * AB281), "-")</f>
        <v>43</v>
      </c>
      <c r="AD281" s="241" t="str" cm="1">
        <f t="array" ref="AD281">IFERROR(INDEX($AO$26:$AO$35, AF281), "-")</f>
        <v>-</v>
      </c>
      <c r="AE281" s="243" cm="1">
        <f t="array" ref="AE281">IFERROR(INDEX(($AP$26:$AS$35,$AP$36:$AV$40), IF($Y$20="B", MATCH($AF281, $AN$36:$AN$40, 0), MATCH($AF281, $AN$26:$AN$35, 0)), MATCH($AK281, $AP$25:$AV$25, 0), IF($Y$20="B", 2, 1)), 0)</f>
        <v>0</v>
      </c>
      <c r="AF281" s="244" t="str">
        <f t="shared" si="58"/>
        <v>-</v>
      </c>
      <c r="AG281" s="244" t="str">
        <f t="shared" ref="AG281:AG344" si="65">IF(ISNUMBER(AF281), IF($I281, 1, 2), "-")</f>
        <v>-</v>
      </c>
      <c r="AH281" s="245" t="str">
        <f t="shared" ref="AH281:AH344" si="66">IF(AND(M281&gt;0, AG281=2), M281/AC281, "-")</f>
        <v>-</v>
      </c>
      <c r="AI281" s="245" t="str">
        <f t="shared" ref="AI281:AI344" si="67">IF(M281&gt;0, MAX(M281/AC281 - 0.5, 0.5), "-")</f>
        <v>-</v>
      </c>
      <c r="AJ281" s="245" t="str" cm="1">
        <f t="array" ref="AJ281">IF($AG281=1, IF(ISBLANK($L281), "!", $L281), IFERROR(_xlfn.SWITCH(TRUE, AH281&lt;=0.5, "A", AH281&lt;=1, "B", AH281&lt;=1.5, "C", AH281&lt;=2, "D", AH281&lt;=2.5, "E", AH281&lt;=3, "F", AH281&lt;=1000, "G"), "-"))</f>
        <v>-</v>
      </c>
      <c r="AK281" s="245" t="str">
        <f t="shared" ref="AK281:AK344" si="68">IF(AJ281&lt;&gt;"-", IF($AG281=1, $AJ281, IF(AND($Y$20="A", AJ281&gt;"D"), "!", CHAR((MAX(CODE(AJ281)-1, CODE("A")))))), "-")</f>
        <v>-</v>
      </c>
      <c r="AL281" s="246" t="str">
        <f t="shared" ref="AL281:AL344" si="69">IF($Y$20="B", FALSE, IFERROR(AND(AG281&lt;&gt;1, AI281+0.5&gt;2), "-"))</f>
        <v>-</v>
      </c>
      <c r="AM281" s="237"/>
      <c r="AN281" s="237"/>
      <c r="AO281" s="237"/>
      <c r="AP281" s="237"/>
      <c r="AQ281" s="237"/>
      <c r="AR281" s="237"/>
      <c r="AS281" s="237"/>
      <c r="AT281" s="237"/>
      <c r="AU281" s="237"/>
      <c r="AV281" s="237"/>
      <c r="AW281" s="13"/>
      <c r="AX281" s="13"/>
    </row>
    <row r="282" spans="1:50" ht="12.75" customHeight="1" x14ac:dyDescent="0.2">
      <c r="A282" s="144">
        <f t="shared" si="56"/>
        <v>16</v>
      </c>
      <c r="B282" s="9">
        <v>259</v>
      </c>
      <c r="C282" s="213"/>
      <c r="D282" s="214"/>
      <c r="E282" s="79" t="str">
        <f>IF(ISBLANK(D282), "", VLOOKUP(D282, Z!$A$2:$C$4127, 3, FALSE))</f>
        <v/>
      </c>
      <c r="F282" s="215"/>
      <c r="G282" s="216"/>
      <c r="H282" s="217" t="b">
        <v>0</v>
      </c>
      <c r="I282" s="217" t="b">
        <v>0</v>
      </c>
      <c r="J282" s="152" t="str">
        <f t="shared" si="59"/>
        <v>-</v>
      </c>
      <c r="K282" s="218"/>
      <c r="L282" s="219"/>
      <c r="M282" s="220"/>
      <c r="N282" s="152" t="str">
        <f t="shared" si="60"/>
        <v>-</v>
      </c>
      <c r="O282" s="221"/>
      <c r="P282" s="222"/>
      <c r="Q282" s="214"/>
      <c r="R282" s="223"/>
      <c r="S282" s="213"/>
      <c r="T282" s="214"/>
      <c r="U282" s="79" t="str">
        <f>IF(ISBLANK(T282), "", VLOOKUP(T282, Z!$A$2:$C$4127, 3, FALSE))</f>
        <v/>
      </c>
      <c r="V282" s="225"/>
      <c r="W282" s="160">
        <f t="shared" si="61"/>
        <v>0</v>
      </c>
      <c r="X282" s="237"/>
      <c r="Y282" s="241">
        <f t="shared" si="62"/>
        <v>0</v>
      </c>
      <c r="Z282" s="242">
        <f t="shared" si="63"/>
        <v>15</v>
      </c>
      <c r="AA282" s="242">
        <v>0.75</v>
      </c>
      <c r="AB282" s="242">
        <f t="shared" si="57"/>
        <v>1.8</v>
      </c>
      <c r="AC282" s="242">
        <f t="shared" si="64"/>
        <v>43</v>
      </c>
      <c r="AD282" s="241" t="str" cm="1">
        <f t="array" ref="AD282">IFERROR(INDEX($AO$26:$AO$35, AF282), "-")</f>
        <v>-</v>
      </c>
      <c r="AE282" s="243" cm="1">
        <f t="array" ref="AE282">IFERROR(INDEX(($AP$26:$AS$35,$AP$36:$AV$40), IF($Y$20="B", MATCH($AF282, $AN$36:$AN$40, 0), MATCH($AF282, $AN$26:$AN$35, 0)), MATCH($AK282, $AP$25:$AV$25, 0), IF($Y$20="B", 2, 1)), 0)</f>
        <v>0</v>
      </c>
      <c r="AF282" s="244" t="str">
        <f t="shared" si="58"/>
        <v>-</v>
      </c>
      <c r="AG282" s="244" t="str">
        <f t="shared" si="65"/>
        <v>-</v>
      </c>
      <c r="AH282" s="245" t="str">
        <f t="shared" si="66"/>
        <v>-</v>
      </c>
      <c r="AI282" s="245" t="str">
        <f t="shared" si="67"/>
        <v>-</v>
      </c>
      <c r="AJ282" s="245" t="str" cm="1">
        <f t="array" ref="AJ282">IF($AG282=1, IF(ISBLANK($L282), "!", $L282), IFERROR(_xlfn.SWITCH(TRUE, AH282&lt;=0.5, "A", AH282&lt;=1, "B", AH282&lt;=1.5, "C", AH282&lt;=2, "D", AH282&lt;=2.5, "E", AH282&lt;=3, "F", AH282&lt;=1000, "G"), "-"))</f>
        <v>-</v>
      </c>
      <c r="AK282" s="245" t="str">
        <f t="shared" si="68"/>
        <v>-</v>
      </c>
      <c r="AL282" s="246" t="str">
        <f t="shared" si="69"/>
        <v>-</v>
      </c>
      <c r="AM282" s="237"/>
      <c r="AN282" s="237"/>
      <c r="AO282" s="237"/>
      <c r="AP282" s="237"/>
      <c r="AQ282" s="237"/>
      <c r="AR282" s="237"/>
      <c r="AS282" s="237"/>
      <c r="AT282" s="237"/>
      <c r="AU282" s="237"/>
      <c r="AV282" s="237"/>
      <c r="AW282" s="13"/>
      <c r="AX282" s="13"/>
    </row>
    <row r="283" spans="1:50" ht="12.75" customHeight="1" x14ac:dyDescent="0.2">
      <c r="A283" s="144">
        <f t="shared" si="56"/>
        <v>16</v>
      </c>
      <c r="B283" s="9">
        <v>260</v>
      </c>
      <c r="C283" s="213"/>
      <c r="D283" s="214"/>
      <c r="E283" s="79" t="str">
        <f>IF(ISBLANK(D283), "", VLOOKUP(D283, Z!$A$2:$C$4127, 3, FALSE))</f>
        <v/>
      </c>
      <c r="F283" s="215"/>
      <c r="G283" s="216"/>
      <c r="H283" s="217" t="b">
        <v>0</v>
      </c>
      <c r="I283" s="217" t="b">
        <v>0</v>
      </c>
      <c r="J283" s="152" t="str">
        <f t="shared" si="59"/>
        <v>-</v>
      </c>
      <c r="K283" s="218"/>
      <c r="L283" s="219"/>
      <c r="M283" s="220"/>
      <c r="N283" s="152" t="str">
        <f t="shared" si="60"/>
        <v>-</v>
      </c>
      <c r="O283" s="221"/>
      <c r="P283" s="222"/>
      <c r="Q283" s="214"/>
      <c r="R283" s="223"/>
      <c r="S283" s="213"/>
      <c r="T283" s="214"/>
      <c r="U283" s="79" t="str">
        <f>IF(ISBLANK(T283), "", VLOOKUP(T283, Z!$A$2:$C$4127, 3, FALSE))</f>
        <v/>
      </c>
      <c r="V283" s="225"/>
      <c r="W283" s="160">
        <f t="shared" si="61"/>
        <v>0</v>
      </c>
      <c r="X283" s="237"/>
      <c r="Y283" s="241">
        <f t="shared" si="62"/>
        <v>0</v>
      </c>
      <c r="Z283" s="242">
        <f t="shared" si="63"/>
        <v>15</v>
      </c>
      <c r="AA283" s="242">
        <v>0.75</v>
      </c>
      <c r="AB283" s="242">
        <f t="shared" si="57"/>
        <v>1.8</v>
      </c>
      <c r="AC283" s="242">
        <f t="shared" si="64"/>
        <v>43</v>
      </c>
      <c r="AD283" s="241" t="str" cm="1">
        <f t="array" ref="AD283">IFERROR(INDEX($AO$26:$AO$35, AF283), "-")</f>
        <v>-</v>
      </c>
      <c r="AE283" s="243" cm="1">
        <f t="array" ref="AE283">IFERROR(INDEX(($AP$26:$AS$35,$AP$36:$AV$40), IF($Y$20="B", MATCH($AF283, $AN$36:$AN$40, 0), MATCH($AF283, $AN$26:$AN$35, 0)), MATCH($AK283, $AP$25:$AV$25, 0), IF($Y$20="B", 2, 1)), 0)</f>
        <v>0</v>
      </c>
      <c r="AF283" s="244" t="str">
        <f t="shared" si="58"/>
        <v>-</v>
      </c>
      <c r="AG283" s="244" t="str">
        <f t="shared" si="65"/>
        <v>-</v>
      </c>
      <c r="AH283" s="245" t="str">
        <f t="shared" si="66"/>
        <v>-</v>
      </c>
      <c r="AI283" s="245" t="str">
        <f t="shared" si="67"/>
        <v>-</v>
      </c>
      <c r="AJ283" s="245" t="str" cm="1">
        <f t="array" ref="AJ283">IF($AG283=1, IF(ISBLANK($L283), "!", $L283), IFERROR(_xlfn.SWITCH(TRUE, AH283&lt;=0.5, "A", AH283&lt;=1, "B", AH283&lt;=1.5, "C", AH283&lt;=2, "D", AH283&lt;=2.5, "E", AH283&lt;=3, "F", AH283&lt;=1000, "G"), "-"))</f>
        <v>-</v>
      </c>
      <c r="AK283" s="245" t="str">
        <f t="shared" si="68"/>
        <v>-</v>
      </c>
      <c r="AL283" s="246" t="str">
        <f t="shared" si="69"/>
        <v>-</v>
      </c>
      <c r="AM283" s="237"/>
      <c r="AN283" s="237"/>
      <c r="AO283" s="237"/>
      <c r="AP283" s="237"/>
      <c r="AQ283" s="237"/>
      <c r="AR283" s="237"/>
      <c r="AS283" s="237"/>
      <c r="AT283" s="237"/>
      <c r="AU283" s="237"/>
      <c r="AV283" s="237"/>
      <c r="AW283" s="13"/>
      <c r="AX283" s="13"/>
    </row>
    <row r="284" spans="1:50" ht="12.75" customHeight="1" x14ac:dyDescent="0.2">
      <c r="A284" s="144">
        <f t="shared" si="56"/>
        <v>16</v>
      </c>
      <c r="B284" s="9">
        <v>261</v>
      </c>
      <c r="C284" s="213"/>
      <c r="D284" s="214"/>
      <c r="E284" s="79" t="str">
        <f>IF(ISBLANK(D284), "", VLOOKUP(D284, Z!$A$2:$C$4127, 3, FALSE))</f>
        <v/>
      </c>
      <c r="F284" s="215"/>
      <c r="G284" s="216"/>
      <c r="H284" s="217" t="b">
        <v>0</v>
      </c>
      <c r="I284" s="217" t="b">
        <v>0</v>
      </c>
      <c r="J284" s="152" t="str">
        <f t="shared" si="59"/>
        <v>-</v>
      </c>
      <c r="K284" s="218"/>
      <c r="L284" s="219"/>
      <c r="M284" s="220"/>
      <c r="N284" s="152" t="str">
        <f t="shared" si="60"/>
        <v>-</v>
      </c>
      <c r="O284" s="221"/>
      <c r="P284" s="222"/>
      <c r="Q284" s="214"/>
      <c r="R284" s="223"/>
      <c r="S284" s="213"/>
      <c r="T284" s="214"/>
      <c r="U284" s="79" t="str">
        <f>IF(ISBLANK(T284), "", VLOOKUP(T284, Z!$A$2:$C$4127, 3, FALSE))</f>
        <v/>
      </c>
      <c r="V284" s="225"/>
      <c r="W284" s="160">
        <f t="shared" si="61"/>
        <v>0</v>
      </c>
      <c r="X284" s="237"/>
      <c r="Y284" s="241">
        <f t="shared" si="62"/>
        <v>0</v>
      </c>
      <c r="Z284" s="242">
        <f t="shared" si="63"/>
        <v>15</v>
      </c>
      <c r="AA284" s="242">
        <v>0.75</v>
      </c>
      <c r="AB284" s="242">
        <f t="shared" si="57"/>
        <v>1.8</v>
      </c>
      <c r="AC284" s="242">
        <f t="shared" si="64"/>
        <v>43</v>
      </c>
      <c r="AD284" s="241" t="str" cm="1">
        <f t="array" ref="AD284">IFERROR(INDEX($AO$26:$AO$35, AF284), "-")</f>
        <v>-</v>
      </c>
      <c r="AE284" s="243" cm="1">
        <f t="array" ref="AE284">IFERROR(INDEX(($AP$26:$AS$35,$AP$36:$AV$40), IF($Y$20="B", MATCH($AF284, $AN$36:$AN$40, 0), MATCH($AF284, $AN$26:$AN$35, 0)), MATCH($AK284, $AP$25:$AV$25, 0), IF($Y$20="B", 2, 1)), 0)</f>
        <v>0</v>
      </c>
      <c r="AF284" s="244" t="str">
        <f t="shared" si="58"/>
        <v>-</v>
      </c>
      <c r="AG284" s="244" t="str">
        <f t="shared" si="65"/>
        <v>-</v>
      </c>
      <c r="AH284" s="245" t="str">
        <f t="shared" si="66"/>
        <v>-</v>
      </c>
      <c r="AI284" s="245" t="str">
        <f t="shared" si="67"/>
        <v>-</v>
      </c>
      <c r="AJ284" s="245" t="str" cm="1">
        <f t="array" ref="AJ284">IF($AG284=1, IF(ISBLANK($L284), "!", $L284), IFERROR(_xlfn.SWITCH(TRUE, AH284&lt;=0.5, "A", AH284&lt;=1, "B", AH284&lt;=1.5, "C", AH284&lt;=2, "D", AH284&lt;=2.5, "E", AH284&lt;=3, "F", AH284&lt;=1000, "G"), "-"))</f>
        <v>-</v>
      </c>
      <c r="AK284" s="245" t="str">
        <f t="shared" si="68"/>
        <v>-</v>
      </c>
      <c r="AL284" s="246" t="str">
        <f t="shared" si="69"/>
        <v>-</v>
      </c>
      <c r="AM284" s="237"/>
      <c r="AN284" s="237"/>
      <c r="AO284" s="237"/>
      <c r="AP284" s="237"/>
      <c r="AQ284" s="237"/>
      <c r="AR284" s="237"/>
      <c r="AS284" s="237"/>
      <c r="AT284" s="237"/>
      <c r="AU284" s="237"/>
      <c r="AV284" s="237"/>
      <c r="AW284" s="13"/>
      <c r="AX284" s="13"/>
    </row>
    <row r="285" spans="1:50" ht="12.75" customHeight="1" x14ac:dyDescent="0.2">
      <c r="A285" s="144">
        <f t="shared" si="56"/>
        <v>16</v>
      </c>
      <c r="B285" s="9">
        <v>262</v>
      </c>
      <c r="C285" s="213"/>
      <c r="D285" s="214"/>
      <c r="E285" s="79" t="str">
        <f>IF(ISBLANK(D285), "", VLOOKUP(D285, Z!$A$2:$C$4127, 3, FALSE))</f>
        <v/>
      </c>
      <c r="F285" s="215"/>
      <c r="G285" s="216"/>
      <c r="H285" s="217" t="b">
        <v>0</v>
      </c>
      <c r="I285" s="217" t="b">
        <v>0</v>
      </c>
      <c r="J285" s="152" t="str">
        <f t="shared" si="59"/>
        <v>-</v>
      </c>
      <c r="K285" s="218"/>
      <c r="L285" s="219"/>
      <c r="M285" s="220"/>
      <c r="N285" s="152" t="str">
        <f t="shared" si="60"/>
        <v>-</v>
      </c>
      <c r="O285" s="221"/>
      <c r="P285" s="222"/>
      <c r="Q285" s="214"/>
      <c r="R285" s="223"/>
      <c r="S285" s="213"/>
      <c r="T285" s="214"/>
      <c r="U285" s="79" t="str">
        <f>IF(ISBLANK(T285), "", VLOOKUP(T285, Z!$A$2:$C$4127, 3, FALSE))</f>
        <v/>
      </c>
      <c r="V285" s="225"/>
      <c r="W285" s="160">
        <f t="shared" si="61"/>
        <v>0</v>
      </c>
      <c r="X285" s="237"/>
      <c r="Y285" s="241">
        <f t="shared" si="62"/>
        <v>0</v>
      </c>
      <c r="Z285" s="242">
        <f t="shared" si="63"/>
        <v>15</v>
      </c>
      <c r="AA285" s="242">
        <v>0.75</v>
      </c>
      <c r="AB285" s="242">
        <f t="shared" si="57"/>
        <v>1.8</v>
      </c>
      <c r="AC285" s="242">
        <f t="shared" si="64"/>
        <v>43</v>
      </c>
      <c r="AD285" s="241" t="str" cm="1">
        <f t="array" ref="AD285">IFERROR(INDEX($AO$26:$AO$35, AF285), "-")</f>
        <v>-</v>
      </c>
      <c r="AE285" s="243" cm="1">
        <f t="array" ref="AE285">IFERROR(INDEX(($AP$26:$AS$35,$AP$36:$AV$40), IF($Y$20="B", MATCH($AF285, $AN$36:$AN$40, 0), MATCH($AF285, $AN$26:$AN$35, 0)), MATCH($AK285, $AP$25:$AV$25, 0), IF($Y$20="B", 2, 1)), 0)</f>
        <v>0</v>
      </c>
      <c r="AF285" s="244" t="str">
        <f t="shared" si="58"/>
        <v>-</v>
      </c>
      <c r="AG285" s="244" t="str">
        <f t="shared" si="65"/>
        <v>-</v>
      </c>
      <c r="AH285" s="245" t="str">
        <f t="shared" si="66"/>
        <v>-</v>
      </c>
      <c r="AI285" s="245" t="str">
        <f t="shared" si="67"/>
        <v>-</v>
      </c>
      <c r="AJ285" s="245" t="str" cm="1">
        <f t="array" ref="AJ285">IF($AG285=1, IF(ISBLANK($L285), "!", $L285), IFERROR(_xlfn.SWITCH(TRUE, AH285&lt;=0.5, "A", AH285&lt;=1, "B", AH285&lt;=1.5, "C", AH285&lt;=2, "D", AH285&lt;=2.5, "E", AH285&lt;=3, "F", AH285&lt;=1000, "G"), "-"))</f>
        <v>-</v>
      </c>
      <c r="AK285" s="245" t="str">
        <f t="shared" si="68"/>
        <v>-</v>
      </c>
      <c r="AL285" s="246" t="str">
        <f t="shared" si="69"/>
        <v>-</v>
      </c>
      <c r="AM285" s="237"/>
      <c r="AN285" s="237"/>
      <c r="AO285" s="237"/>
      <c r="AP285" s="237"/>
      <c r="AQ285" s="237"/>
      <c r="AR285" s="237"/>
      <c r="AS285" s="237"/>
      <c r="AT285" s="237"/>
      <c r="AU285" s="237"/>
      <c r="AV285" s="237"/>
      <c r="AW285" s="13"/>
      <c r="AX285" s="13"/>
    </row>
    <row r="286" spans="1:50" ht="12.75" customHeight="1" x14ac:dyDescent="0.2">
      <c r="A286" s="144">
        <f t="shared" si="56"/>
        <v>16</v>
      </c>
      <c r="B286" s="9">
        <v>263</v>
      </c>
      <c r="C286" s="213"/>
      <c r="D286" s="214"/>
      <c r="E286" s="79" t="str">
        <f>IF(ISBLANK(D286), "", VLOOKUP(D286, Z!$A$2:$C$4127, 3, FALSE))</f>
        <v/>
      </c>
      <c r="F286" s="215"/>
      <c r="G286" s="216"/>
      <c r="H286" s="217" t="b">
        <v>0</v>
      </c>
      <c r="I286" s="217" t="b">
        <v>0</v>
      </c>
      <c r="J286" s="152" t="str">
        <f t="shared" si="59"/>
        <v>-</v>
      </c>
      <c r="K286" s="218"/>
      <c r="L286" s="219"/>
      <c r="M286" s="220"/>
      <c r="N286" s="152" t="str">
        <f t="shared" si="60"/>
        <v>-</v>
      </c>
      <c r="O286" s="221"/>
      <c r="P286" s="222"/>
      <c r="Q286" s="214"/>
      <c r="R286" s="223"/>
      <c r="S286" s="213"/>
      <c r="T286" s="214"/>
      <c r="U286" s="79" t="str">
        <f>IF(ISBLANK(T286), "", VLOOKUP(T286, Z!$A$2:$C$4127, 3, FALSE))</f>
        <v/>
      </c>
      <c r="V286" s="225"/>
      <c r="W286" s="160">
        <f t="shared" si="61"/>
        <v>0</v>
      </c>
      <c r="X286" s="237"/>
      <c r="Y286" s="241">
        <f t="shared" si="62"/>
        <v>0</v>
      </c>
      <c r="Z286" s="242">
        <f t="shared" si="63"/>
        <v>15</v>
      </c>
      <c r="AA286" s="242">
        <v>0.75</v>
      </c>
      <c r="AB286" s="242">
        <f t="shared" si="57"/>
        <v>1.8</v>
      </c>
      <c r="AC286" s="242">
        <f t="shared" si="64"/>
        <v>43</v>
      </c>
      <c r="AD286" s="241" t="str" cm="1">
        <f t="array" ref="AD286">IFERROR(INDEX($AO$26:$AO$35, AF286), "-")</f>
        <v>-</v>
      </c>
      <c r="AE286" s="243" cm="1">
        <f t="array" ref="AE286">IFERROR(INDEX(($AP$26:$AS$35,$AP$36:$AV$40), IF($Y$20="B", MATCH($AF286, $AN$36:$AN$40, 0), MATCH($AF286, $AN$26:$AN$35, 0)), MATCH($AK286, $AP$25:$AV$25, 0), IF($Y$20="B", 2, 1)), 0)</f>
        <v>0</v>
      </c>
      <c r="AF286" s="244" t="str">
        <f t="shared" si="58"/>
        <v>-</v>
      </c>
      <c r="AG286" s="244" t="str">
        <f t="shared" si="65"/>
        <v>-</v>
      </c>
      <c r="AH286" s="245" t="str">
        <f t="shared" si="66"/>
        <v>-</v>
      </c>
      <c r="AI286" s="245" t="str">
        <f t="shared" si="67"/>
        <v>-</v>
      </c>
      <c r="AJ286" s="245" t="str" cm="1">
        <f t="array" ref="AJ286">IF($AG286=1, IF(ISBLANK($L286), "!", $L286), IFERROR(_xlfn.SWITCH(TRUE, AH286&lt;=0.5, "A", AH286&lt;=1, "B", AH286&lt;=1.5, "C", AH286&lt;=2, "D", AH286&lt;=2.5, "E", AH286&lt;=3, "F", AH286&lt;=1000, "G"), "-"))</f>
        <v>-</v>
      </c>
      <c r="AK286" s="245" t="str">
        <f t="shared" si="68"/>
        <v>-</v>
      </c>
      <c r="AL286" s="246" t="str">
        <f t="shared" si="69"/>
        <v>-</v>
      </c>
      <c r="AM286" s="237"/>
      <c r="AN286" s="237"/>
      <c r="AO286" s="237"/>
      <c r="AP286" s="237"/>
      <c r="AQ286" s="237"/>
      <c r="AR286" s="237"/>
      <c r="AS286" s="237"/>
      <c r="AT286" s="237"/>
      <c r="AU286" s="237"/>
      <c r="AV286" s="237"/>
      <c r="AW286" s="13"/>
      <c r="AX286" s="13"/>
    </row>
    <row r="287" spans="1:50" ht="12.75" customHeight="1" x14ac:dyDescent="0.2">
      <c r="A287" s="144">
        <f t="shared" si="56"/>
        <v>16</v>
      </c>
      <c r="B287" s="9">
        <v>264</v>
      </c>
      <c r="C287" s="213"/>
      <c r="D287" s="214"/>
      <c r="E287" s="79" t="str">
        <f>IF(ISBLANK(D287), "", VLOOKUP(D287, Z!$A$2:$C$4127, 3, FALSE))</f>
        <v/>
      </c>
      <c r="F287" s="215"/>
      <c r="G287" s="216"/>
      <c r="H287" s="217" t="b">
        <v>0</v>
      </c>
      <c r="I287" s="217" t="b">
        <v>0</v>
      </c>
      <c r="J287" s="152" t="str">
        <f t="shared" si="59"/>
        <v>-</v>
      </c>
      <c r="K287" s="218"/>
      <c r="L287" s="219"/>
      <c r="M287" s="220"/>
      <c r="N287" s="152" t="str">
        <f t="shared" si="60"/>
        <v>-</v>
      </c>
      <c r="O287" s="221"/>
      <c r="P287" s="222"/>
      <c r="Q287" s="214"/>
      <c r="R287" s="223"/>
      <c r="S287" s="213"/>
      <c r="T287" s="214"/>
      <c r="U287" s="79" t="str">
        <f>IF(ISBLANK(T287), "", VLOOKUP(T287, Z!$A$2:$C$4127, 3, FALSE))</f>
        <v/>
      </c>
      <c r="V287" s="225"/>
      <c r="W287" s="160">
        <f t="shared" si="61"/>
        <v>0</v>
      </c>
      <c r="X287" s="237"/>
      <c r="Y287" s="241">
        <f t="shared" si="62"/>
        <v>0</v>
      </c>
      <c r="Z287" s="242">
        <f t="shared" si="63"/>
        <v>15</v>
      </c>
      <c r="AA287" s="242">
        <v>0.75</v>
      </c>
      <c r="AB287" s="242">
        <f t="shared" si="57"/>
        <v>1.8</v>
      </c>
      <c r="AC287" s="242">
        <f t="shared" si="64"/>
        <v>43</v>
      </c>
      <c r="AD287" s="241" t="str" cm="1">
        <f t="array" ref="AD287">IFERROR(INDEX($AO$26:$AO$35, AF287), "-")</f>
        <v>-</v>
      </c>
      <c r="AE287" s="243" cm="1">
        <f t="array" ref="AE287">IFERROR(INDEX(($AP$26:$AS$35,$AP$36:$AV$40), IF($Y$20="B", MATCH($AF287, $AN$36:$AN$40, 0), MATCH($AF287, $AN$26:$AN$35, 0)), MATCH($AK287, $AP$25:$AV$25, 0), IF($Y$20="B", 2, 1)), 0)</f>
        <v>0</v>
      </c>
      <c r="AF287" s="244" t="str">
        <f t="shared" si="58"/>
        <v>-</v>
      </c>
      <c r="AG287" s="244" t="str">
        <f t="shared" si="65"/>
        <v>-</v>
      </c>
      <c r="AH287" s="245" t="str">
        <f t="shared" si="66"/>
        <v>-</v>
      </c>
      <c r="AI287" s="245" t="str">
        <f t="shared" si="67"/>
        <v>-</v>
      </c>
      <c r="AJ287" s="245" t="str" cm="1">
        <f t="array" ref="AJ287">IF($AG287=1, IF(ISBLANK($L287), "!", $L287), IFERROR(_xlfn.SWITCH(TRUE, AH287&lt;=0.5, "A", AH287&lt;=1, "B", AH287&lt;=1.5, "C", AH287&lt;=2, "D", AH287&lt;=2.5, "E", AH287&lt;=3, "F", AH287&lt;=1000, "G"), "-"))</f>
        <v>-</v>
      </c>
      <c r="AK287" s="245" t="str">
        <f t="shared" si="68"/>
        <v>-</v>
      </c>
      <c r="AL287" s="246" t="str">
        <f t="shared" si="69"/>
        <v>-</v>
      </c>
      <c r="AM287" s="237"/>
      <c r="AN287" s="237"/>
      <c r="AO287" s="237"/>
      <c r="AP287" s="237"/>
      <c r="AQ287" s="237"/>
      <c r="AR287" s="237"/>
      <c r="AS287" s="237"/>
      <c r="AT287" s="237"/>
      <c r="AU287" s="237"/>
      <c r="AV287" s="237"/>
      <c r="AW287" s="13"/>
      <c r="AX287" s="13"/>
    </row>
    <row r="288" spans="1:50" ht="12.75" customHeight="1" x14ac:dyDescent="0.2">
      <c r="A288" s="144">
        <f t="shared" si="56"/>
        <v>16</v>
      </c>
      <c r="B288" s="9">
        <v>265</v>
      </c>
      <c r="C288" s="213"/>
      <c r="D288" s="214"/>
      <c r="E288" s="79" t="str">
        <f>IF(ISBLANK(D288), "", VLOOKUP(D288, Z!$A$2:$C$4127, 3, FALSE))</f>
        <v/>
      </c>
      <c r="F288" s="215"/>
      <c r="G288" s="216"/>
      <c r="H288" s="217" t="b">
        <v>0</v>
      </c>
      <c r="I288" s="217" t="b">
        <v>0</v>
      </c>
      <c r="J288" s="152" t="str">
        <f t="shared" si="59"/>
        <v>-</v>
      </c>
      <c r="K288" s="218"/>
      <c r="L288" s="219"/>
      <c r="M288" s="220"/>
      <c r="N288" s="152" t="str">
        <f t="shared" si="60"/>
        <v>-</v>
      </c>
      <c r="O288" s="221"/>
      <c r="P288" s="222"/>
      <c r="Q288" s="214"/>
      <c r="R288" s="223"/>
      <c r="S288" s="213"/>
      <c r="T288" s="214"/>
      <c r="U288" s="79" t="str">
        <f>IF(ISBLANK(T288), "", VLOOKUP(T288, Z!$A$2:$C$4127, 3, FALSE))</f>
        <v/>
      </c>
      <c r="V288" s="225"/>
      <c r="W288" s="160">
        <f t="shared" si="61"/>
        <v>0</v>
      </c>
      <c r="X288" s="237"/>
      <c r="Y288" s="241">
        <f t="shared" si="62"/>
        <v>0</v>
      </c>
      <c r="Z288" s="242">
        <f t="shared" si="63"/>
        <v>15</v>
      </c>
      <c r="AA288" s="242">
        <v>0.75</v>
      </c>
      <c r="AB288" s="242">
        <f t="shared" si="57"/>
        <v>1.8</v>
      </c>
      <c r="AC288" s="242">
        <f t="shared" si="64"/>
        <v>43</v>
      </c>
      <c r="AD288" s="241" t="str" cm="1">
        <f t="array" ref="AD288">IFERROR(INDEX($AO$26:$AO$35, AF288), "-")</f>
        <v>-</v>
      </c>
      <c r="AE288" s="243" cm="1">
        <f t="array" ref="AE288">IFERROR(INDEX(($AP$26:$AS$35,$AP$36:$AV$40), IF($Y$20="B", MATCH($AF288, $AN$36:$AN$40, 0), MATCH($AF288, $AN$26:$AN$35, 0)), MATCH($AK288, $AP$25:$AV$25, 0), IF($Y$20="B", 2, 1)), 0)</f>
        <v>0</v>
      </c>
      <c r="AF288" s="244" t="str">
        <f t="shared" si="58"/>
        <v>-</v>
      </c>
      <c r="AG288" s="244" t="str">
        <f t="shared" si="65"/>
        <v>-</v>
      </c>
      <c r="AH288" s="245" t="str">
        <f t="shared" si="66"/>
        <v>-</v>
      </c>
      <c r="AI288" s="245" t="str">
        <f t="shared" si="67"/>
        <v>-</v>
      </c>
      <c r="AJ288" s="245" t="str" cm="1">
        <f t="array" ref="AJ288">IF($AG288=1, IF(ISBLANK($L288), "!", $L288), IFERROR(_xlfn.SWITCH(TRUE, AH288&lt;=0.5, "A", AH288&lt;=1, "B", AH288&lt;=1.5, "C", AH288&lt;=2, "D", AH288&lt;=2.5, "E", AH288&lt;=3, "F", AH288&lt;=1000, "G"), "-"))</f>
        <v>-</v>
      </c>
      <c r="AK288" s="245" t="str">
        <f t="shared" si="68"/>
        <v>-</v>
      </c>
      <c r="AL288" s="246" t="str">
        <f t="shared" si="69"/>
        <v>-</v>
      </c>
      <c r="AM288" s="237"/>
      <c r="AN288" s="237"/>
      <c r="AO288" s="237"/>
      <c r="AP288" s="237"/>
      <c r="AQ288" s="237"/>
      <c r="AR288" s="237"/>
      <c r="AS288" s="237"/>
      <c r="AT288" s="237"/>
      <c r="AU288" s="237"/>
      <c r="AV288" s="237"/>
      <c r="AW288" s="13"/>
      <c r="AX288" s="13"/>
    </row>
    <row r="289" spans="1:50" ht="12.75" customHeight="1" x14ac:dyDescent="0.2">
      <c r="A289" s="144">
        <f t="shared" si="56"/>
        <v>16</v>
      </c>
      <c r="B289" s="9">
        <v>266</v>
      </c>
      <c r="C289" s="213"/>
      <c r="D289" s="214"/>
      <c r="E289" s="79" t="str">
        <f>IF(ISBLANK(D289), "", VLOOKUP(D289, Z!$A$2:$C$4127, 3, FALSE))</f>
        <v/>
      </c>
      <c r="F289" s="215"/>
      <c r="G289" s="216"/>
      <c r="H289" s="217" t="b">
        <v>0</v>
      </c>
      <c r="I289" s="217" t="b">
        <v>0</v>
      </c>
      <c r="J289" s="152" t="str">
        <f t="shared" si="59"/>
        <v>-</v>
      </c>
      <c r="K289" s="218"/>
      <c r="L289" s="219"/>
      <c r="M289" s="220"/>
      <c r="N289" s="152" t="str">
        <f t="shared" si="60"/>
        <v>-</v>
      </c>
      <c r="O289" s="221"/>
      <c r="P289" s="222"/>
      <c r="Q289" s="214"/>
      <c r="R289" s="223"/>
      <c r="S289" s="213"/>
      <c r="T289" s="214"/>
      <c r="U289" s="79" t="str">
        <f>IF(ISBLANK(T289), "", VLOOKUP(T289, Z!$A$2:$C$4127, 3, FALSE))</f>
        <v/>
      </c>
      <c r="V289" s="225"/>
      <c r="W289" s="160">
        <f t="shared" si="61"/>
        <v>0</v>
      </c>
      <c r="X289" s="237"/>
      <c r="Y289" s="241">
        <f t="shared" si="62"/>
        <v>0</v>
      </c>
      <c r="Z289" s="242">
        <f t="shared" si="63"/>
        <v>15</v>
      </c>
      <c r="AA289" s="242">
        <v>0.75</v>
      </c>
      <c r="AB289" s="242">
        <f t="shared" si="57"/>
        <v>1.8</v>
      </c>
      <c r="AC289" s="242">
        <f t="shared" si="64"/>
        <v>43</v>
      </c>
      <c r="AD289" s="241" t="str" cm="1">
        <f t="array" ref="AD289">IFERROR(INDEX($AO$26:$AO$35, AF289), "-")</f>
        <v>-</v>
      </c>
      <c r="AE289" s="243" cm="1">
        <f t="array" ref="AE289">IFERROR(INDEX(($AP$26:$AS$35,$AP$36:$AV$40), IF($Y$20="B", MATCH($AF289, $AN$36:$AN$40, 0), MATCH($AF289, $AN$26:$AN$35, 0)), MATCH($AK289, $AP$25:$AV$25, 0), IF($Y$20="B", 2, 1)), 0)</f>
        <v>0</v>
      </c>
      <c r="AF289" s="244" t="str">
        <f t="shared" si="58"/>
        <v>-</v>
      </c>
      <c r="AG289" s="244" t="str">
        <f t="shared" si="65"/>
        <v>-</v>
      </c>
      <c r="AH289" s="245" t="str">
        <f t="shared" si="66"/>
        <v>-</v>
      </c>
      <c r="AI289" s="245" t="str">
        <f t="shared" si="67"/>
        <v>-</v>
      </c>
      <c r="AJ289" s="245" t="str" cm="1">
        <f t="array" ref="AJ289">IF($AG289=1, IF(ISBLANK($L289), "!", $L289), IFERROR(_xlfn.SWITCH(TRUE, AH289&lt;=0.5, "A", AH289&lt;=1, "B", AH289&lt;=1.5, "C", AH289&lt;=2, "D", AH289&lt;=2.5, "E", AH289&lt;=3, "F", AH289&lt;=1000, "G"), "-"))</f>
        <v>-</v>
      </c>
      <c r="AK289" s="245" t="str">
        <f t="shared" si="68"/>
        <v>-</v>
      </c>
      <c r="AL289" s="246" t="str">
        <f t="shared" si="69"/>
        <v>-</v>
      </c>
      <c r="AM289" s="237"/>
      <c r="AN289" s="237"/>
      <c r="AO289" s="237"/>
      <c r="AP289" s="237"/>
      <c r="AQ289" s="237"/>
      <c r="AR289" s="237"/>
      <c r="AS289" s="237"/>
      <c r="AT289" s="237"/>
      <c r="AU289" s="237"/>
      <c r="AV289" s="237"/>
      <c r="AW289" s="13"/>
      <c r="AX289" s="13"/>
    </row>
    <row r="290" spans="1:50" ht="12.75" customHeight="1" x14ac:dyDescent="0.2">
      <c r="A290" s="144">
        <f t="shared" si="56"/>
        <v>16</v>
      </c>
      <c r="B290" s="9">
        <v>267</v>
      </c>
      <c r="C290" s="213"/>
      <c r="D290" s="214"/>
      <c r="E290" s="79" t="str">
        <f>IF(ISBLANK(D290), "", VLOOKUP(D290, Z!$A$2:$C$4127, 3, FALSE))</f>
        <v/>
      </c>
      <c r="F290" s="215"/>
      <c r="G290" s="216"/>
      <c r="H290" s="217" t="b">
        <v>0</v>
      </c>
      <c r="I290" s="217" t="b">
        <v>0</v>
      </c>
      <c r="J290" s="152" t="str">
        <f t="shared" si="59"/>
        <v>-</v>
      </c>
      <c r="K290" s="218"/>
      <c r="L290" s="219"/>
      <c r="M290" s="220"/>
      <c r="N290" s="152" t="str">
        <f t="shared" si="60"/>
        <v>-</v>
      </c>
      <c r="O290" s="221"/>
      <c r="P290" s="222"/>
      <c r="Q290" s="214"/>
      <c r="R290" s="223"/>
      <c r="S290" s="213"/>
      <c r="T290" s="214"/>
      <c r="U290" s="79" t="str">
        <f>IF(ISBLANK(T290), "", VLOOKUP(T290, Z!$A$2:$C$4127, 3, FALSE))</f>
        <v/>
      </c>
      <c r="V290" s="225"/>
      <c r="W290" s="160">
        <f t="shared" si="61"/>
        <v>0</v>
      </c>
      <c r="X290" s="237"/>
      <c r="Y290" s="241">
        <f t="shared" si="62"/>
        <v>0</v>
      </c>
      <c r="Z290" s="242">
        <f t="shared" si="63"/>
        <v>15</v>
      </c>
      <c r="AA290" s="242">
        <v>0.75</v>
      </c>
      <c r="AB290" s="242">
        <f t="shared" si="57"/>
        <v>1.8</v>
      </c>
      <c r="AC290" s="242">
        <f t="shared" si="64"/>
        <v>43</v>
      </c>
      <c r="AD290" s="241" t="str" cm="1">
        <f t="array" ref="AD290">IFERROR(INDEX($AO$26:$AO$35, AF290), "-")</f>
        <v>-</v>
      </c>
      <c r="AE290" s="243" cm="1">
        <f t="array" ref="AE290">IFERROR(INDEX(($AP$26:$AS$35,$AP$36:$AV$40), IF($Y$20="B", MATCH($AF290, $AN$36:$AN$40, 0), MATCH($AF290, $AN$26:$AN$35, 0)), MATCH($AK290, $AP$25:$AV$25, 0), IF($Y$20="B", 2, 1)), 0)</f>
        <v>0</v>
      </c>
      <c r="AF290" s="244" t="str">
        <f t="shared" si="58"/>
        <v>-</v>
      </c>
      <c r="AG290" s="244" t="str">
        <f t="shared" si="65"/>
        <v>-</v>
      </c>
      <c r="AH290" s="245" t="str">
        <f t="shared" si="66"/>
        <v>-</v>
      </c>
      <c r="AI290" s="245" t="str">
        <f t="shared" si="67"/>
        <v>-</v>
      </c>
      <c r="AJ290" s="245" t="str" cm="1">
        <f t="array" ref="AJ290">IF($AG290=1, IF(ISBLANK($L290), "!", $L290), IFERROR(_xlfn.SWITCH(TRUE, AH290&lt;=0.5, "A", AH290&lt;=1, "B", AH290&lt;=1.5, "C", AH290&lt;=2, "D", AH290&lt;=2.5, "E", AH290&lt;=3, "F", AH290&lt;=1000, "G"), "-"))</f>
        <v>-</v>
      </c>
      <c r="AK290" s="245" t="str">
        <f t="shared" si="68"/>
        <v>-</v>
      </c>
      <c r="AL290" s="246" t="str">
        <f t="shared" si="69"/>
        <v>-</v>
      </c>
      <c r="AM290" s="237"/>
      <c r="AN290" s="237"/>
      <c r="AO290" s="237"/>
      <c r="AP290" s="237"/>
      <c r="AQ290" s="237"/>
      <c r="AR290" s="237"/>
      <c r="AS290" s="237"/>
      <c r="AT290" s="237"/>
      <c r="AU290" s="237"/>
      <c r="AV290" s="237"/>
      <c r="AW290" s="13"/>
      <c r="AX290" s="13"/>
    </row>
    <row r="291" spans="1:50" ht="12.75" customHeight="1" x14ac:dyDescent="0.2">
      <c r="A291" s="144">
        <f t="shared" si="56"/>
        <v>16</v>
      </c>
      <c r="B291" s="9">
        <v>268</v>
      </c>
      <c r="C291" s="213"/>
      <c r="D291" s="214"/>
      <c r="E291" s="79" t="str">
        <f>IF(ISBLANK(D291), "", VLOOKUP(D291, Z!$A$2:$C$4127, 3, FALSE))</f>
        <v/>
      </c>
      <c r="F291" s="215"/>
      <c r="G291" s="216"/>
      <c r="H291" s="217" t="b">
        <v>0</v>
      </c>
      <c r="I291" s="217" t="b">
        <v>0</v>
      </c>
      <c r="J291" s="152" t="str">
        <f t="shared" si="59"/>
        <v>-</v>
      </c>
      <c r="K291" s="218"/>
      <c r="L291" s="219"/>
      <c r="M291" s="220"/>
      <c r="N291" s="152" t="str">
        <f t="shared" si="60"/>
        <v>-</v>
      </c>
      <c r="O291" s="221"/>
      <c r="P291" s="222"/>
      <c r="Q291" s="214"/>
      <c r="R291" s="223"/>
      <c r="S291" s="213"/>
      <c r="T291" s="214"/>
      <c r="U291" s="79" t="str">
        <f>IF(ISBLANK(T291), "", VLOOKUP(T291, Z!$A$2:$C$4127, 3, FALSE))</f>
        <v/>
      </c>
      <c r="V291" s="225"/>
      <c r="W291" s="160">
        <f t="shared" si="61"/>
        <v>0</v>
      </c>
      <c r="X291" s="237"/>
      <c r="Y291" s="241">
        <f t="shared" si="62"/>
        <v>0</v>
      </c>
      <c r="Z291" s="242">
        <f t="shared" si="63"/>
        <v>15</v>
      </c>
      <c r="AA291" s="242">
        <v>0.75</v>
      </c>
      <c r="AB291" s="242">
        <f t="shared" si="57"/>
        <v>1.8</v>
      </c>
      <c r="AC291" s="242">
        <f t="shared" si="64"/>
        <v>43</v>
      </c>
      <c r="AD291" s="241" t="str" cm="1">
        <f t="array" ref="AD291">IFERROR(INDEX($AO$26:$AO$35, AF291), "-")</f>
        <v>-</v>
      </c>
      <c r="AE291" s="243" cm="1">
        <f t="array" ref="AE291">IFERROR(INDEX(($AP$26:$AS$35,$AP$36:$AV$40), IF($Y$20="B", MATCH($AF291, $AN$36:$AN$40, 0), MATCH($AF291, $AN$26:$AN$35, 0)), MATCH($AK291, $AP$25:$AV$25, 0), IF($Y$20="B", 2, 1)), 0)</f>
        <v>0</v>
      </c>
      <c r="AF291" s="244" t="str">
        <f t="shared" si="58"/>
        <v>-</v>
      </c>
      <c r="AG291" s="244" t="str">
        <f t="shared" si="65"/>
        <v>-</v>
      </c>
      <c r="AH291" s="245" t="str">
        <f t="shared" si="66"/>
        <v>-</v>
      </c>
      <c r="AI291" s="245" t="str">
        <f t="shared" si="67"/>
        <v>-</v>
      </c>
      <c r="AJ291" s="245" t="str" cm="1">
        <f t="array" ref="AJ291">IF($AG291=1, IF(ISBLANK($L291), "!", $L291), IFERROR(_xlfn.SWITCH(TRUE, AH291&lt;=0.5, "A", AH291&lt;=1, "B", AH291&lt;=1.5, "C", AH291&lt;=2, "D", AH291&lt;=2.5, "E", AH291&lt;=3, "F", AH291&lt;=1000, "G"), "-"))</f>
        <v>-</v>
      </c>
      <c r="AK291" s="245" t="str">
        <f t="shared" si="68"/>
        <v>-</v>
      </c>
      <c r="AL291" s="246" t="str">
        <f t="shared" si="69"/>
        <v>-</v>
      </c>
      <c r="AM291" s="237"/>
      <c r="AN291" s="237"/>
      <c r="AO291" s="237"/>
      <c r="AP291" s="237"/>
      <c r="AQ291" s="237"/>
      <c r="AR291" s="237"/>
      <c r="AS291" s="237"/>
      <c r="AT291" s="237"/>
      <c r="AU291" s="237"/>
      <c r="AV291" s="237"/>
      <c r="AW291" s="13"/>
      <c r="AX291" s="13"/>
    </row>
    <row r="292" spans="1:50" ht="12.75" customHeight="1" x14ac:dyDescent="0.2">
      <c r="A292" s="144">
        <f t="shared" si="56"/>
        <v>16</v>
      </c>
      <c r="B292" s="9">
        <v>269</v>
      </c>
      <c r="C292" s="213"/>
      <c r="D292" s="214"/>
      <c r="E292" s="79" t="str">
        <f>IF(ISBLANK(D292), "", VLOOKUP(D292, Z!$A$2:$C$4127, 3, FALSE))</f>
        <v/>
      </c>
      <c r="F292" s="215"/>
      <c r="G292" s="216"/>
      <c r="H292" s="217" t="b">
        <v>0</v>
      </c>
      <c r="I292" s="217" t="b">
        <v>0</v>
      </c>
      <c r="J292" s="152" t="str">
        <f t="shared" si="59"/>
        <v>-</v>
      </c>
      <c r="K292" s="218"/>
      <c r="L292" s="219"/>
      <c r="M292" s="220"/>
      <c r="N292" s="152" t="str">
        <f t="shared" si="60"/>
        <v>-</v>
      </c>
      <c r="O292" s="221"/>
      <c r="P292" s="222"/>
      <c r="Q292" s="214"/>
      <c r="R292" s="223"/>
      <c r="S292" s="213"/>
      <c r="T292" s="214"/>
      <c r="U292" s="79" t="str">
        <f>IF(ISBLANK(T292), "", VLOOKUP(T292, Z!$A$2:$C$4127, 3, FALSE))</f>
        <v/>
      </c>
      <c r="V292" s="225"/>
      <c r="W292" s="160">
        <f t="shared" si="61"/>
        <v>0</v>
      </c>
      <c r="X292" s="237"/>
      <c r="Y292" s="241">
        <f t="shared" si="62"/>
        <v>0</v>
      </c>
      <c r="Z292" s="242">
        <f t="shared" si="63"/>
        <v>15</v>
      </c>
      <c r="AA292" s="242">
        <v>0.75</v>
      </c>
      <c r="AB292" s="242">
        <f t="shared" si="57"/>
        <v>1.8</v>
      </c>
      <c r="AC292" s="242">
        <f t="shared" si="64"/>
        <v>43</v>
      </c>
      <c r="AD292" s="241" t="str" cm="1">
        <f t="array" ref="AD292">IFERROR(INDEX($AO$26:$AO$35, AF292), "-")</f>
        <v>-</v>
      </c>
      <c r="AE292" s="243" cm="1">
        <f t="array" ref="AE292">IFERROR(INDEX(($AP$26:$AS$35,$AP$36:$AV$40), IF($Y$20="B", MATCH($AF292, $AN$36:$AN$40, 0), MATCH($AF292, $AN$26:$AN$35, 0)), MATCH($AK292, $AP$25:$AV$25, 0), IF($Y$20="B", 2, 1)), 0)</f>
        <v>0</v>
      </c>
      <c r="AF292" s="244" t="str">
        <f t="shared" si="58"/>
        <v>-</v>
      </c>
      <c r="AG292" s="244" t="str">
        <f t="shared" si="65"/>
        <v>-</v>
      </c>
      <c r="AH292" s="245" t="str">
        <f t="shared" si="66"/>
        <v>-</v>
      </c>
      <c r="AI292" s="245" t="str">
        <f t="shared" si="67"/>
        <v>-</v>
      </c>
      <c r="AJ292" s="245" t="str" cm="1">
        <f t="array" ref="AJ292">IF($AG292=1, IF(ISBLANK($L292), "!", $L292), IFERROR(_xlfn.SWITCH(TRUE, AH292&lt;=0.5, "A", AH292&lt;=1, "B", AH292&lt;=1.5, "C", AH292&lt;=2, "D", AH292&lt;=2.5, "E", AH292&lt;=3, "F", AH292&lt;=1000, "G"), "-"))</f>
        <v>-</v>
      </c>
      <c r="AK292" s="245" t="str">
        <f t="shared" si="68"/>
        <v>-</v>
      </c>
      <c r="AL292" s="246" t="str">
        <f t="shared" si="69"/>
        <v>-</v>
      </c>
      <c r="AM292" s="237"/>
      <c r="AN292" s="237"/>
      <c r="AO292" s="237"/>
      <c r="AP292" s="237"/>
      <c r="AQ292" s="237"/>
      <c r="AR292" s="237"/>
      <c r="AS292" s="237"/>
      <c r="AT292" s="237"/>
      <c r="AU292" s="237"/>
      <c r="AV292" s="237"/>
      <c r="AW292" s="13"/>
      <c r="AX292" s="13"/>
    </row>
    <row r="293" spans="1:50" ht="12.75" customHeight="1" x14ac:dyDescent="0.2">
      <c r="A293" s="144">
        <f t="shared" si="56"/>
        <v>16</v>
      </c>
      <c r="B293" s="9">
        <v>270</v>
      </c>
      <c r="C293" s="213"/>
      <c r="D293" s="214"/>
      <c r="E293" s="79" t="str">
        <f>IF(ISBLANK(D293), "", VLOOKUP(D293, Z!$A$2:$C$4127, 3, FALSE))</f>
        <v/>
      </c>
      <c r="F293" s="215"/>
      <c r="G293" s="216"/>
      <c r="H293" s="217" t="b">
        <v>0</v>
      </c>
      <c r="I293" s="217" t="b">
        <v>0</v>
      </c>
      <c r="J293" s="152" t="str">
        <f t="shared" si="59"/>
        <v>-</v>
      </c>
      <c r="K293" s="218"/>
      <c r="L293" s="219"/>
      <c r="M293" s="220"/>
      <c r="N293" s="152" t="str">
        <f t="shared" si="60"/>
        <v>-</v>
      </c>
      <c r="O293" s="221"/>
      <c r="P293" s="222"/>
      <c r="Q293" s="214"/>
      <c r="R293" s="223"/>
      <c r="S293" s="213"/>
      <c r="T293" s="214"/>
      <c r="U293" s="79" t="str">
        <f>IF(ISBLANK(T293), "", VLOOKUP(T293, Z!$A$2:$C$4127, 3, FALSE))</f>
        <v/>
      </c>
      <c r="V293" s="225"/>
      <c r="W293" s="160">
        <f t="shared" si="61"/>
        <v>0</v>
      </c>
      <c r="X293" s="237"/>
      <c r="Y293" s="241">
        <f t="shared" si="62"/>
        <v>0</v>
      </c>
      <c r="Z293" s="242">
        <f t="shared" si="63"/>
        <v>15</v>
      </c>
      <c r="AA293" s="242">
        <v>0.75</v>
      </c>
      <c r="AB293" s="242">
        <f t="shared" si="57"/>
        <v>1.8</v>
      </c>
      <c r="AC293" s="242">
        <f t="shared" si="64"/>
        <v>43</v>
      </c>
      <c r="AD293" s="241" t="str" cm="1">
        <f t="array" ref="AD293">IFERROR(INDEX($AO$26:$AO$35, AF293), "-")</f>
        <v>-</v>
      </c>
      <c r="AE293" s="243" cm="1">
        <f t="array" ref="AE293">IFERROR(INDEX(($AP$26:$AS$35,$AP$36:$AV$40), IF($Y$20="B", MATCH($AF293, $AN$36:$AN$40, 0), MATCH($AF293, $AN$26:$AN$35, 0)), MATCH($AK293, $AP$25:$AV$25, 0), IF($Y$20="B", 2, 1)), 0)</f>
        <v>0</v>
      </c>
      <c r="AF293" s="244" t="str">
        <f t="shared" si="58"/>
        <v>-</v>
      </c>
      <c r="AG293" s="244" t="str">
        <f t="shared" si="65"/>
        <v>-</v>
      </c>
      <c r="AH293" s="245" t="str">
        <f t="shared" si="66"/>
        <v>-</v>
      </c>
      <c r="AI293" s="245" t="str">
        <f t="shared" si="67"/>
        <v>-</v>
      </c>
      <c r="AJ293" s="245" t="str" cm="1">
        <f t="array" ref="AJ293">IF($AG293=1, IF(ISBLANK($L293), "!", $L293), IFERROR(_xlfn.SWITCH(TRUE, AH293&lt;=0.5, "A", AH293&lt;=1, "B", AH293&lt;=1.5, "C", AH293&lt;=2, "D", AH293&lt;=2.5, "E", AH293&lt;=3, "F", AH293&lt;=1000, "G"), "-"))</f>
        <v>-</v>
      </c>
      <c r="AK293" s="245" t="str">
        <f t="shared" si="68"/>
        <v>-</v>
      </c>
      <c r="AL293" s="246" t="str">
        <f t="shared" si="69"/>
        <v>-</v>
      </c>
      <c r="AM293" s="237"/>
      <c r="AN293" s="237"/>
      <c r="AO293" s="237"/>
      <c r="AP293" s="237"/>
      <c r="AQ293" s="237"/>
      <c r="AR293" s="237"/>
      <c r="AS293" s="237"/>
      <c r="AT293" s="237"/>
      <c r="AU293" s="237"/>
      <c r="AV293" s="237"/>
      <c r="AW293" s="13"/>
      <c r="AX293" s="13"/>
    </row>
    <row r="294" spans="1:50" ht="12.75" customHeight="1" x14ac:dyDescent="0.2">
      <c r="A294" s="144">
        <f t="shared" si="56"/>
        <v>16</v>
      </c>
      <c r="B294" s="9">
        <v>271</v>
      </c>
      <c r="C294" s="213"/>
      <c r="D294" s="214"/>
      <c r="E294" s="79" t="str">
        <f>IF(ISBLANK(D294), "", VLOOKUP(D294, Z!$A$2:$C$4127, 3, FALSE))</f>
        <v/>
      </c>
      <c r="F294" s="215"/>
      <c r="G294" s="216"/>
      <c r="H294" s="217" t="b">
        <v>0</v>
      </c>
      <c r="I294" s="217" t="b">
        <v>0</v>
      </c>
      <c r="J294" s="152" t="str">
        <f t="shared" si="59"/>
        <v>-</v>
      </c>
      <c r="K294" s="218"/>
      <c r="L294" s="219"/>
      <c r="M294" s="220"/>
      <c r="N294" s="152" t="str">
        <f t="shared" si="60"/>
        <v>-</v>
      </c>
      <c r="O294" s="221"/>
      <c r="P294" s="222"/>
      <c r="Q294" s="214"/>
      <c r="R294" s="223"/>
      <c r="S294" s="213"/>
      <c r="T294" s="214"/>
      <c r="U294" s="79" t="str">
        <f>IF(ISBLANK(T294), "", VLOOKUP(T294, Z!$A$2:$C$4127, 3, FALSE))</f>
        <v/>
      </c>
      <c r="V294" s="225"/>
      <c r="W294" s="160">
        <f t="shared" si="61"/>
        <v>0</v>
      </c>
      <c r="X294" s="237"/>
      <c r="Y294" s="241">
        <f t="shared" si="62"/>
        <v>0</v>
      </c>
      <c r="Z294" s="242">
        <f t="shared" si="63"/>
        <v>15</v>
      </c>
      <c r="AA294" s="242">
        <v>0.75</v>
      </c>
      <c r="AB294" s="242">
        <f t="shared" si="57"/>
        <v>1.8</v>
      </c>
      <c r="AC294" s="242">
        <f t="shared" si="64"/>
        <v>43</v>
      </c>
      <c r="AD294" s="241" t="str" cm="1">
        <f t="array" ref="AD294">IFERROR(INDEX($AO$26:$AO$35, AF294), "-")</f>
        <v>-</v>
      </c>
      <c r="AE294" s="243" cm="1">
        <f t="array" ref="AE294">IFERROR(INDEX(($AP$26:$AS$35,$AP$36:$AV$40), IF($Y$20="B", MATCH($AF294, $AN$36:$AN$40, 0), MATCH($AF294, $AN$26:$AN$35, 0)), MATCH($AK294, $AP$25:$AV$25, 0), IF($Y$20="B", 2, 1)), 0)</f>
        <v>0</v>
      </c>
      <c r="AF294" s="244" t="str">
        <f t="shared" si="58"/>
        <v>-</v>
      </c>
      <c r="AG294" s="244" t="str">
        <f t="shared" si="65"/>
        <v>-</v>
      </c>
      <c r="AH294" s="245" t="str">
        <f t="shared" si="66"/>
        <v>-</v>
      </c>
      <c r="AI294" s="245" t="str">
        <f t="shared" si="67"/>
        <v>-</v>
      </c>
      <c r="AJ294" s="245" t="str" cm="1">
        <f t="array" ref="AJ294">IF($AG294=1, IF(ISBLANK($L294), "!", $L294), IFERROR(_xlfn.SWITCH(TRUE, AH294&lt;=0.5, "A", AH294&lt;=1, "B", AH294&lt;=1.5, "C", AH294&lt;=2, "D", AH294&lt;=2.5, "E", AH294&lt;=3, "F", AH294&lt;=1000, "G"), "-"))</f>
        <v>-</v>
      </c>
      <c r="AK294" s="245" t="str">
        <f t="shared" si="68"/>
        <v>-</v>
      </c>
      <c r="AL294" s="246" t="str">
        <f t="shared" si="69"/>
        <v>-</v>
      </c>
      <c r="AM294" s="237"/>
      <c r="AN294" s="237"/>
      <c r="AO294" s="237"/>
      <c r="AP294" s="237"/>
      <c r="AQ294" s="237"/>
      <c r="AR294" s="237"/>
      <c r="AS294" s="237"/>
      <c r="AT294" s="237"/>
      <c r="AU294" s="237"/>
      <c r="AV294" s="237"/>
      <c r="AW294" s="13"/>
      <c r="AX294" s="13"/>
    </row>
    <row r="295" spans="1:50" ht="12.75" customHeight="1" x14ac:dyDescent="0.2">
      <c r="A295" s="144">
        <f t="shared" si="56"/>
        <v>16</v>
      </c>
      <c r="B295" s="9">
        <v>272</v>
      </c>
      <c r="C295" s="213"/>
      <c r="D295" s="214"/>
      <c r="E295" s="79" t="str">
        <f>IF(ISBLANK(D295), "", VLOOKUP(D295, Z!$A$2:$C$4127, 3, FALSE))</f>
        <v/>
      </c>
      <c r="F295" s="215"/>
      <c r="G295" s="216"/>
      <c r="H295" s="217" t="b">
        <v>0</v>
      </c>
      <c r="I295" s="217" t="b">
        <v>0</v>
      </c>
      <c r="J295" s="152" t="str">
        <f t="shared" si="59"/>
        <v>-</v>
      </c>
      <c r="K295" s="218"/>
      <c r="L295" s="219"/>
      <c r="M295" s="220"/>
      <c r="N295" s="152" t="str">
        <f t="shared" si="60"/>
        <v>-</v>
      </c>
      <c r="O295" s="221"/>
      <c r="P295" s="222"/>
      <c r="Q295" s="214"/>
      <c r="R295" s="223"/>
      <c r="S295" s="213"/>
      <c r="T295" s="214"/>
      <c r="U295" s="79" t="str">
        <f>IF(ISBLANK(T295), "", VLOOKUP(T295, Z!$A$2:$C$4127, 3, FALSE))</f>
        <v/>
      </c>
      <c r="V295" s="225"/>
      <c r="W295" s="160">
        <f t="shared" si="61"/>
        <v>0</v>
      </c>
      <c r="X295" s="237"/>
      <c r="Y295" s="241">
        <f t="shared" si="62"/>
        <v>0</v>
      </c>
      <c r="Z295" s="242">
        <f t="shared" si="63"/>
        <v>15</v>
      </c>
      <c r="AA295" s="242">
        <v>0.75</v>
      </c>
      <c r="AB295" s="242">
        <f t="shared" si="57"/>
        <v>1.8</v>
      </c>
      <c r="AC295" s="242">
        <f t="shared" si="64"/>
        <v>43</v>
      </c>
      <c r="AD295" s="241" t="str" cm="1">
        <f t="array" ref="AD295">IFERROR(INDEX($AO$26:$AO$35, AF295), "-")</f>
        <v>-</v>
      </c>
      <c r="AE295" s="243" cm="1">
        <f t="array" ref="AE295">IFERROR(INDEX(($AP$26:$AS$35,$AP$36:$AV$40), IF($Y$20="B", MATCH($AF295, $AN$36:$AN$40, 0), MATCH($AF295, $AN$26:$AN$35, 0)), MATCH($AK295, $AP$25:$AV$25, 0), IF($Y$20="B", 2, 1)), 0)</f>
        <v>0</v>
      </c>
      <c r="AF295" s="244" t="str">
        <f t="shared" si="58"/>
        <v>-</v>
      </c>
      <c r="AG295" s="244" t="str">
        <f t="shared" si="65"/>
        <v>-</v>
      </c>
      <c r="AH295" s="245" t="str">
        <f t="shared" si="66"/>
        <v>-</v>
      </c>
      <c r="AI295" s="245" t="str">
        <f t="shared" si="67"/>
        <v>-</v>
      </c>
      <c r="AJ295" s="245" t="str" cm="1">
        <f t="array" ref="AJ295">IF($AG295=1, IF(ISBLANK($L295), "!", $L295), IFERROR(_xlfn.SWITCH(TRUE, AH295&lt;=0.5, "A", AH295&lt;=1, "B", AH295&lt;=1.5, "C", AH295&lt;=2, "D", AH295&lt;=2.5, "E", AH295&lt;=3, "F", AH295&lt;=1000, "G"), "-"))</f>
        <v>-</v>
      </c>
      <c r="AK295" s="245" t="str">
        <f t="shared" si="68"/>
        <v>-</v>
      </c>
      <c r="AL295" s="246" t="str">
        <f t="shared" si="69"/>
        <v>-</v>
      </c>
      <c r="AM295" s="237"/>
      <c r="AN295" s="237"/>
      <c r="AO295" s="237"/>
      <c r="AP295" s="237"/>
      <c r="AQ295" s="237"/>
      <c r="AR295" s="237"/>
      <c r="AS295" s="237"/>
      <c r="AT295" s="237"/>
      <c r="AU295" s="237"/>
      <c r="AV295" s="237"/>
      <c r="AW295" s="13"/>
      <c r="AX295" s="13"/>
    </row>
    <row r="296" spans="1:50" ht="12.75" customHeight="1" x14ac:dyDescent="0.2">
      <c r="A296" s="144">
        <f t="shared" si="56"/>
        <v>16</v>
      </c>
      <c r="B296" s="9">
        <v>273</v>
      </c>
      <c r="C296" s="213"/>
      <c r="D296" s="214"/>
      <c r="E296" s="79" t="str">
        <f>IF(ISBLANK(D296), "", VLOOKUP(D296, Z!$A$2:$C$4127, 3, FALSE))</f>
        <v/>
      </c>
      <c r="F296" s="215"/>
      <c r="G296" s="216"/>
      <c r="H296" s="217" t="b">
        <v>0</v>
      </c>
      <c r="I296" s="217" t="b">
        <v>0</v>
      </c>
      <c r="J296" s="152" t="str">
        <f t="shared" si="59"/>
        <v>-</v>
      </c>
      <c r="K296" s="218"/>
      <c r="L296" s="219"/>
      <c r="M296" s="220"/>
      <c r="N296" s="152" t="str">
        <f t="shared" si="60"/>
        <v>-</v>
      </c>
      <c r="O296" s="221"/>
      <c r="P296" s="222"/>
      <c r="Q296" s="214"/>
      <c r="R296" s="223"/>
      <c r="S296" s="213"/>
      <c r="T296" s="214"/>
      <c r="U296" s="79" t="str">
        <f>IF(ISBLANK(T296), "", VLOOKUP(T296, Z!$A$2:$C$4127, 3, FALSE))</f>
        <v/>
      </c>
      <c r="V296" s="225"/>
      <c r="W296" s="160">
        <f t="shared" si="61"/>
        <v>0</v>
      </c>
      <c r="X296" s="237"/>
      <c r="Y296" s="241">
        <f t="shared" si="62"/>
        <v>0</v>
      </c>
      <c r="Z296" s="242">
        <f t="shared" si="63"/>
        <v>15</v>
      </c>
      <c r="AA296" s="242">
        <v>0.75</v>
      </c>
      <c r="AB296" s="242">
        <f t="shared" si="57"/>
        <v>1.8</v>
      </c>
      <c r="AC296" s="242">
        <f t="shared" si="64"/>
        <v>43</v>
      </c>
      <c r="AD296" s="241" t="str" cm="1">
        <f t="array" ref="AD296">IFERROR(INDEX($AO$26:$AO$35, AF296), "-")</f>
        <v>-</v>
      </c>
      <c r="AE296" s="243" cm="1">
        <f t="array" ref="AE296">IFERROR(INDEX(($AP$26:$AS$35,$AP$36:$AV$40), IF($Y$20="B", MATCH($AF296, $AN$36:$AN$40, 0), MATCH($AF296, $AN$26:$AN$35, 0)), MATCH($AK296, $AP$25:$AV$25, 0), IF($Y$20="B", 2, 1)), 0)</f>
        <v>0</v>
      </c>
      <c r="AF296" s="244" t="str">
        <f t="shared" si="58"/>
        <v>-</v>
      </c>
      <c r="AG296" s="244" t="str">
        <f t="shared" si="65"/>
        <v>-</v>
      </c>
      <c r="AH296" s="245" t="str">
        <f t="shared" si="66"/>
        <v>-</v>
      </c>
      <c r="AI296" s="245" t="str">
        <f t="shared" si="67"/>
        <v>-</v>
      </c>
      <c r="AJ296" s="245" t="str" cm="1">
        <f t="array" ref="AJ296">IF($AG296=1, IF(ISBLANK($L296), "!", $L296), IFERROR(_xlfn.SWITCH(TRUE, AH296&lt;=0.5, "A", AH296&lt;=1, "B", AH296&lt;=1.5, "C", AH296&lt;=2, "D", AH296&lt;=2.5, "E", AH296&lt;=3, "F", AH296&lt;=1000, "G"), "-"))</f>
        <v>-</v>
      </c>
      <c r="AK296" s="245" t="str">
        <f t="shared" si="68"/>
        <v>-</v>
      </c>
      <c r="AL296" s="246" t="str">
        <f t="shared" si="69"/>
        <v>-</v>
      </c>
      <c r="AM296" s="237"/>
      <c r="AN296" s="237"/>
      <c r="AO296" s="237"/>
      <c r="AP296" s="237"/>
      <c r="AQ296" s="237"/>
      <c r="AR296" s="237"/>
      <c r="AS296" s="237"/>
      <c r="AT296" s="237"/>
      <c r="AU296" s="237"/>
      <c r="AV296" s="237"/>
      <c r="AW296" s="13"/>
      <c r="AX296" s="13"/>
    </row>
    <row r="297" spans="1:50" ht="12.75" customHeight="1" x14ac:dyDescent="0.2">
      <c r="A297" s="144">
        <f t="shared" si="56"/>
        <v>16</v>
      </c>
      <c r="B297" s="9">
        <v>274</v>
      </c>
      <c r="C297" s="213"/>
      <c r="D297" s="214"/>
      <c r="E297" s="79" t="str">
        <f>IF(ISBLANK(D297), "", VLOOKUP(D297, Z!$A$2:$C$4127, 3, FALSE))</f>
        <v/>
      </c>
      <c r="F297" s="215"/>
      <c r="G297" s="216"/>
      <c r="H297" s="217" t="b">
        <v>0</v>
      </c>
      <c r="I297" s="217" t="b">
        <v>0</v>
      </c>
      <c r="J297" s="152" t="str">
        <f t="shared" si="59"/>
        <v>-</v>
      </c>
      <c r="K297" s="218"/>
      <c r="L297" s="219"/>
      <c r="M297" s="220"/>
      <c r="N297" s="152" t="str">
        <f t="shared" si="60"/>
        <v>-</v>
      </c>
      <c r="O297" s="221"/>
      <c r="P297" s="222"/>
      <c r="Q297" s="214"/>
      <c r="R297" s="223"/>
      <c r="S297" s="213"/>
      <c r="T297" s="214"/>
      <c r="U297" s="79" t="str">
        <f>IF(ISBLANK(T297), "", VLOOKUP(T297, Z!$A$2:$C$4127, 3, FALSE))</f>
        <v/>
      </c>
      <c r="V297" s="225"/>
      <c r="W297" s="160">
        <f t="shared" si="61"/>
        <v>0</v>
      </c>
      <c r="X297" s="237"/>
      <c r="Y297" s="241">
        <f t="shared" si="62"/>
        <v>0</v>
      </c>
      <c r="Z297" s="242">
        <f t="shared" si="63"/>
        <v>15</v>
      </c>
      <c r="AA297" s="242">
        <v>0.75</v>
      </c>
      <c r="AB297" s="242">
        <f t="shared" si="57"/>
        <v>1.8</v>
      </c>
      <c r="AC297" s="242">
        <f t="shared" si="64"/>
        <v>43</v>
      </c>
      <c r="AD297" s="241" t="str" cm="1">
        <f t="array" ref="AD297">IFERROR(INDEX($AO$26:$AO$35, AF297), "-")</f>
        <v>-</v>
      </c>
      <c r="AE297" s="243" cm="1">
        <f t="array" ref="AE297">IFERROR(INDEX(($AP$26:$AS$35,$AP$36:$AV$40), IF($Y$20="B", MATCH($AF297, $AN$36:$AN$40, 0), MATCH($AF297, $AN$26:$AN$35, 0)), MATCH($AK297, $AP$25:$AV$25, 0), IF($Y$20="B", 2, 1)), 0)</f>
        <v>0</v>
      </c>
      <c r="AF297" s="244" t="str">
        <f t="shared" si="58"/>
        <v>-</v>
      </c>
      <c r="AG297" s="244" t="str">
        <f t="shared" si="65"/>
        <v>-</v>
      </c>
      <c r="AH297" s="245" t="str">
        <f t="shared" si="66"/>
        <v>-</v>
      </c>
      <c r="AI297" s="245" t="str">
        <f t="shared" si="67"/>
        <v>-</v>
      </c>
      <c r="AJ297" s="245" t="str" cm="1">
        <f t="array" ref="AJ297">IF($AG297=1, IF(ISBLANK($L297), "!", $L297), IFERROR(_xlfn.SWITCH(TRUE, AH297&lt;=0.5, "A", AH297&lt;=1, "B", AH297&lt;=1.5, "C", AH297&lt;=2, "D", AH297&lt;=2.5, "E", AH297&lt;=3, "F", AH297&lt;=1000, "G"), "-"))</f>
        <v>-</v>
      </c>
      <c r="AK297" s="245" t="str">
        <f t="shared" si="68"/>
        <v>-</v>
      </c>
      <c r="AL297" s="246" t="str">
        <f t="shared" si="69"/>
        <v>-</v>
      </c>
      <c r="AM297" s="237"/>
      <c r="AN297" s="237"/>
      <c r="AO297" s="237"/>
      <c r="AP297" s="237"/>
      <c r="AQ297" s="237"/>
      <c r="AR297" s="237"/>
      <c r="AS297" s="237"/>
      <c r="AT297" s="237"/>
      <c r="AU297" s="237"/>
      <c r="AV297" s="237"/>
      <c r="AW297" s="13"/>
      <c r="AX297" s="13"/>
    </row>
    <row r="298" spans="1:50" ht="12.75" customHeight="1" x14ac:dyDescent="0.2">
      <c r="A298" s="144">
        <f t="shared" si="56"/>
        <v>16</v>
      </c>
      <c r="B298" s="9">
        <v>275</v>
      </c>
      <c r="C298" s="213"/>
      <c r="D298" s="214"/>
      <c r="E298" s="79" t="str">
        <f>IF(ISBLANK(D298), "", VLOOKUP(D298, Z!$A$2:$C$4127, 3, FALSE))</f>
        <v/>
      </c>
      <c r="F298" s="215"/>
      <c r="G298" s="216"/>
      <c r="H298" s="217" t="b">
        <v>0</v>
      </c>
      <c r="I298" s="217" t="b">
        <v>0</v>
      </c>
      <c r="J298" s="152" t="str">
        <f t="shared" si="59"/>
        <v>-</v>
      </c>
      <c r="K298" s="218"/>
      <c r="L298" s="219"/>
      <c r="M298" s="220"/>
      <c r="N298" s="152" t="str">
        <f t="shared" si="60"/>
        <v>-</v>
      </c>
      <c r="O298" s="221"/>
      <c r="P298" s="222"/>
      <c r="Q298" s="214"/>
      <c r="R298" s="223"/>
      <c r="S298" s="213"/>
      <c r="T298" s="214"/>
      <c r="U298" s="79" t="str">
        <f>IF(ISBLANK(T298), "", VLOOKUP(T298, Z!$A$2:$C$4127, 3, FALSE))</f>
        <v/>
      </c>
      <c r="V298" s="225"/>
      <c r="W298" s="160">
        <f t="shared" si="61"/>
        <v>0</v>
      </c>
      <c r="X298" s="237"/>
      <c r="Y298" s="241">
        <f t="shared" si="62"/>
        <v>0</v>
      </c>
      <c r="Z298" s="242">
        <f t="shared" si="63"/>
        <v>15</v>
      </c>
      <c r="AA298" s="242">
        <v>0.75</v>
      </c>
      <c r="AB298" s="242">
        <f t="shared" si="57"/>
        <v>1.8</v>
      </c>
      <c r="AC298" s="242">
        <f t="shared" si="64"/>
        <v>43</v>
      </c>
      <c r="AD298" s="241" t="str" cm="1">
        <f t="array" ref="AD298">IFERROR(INDEX($AO$26:$AO$35, AF298), "-")</f>
        <v>-</v>
      </c>
      <c r="AE298" s="243" cm="1">
        <f t="array" ref="AE298">IFERROR(INDEX(($AP$26:$AS$35,$AP$36:$AV$40), IF($Y$20="B", MATCH($AF298, $AN$36:$AN$40, 0), MATCH($AF298, $AN$26:$AN$35, 0)), MATCH($AK298, $AP$25:$AV$25, 0), IF($Y$20="B", 2, 1)), 0)</f>
        <v>0</v>
      </c>
      <c r="AF298" s="244" t="str">
        <f t="shared" si="58"/>
        <v>-</v>
      </c>
      <c r="AG298" s="244" t="str">
        <f t="shared" si="65"/>
        <v>-</v>
      </c>
      <c r="AH298" s="245" t="str">
        <f t="shared" si="66"/>
        <v>-</v>
      </c>
      <c r="AI298" s="245" t="str">
        <f t="shared" si="67"/>
        <v>-</v>
      </c>
      <c r="AJ298" s="245" t="str" cm="1">
        <f t="array" ref="AJ298">IF($AG298=1, IF(ISBLANK($L298), "!", $L298), IFERROR(_xlfn.SWITCH(TRUE, AH298&lt;=0.5, "A", AH298&lt;=1, "B", AH298&lt;=1.5, "C", AH298&lt;=2, "D", AH298&lt;=2.5, "E", AH298&lt;=3, "F", AH298&lt;=1000, "G"), "-"))</f>
        <v>-</v>
      </c>
      <c r="AK298" s="245" t="str">
        <f t="shared" si="68"/>
        <v>-</v>
      </c>
      <c r="AL298" s="246" t="str">
        <f t="shared" si="69"/>
        <v>-</v>
      </c>
      <c r="AM298" s="237"/>
      <c r="AN298" s="237"/>
      <c r="AO298" s="237"/>
      <c r="AP298" s="237"/>
      <c r="AQ298" s="237"/>
      <c r="AR298" s="237"/>
      <c r="AS298" s="237"/>
      <c r="AT298" s="237"/>
      <c r="AU298" s="237"/>
      <c r="AV298" s="237"/>
      <c r="AW298" s="13"/>
      <c r="AX298" s="13"/>
    </row>
    <row r="299" spans="1:50" ht="12.75" customHeight="1" x14ac:dyDescent="0.2">
      <c r="A299" s="144">
        <f t="shared" si="56"/>
        <v>16</v>
      </c>
      <c r="B299" s="9">
        <v>276</v>
      </c>
      <c r="C299" s="213"/>
      <c r="D299" s="214"/>
      <c r="E299" s="79" t="str">
        <f>IF(ISBLANK(D299), "", VLOOKUP(D299, Z!$A$2:$C$4127, 3, FALSE))</f>
        <v/>
      </c>
      <c r="F299" s="215"/>
      <c r="G299" s="216"/>
      <c r="H299" s="217" t="b">
        <v>0</v>
      </c>
      <c r="I299" s="217" t="b">
        <v>0</v>
      </c>
      <c r="J299" s="152" t="str">
        <f t="shared" si="59"/>
        <v>-</v>
      </c>
      <c r="K299" s="218"/>
      <c r="L299" s="219"/>
      <c r="M299" s="220"/>
      <c r="N299" s="152" t="str">
        <f t="shared" si="60"/>
        <v>-</v>
      </c>
      <c r="O299" s="221"/>
      <c r="P299" s="222"/>
      <c r="Q299" s="214"/>
      <c r="R299" s="223"/>
      <c r="S299" s="213"/>
      <c r="T299" s="214"/>
      <c r="U299" s="79" t="str">
        <f>IF(ISBLANK(T299), "", VLOOKUP(T299, Z!$A$2:$C$4127, 3, FALSE))</f>
        <v/>
      </c>
      <c r="V299" s="225"/>
      <c r="W299" s="160">
        <f t="shared" si="61"/>
        <v>0</v>
      </c>
      <c r="X299" s="237"/>
      <c r="Y299" s="241">
        <f t="shared" si="62"/>
        <v>0</v>
      </c>
      <c r="Z299" s="242">
        <f t="shared" si="63"/>
        <v>15</v>
      </c>
      <c r="AA299" s="242">
        <v>0.75</v>
      </c>
      <c r="AB299" s="242">
        <f t="shared" si="57"/>
        <v>1.8</v>
      </c>
      <c r="AC299" s="242">
        <f t="shared" si="64"/>
        <v>43</v>
      </c>
      <c r="AD299" s="241" t="str" cm="1">
        <f t="array" ref="AD299">IFERROR(INDEX($AO$26:$AO$35, AF299), "-")</f>
        <v>-</v>
      </c>
      <c r="AE299" s="243" cm="1">
        <f t="array" ref="AE299">IFERROR(INDEX(($AP$26:$AS$35,$AP$36:$AV$40), IF($Y$20="B", MATCH($AF299, $AN$36:$AN$40, 0), MATCH($AF299, $AN$26:$AN$35, 0)), MATCH($AK299, $AP$25:$AV$25, 0), IF($Y$20="B", 2, 1)), 0)</f>
        <v>0</v>
      </c>
      <c r="AF299" s="244" t="str">
        <f t="shared" si="58"/>
        <v>-</v>
      </c>
      <c r="AG299" s="244" t="str">
        <f t="shared" si="65"/>
        <v>-</v>
      </c>
      <c r="AH299" s="245" t="str">
        <f t="shared" si="66"/>
        <v>-</v>
      </c>
      <c r="AI299" s="245" t="str">
        <f t="shared" si="67"/>
        <v>-</v>
      </c>
      <c r="AJ299" s="245" t="str" cm="1">
        <f t="array" ref="AJ299">IF($AG299=1, IF(ISBLANK($L299), "!", $L299), IFERROR(_xlfn.SWITCH(TRUE, AH299&lt;=0.5, "A", AH299&lt;=1, "B", AH299&lt;=1.5, "C", AH299&lt;=2, "D", AH299&lt;=2.5, "E", AH299&lt;=3, "F", AH299&lt;=1000, "G"), "-"))</f>
        <v>-</v>
      </c>
      <c r="AK299" s="245" t="str">
        <f t="shared" si="68"/>
        <v>-</v>
      </c>
      <c r="AL299" s="246" t="str">
        <f t="shared" si="69"/>
        <v>-</v>
      </c>
      <c r="AM299" s="237"/>
      <c r="AN299" s="237"/>
      <c r="AO299" s="237"/>
      <c r="AP299" s="237"/>
      <c r="AQ299" s="237"/>
      <c r="AR299" s="237"/>
      <c r="AS299" s="237"/>
      <c r="AT299" s="237"/>
      <c r="AU299" s="237"/>
      <c r="AV299" s="237"/>
      <c r="AW299" s="13"/>
      <c r="AX299" s="13"/>
    </row>
    <row r="300" spans="1:50" ht="12.75" customHeight="1" x14ac:dyDescent="0.2">
      <c r="A300" s="144">
        <f t="shared" si="56"/>
        <v>16</v>
      </c>
      <c r="B300" s="9">
        <v>277</v>
      </c>
      <c r="C300" s="213"/>
      <c r="D300" s="214"/>
      <c r="E300" s="79" t="str">
        <f>IF(ISBLANK(D300), "", VLOOKUP(D300, Z!$A$2:$C$4127, 3, FALSE))</f>
        <v/>
      </c>
      <c r="F300" s="215"/>
      <c r="G300" s="216"/>
      <c r="H300" s="217" t="b">
        <v>0</v>
      </c>
      <c r="I300" s="217" t="b">
        <v>0</v>
      </c>
      <c r="J300" s="152" t="str">
        <f t="shared" si="59"/>
        <v>-</v>
      </c>
      <c r="K300" s="218"/>
      <c r="L300" s="219"/>
      <c r="M300" s="220"/>
      <c r="N300" s="152" t="str">
        <f t="shared" si="60"/>
        <v>-</v>
      </c>
      <c r="O300" s="221"/>
      <c r="P300" s="222"/>
      <c r="Q300" s="214"/>
      <c r="R300" s="223"/>
      <c r="S300" s="213"/>
      <c r="T300" s="214"/>
      <c r="U300" s="79" t="str">
        <f>IF(ISBLANK(T300), "", VLOOKUP(T300, Z!$A$2:$C$4127, 3, FALSE))</f>
        <v/>
      </c>
      <c r="V300" s="225"/>
      <c r="W300" s="160">
        <f t="shared" si="61"/>
        <v>0</v>
      </c>
      <c r="X300" s="237"/>
      <c r="Y300" s="241">
        <f t="shared" si="62"/>
        <v>0</v>
      </c>
      <c r="Z300" s="242">
        <f t="shared" si="63"/>
        <v>15</v>
      </c>
      <c r="AA300" s="242">
        <v>0.75</v>
      </c>
      <c r="AB300" s="242">
        <f t="shared" si="57"/>
        <v>1.8</v>
      </c>
      <c r="AC300" s="242">
        <f t="shared" si="64"/>
        <v>43</v>
      </c>
      <c r="AD300" s="241" t="str" cm="1">
        <f t="array" ref="AD300">IFERROR(INDEX($AO$26:$AO$35, AF300), "-")</f>
        <v>-</v>
      </c>
      <c r="AE300" s="243" cm="1">
        <f t="array" ref="AE300">IFERROR(INDEX(($AP$26:$AS$35,$AP$36:$AV$40), IF($Y$20="B", MATCH($AF300, $AN$36:$AN$40, 0), MATCH($AF300, $AN$26:$AN$35, 0)), MATCH($AK300, $AP$25:$AV$25, 0), IF($Y$20="B", 2, 1)), 0)</f>
        <v>0</v>
      </c>
      <c r="AF300" s="244" t="str">
        <f t="shared" si="58"/>
        <v>-</v>
      </c>
      <c r="AG300" s="244" t="str">
        <f t="shared" si="65"/>
        <v>-</v>
      </c>
      <c r="AH300" s="245" t="str">
        <f t="shared" si="66"/>
        <v>-</v>
      </c>
      <c r="AI300" s="245" t="str">
        <f t="shared" si="67"/>
        <v>-</v>
      </c>
      <c r="AJ300" s="245" t="str" cm="1">
        <f t="array" ref="AJ300">IF($AG300=1, IF(ISBLANK($L300), "!", $L300), IFERROR(_xlfn.SWITCH(TRUE, AH300&lt;=0.5, "A", AH300&lt;=1, "B", AH300&lt;=1.5, "C", AH300&lt;=2, "D", AH300&lt;=2.5, "E", AH300&lt;=3, "F", AH300&lt;=1000, "G"), "-"))</f>
        <v>-</v>
      </c>
      <c r="AK300" s="245" t="str">
        <f t="shared" si="68"/>
        <v>-</v>
      </c>
      <c r="AL300" s="246" t="str">
        <f t="shared" si="69"/>
        <v>-</v>
      </c>
      <c r="AM300" s="237"/>
      <c r="AN300" s="237"/>
      <c r="AO300" s="237"/>
      <c r="AP300" s="237"/>
      <c r="AQ300" s="237"/>
      <c r="AR300" s="237"/>
      <c r="AS300" s="237"/>
      <c r="AT300" s="237"/>
      <c r="AU300" s="237"/>
      <c r="AV300" s="237"/>
      <c r="AW300" s="13"/>
      <c r="AX300" s="13"/>
    </row>
    <row r="301" spans="1:50" ht="12.75" customHeight="1" x14ac:dyDescent="0.2">
      <c r="A301" s="144">
        <f t="shared" si="56"/>
        <v>16</v>
      </c>
      <c r="B301" s="9">
        <v>278</v>
      </c>
      <c r="C301" s="213"/>
      <c r="D301" s="214"/>
      <c r="E301" s="79" t="str">
        <f>IF(ISBLANK(D301), "", VLOOKUP(D301, Z!$A$2:$C$4127, 3, FALSE))</f>
        <v/>
      </c>
      <c r="F301" s="215"/>
      <c r="G301" s="216"/>
      <c r="H301" s="217" t="b">
        <v>0</v>
      </c>
      <c r="I301" s="217" t="b">
        <v>0</v>
      </c>
      <c r="J301" s="152" t="str">
        <f t="shared" si="59"/>
        <v>-</v>
      </c>
      <c r="K301" s="218"/>
      <c r="L301" s="219"/>
      <c r="M301" s="220"/>
      <c r="N301" s="152" t="str">
        <f t="shared" si="60"/>
        <v>-</v>
      </c>
      <c r="O301" s="221"/>
      <c r="P301" s="222"/>
      <c r="Q301" s="214"/>
      <c r="R301" s="223"/>
      <c r="S301" s="213"/>
      <c r="T301" s="214"/>
      <c r="U301" s="79" t="str">
        <f>IF(ISBLANK(T301), "", VLOOKUP(T301, Z!$A$2:$C$4127, 3, FALSE))</f>
        <v/>
      </c>
      <c r="V301" s="225"/>
      <c r="W301" s="160">
        <f t="shared" si="61"/>
        <v>0</v>
      </c>
      <c r="X301" s="237"/>
      <c r="Y301" s="241">
        <f t="shared" si="62"/>
        <v>0</v>
      </c>
      <c r="Z301" s="242">
        <f t="shared" si="63"/>
        <v>15</v>
      </c>
      <c r="AA301" s="242">
        <v>0.75</v>
      </c>
      <c r="AB301" s="242">
        <f t="shared" si="57"/>
        <v>1.8</v>
      </c>
      <c r="AC301" s="242">
        <f t="shared" si="64"/>
        <v>43</v>
      </c>
      <c r="AD301" s="241" t="str" cm="1">
        <f t="array" ref="AD301">IFERROR(INDEX($AO$26:$AO$35, AF301), "-")</f>
        <v>-</v>
      </c>
      <c r="AE301" s="243" cm="1">
        <f t="array" ref="AE301">IFERROR(INDEX(($AP$26:$AS$35,$AP$36:$AV$40), IF($Y$20="B", MATCH($AF301, $AN$36:$AN$40, 0), MATCH($AF301, $AN$26:$AN$35, 0)), MATCH($AK301, $AP$25:$AV$25, 0), IF($Y$20="B", 2, 1)), 0)</f>
        <v>0</v>
      </c>
      <c r="AF301" s="244" t="str">
        <f t="shared" si="58"/>
        <v>-</v>
      </c>
      <c r="AG301" s="244" t="str">
        <f t="shared" si="65"/>
        <v>-</v>
      </c>
      <c r="AH301" s="245" t="str">
        <f t="shared" si="66"/>
        <v>-</v>
      </c>
      <c r="AI301" s="245" t="str">
        <f t="shared" si="67"/>
        <v>-</v>
      </c>
      <c r="AJ301" s="245" t="str" cm="1">
        <f t="array" ref="AJ301">IF($AG301=1, IF(ISBLANK($L301), "!", $L301), IFERROR(_xlfn.SWITCH(TRUE, AH301&lt;=0.5, "A", AH301&lt;=1, "B", AH301&lt;=1.5, "C", AH301&lt;=2, "D", AH301&lt;=2.5, "E", AH301&lt;=3, "F", AH301&lt;=1000, "G"), "-"))</f>
        <v>-</v>
      </c>
      <c r="AK301" s="245" t="str">
        <f t="shared" si="68"/>
        <v>-</v>
      </c>
      <c r="AL301" s="246" t="str">
        <f t="shared" si="69"/>
        <v>-</v>
      </c>
      <c r="AM301" s="237"/>
      <c r="AN301" s="237"/>
      <c r="AO301" s="237"/>
      <c r="AP301" s="237"/>
      <c r="AQ301" s="237"/>
      <c r="AR301" s="237"/>
      <c r="AS301" s="237"/>
      <c r="AT301" s="237"/>
      <c r="AU301" s="237"/>
      <c r="AV301" s="237"/>
      <c r="AW301" s="13"/>
      <c r="AX301" s="13"/>
    </row>
    <row r="302" spans="1:50" ht="12.75" customHeight="1" x14ac:dyDescent="0.2">
      <c r="A302" s="144">
        <f t="shared" si="56"/>
        <v>16</v>
      </c>
      <c r="B302" s="9">
        <v>279</v>
      </c>
      <c r="C302" s="213"/>
      <c r="D302" s="214"/>
      <c r="E302" s="79" t="str">
        <f>IF(ISBLANK(D302), "", VLOOKUP(D302, Z!$A$2:$C$4127, 3, FALSE))</f>
        <v/>
      </c>
      <c r="F302" s="215"/>
      <c r="G302" s="216"/>
      <c r="H302" s="217" t="b">
        <v>0</v>
      </c>
      <c r="I302" s="217" t="b">
        <v>0</v>
      </c>
      <c r="J302" s="152" t="str">
        <f t="shared" si="59"/>
        <v>-</v>
      </c>
      <c r="K302" s="218"/>
      <c r="L302" s="219"/>
      <c r="M302" s="220"/>
      <c r="N302" s="152" t="str">
        <f t="shared" si="60"/>
        <v>-</v>
      </c>
      <c r="O302" s="221"/>
      <c r="P302" s="222"/>
      <c r="Q302" s="214"/>
      <c r="R302" s="223"/>
      <c r="S302" s="213"/>
      <c r="T302" s="214"/>
      <c r="U302" s="79" t="str">
        <f>IF(ISBLANK(T302), "", VLOOKUP(T302, Z!$A$2:$C$4127, 3, FALSE))</f>
        <v/>
      </c>
      <c r="V302" s="225"/>
      <c r="W302" s="160">
        <f t="shared" si="61"/>
        <v>0</v>
      </c>
      <c r="X302" s="237"/>
      <c r="Y302" s="241">
        <f t="shared" si="62"/>
        <v>0</v>
      </c>
      <c r="Z302" s="242">
        <f t="shared" si="63"/>
        <v>15</v>
      </c>
      <c r="AA302" s="242">
        <v>0.75</v>
      </c>
      <c r="AB302" s="242">
        <f t="shared" si="57"/>
        <v>1.8</v>
      </c>
      <c r="AC302" s="242">
        <f t="shared" si="64"/>
        <v>43</v>
      </c>
      <c r="AD302" s="241" t="str" cm="1">
        <f t="array" ref="AD302">IFERROR(INDEX($AO$26:$AO$35, AF302), "-")</f>
        <v>-</v>
      </c>
      <c r="AE302" s="243" cm="1">
        <f t="array" ref="AE302">IFERROR(INDEX(($AP$26:$AS$35,$AP$36:$AV$40), IF($Y$20="B", MATCH($AF302, $AN$36:$AN$40, 0), MATCH($AF302, $AN$26:$AN$35, 0)), MATCH($AK302, $AP$25:$AV$25, 0), IF($Y$20="B", 2, 1)), 0)</f>
        <v>0</v>
      </c>
      <c r="AF302" s="244" t="str">
        <f t="shared" si="58"/>
        <v>-</v>
      </c>
      <c r="AG302" s="244" t="str">
        <f t="shared" si="65"/>
        <v>-</v>
      </c>
      <c r="AH302" s="245" t="str">
        <f t="shared" si="66"/>
        <v>-</v>
      </c>
      <c r="AI302" s="245" t="str">
        <f t="shared" si="67"/>
        <v>-</v>
      </c>
      <c r="AJ302" s="245" t="str" cm="1">
        <f t="array" ref="AJ302">IF($AG302=1, IF(ISBLANK($L302), "!", $L302), IFERROR(_xlfn.SWITCH(TRUE, AH302&lt;=0.5, "A", AH302&lt;=1, "B", AH302&lt;=1.5, "C", AH302&lt;=2, "D", AH302&lt;=2.5, "E", AH302&lt;=3, "F", AH302&lt;=1000, "G"), "-"))</f>
        <v>-</v>
      </c>
      <c r="AK302" s="245" t="str">
        <f t="shared" si="68"/>
        <v>-</v>
      </c>
      <c r="AL302" s="246" t="str">
        <f t="shared" si="69"/>
        <v>-</v>
      </c>
      <c r="AM302" s="237"/>
      <c r="AN302" s="237"/>
      <c r="AO302" s="237"/>
      <c r="AP302" s="237"/>
      <c r="AQ302" s="237"/>
      <c r="AR302" s="237"/>
      <c r="AS302" s="237"/>
      <c r="AT302" s="237"/>
      <c r="AU302" s="237"/>
      <c r="AV302" s="237"/>
      <c r="AW302" s="13"/>
      <c r="AX302" s="13"/>
    </row>
    <row r="303" spans="1:50" ht="12.75" customHeight="1" x14ac:dyDescent="0.2">
      <c r="A303" s="144">
        <f t="shared" si="56"/>
        <v>16</v>
      </c>
      <c r="B303" s="9">
        <v>280</v>
      </c>
      <c r="C303" s="213"/>
      <c r="D303" s="214"/>
      <c r="E303" s="79" t="str">
        <f>IF(ISBLANK(D303), "", VLOOKUP(D303, Z!$A$2:$C$4127, 3, FALSE))</f>
        <v/>
      </c>
      <c r="F303" s="215"/>
      <c r="G303" s="216"/>
      <c r="H303" s="217" t="b">
        <v>0</v>
      </c>
      <c r="I303" s="217" t="b">
        <v>0</v>
      </c>
      <c r="J303" s="152" t="str">
        <f t="shared" si="59"/>
        <v>-</v>
      </c>
      <c r="K303" s="218"/>
      <c r="L303" s="219"/>
      <c r="M303" s="220"/>
      <c r="N303" s="152" t="str">
        <f t="shared" si="60"/>
        <v>-</v>
      </c>
      <c r="O303" s="221"/>
      <c r="P303" s="222"/>
      <c r="Q303" s="214"/>
      <c r="R303" s="223"/>
      <c r="S303" s="213"/>
      <c r="T303" s="214"/>
      <c r="U303" s="79" t="str">
        <f>IF(ISBLANK(T303), "", VLOOKUP(T303, Z!$A$2:$C$4127, 3, FALSE))</f>
        <v/>
      </c>
      <c r="V303" s="225"/>
      <c r="W303" s="160">
        <f t="shared" si="61"/>
        <v>0</v>
      </c>
      <c r="X303" s="237"/>
      <c r="Y303" s="241">
        <f t="shared" si="62"/>
        <v>0</v>
      </c>
      <c r="Z303" s="242">
        <f t="shared" si="63"/>
        <v>15</v>
      </c>
      <c r="AA303" s="242">
        <v>0.75</v>
      </c>
      <c r="AB303" s="242">
        <f t="shared" si="57"/>
        <v>1.8</v>
      </c>
      <c r="AC303" s="242">
        <f t="shared" si="64"/>
        <v>43</v>
      </c>
      <c r="AD303" s="241" t="str" cm="1">
        <f t="array" ref="AD303">IFERROR(INDEX($AO$26:$AO$35, AF303), "-")</f>
        <v>-</v>
      </c>
      <c r="AE303" s="243" cm="1">
        <f t="array" ref="AE303">IFERROR(INDEX(($AP$26:$AS$35,$AP$36:$AV$40), IF($Y$20="B", MATCH($AF303, $AN$36:$AN$40, 0), MATCH($AF303, $AN$26:$AN$35, 0)), MATCH($AK303, $AP$25:$AV$25, 0), IF($Y$20="B", 2, 1)), 0)</f>
        <v>0</v>
      </c>
      <c r="AF303" s="244" t="str">
        <f t="shared" si="58"/>
        <v>-</v>
      </c>
      <c r="AG303" s="244" t="str">
        <f t="shared" si="65"/>
        <v>-</v>
      </c>
      <c r="AH303" s="245" t="str">
        <f t="shared" si="66"/>
        <v>-</v>
      </c>
      <c r="AI303" s="245" t="str">
        <f t="shared" si="67"/>
        <v>-</v>
      </c>
      <c r="AJ303" s="245" t="str" cm="1">
        <f t="array" ref="AJ303">IF($AG303=1, IF(ISBLANK($L303), "!", $L303), IFERROR(_xlfn.SWITCH(TRUE, AH303&lt;=0.5, "A", AH303&lt;=1, "B", AH303&lt;=1.5, "C", AH303&lt;=2, "D", AH303&lt;=2.5, "E", AH303&lt;=3, "F", AH303&lt;=1000, "G"), "-"))</f>
        <v>-</v>
      </c>
      <c r="AK303" s="245" t="str">
        <f t="shared" si="68"/>
        <v>-</v>
      </c>
      <c r="AL303" s="246" t="str">
        <f t="shared" si="69"/>
        <v>-</v>
      </c>
      <c r="AM303" s="237"/>
      <c r="AN303" s="237"/>
      <c r="AO303" s="237"/>
      <c r="AP303" s="237"/>
      <c r="AQ303" s="237"/>
      <c r="AR303" s="237"/>
      <c r="AS303" s="237"/>
      <c r="AT303" s="237"/>
      <c r="AU303" s="237"/>
      <c r="AV303" s="237"/>
      <c r="AW303" s="13"/>
      <c r="AX303" s="13"/>
    </row>
    <row r="304" spans="1:50" ht="12.75" customHeight="1" x14ac:dyDescent="0.2">
      <c r="A304" s="144">
        <f t="shared" si="56"/>
        <v>16</v>
      </c>
      <c r="B304" s="9">
        <v>281</v>
      </c>
      <c r="C304" s="213"/>
      <c r="D304" s="214"/>
      <c r="E304" s="79" t="str">
        <f>IF(ISBLANK(D304), "", VLOOKUP(D304, Z!$A$2:$C$4127, 3, FALSE))</f>
        <v/>
      </c>
      <c r="F304" s="215"/>
      <c r="G304" s="216"/>
      <c r="H304" s="217" t="b">
        <v>0</v>
      </c>
      <c r="I304" s="217" t="b">
        <v>0</v>
      </c>
      <c r="J304" s="152" t="str">
        <f t="shared" si="59"/>
        <v>-</v>
      </c>
      <c r="K304" s="218"/>
      <c r="L304" s="219"/>
      <c r="M304" s="220"/>
      <c r="N304" s="152" t="str">
        <f t="shared" si="60"/>
        <v>-</v>
      </c>
      <c r="O304" s="221"/>
      <c r="P304" s="222"/>
      <c r="Q304" s="214"/>
      <c r="R304" s="223"/>
      <c r="S304" s="213"/>
      <c r="T304" s="214"/>
      <c r="U304" s="79" t="str">
        <f>IF(ISBLANK(T304), "", VLOOKUP(T304, Z!$A$2:$C$4127, 3, FALSE))</f>
        <v/>
      </c>
      <c r="V304" s="225"/>
      <c r="W304" s="160">
        <f t="shared" si="61"/>
        <v>0</v>
      </c>
      <c r="X304" s="237"/>
      <c r="Y304" s="241">
        <f t="shared" si="62"/>
        <v>0</v>
      </c>
      <c r="Z304" s="242">
        <f t="shared" si="63"/>
        <v>15</v>
      </c>
      <c r="AA304" s="242">
        <v>0.75</v>
      </c>
      <c r="AB304" s="242">
        <f t="shared" si="57"/>
        <v>1.8</v>
      </c>
      <c r="AC304" s="242">
        <f t="shared" si="64"/>
        <v>43</v>
      </c>
      <c r="AD304" s="241" t="str" cm="1">
        <f t="array" ref="AD304">IFERROR(INDEX($AO$26:$AO$35, AF304), "-")</f>
        <v>-</v>
      </c>
      <c r="AE304" s="243" cm="1">
        <f t="array" ref="AE304">IFERROR(INDEX(($AP$26:$AS$35,$AP$36:$AV$40), IF($Y$20="B", MATCH($AF304, $AN$36:$AN$40, 0), MATCH($AF304, $AN$26:$AN$35, 0)), MATCH($AK304, $AP$25:$AV$25, 0), IF($Y$20="B", 2, 1)), 0)</f>
        <v>0</v>
      </c>
      <c r="AF304" s="244" t="str">
        <f t="shared" si="58"/>
        <v>-</v>
      </c>
      <c r="AG304" s="244" t="str">
        <f t="shared" si="65"/>
        <v>-</v>
      </c>
      <c r="AH304" s="245" t="str">
        <f t="shared" si="66"/>
        <v>-</v>
      </c>
      <c r="AI304" s="245" t="str">
        <f t="shared" si="67"/>
        <v>-</v>
      </c>
      <c r="AJ304" s="245" t="str" cm="1">
        <f t="array" ref="AJ304">IF($AG304=1, IF(ISBLANK($L304), "!", $L304), IFERROR(_xlfn.SWITCH(TRUE, AH304&lt;=0.5, "A", AH304&lt;=1, "B", AH304&lt;=1.5, "C", AH304&lt;=2, "D", AH304&lt;=2.5, "E", AH304&lt;=3, "F", AH304&lt;=1000, "G"), "-"))</f>
        <v>-</v>
      </c>
      <c r="AK304" s="245" t="str">
        <f t="shared" si="68"/>
        <v>-</v>
      </c>
      <c r="AL304" s="246" t="str">
        <f t="shared" si="69"/>
        <v>-</v>
      </c>
      <c r="AM304" s="237"/>
      <c r="AN304" s="237"/>
      <c r="AO304" s="237"/>
      <c r="AP304" s="237"/>
      <c r="AQ304" s="237"/>
      <c r="AR304" s="237"/>
      <c r="AS304" s="237"/>
      <c r="AT304" s="237"/>
      <c r="AU304" s="237"/>
      <c r="AV304" s="237"/>
      <c r="AW304" s="13"/>
      <c r="AX304" s="13"/>
    </row>
    <row r="305" spans="1:50" ht="12.75" customHeight="1" x14ac:dyDescent="0.2">
      <c r="A305" s="144">
        <f t="shared" si="56"/>
        <v>16</v>
      </c>
      <c r="B305" s="9">
        <v>282</v>
      </c>
      <c r="C305" s="213"/>
      <c r="D305" s="214"/>
      <c r="E305" s="79" t="str">
        <f>IF(ISBLANK(D305), "", VLOOKUP(D305, Z!$A$2:$C$4127, 3, FALSE))</f>
        <v/>
      </c>
      <c r="F305" s="215"/>
      <c r="G305" s="216"/>
      <c r="H305" s="217" t="b">
        <v>0</v>
      </c>
      <c r="I305" s="217" t="b">
        <v>0</v>
      </c>
      <c r="J305" s="152" t="str">
        <f t="shared" si="59"/>
        <v>-</v>
      </c>
      <c r="K305" s="218"/>
      <c r="L305" s="219"/>
      <c r="M305" s="220"/>
      <c r="N305" s="152" t="str">
        <f t="shared" si="60"/>
        <v>-</v>
      </c>
      <c r="O305" s="221"/>
      <c r="P305" s="222"/>
      <c r="Q305" s="214"/>
      <c r="R305" s="223"/>
      <c r="S305" s="213"/>
      <c r="T305" s="214"/>
      <c r="U305" s="79" t="str">
        <f>IF(ISBLANK(T305), "", VLOOKUP(T305, Z!$A$2:$C$4127, 3, FALSE))</f>
        <v/>
      </c>
      <c r="V305" s="225"/>
      <c r="W305" s="160">
        <f t="shared" si="61"/>
        <v>0</v>
      </c>
      <c r="X305" s="237"/>
      <c r="Y305" s="241">
        <f t="shared" si="62"/>
        <v>0</v>
      </c>
      <c r="Z305" s="242">
        <f t="shared" si="63"/>
        <v>15</v>
      </c>
      <c r="AA305" s="242">
        <v>0.75</v>
      </c>
      <c r="AB305" s="242">
        <f t="shared" si="57"/>
        <v>1.8</v>
      </c>
      <c r="AC305" s="242">
        <f t="shared" si="64"/>
        <v>43</v>
      </c>
      <c r="AD305" s="241" t="str" cm="1">
        <f t="array" ref="AD305">IFERROR(INDEX($AO$26:$AO$35, AF305), "-")</f>
        <v>-</v>
      </c>
      <c r="AE305" s="243" cm="1">
        <f t="array" ref="AE305">IFERROR(INDEX(($AP$26:$AS$35,$AP$36:$AV$40), IF($Y$20="B", MATCH($AF305, $AN$36:$AN$40, 0), MATCH($AF305, $AN$26:$AN$35, 0)), MATCH($AK305, $AP$25:$AV$25, 0), IF($Y$20="B", 2, 1)), 0)</f>
        <v>0</v>
      </c>
      <c r="AF305" s="244" t="str">
        <f t="shared" si="58"/>
        <v>-</v>
      </c>
      <c r="AG305" s="244" t="str">
        <f t="shared" si="65"/>
        <v>-</v>
      </c>
      <c r="AH305" s="245" t="str">
        <f t="shared" si="66"/>
        <v>-</v>
      </c>
      <c r="AI305" s="245" t="str">
        <f t="shared" si="67"/>
        <v>-</v>
      </c>
      <c r="AJ305" s="245" t="str" cm="1">
        <f t="array" ref="AJ305">IF($AG305=1, IF(ISBLANK($L305), "!", $L305), IFERROR(_xlfn.SWITCH(TRUE, AH305&lt;=0.5, "A", AH305&lt;=1, "B", AH305&lt;=1.5, "C", AH305&lt;=2, "D", AH305&lt;=2.5, "E", AH305&lt;=3, "F", AH305&lt;=1000, "G"), "-"))</f>
        <v>-</v>
      </c>
      <c r="AK305" s="245" t="str">
        <f t="shared" si="68"/>
        <v>-</v>
      </c>
      <c r="AL305" s="246" t="str">
        <f t="shared" si="69"/>
        <v>-</v>
      </c>
      <c r="AM305" s="237"/>
      <c r="AN305" s="237"/>
      <c r="AO305" s="237"/>
      <c r="AP305" s="237"/>
      <c r="AQ305" s="237"/>
      <c r="AR305" s="237"/>
      <c r="AS305" s="237"/>
      <c r="AT305" s="237"/>
      <c r="AU305" s="237"/>
      <c r="AV305" s="237"/>
      <c r="AW305" s="13"/>
      <c r="AX305" s="13"/>
    </row>
    <row r="306" spans="1:50" ht="12.75" customHeight="1" x14ac:dyDescent="0.2">
      <c r="A306" s="144">
        <f t="shared" si="56"/>
        <v>16</v>
      </c>
      <c r="B306" s="9">
        <v>283</v>
      </c>
      <c r="C306" s="213"/>
      <c r="D306" s="214"/>
      <c r="E306" s="79" t="str">
        <f>IF(ISBLANK(D306), "", VLOOKUP(D306, Z!$A$2:$C$4127, 3, FALSE))</f>
        <v/>
      </c>
      <c r="F306" s="215"/>
      <c r="G306" s="216"/>
      <c r="H306" s="217" t="b">
        <v>0</v>
      </c>
      <c r="I306" s="217" t="b">
        <v>0</v>
      </c>
      <c r="J306" s="152" t="str">
        <f t="shared" si="59"/>
        <v>-</v>
      </c>
      <c r="K306" s="218"/>
      <c r="L306" s="219"/>
      <c r="M306" s="220"/>
      <c r="N306" s="152" t="str">
        <f t="shared" si="60"/>
        <v>-</v>
      </c>
      <c r="O306" s="221"/>
      <c r="P306" s="222"/>
      <c r="Q306" s="214"/>
      <c r="R306" s="223"/>
      <c r="S306" s="213"/>
      <c r="T306" s="214"/>
      <c r="U306" s="79" t="str">
        <f>IF(ISBLANK(T306), "", VLOOKUP(T306, Z!$A$2:$C$4127, 3, FALSE))</f>
        <v/>
      </c>
      <c r="V306" s="225"/>
      <c r="W306" s="160">
        <f t="shared" si="61"/>
        <v>0</v>
      </c>
      <c r="X306" s="237"/>
      <c r="Y306" s="241">
        <f t="shared" si="62"/>
        <v>0</v>
      </c>
      <c r="Z306" s="242">
        <f t="shared" si="63"/>
        <v>15</v>
      </c>
      <c r="AA306" s="242">
        <v>0.75</v>
      </c>
      <c r="AB306" s="242">
        <f t="shared" si="57"/>
        <v>1.8</v>
      </c>
      <c r="AC306" s="242">
        <f t="shared" si="64"/>
        <v>43</v>
      </c>
      <c r="AD306" s="241" t="str" cm="1">
        <f t="array" ref="AD306">IFERROR(INDEX($AO$26:$AO$35, AF306), "-")</f>
        <v>-</v>
      </c>
      <c r="AE306" s="243" cm="1">
        <f t="array" ref="AE306">IFERROR(INDEX(($AP$26:$AS$35,$AP$36:$AV$40), IF($Y$20="B", MATCH($AF306, $AN$36:$AN$40, 0), MATCH($AF306, $AN$26:$AN$35, 0)), MATCH($AK306, $AP$25:$AV$25, 0), IF($Y$20="B", 2, 1)), 0)</f>
        <v>0</v>
      </c>
      <c r="AF306" s="244" t="str">
        <f t="shared" si="58"/>
        <v>-</v>
      </c>
      <c r="AG306" s="244" t="str">
        <f t="shared" si="65"/>
        <v>-</v>
      </c>
      <c r="AH306" s="245" t="str">
        <f t="shared" si="66"/>
        <v>-</v>
      </c>
      <c r="AI306" s="245" t="str">
        <f t="shared" si="67"/>
        <v>-</v>
      </c>
      <c r="AJ306" s="245" t="str" cm="1">
        <f t="array" ref="AJ306">IF($AG306=1, IF(ISBLANK($L306), "!", $L306), IFERROR(_xlfn.SWITCH(TRUE, AH306&lt;=0.5, "A", AH306&lt;=1, "B", AH306&lt;=1.5, "C", AH306&lt;=2, "D", AH306&lt;=2.5, "E", AH306&lt;=3, "F", AH306&lt;=1000, "G"), "-"))</f>
        <v>-</v>
      </c>
      <c r="AK306" s="245" t="str">
        <f t="shared" si="68"/>
        <v>-</v>
      </c>
      <c r="AL306" s="246" t="str">
        <f t="shared" si="69"/>
        <v>-</v>
      </c>
      <c r="AM306" s="237"/>
      <c r="AN306" s="237"/>
      <c r="AO306" s="237"/>
      <c r="AP306" s="237"/>
      <c r="AQ306" s="237"/>
      <c r="AR306" s="237"/>
      <c r="AS306" s="237"/>
      <c r="AT306" s="237"/>
      <c r="AU306" s="237"/>
      <c r="AV306" s="237"/>
      <c r="AW306" s="13"/>
      <c r="AX306" s="13"/>
    </row>
    <row r="307" spans="1:50" ht="12.75" customHeight="1" x14ac:dyDescent="0.2">
      <c r="A307" s="144">
        <f t="shared" si="56"/>
        <v>16</v>
      </c>
      <c r="B307" s="9">
        <v>284</v>
      </c>
      <c r="C307" s="213"/>
      <c r="D307" s="214"/>
      <c r="E307" s="79" t="str">
        <f>IF(ISBLANK(D307), "", VLOOKUP(D307, Z!$A$2:$C$4127, 3, FALSE))</f>
        <v/>
      </c>
      <c r="F307" s="215"/>
      <c r="G307" s="216"/>
      <c r="H307" s="217" t="b">
        <v>0</v>
      </c>
      <c r="I307" s="217" t="b">
        <v>0</v>
      </c>
      <c r="J307" s="152" t="str">
        <f t="shared" si="59"/>
        <v>-</v>
      </c>
      <c r="K307" s="218"/>
      <c r="L307" s="219"/>
      <c r="M307" s="220"/>
      <c r="N307" s="152" t="str">
        <f t="shared" si="60"/>
        <v>-</v>
      </c>
      <c r="O307" s="221"/>
      <c r="P307" s="222"/>
      <c r="Q307" s="214"/>
      <c r="R307" s="223"/>
      <c r="S307" s="213"/>
      <c r="T307" s="214"/>
      <c r="U307" s="79" t="str">
        <f>IF(ISBLANK(T307), "", VLOOKUP(T307, Z!$A$2:$C$4127, 3, FALSE))</f>
        <v/>
      </c>
      <c r="V307" s="225"/>
      <c r="W307" s="160">
        <f t="shared" si="61"/>
        <v>0</v>
      </c>
      <c r="X307" s="237"/>
      <c r="Y307" s="241">
        <f t="shared" si="62"/>
        <v>0</v>
      </c>
      <c r="Z307" s="242">
        <f t="shared" si="63"/>
        <v>15</v>
      </c>
      <c r="AA307" s="242">
        <v>0.75</v>
      </c>
      <c r="AB307" s="242">
        <f t="shared" si="57"/>
        <v>1.8</v>
      </c>
      <c r="AC307" s="242">
        <f t="shared" si="64"/>
        <v>43</v>
      </c>
      <c r="AD307" s="241" t="str" cm="1">
        <f t="array" ref="AD307">IFERROR(INDEX($AO$26:$AO$35, AF307), "-")</f>
        <v>-</v>
      </c>
      <c r="AE307" s="243" cm="1">
        <f t="array" ref="AE307">IFERROR(INDEX(($AP$26:$AS$35,$AP$36:$AV$40), IF($Y$20="B", MATCH($AF307, $AN$36:$AN$40, 0), MATCH($AF307, $AN$26:$AN$35, 0)), MATCH($AK307, $AP$25:$AV$25, 0), IF($Y$20="B", 2, 1)), 0)</f>
        <v>0</v>
      </c>
      <c r="AF307" s="244" t="str">
        <f t="shared" si="58"/>
        <v>-</v>
      </c>
      <c r="AG307" s="244" t="str">
        <f t="shared" si="65"/>
        <v>-</v>
      </c>
      <c r="AH307" s="245" t="str">
        <f t="shared" si="66"/>
        <v>-</v>
      </c>
      <c r="AI307" s="245" t="str">
        <f t="shared" si="67"/>
        <v>-</v>
      </c>
      <c r="AJ307" s="245" t="str" cm="1">
        <f t="array" ref="AJ307">IF($AG307=1, IF(ISBLANK($L307), "!", $L307), IFERROR(_xlfn.SWITCH(TRUE, AH307&lt;=0.5, "A", AH307&lt;=1, "B", AH307&lt;=1.5, "C", AH307&lt;=2, "D", AH307&lt;=2.5, "E", AH307&lt;=3, "F", AH307&lt;=1000, "G"), "-"))</f>
        <v>-</v>
      </c>
      <c r="AK307" s="245" t="str">
        <f t="shared" si="68"/>
        <v>-</v>
      </c>
      <c r="AL307" s="246" t="str">
        <f t="shared" si="69"/>
        <v>-</v>
      </c>
      <c r="AM307" s="237"/>
      <c r="AN307" s="237"/>
      <c r="AO307" s="237"/>
      <c r="AP307" s="237"/>
      <c r="AQ307" s="237"/>
      <c r="AR307" s="237"/>
      <c r="AS307" s="237"/>
      <c r="AT307" s="237"/>
      <c r="AU307" s="237"/>
      <c r="AV307" s="237"/>
      <c r="AW307" s="13"/>
      <c r="AX307" s="13"/>
    </row>
    <row r="308" spans="1:50" ht="12.75" customHeight="1" x14ac:dyDescent="0.2">
      <c r="A308" s="144">
        <f t="shared" si="56"/>
        <v>16</v>
      </c>
      <c r="B308" s="9">
        <v>285</v>
      </c>
      <c r="C308" s="213"/>
      <c r="D308" s="214"/>
      <c r="E308" s="79" t="str">
        <f>IF(ISBLANK(D308), "", VLOOKUP(D308, Z!$A$2:$C$4127, 3, FALSE))</f>
        <v/>
      </c>
      <c r="F308" s="215"/>
      <c r="G308" s="216"/>
      <c r="H308" s="217" t="b">
        <v>0</v>
      </c>
      <c r="I308" s="217" t="b">
        <v>0</v>
      </c>
      <c r="J308" s="152" t="str">
        <f t="shared" si="59"/>
        <v>-</v>
      </c>
      <c r="K308" s="218"/>
      <c r="L308" s="219"/>
      <c r="M308" s="220"/>
      <c r="N308" s="152" t="str">
        <f t="shared" si="60"/>
        <v>-</v>
      </c>
      <c r="O308" s="221"/>
      <c r="P308" s="222"/>
      <c r="Q308" s="214"/>
      <c r="R308" s="223"/>
      <c r="S308" s="213"/>
      <c r="T308" s="214"/>
      <c r="U308" s="79" t="str">
        <f>IF(ISBLANK(T308), "", VLOOKUP(T308, Z!$A$2:$C$4127, 3, FALSE))</f>
        <v/>
      </c>
      <c r="V308" s="225"/>
      <c r="W308" s="160">
        <f t="shared" si="61"/>
        <v>0</v>
      </c>
      <c r="X308" s="237"/>
      <c r="Y308" s="241">
        <f t="shared" si="62"/>
        <v>0</v>
      </c>
      <c r="Z308" s="242">
        <f t="shared" si="63"/>
        <v>15</v>
      </c>
      <c r="AA308" s="242">
        <v>0.75</v>
      </c>
      <c r="AB308" s="242">
        <f t="shared" si="57"/>
        <v>1.8</v>
      </c>
      <c r="AC308" s="242">
        <f t="shared" si="64"/>
        <v>43</v>
      </c>
      <c r="AD308" s="241" t="str" cm="1">
        <f t="array" ref="AD308">IFERROR(INDEX($AO$26:$AO$35, AF308), "-")</f>
        <v>-</v>
      </c>
      <c r="AE308" s="243" cm="1">
        <f t="array" ref="AE308">IFERROR(INDEX(($AP$26:$AS$35,$AP$36:$AV$40), IF($Y$20="B", MATCH($AF308, $AN$36:$AN$40, 0), MATCH($AF308, $AN$26:$AN$35, 0)), MATCH($AK308, $AP$25:$AV$25, 0), IF($Y$20="B", 2, 1)), 0)</f>
        <v>0</v>
      </c>
      <c r="AF308" s="244" t="str">
        <f t="shared" si="58"/>
        <v>-</v>
      </c>
      <c r="AG308" s="244" t="str">
        <f t="shared" si="65"/>
        <v>-</v>
      </c>
      <c r="AH308" s="245" t="str">
        <f t="shared" si="66"/>
        <v>-</v>
      </c>
      <c r="AI308" s="245" t="str">
        <f t="shared" si="67"/>
        <v>-</v>
      </c>
      <c r="AJ308" s="245" t="str" cm="1">
        <f t="array" ref="AJ308">IF($AG308=1, IF(ISBLANK($L308), "!", $L308), IFERROR(_xlfn.SWITCH(TRUE, AH308&lt;=0.5, "A", AH308&lt;=1, "B", AH308&lt;=1.5, "C", AH308&lt;=2, "D", AH308&lt;=2.5, "E", AH308&lt;=3, "F", AH308&lt;=1000, "G"), "-"))</f>
        <v>-</v>
      </c>
      <c r="AK308" s="245" t="str">
        <f t="shared" si="68"/>
        <v>-</v>
      </c>
      <c r="AL308" s="246" t="str">
        <f t="shared" si="69"/>
        <v>-</v>
      </c>
      <c r="AM308" s="237"/>
      <c r="AN308" s="237"/>
      <c r="AO308" s="237"/>
      <c r="AP308" s="237"/>
      <c r="AQ308" s="237"/>
      <c r="AR308" s="237"/>
      <c r="AS308" s="237"/>
      <c r="AT308" s="237"/>
      <c r="AU308" s="237"/>
      <c r="AV308" s="237"/>
      <c r="AW308" s="13"/>
      <c r="AX308" s="13"/>
    </row>
    <row r="309" spans="1:50" ht="12.75" customHeight="1" x14ac:dyDescent="0.2">
      <c r="A309" s="144">
        <f t="shared" si="56"/>
        <v>16</v>
      </c>
      <c r="B309" s="9">
        <v>286</v>
      </c>
      <c r="C309" s="213"/>
      <c r="D309" s="214"/>
      <c r="E309" s="79" t="str">
        <f>IF(ISBLANK(D309), "", VLOOKUP(D309, Z!$A$2:$C$4127, 3, FALSE))</f>
        <v/>
      </c>
      <c r="F309" s="215"/>
      <c r="G309" s="216"/>
      <c r="H309" s="217" t="b">
        <v>0</v>
      </c>
      <c r="I309" s="217" t="b">
        <v>0</v>
      </c>
      <c r="J309" s="152" t="str">
        <f t="shared" si="59"/>
        <v>-</v>
      </c>
      <c r="K309" s="218"/>
      <c r="L309" s="219"/>
      <c r="M309" s="220"/>
      <c r="N309" s="152" t="str">
        <f t="shared" si="60"/>
        <v>-</v>
      </c>
      <c r="O309" s="221"/>
      <c r="P309" s="222"/>
      <c r="Q309" s="214"/>
      <c r="R309" s="223"/>
      <c r="S309" s="213"/>
      <c r="T309" s="214"/>
      <c r="U309" s="79" t="str">
        <f>IF(ISBLANK(T309), "", VLOOKUP(T309, Z!$A$2:$C$4127, 3, FALSE))</f>
        <v/>
      </c>
      <c r="V309" s="225"/>
      <c r="W309" s="160">
        <f t="shared" si="61"/>
        <v>0</v>
      </c>
      <c r="X309" s="237"/>
      <c r="Y309" s="241">
        <f t="shared" si="62"/>
        <v>0</v>
      </c>
      <c r="Z309" s="242">
        <f t="shared" si="63"/>
        <v>15</v>
      </c>
      <c r="AA309" s="242">
        <v>0.75</v>
      </c>
      <c r="AB309" s="242">
        <f t="shared" si="57"/>
        <v>1.8</v>
      </c>
      <c r="AC309" s="242">
        <f t="shared" si="64"/>
        <v>43</v>
      </c>
      <c r="AD309" s="241" t="str" cm="1">
        <f t="array" ref="AD309">IFERROR(INDEX($AO$26:$AO$35, AF309), "-")</f>
        <v>-</v>
      </c>
      <c r="AE309" s="243" cm="1">
        <f t="array" ref="AE309">IFERROR(INDEX(($AP$26:$AS$35,$AP$36:$AV$40), IF($Y$20="B", MATCH($AF309, $AN$36:$AN$40, 0), MATCH($AF309, $AN$26:$AN$35, 0)), MATCH($AK309, $AP$25:$AV$25, 0), IF($Y$20="B", 2, 1)), 0)</f>
        <v>0</v>
      </c>
      <c r="AF309" s="244" t="str">
        <f t="shared" si="58"/>
        <v>-</v>
      </c>
      <c r="AG309" s="244" t="str">
        <f t="shared" si="65"/>
        <v>-</v>
      </c>
      <c r="AH309" s="245" t="str">
        <f t="shared" si="66"/>
        <v>-</v>
      </c>
      <c r="AI309" s="245" t="str">
        <f t="shared" si="67"/>
        <v>-</v>
      </c>
      <c r="AJ309" s="245" t="str" cm="1">
        <f t="array" ref="AJ309">IF($AG309=1, IF(ISBLANK($L309), "!", $L309), IFERROR(_xlfn.SWITCH(TRUE, AH309&lt;=0.5, "A", AH309&lt;=1, "B", AH309&lt;=1.5, "C", AH309&lt;=2, "D", AH309&lt;=2.5, "E", AH309&lt;=3, "F", AH309&lt;=1000, "G"), "-"))</f>
        <v>-</v>
      </c>
      <c r="AK309" s="245" t="str">
        <f t="shared" si="68"/>
        <v>-</v>
      </c>
      <c r="AL309" s="246" t="str">
        <f t="shared" si="69"/>
        <v>-</v>
      </c>
      <c r="AM309" s="237"/>
      <c r="AN309" s="237"/>
      <c r="AO309" s="237"/>
      <c r="AP309" s="237"/>
      <c r="AQ309" s="237"/>
      <c r="AR309" s="237"/>
      <c r="AS309" s="237"/>
      <c r="AT309" s="237"/>
      <c r="AU309" s="237"/>
      <c r="AV309" s="237"/>
      <c r="AW309" s="13"/>
      <c r="AX309" s="13"/>
    </row>
    <row r="310" spans="1:50" ht="12.75" customHeight="1" x14ac:dyDescent="0.2">
      <c r="A310" s="144">
        <f t="shared" si="56"/>
        <v>16</v>
      </c>
      <c r="B310" s="9">
        <v>287</v>
      </c>
      <c r="C310" s="213"/>
      <c r="D310" s="214"/>
      <c r="E310" s="79" t="str">
        <f>IF(ISBLANK(D310), "", VLOOKUP(D310, Z!$A$2:$C$4127, 3, FALSE))</f>
        <v/>
      </c>
      <c r="F310" s="215"/>
      <c r="G310" s="216"/>
      <c r="H310" s="217" t="b">
        <v>0</v>
      </c>
      <c r="I310" s="217" t="b">
        <v>0</v>
      </c>
      <c r="J310" s="152" t="str">
        <f t="shared" si="59"/>
        <v>-</v>
      </c>
      <c r="K310" s="218"/>
      <c r="L310" s="219"/>
      <c r="M310" s="220"/>
      <c r="N310" s="152" t="str">
        <f t="shared" si="60"/>
        <v>-</v>
      </c>
      <c r="O310" s="221"/>
      <c r="P310" s="222"/>
      <c r="Q310" s="214"/>
      <c r="R310" s="223"/>
      <c r="S310" s="213"/>
      <c r="T310" s="214"/>
      <c r="U310" s="79" t="str">
        <f>IF(ISBLANK(T310), "", VLOOKUP(T310, Z!$A$2:$C$4127, 3, FALSE))</f>
        <v/>
      </c>
      <c r="V310" s="225"/>
      <c r="W310" s="160">
        <f t="shared" si="61"/>
        <v>0</v>
      </c>
      <c r="X310" s="237"/>
      <c r="Y310" s="241">
        <f t="shared" si="62"/>
        <v>0</v>
      </c>
      <c r="Z310" s="242">
        <f t="shared" si="63"/>
        <v>15</v>
      </c>
      <c r="AA310" s="242">
        <v>0.75</v>
      </c>
      <c r="AB310" s="242">
        <f t="shared" si="57"/>
        <v>1.8</v>
      </c>
      <c r="AC310" s="242">
        <f t="shared" si="64"/>
        <v>43</v>
      </c>
      <c r="AD310" s="241" t="str" cm="1">
        <f t="array" ref="AD310">IFERROR(INDEX($AO$26:$AO$35, AF310), "-")</f>
        <v>-</v>
      </c>
      <c r="AE310" s="243" cm="1">
        <f t="array" ref="AE310">IFERROR(INDEX(($AP$26:$AS$35,$AP$36:$AV$40), IF($Y$20="B", MATCH($AF310, $AN$36:$AN$40, 0), MATCH($AF310, $AN$26:$AN$35, 0)), MATCH($AK310, $AP$25:$AV$25, 0), IF($Y$20="B", 2, 1)), 0)</f>
        <v>0</v>
      </c>
      <c r="AF310" s="244" t="str">
        <f t="shared" si="58"/>
        <v>-</v>
      </c>
      <c r="AG310" s="244" t="str">
        <f t="shared" si="65"/>
        <v>-</v>
      </c>
      <c r="AH310" s="245" t="str">
        <f t="shared" si="66"/>
        <v>-</v>
      </c>
      <c r="AI310" s="245" t="str">
        <f t="shared" si="67"/>
        <v>-</v>
      </c>
      <c r="AJ310" s="245" t="str" cm="1">
        <f t="array" ref="AJ310">IF($AG310=1, IF(ISBLANK($L310), "!", $L310), IFERROR(_xlfn.SWITCH(TRUE, AH310&lt;=0.5, "A", AH310&lt;=1, "B", AH310&lt;=1.5, "C", AH310&lt;=2, "D", AH310&lt;=2.5, "E", AH310&lt;=3, "F", AH310&lt;=1000, "G"), "-"))</f>
        <v>-</v>
      </c>
      <c r="AK310" s="245" t="str">
        <f t="shared" si="68"/>
        <v>-</v>
      </c>
      <c r="AL310" s="246" t="str">
        <f t="shared" si="69"/>
        <v>-</v>
      </c>
      <c r="AM310" s="237"/>
      <c r="AN310" s="237"/>
      <c r="AO310" s="237"/>
      <c r="AP310" s="237"/>
      <c r="AQ310" s="237"/>
      <c r="AR310" s="237"/>
      <c r="AS310" s="237"/>
      <c r="AT310" s="237"/>
      <c r="AU310" s="237"/>
      <c r="AV310" s="237"/>
      <c r="AW310" s="13"/>
      <c r="AX310" s="13"/>
    </row>
    <row r="311" spans="1:50" ht="12.75" customHeight="1" x14ac:dyDescent="0.2">
      <c r="A311" s="144">
        <f t="shared" si="56"/>
        <v>16</v>
      </c>
      <c r="B311" s="9">
        <v>288</v>
      </c>
      <c r="C311" s="213"/>
      <c r="D311" s="214"/>
      <c r="E311" s="79" t="str">
        <f>IF(ISBLANK(D311), "", VLOOKUP(D311, Z!$A$2:$C$4127, 3, FALSE))</f>
        <v/>
      </c>
      <c r="F311" s="215"/>
      <c r="G311" s="216"/>
      <c r="H311" s="217" t="b">
        <v>0</v>
      </c>
      <c r="I311" s="217" t="b">
        <v>0</v>
      </c>
      <c r="J311" s="152" t="str">
        <f t="shared" si="59"/>
        <v>-</v>
      </c>
      <c r="K311" s="218"/>
      <c r="L311" s="219"/>
      <c r="M311" s="220"/>
      <c r="N311" s="152" t="str">
        <f t="shared" si="60"/>
        <v>-</v>
      </c>
      <c r="O311" s="221"/>
      <c r="P311" s="222"/>
      <c r="Q311" s="214"/>
      <c r="R311" s="223"/>
      <c r="S311" s="213"/>
      <c r="T311" s="214"/>
      <c r="U311" s="79" t="str">
        <f>IF(ISBLANK(T311), "", VLOOKUP(T311, Z!$A$2:$C$4127, 3, FALSE))</f>
        <v/>
      </c>
      <c r="V311" s="225"/>
      <c r="W311" s="160">
        <f t="shared" si="61"/>
        <v>0</v>
      </c>
      <c r="X311" s="237"/>
      <c r="Y311" s="241">
        <f t="shared" si="62"/>
        <v>0</v>
      </c>
      <c r="Z311" s="242">
        <f t="shared" si="63"/>
        <v>15</v>
      </c>
      <c r="AA311" s="242">
        <v>0.75</v>
      </c>
      <c r="AB311" s="242">
        <f t="shared" si="57"/>
        <v>1.8</v>
      </c>
      <c r="AC311" s="242">
        <f t="shared" si="64"/>
        <v>43</v>
      </c>
      <c r="AD311" s="241" t="str" cm="1">
        <f t="array" ref="AD311">IFERROR(INDEX($AO$26:$AO$35, AF311), "-")</f>
        <v>-</v>
      </c>
      <c r="AE311" s="243" cm="1">
        <f t="array" ref="AE311">IFERROR(INDEX(($AP$26:$AS$35,$AP$36:$AV$40), IF($Y$20="B", MATCH($AF311, $AN$36:$AN$40, 0), MATCH($AF311, $AN$26:$AN$35, 0)), MATCH($AK311, $AP$25:$AV$25, 0), IF($Y$20="B", 2, 1)), 0)</f>
        <v>0</v>
      </c>
      <c r="AF311" s="244" t="str">
        <f t="shared" si="58"/>
        <v>-</v>
      </c>
      <c r="AG311" s="244" t="str">
        <f t="shared" si="65"/>
        <v>-</v>
      </c>
      <c r="AH311" s="245" t="str">
        <f t="shared" si="66"/>
        <v>-</v>
      </c>
      <c r="AI311" s="245" t="str">
        <f t="shared" si="67"/>
        <v>-</v>
      </c>
      <c r="AJ311" s="245" t="str" cm="1">
        <f t="array" ref="AJ311">IF($AG311=1, IF(ISBLANK($L311), "!", $L311), IFERROR(_xlfn.SWITCH(TRUE, AH311&lt;=0.5, "A", AH311&lt;=1, "B", AH311&lt;=1.5, "C", AH311&lt;=2, "D", AH311&lt;=2.5, "E", AH311&lt;=3, "F", AH311&lt;=1000, "G"), "-"))</f>
        <v>-</v>
      </c>
      <c r="AK311" s="245" t="str">
        <f t="shared" si="68"/>
        <v>-</v>
      </c>
      <c r="AL311" s="246" t="str">
        <f t="shared" si="69"/>
        <v>-</v>
      </c>
      <c r="AM311" s="237"/>
      <c r="AN311" s="237"/>
      <c r="AO311" s="237"/>
      <c r="AP311" s="237"/>
      <c r="AQ311" s="237"/>
      <c r="AR311" s="237"/>
      <c r="AS311" s="237"/>
      <c r="AT311" s="237"/>
      <c r="AU311" s="237"/>
      <c r="AV311" s="237"/>
      <c r="AW311" s="13"/>
      <c r="AX311" s="13"/>
    </row>
    <row r="312" spans="1:50" ht="12.75" customHeight="1" x14ac:dyDescent="0.2">
      <c r="A312" s="144">
        <f t="shared" si="56"/>
        <v>16</v>
      </c>
      <c r="B312" s="9">
        <v>289</v>
      </c>
      <c r="C312" s="213"/>
      <c r="D312" s="214"/>
      <c r="E312" s="79" t="str">
        <f>IF(ISBLANK(D312), "", VLOOKUP(D312, Z!$A$2:$C$4127, 3, FALSE))</f>
        <v/>
      </c>
      <c r="F312" s="215"/>
      <c r="G312" s="216"/>
      <c r="H312" s="217" t="b">
        <v>0</v>
      </c>
      <c r="I312" s="217" t="b">
        <v>0</v>
      </c>
      <c r="J312" s="152" t="str">
        <f t="shared" si="59"/>
        <v>-</v>
      </c>
      <c r="K312" s="218"/>
      <c r="L312" s="219"/>
      <c r="M312" s="220"/>
      <c r="N312" s="152" t="str">
        <f t="shared" si="60"/>
        <v>-</v>
      </c>
      <c r="O312" s="221"/>
      <c r="P312" s="222"/>
      <c r="Q312" s="214"/>
      <c r="R312" s="223"/>
      <c r="S312" s="213"/>
      <c r="T312" s="214"/>
      <c r="U312" s="79" t="str">
        <f>IF(ISBLANK(T312), "", VLOOKUP(T312, Z!$A$2:$C$4127, 3, FALSE))</f>
        <v/>
      </c>
      <c r="V312" s="225"/>
      <c r="W312" s="160">
        <f t="shared" si="61"/>
        <v>0</v>
      </c>
      <c r="X312" s="237"/>
      <c r="Y312" s="241">
        <f t="shared" si="62"/>
        <v>0</v>
      </c>
      <c r="Z312" s="242">
        <f t="shared" si="63"/>
        <v>15</v>
      </c>
      <c r="AA312" s="242">
        <v>0.75</v>
      </c>
      <c r="AB312" s="242">
        <f t="shared" si="57"/>
        <v>1.8</v>
      </c>
      <c r="AC312" s="242">
        <f t="shared" si="64"/>
        <v>43</v>
      </c>
      <c r="AD312" s="241" t="str" cm="1">
        <f t="array" ref="AD312">IFERROR(INDEX($AO$26:$AO$35, AF312), "-")</f>
        <v>-</v>
      </c>
      <c r="AE312" s="243" cm="1">
        <f t="array" ref="AE312">IFERROR(INDEX(($AP$26:$AS$35,$AP$36:$AV$40), IF($Y$20="B", MATCH($AF312, $AN$36:$AN$40, 0), MATCH($AF312, $AN$26:$AN$35, 0)), MATCH($AK312, $AP$25:$AV$25, 0), IF($Y$20="B", 2, 1)), 0)</f>
        <v>0</v>
      </c>
      <c r="AF312" s="244" t="str">
        <f t="shared" si="58"/>
        <v>-</v>
      </c>
      <c r="AG312" s="244" t="str">
        <f t="shared" si="65"/>
        <v>-</v>
      </c>
      <c r="AH312" s="245" t="str">
        <f t="shared" si="66"/>
        <v>-</v>
      </c>
      <c r="AI312" s="245" t="str">
        <f t="shared" si="67"/>
        <v>-</v>
      </c>
      <c r="AJ312" s="245" t="str" cm="1">
        <f t="array" ref="AJ312">IF($AG312=1, IF(ISBLANK($L312), "!", $L312), IFERROR(_xlfn.SWITCH(TRUE, AH312&lt;=0.5, "A", AH312&lt;=1, "B", AH312&lt;=1.5, "C", AH312&lt;=2, "D", AH312&lt;=2.5, "E", AH312&lt;=3, "F", AH312&lt;=1000, "G"), "-"))</f>
        <v>-</v>
      </c>
      <c r="AK312" s="245" t="str">
        <f t="shared" si="68"/>
        <v>-</v>
      </c>
      <c r="AL312" s="246" t="str">
        <f t="shared" si="69"/>
        <v>-</v>
      </c>
      <c r="AM312" s="237"/>
      <c r="AN312" s="237"/>
      <c r="AO312" s="237"/>
      <c r="AP312" s="237"/>
      <c r="AQ312" s="237"/>
      <c r="AR312" s="237"/>
      <c r="AS312" s="237"/>
      <c r="AT312" s="237"/>
      <c r="AU312" s="237"/>
      <c r="AV312" s="237"/>
      <c r="AW312" s="13"/>
      <c r="AX312" s="13"/>
    </row>
    <row r="313" spans="1:50" ht="12.75" customHeight="1" x14ac:dyDescent="0.2">
      <c r="A313" s="144">
        <f t="shared" si="56"/>
        <v>16</v>
      </c>
      <c r="B313" s="9">
        <v>290</v>
      </c>
      <c r="C313" s="213"/>
      <c r="D313" s="214"/>
      <c r="E313" s="79" t="str">
        <f>IF(ISBLANK(D313), "", VLOOKUP(D313, Z!$A$2:$C$4127, 3, FALSE))</f>
        <v/>
      </c>
      <c r="F313" s="215"/>
      <c r="G313" s="216"/>
      <c r="H313" s="217" t="b">
        <v>0</v>
      </c>
      <c r="I313" s="217" t="b">
        <v>0</v>
      </c>
      <c r="J313" s="152" t="str">
        <f t="shared" si="59"/>
        <v>-</v>
      </c>
      <c r="K313" s="218"/>
      <c r="L313" s="219"/>
      <c r="M313" s="220"/>
      <c r="N313" s="152" t="str">
        <f t="shared" si="60"/>
        <v>-</v>
      </c>
      <c r="O313" s="221"/>
      <c r="P313" s="222"/>
      <c r="Q313" s="214"/>
      <c r="R313" s="223"/>
      <c r="S313" s="213"/>
      <c r="T313" s="214"/>
      <c r="U313" s="79" t="str">
        <f>IF(ISBLANK(T313), "", VLOOKUP(T313, Z!$A$2:$C$4127, 3, FALSE))</f>
        <v/>
      </c>
      <c r="V313" s="225"/>
      <c r="W313" s="160">
        <f t="shared" si="61"/>
        <v>0</v>
      </c>
      <c r="X313" s="237"/>
      <c r="Y313" s="241">
        <f t="shared" si="62"/>
        <v>0</v>
      </c>
      <c r="Z313" s="242">
        <f t="shared" si="63"/>
        <v>15</v>
      </c>
      <c r="AA313" s="242">
        <v>0.75</v>
      </c>
      <c r="AB313" s="242">
        <f t="shared" si="57"/>
        <v>1.8</v>
      </c>
      <c r="AC313" s="242">
        <f t="shared" si="64"/>
        <v>43</v>
      </c>
      <c r="AD313" s="241" t="str" cm="1">
        <f t="array" ref="AD313">IFERROR(INDEX($AO$26:$AO$35, AF313), "-")</f>
        <v>-</v>
      </c>
      <c r="AE313" s="243" cm="1">
        <f t="array" ref="AE313">IFERROR(INDEX(($AP$26:$AS$35,$AP$36:$AV$40), IF($Y$20="B", MATCH($AF313, $AN$36:$AN$40, 0), MATCH($AF313, $AN$26:$AN$35, 0)), MATCH($AK313, $AP$25:$AV$25, 0), IF($Y$20="B", 2, 1)), 0)</f>
        <v>0</v>
      </c>
      <c r="AF313" s="244" t="str">
        <f t="shared" si="58"/>
        <v>-</v>
      </c>
      <c r="AG313" s="244" t="str">
        <f t="shared" si="65"/>
        <v>-</v>
      </c>
      <c r="AH313" s="245" t="str">
        <f t="shared" si="66"/>
        <v>-</v>
      </c>
      <c r="AI313" s="245" t="str">
        <f t="shared" si="67"/>
        <v>-</v>
      </c>
      <c r="AJ313" s="245" t="str" cm="1">
        <f t="array" ref="AJ313">IF($AG313=1, IF(ISBLANK($L313), "!", $L313), IFERROR(_xlfn.SWITCH(TRUE, AH313&lt;=0.5, "A", AH313&lt;=1, "B", AH313&lt;=1.5, "C", AH313&lt;=2, "D", AH313&lt;=2.5, "E", AH313&lt;=3, "F", AH313&lt;=1000, "G"), "-"))</f>
        <v>-</v>
      </c>
      <c r="AK313" s="245" t="str">
        <f t="shared" si="68"/>
        <v>-</v>
      </c>
      <c r="AL313" s="246" t="str">
        <f t="shared" si="69"/>
        <v>-</v>
      </c>
      <c r="AM313" s="237"/>
      <c r="AN313" s="237"/>
      <c r="AO313" s="237"/>
      <c r="AP313" s="237"/>
      <c r="AQ313" s="237"/>
      <c r="AR313" s="237"/>
      <c r="AS313" s="237"/>
      <c r="AT313" s="237"/>
      <c r="AU313" s="237"/>
      <c r="AV313" s="237"/>
      <c r="AW313" s="13"/>
      <c r="AX313" s="13"/>
    </row>
    <row r="314" spans="1:50" ht="12.75" customHeight="1" x14ac:dyDescent="0.2">
      <c r="A314" s="144">
        <f t="shared" si="56"/>
        <v>16</v>
      </c>
      <c r="B314" s="9">
        <v>291</v>
      </c>
      <c r="C314" s="213"/>
      <c r="D314" s="214"/>
      <c r="E314" s="79" t="str">
        <f>IF(ISBLANK(D314), "", VLOOKUP(D314, Z!$A$2:$C$4127, 3, FALSE))</f>
        <v/>
      </c>
      <c r="F314" s="215"/>
      <c r="G314" s="216"/>
      <c r="H314" s="217" t="b">
        <v>0</v>
      </c>
      <c r="I314" s="217" t="b">
        <v>0</v>
      </c>
      <c r="J314" s="152" t="str">
        <f t="shared" si="59"/>
        <v>-</v>
      </c>
      <c r="K314" s="218"/>
      <c r="L314" s="219"/>
      <c r="M314" s="220"/>
      <c r="N314" s="152" t="str">
        <f t="shared" si="60"/>
        <v>-</v>
      </c>
      <c r="O314" s="221"/>
      <c r="P314" s="222"/>
      <c r="Q314" s="214"/>
      <c r="R314" s="223"/>
      <c r="S314" s="213"/>
      <c r="T314" s="214"/>
      <c r="U314" s="79" t="str">
        <f>IF(ISBLANK(T314), "", VLOOKUP(T314, Z!$A$2:$C$4127, 3, FALSE))</f>
        <v/>
      </c>
      <c r="V314" s="225"/>
      <c r="W314" s="160">
        <f t="shared" si="61"/>
        <v>0</v>
      </c>
      <c r="X314" s="237"/>
      <c r="Y314" s="241">
        <f t="shared" si="62"/>
        <v>0</v>
      </c>
      <c r="Z314" s="242">
        <f t="shared" si="63"/>
        <v>15</v>
      </c>
      <c r="AA314" s="242">
        <v>0.75</v>
      </c>
      <c r="AB314" s="242">
        <f t="shared" si="57"/>
        <v>1.8</v>
      </c>
      <c r="AC314" s="242">
        <f t="shared" si="64"/>
        <v>43</v>
      </c>
      <c r="AD314" s="241" t="str" cm="1">
        <f t="array" ref="AD314">IFERROR(INDEX($AO$26:$AO$35, AF314), "-")</f>
        <v>-</v>
      </c>
      <c r="AE314" s="243" cm="1">
        <f t="array" ref="AE314">IFERROR(INDEX(($AP$26:$AS$35,$AP$36:$AV$40), IF($Y$20="B", MATCH($AF314, $AN$36:$AN$40, 0), MATCH($AF314, $AN$26:$AN$35, 0)), MATCH($AK314, $AP$25:$AV$25, 0), IF($Y$20="B", 2, 1)), 0)</f>
        <v>0</v>
      </c>
      <c r="AF314" s="244" t="str">
        <f t="shared" si="58"/>
        <v>-</v>
      </c>
      <c r="AG314" s="244" t="str">
        <f t="shared" si="65"/>
        <v>-</v>
      </c>
      <c r="AH314" s="245" t="str">
        <f t="shared" si="66"/>
        <v>-</v>
      </c>
      <c r="AI314" s="245" t="str">
        <f t="shared" si="67"/>
        <v>-</v>
      </c>
      <c r="AJ314" s="245" t="str" cm="1">
        <f t="array" ref="AJ314">IF($AG314=1, IF(ISBLANK($L314), "!", $L314), IFERROR(_xlfn.SWITCH(TRUE, AH314&lt;=0.5, "A", AH314&lt;=1, "B", AH314&lt;=1.5, "C", AH314&lt;=2, "D", AH314&lt;=2.5, "E", AH314&lt;=3, "F", AH314&lt;=1000, "G"), "-"))</f>
        <v>-</v>
      </c>
      <c r="AK314" s="245" t="str">
        <f t="shared" si="68"/>
        <v>-</v>
      </c>
      <c r="AL314" s="246" t="str">
        <f t="shared" si="69"/>
        <v>-</v>
      </c>
      <c r="AM314" s="237"/>
      <c r="AN314" s="237"/>
      <c r="AO314" s="237"/>
      <c r="AP314" s="237"/>
      <c r="AQ314" s="237"/>
      <c r="AR314" s="237"/>
      <c r="AS314" s="237"/>
      <c r="AT314" s="237"/>
      <c r="AU314" s="237"/>
      <c r="AV314" s="237"/>
      <c r="AW314" s="13"/>
      <c r="AX314" s="13"/>
    </row>
    <row r="315" spans="1:50" ht="12.75" customHeight="1" x14ac:dyDescent="0.2">
      <c r="A315" s="144">
        <f t="shared" si="56"/>
        <v>16</v>
      </c>
      <c r="B315" s="9">
        <v>292</v>
      </c>
      <c r="C315" s="213"/>
      <c r="D315" s="214"/>
      <c r="E315" s="79" t="str">
        <f>IF(ISBLANK(D315), "", VLOOKUP(D315, Z!$A$2:$C$4127, 3, FALSE))</f>
        <v/>
      </c>
      <c r="F315" s="215"/>
      <c r="G315" s="216"/>
      <c r="H315" s="217" t="b">
        <v>0</v>
      </c>
      <c r="I315" s="217" t="b">
        <v>0</v>
      </c>
      <c r="J315" s="152" t="str">
        <f t="shared" si="59"/>
        <v>-</v>
      </c>
      <c r="K315" s="218"/>
      <c r="L315" s="219"/>
      <c r="M315" s="220"/>
      <c r="N315" s="152" t="str">
        <f t="shared" si="60"/>
        <v>-</v>
      </c>
      <c r="O315" s="221"/>
      <c r="P315" s="222"/>
      <c r="Q315" s="214"/>
      <c r="R315" s="223"/>
      <c r="S315" s="213"/>
      <c r="T315" s="214"/>
      <c r="U315" s="79" t="str">
        <f>IF(ISBLANK(T315), "", VLOOKUP(T315, Z!$A$2:$C$4127, 3, FALSE))</f>
        <v/>
      </c>
      <c r="V315" s="225"/>
      <c r="W315" s="160">
        <f t="shared" si="61"/>
        <v>0</v>
      </c>
      <c r="X315" s="237"/>
      <c r="Y315" s="241">
        <f t="shared" si="62"/>
        <v>0</v>
      </c>
      <c r="Z315" s="242">
        <f t="shared" si="63"/>
        <v>15</v>
      </c>
      <c r="AA315" s="242">
        <v>0.75</v>
      </c>
      <c r="AB315" s="242">
        <f t="shared" si="57"/>
        <v>1.8</v>
      </c>
      <c r="AC315" s="242">
        <f t="shared" si="64"/>
        <v>43</v>
      </c>
      <c r="AD315" s="241" t="str" cm="1">
        <f t="array" ref="AD315">IFERROR(INDEX($AO$26:$AO$35, AF315), "-")</f>
        <v>-</v>
      </c>
      <c r="AE315" s="243" cm="1">
        <f t="array" ref="AE315">IFERROR(INDEX(($AP$26:$AS$35,$AP$36:$AV$40), IF($Y$20="B", MATCH($AF315, $AN$36:$AN$40, 0), MATCH($AF315, $AN$26:$AN$35, 0)), MATCH($AK315, $AP$25:$AV$25, 0), IF($Y$20="B", 2, 1)), 0)</f>
        <v>0</v>
      </c>
      <c r="AF315" s="244" t="str">
        <f t="shared" si="58"/>
        <v>-</v>
      </c>
      <c r="AG315" s="244" t="str">
        <f t="shared" si="65"/>
        <v>-</v>
      </c>
      <c r="AH315" s="245" t="str">
        <f t="shared" si="66"/>
        <v>-</v>
      </c>
      <c r="AI315" s="245" t="str">
        <f t="shared" si="67"/>
        <v>-</v>
      </c>
      <c r="AJ315" s="245" t="str" cm="1">
        <f t="array" ref="AJ315">IF($AG315=1, IF(ISBLANK($L315), "!", $L315), IFERROR(_xlfn.SWITCH(TRUE, AH315&lt;=0.5, "A", AH315&lt;=1, "B", AH315&lt;=1.5, "C", AH315&lt;=2, "D", AH315&lt;=2.5, "E", AH315&lt;=3, "F", AH315&lt;=1000, "G"), "-"))</f>
        <v>-</v>
      </c>
      <c r="AK315" s="245" t="str">
        <f t="shared" si="68"/>
        <v>-</v>
      </c>
      <c r="AL315" s="246" t="str">
        <f t="shared" si="69"/>
        <v>-</v>
      </c>
      <c r="AM315" s="237"/>
      <c r="AN315" s="237"/>
      <c r="AO315" s="237"/>
      <c r="AP315" s="237"/>
      <c r="AQ315" s="237"/>
      <c r="AR315" s="237"/>
      <c r="AS315" s="237"/>
      <c r="AT315" s="237"/>
      <c r="AU315" s="237"/>
      <c r="AV315" s="237"/>
      <c r="AW315" s="13"/>
      <c r="AX315" s="13"/>
    </row>
    <row r="316" spans="1:50" ht="12.75" customHeight="1" x14ac:dyDescent="0.2">
      <c r="A316" s="144">
        <f t="shared" si="56"/>
        <v>16</v>
      </c>
      <c r="B316" s="9">
        <v>293</v>
      </c>
      <c r="C316" s="213"/>
      <c r="D316" s="214"/>
      <c r="E316" s="79" t="str">
        <f>IF(ISBLANK(D316), "", VLOOKUP(D316, Z!$A$2:$C$4127, 3, FALSE))</f>
        <v/>
      </c>
      <c r="F316" s="215"/>
      <c r="G316" s="216"/>
      <c r="H316" s="217" t="b">
        <v>0</v>
      </c>
      <c r="I316" s="217" t="b">
        <v>0</v>
      </c>
      <c r="J316" s="152" t="str">
        <f t="shared" si="59"/>
        <v>-</v>
      </c>
      <c r="K316" s="218"/>
      <c r="L316" s="219"/>
      <c r="M316" s="220"/>
      <c r="N316" s="152" t="str">
        <f t="shared" si="60"/>
        <v>-</v>
      </c>
      <c r="O316" s="221"/>
      <c r="P316" s="222"/>
      <c r="Q316" s="214"/>
      <c r="R316" s="223"/>
      <c r="S316" s="213"/>
      <c r="T316" s="214"/>
      <c r="U316" s="79" t="str">
        <f>IF(ISBLANK(T316), "", VLOOKUP(T316, Z!$A$2:$C$4127, 3, FALSE))</f>
        <v/>
      </c>
      <c r="V316" s="225"/>
      <c r="W316" s="160">
        <f t="shared" si="61"/>
        <v>0</v>
      </c>
      <c r="X316" s="237"/>
      <c r="Y316" s="241">
        <f t="shared" si="62"/>
        <v>0</v>
      </c>
      <c r="Z316" s="242">
        <f t="shared" si="63"/>
        <v>15</v>
      </c>
      <c r="AA316" s="242">
        <v>0.75</v>
      </c>
      <c r="AB316" s="242">
        <f t="shared" si="57"/>
        <v>1.8</v>
      </c>
      <c r="AC316" s="242">
        <f t="shared" si="64"/>
        <v>43</v>
      </c>
      <c r="AD316" s="241" t="str" cm="1">
        <f t="array" ref="AD316">IFERROR(INDEX($AO$26:$AO$35, AF316), "-")</f>
        <v>-</v>
      </c>
      <c r="AE316" s="243" cm="1">
        <f t="array" ref="AE316">IFERROR(INDEX(($AP$26:$AS$35,$AP$36:$AV$40), IF($Y$20="B", MATCH($AF316, $AN$36:$AN$40, 0), MATCH($AF316, $AN$26:$AN$35, 0)), MATCH($AK316, $AP$25:$AV$25, 0), IF($Y$20="B", 2, 1)), 0)</f>
        <v>0</v>
      </c>
      <c r="AF316" s="244" t="str">
        <f t="shared" si="58"/>
        <v>-</v>
      </c>
      <c r="AG316" s="244" t="str">
        <f t="shared" si="65"/>
        <v>-</v>
      </c>
      <c r="AH316" s="245" t="str">
        <f t="shared" si="66"/>
        <v>-</v>
      </c>
      <c r="AI316" s="245" t="str">
        <f t="shared" si="67"/>
        <v>-</v>
      </c>
      <c r="AJ316" s="245" t="str" cm="1">
        <f t="array" ref="AJ316">IF($AG316=1, IF(ISBLANK($L316), "!", $L316), IFERROR(_xlfn.SWITCH(TRUE, AH316&lt;=0.5, "A", AH316&lt;=1, "B", AH316&lt;=1.5, "C", AH316&lt;=2, "D", AH316&lt;=2.5, "E", AH316&lt;=3, "F", AH316&lt;=1000, "G"), "-"))</f>
        <v>-</v>
      </c>
      <c r="AK316" s="245" t="str">
        <f t="shared" si="68"/>
        <v>-</v>
      </c>
      <c r="AL316" s="246" t="str">
        <f t="shared" si="69"/>
        <v>-</v>
      </c>
      <c r="AM316" s="237"/>
      <c r="AN316" s="237"/>
      <c r="AO316" s="237"/>
      <c r="AP316" s="237"/>
      <c r="AQ316" s="237"/>
      <c r="AR316" s="237"/>
      <c r="AS316" s="237"/>
      <c r="AT316" s="237"/>
      <c r="AU316" s="237"/>
      <c r="AV316" s="237"/>
      <c r="AW316" s="13"/>
      <c r="AX316" s="13"/>
    </row>
    <row r="317" spans="1:50" ht="12.75" customHeight="1" x14ac:dyDescent="0.2">
      <c r="A317" s="144">
        <f t="shared" si="56"/>
        <v>16</v>
      </c>
      <c r="B317" s="9">
        <v>294</v>
      </c>
      <c r="C317" s="213"/>
      <c r="D317" s="214"/>
      <c r="E317" s="79" t="str">
        <f>IF(ISBLANK(D317), "", VLOOKUP(D317, Z!$A$2:$C$4127, 3, FALSE))</f>
        <v/>
      </c>
      <c r="F317" s="215"/>
      <c r="G317" s="216"/>
      <c r="H317" s="217" t="b">
        <v>0</v>
      </c>
      <c r="I317" s="217" t="b">
        <v>0</v>
      </c>
      <c r="J317" s="152" t="str">
        <f t="shared" si="59"/>
        <v>-</v>
      </c>
      <c r="K317" s="218"/>
      <c r="L317" s="219"/>
      <c r="M317" s="220"/>
      <c r="N317" s="152" t="str">
        <f t="shared" si="60"/>
        <v>-</v>
      </c>
      <c r="O317" s="221"/>
      <c r="P317" s="222"/>
      <c r="Q317" s="214"/>
      <c r="R317" s="223"/>
      <c r="S317" s="213"/>
      <c r="T317" s="214"/>
      <c r="U317" s="79" t="str">
        <f>IF(ISBLANK(T317), "", VLOOKUP(T317, Z!$A$2:$C$4127, 3, FALSE))</f>
        <v/>
      </c>
      <c r="V317" s="225"/>
      <c r="W317" s="160">
        <f t="shared" si="61"/>
        <v>0</v>
      </c>
      <c r="X317" s="237"/>
      <c r="Y317" s="241">
        <f t="shared" si="62"/>
        <v>0</v>
      </c>
      <c r="Z317" s="242">
        <f t="shared" si="63"/>
        <v>15</v>
      </c>
      <c r="AA317" s="242">
        <v>0.75</v>
      </c>
      <c r="AB317" s="242">
        <f t="shared" si="57"/>
        <v>1.8</v>
      </c>
      <c r="AC317" s="242">
        <f t="shared" si="64"/>
        <v>43</v>
      </c>
      <c r="AD317" s="241" t="str" cm="1">
        <f t="array" ref="AD317">IFERROR(INDEX($AO$26:$AO$35, AF317), "-")</f>
        <v>-</v>
      </c>
      <c r="AE317" s="243" cm="1">
        <f t="array" ref="AE317">IFERROR(INDEX(($AP$26:$AS$35,$AP$36:$AV$40), IF($Y$20="B", MATCH($AF317, $AN$36:$AN$40, 0), MATCH($AF317, $AN$26:$AN$35, 0)), MATCH($AK317, $AP$25:$AV$25, 0), IF($Y$20="B", 2, 1)), 0)</f>
        <v>0</v>
      </c>
      <c r="AF317" s="244" t="str">
        <f t="shared" si="58"/>
        <v>-</v>
      </c>
      <c r="AG317" s="244" t="str">
        <f t="shared" si="65"/>
        <v>-</v>
      </c>
      <c r="AH317" s="245" t="str">
        <f t="shared" si="66"/>
        <v>-</v>
      </c>
      <c r="AI317" s="245" t="str">
        <f t="shared" si="67"/>
        <v>-</v>
      </c>
      <c r="AJ317" s="245" t="str" cm="1">
        <f t="array" ref="AJ317">IF($AG317=1, IF(ISBLANK($L317), "!", $L317), IFERROR(_xlfn.SWITCH(TRUE, AH317&lt;=0.5, "A", AH317&lt;=1, "B", AH317&lt;=1.5, "C", AH317&lt;=2, "D", AH317&lt;=2.5, "E", AH317&lt;=3, "F", AH317&lt;=1000, "G"), "-"))</f>
        <v>-</v>
      </c>
      <c r="AK317" s="245" t="str">
        <f t="shared" si="68"/>
        <v>-</v>
      </c>
      <c r="AL317" s="246" t="str">
        <f t="shared" si="69"/>
        <v>-</v>
      </c>
      <c r="AM317" s="237"/>
      <c r="AN317" s="237"/>
      <c r="AO317" s="237"/>
      <c r="AP317" s="237"/>
      <c r="AQ317" s="237"/>
      <c r="AR317" s="237"/>
      <c r="AS317" s="237"/>
      <c r="AT317" s="237"/>
      <c r="AU317" s="237"/>
      <c r="AV317" s="237"/>
      <c r="AW317" s="13"/>
      <c r="AX317" s="13"/>
    </row>
    <row r="318" spans="1:50" ht="12.75" customHeight="1" x14ac:dyDescent="0.2">
      <c r="A318" s="144">
        <f t="shared" si="56"/>
        <v>16</v>
      </c>
      <c r="B318" s="9">
        <v>295</v>
      </c>
      <c r="C318" s="213"/>
      <c r="D318" s="214"/>
      <c r="E318" s="79" t="str">
        <f>IF(ISBLANK(D318), "", VLOOKUP(D318, Z!$A$2:$C$4127, 3, FALSE))</f>
        <v/>
      </c>
      <c r="F318" s="215"/>
      <c r="G318" s="216"/>
      <c r="H318" s="217" t="b">
        <v>0</v>
      </c>
      <c r="I318" s="217" t="b">
        <v>0</v>
      </c>
      <c r="J318" s="152" t="str">
        <f t="shared" si="59"/>
        <v>-</v>
      </c>
      <c r="K318" s="218"/>
      <c r="L318" s="219"/>
      <c r="M318" s="220"/>
      <c r="N318" s="152" t="str">
        <f t="shared" si="60"/>
        <v>-</v>
      </c>
      <c r="O318" s="221"/>
      <c r="P318" s="222"/>
      <c r="Q318" s="214"/>
      <c r="R318" s="223"/>
      <c r="S318" s="213"/>
      <c r="T318" s="214"/>
      <c r="U318" s="79" t="str">
        <f>IF(ISBLANK(T318), "", VLOOKUP(T318, Z!$A$2:$C$4127, 3, FALSE))</f>
        <v/>
      </c>
      <c r="V318" s="225"/>
      <c r="W318" s="160">
        <f t="shared" si="61"/>
        <v>0</v>
      </c>
      <c r="X318" s="237"/>
      <c r="Y318" s="241">
        <f t="shared" si="62"/>
        <v>0</v>
      </c>
      <c r="Z318" s="242">
        <f t="shared" si="63"/>
        <v>15</v>
      </c>
      <c r="AA318" s="242">
        <v>0.75</v>
      </c>
      <c r="AB318" s="242">
        <f t="shared" si="57"/>
        <v>1.8</v>
      </c>
      <c r="AC318" s="242">
        <f t="shared" si="64"/>
        <v>43</v>
      </c>
      <c r="AD318" s="241" t="str" cm="1">
        <f t="array" ref="AD318">IFERROR(INDEX($AO$26:$AO$35, AF318), "-")</f>
        <v>-</v>
      </c>
      <c r="AE318" s="243" cm="1">
        <f t="array" ref="AE318">IFERROR(INDEX(($AP$26:$AS$35,$AP$36:$AV$40), IF($Y$20="B", MATCH($AF318, $AN$36:$AN$40, 0), MATCH($AF318, $AN$26:$AN$35, 0)), MATCH($AK318, $AP$25:$AV$25, 0), IF($Y$20="B", 2, 1)), 0)</f>
        <v>0</v>
      </c>
      <c r="AF318" s="244" t="str">
        <f t="shared" si="58"/>
        <v>-</v>
      </c>
      <c r="AG318" s="244" t="str">
        <f t="shared" si="65"/>
        <v>-</v>
      </c>
      <c r="AH318" s="245" t="str">
        <f t="shared" si="66"/>
        <v>-</v>
      </c>
      <c r="AI318" s="245" t="str">
        <f t="shared" si="67"/>
        <v>-</v>
      </c>
      <c r="AJ318" s="245" t="str" cm="1">
        <f t="array" ref="AJ318">IF($AG318=1, IF(ISBLANK($L318), "!", $L318), IFERROR(_xlfn.SWITCH(TRUE, AH318&lt;=0.5, "A", AH318&lt;=1, "B", AH318&lt;=1.5, "C", AH318&lt;=2, "D", AH318&lt;=2.5, "E", AH318&lt;=3, "F", AH318&lt;=1000, "G"), "-"))</f>
        <v>-</v>
      </c>
      <c r="AK318" s="245" t="str">
        <f t="shared" si="68"/>
        <v>-</v>
      </c>
      <c r="AL318" s="246" t="str">
        <f t="shared" si="69"/>
        <v>-</v>
      </c>
      <c r="AM318" s="237"/>
      <c r="AN318" s="237"/>
      <c r="AO318" s="237"/>
      <c r="AP318" s="237"/>
      <c r="AQ318" s="237"/>
      <c r="AR318" s="237"/>
      <c r="AS318" s="237"/>
      <c r="AT318" s="237"/>
      <c r="AU318" s="237"/>
      <c r="AV318" s="237"/>
      <c r="AW318" s="13"/>
      <c r="AX318" s="13"/>
    </row>
    <row r="319" spans="1:50" ht="12.75" customHeight="1" x14ac:dyDescent="0.2">
      <c r="A319" s="144">
        <f t="shared" si="56"/>
        <v>16</v>
      </c>
      <c r="B319" s="9">
        <v>296</v>
      </c>
      <c r="C319" s="213"/>
      <c r="D319" s="214"/>
      <c r="E319" s="79" t="str">
        <f>IF(ISBLANK(D319), "", VLOOKUP(D319, Z!$A$2:$C$4127, 3, FALSE))</f>
        <v/>
      </c>
      <c r="F319" s="215"/>
      <c r="G319" s="216"/>
      <c r="H319" s="217" t="b">
        <v>0</v>
      </c>
      <c r="I319" s="217" t="b">
        <v>0</v>
      </c>
      <c r="J319" s="152" t="str">
        <f t="shared" si="59"/>
        <v>-</v>
      </c>
      <c r="K319" s="218"/>
      <c r="L319" s="219"/>
      <c r="M319" s="220"/>
      <c r="N319" s="152" t="str">
        <f t="shared" si="60"/>
        <v>-</v>
      </c>
      <c r="O319" s="221"/>
      <c r="P319" s="222"/>
      <c r="Q319" s="214"/>
      <c r="R319" s="223"/>
      <c r="S319" s="213"/>
      <c r="T319" s="214"/>
      <c r="U319" s="79" t="str">
        <f>IF(ISBLANK(T319), "", VLOOKUP(T319, Z!$A$2:$C$4127, 3, FALSE))</f>
        <v/>
      </c>
      <c r="V319" s="225"/>
      <c r="W319" s="160">
        <f t="shared" si="61"/>
        <v>0</v>
      </c>
      <c r="X319" s="237"/>
      <c r="Y319" s="241">
        <f t="shared" si="62"/>
        <v>0</v>
      </c>
      <c r="Z319" s="242">
        <f t="shared" si="63"/>
        <v>15</v>
      </c>
      <c r="AA319" s="242">
        <v>0.75</v>
      </c>
      <c r="AB319" s="242">
        <f t="shared" si="57"/>
        <v>1.8</v>
      </c>
      <c r="AC319" s="242">
        <f t="shared" si="64"/>
        <v>43</v>
      </c>
      <c r="AD319" s="241" t="str" cm="1">
        <f t="array" ref="AD319">IFERROR(INDEX($AO$26:$AO$35, AF319), "-")</f>
        <v>-</v>
      </c>
      <c r="AE319" s="243" cm="1">
        <f t="array" ref="AE319">IFERROR(INDEX(($AP$26:$AS$35,$AP$36:$AV$40), IF($Y$20="B", MATCH($AF319, $AN$36:$AN$40, 0), MATCH($AF319, $AN$26:$AN$35, 0)), MATCH($AK319, $AP$25:$AV$25, 0), IF($Y$20="B", 2, 1)), 0)</f>
        <v>0</v>
      </c>
      <c r="AF319" s="244" t="str">
        <f t="shared" si="58"/>
        <v>-</v>
      </c>
      <c r="AG319" s="244" t="str">
        <f t="shared" si="65"/>
        <v>-</v>
      </c>
      <c r="AH319" s="245" t="str">
        <f t="shared" si="66"/>
        <v>-</v>
      </c>
      <c r="AI319" s="245" t="str">
        <f t="shared" si="67"/>
        <v>-</v>
      </c>
      <c r="AJ319" s="245" t="str" cm="1">
        <f t="array" ref="AJ319">IF($AG319=1, IF(ISBLANK($L319), "!", $L319), IFERROR(_xlfn.SWITCH(TRUE, AH319&lt;=0.5, "A", AH319&lt;=1, "B", AH319&lt;=1.5, "C", AH319&lt;=2, "D", AH319&lt;=2.5, "E", AH319&lt;=3, "F", AH319&lt;=1000, "G"), "-"))</f>
        <v>-</v>
      </c>
      <c r="AK319" s="245" t="str">
        <f t="shared" si="68"/>
        <v>-</v>
      </c>
      <c r="AL319" s="246" t="str">
        <f t="shared" si="69"/>
        <v>-</v>
      </c>
      <c r="AM319" s="237"/>
      <c r="AN319" s="237"/>
      <c r="AO319" s="237"/>
      <c r="AP319" s="237"/>
      <c r="AQ319" s="237"/>
      <c r="AR319" s="237"/>
      <c r="AS319" s="237"/>
      <c r="AT319" s="237"/>
      <c r="AU319" s="237"/>
      <c r="AV319" s="237"/>
      <c r="AW319" s="13"/>
      <c r="AX319" s="13"/>
    </row>
    <row r="320" spans="1:50" ht="12.75" customHeight="1" x14ac:dyDescent="0.2">
      <c r="A320" s="144">
        <f t="shared" si="56"/>
        <v>16</v>
      </c>
      <c r="B320" s="9">
        <v>297</v>
      </c>
      <c r="C320" s="213"/>
      <c r="D320" s="214"/>
      <c r="E320" s="79" t="str">
        <f>IF(ISBLANK(D320), "", VLOOKUP(D320, Z!$A$2:$C$4127, 3, FALSE))</f>
        <v/>
      </c>
      <c r="F320" s="215"/>
      <c r="G320" s="216"/>
      <c r="H320" s="217" t="b">
        <v>0</v>
      </c>
      <c r="I320" s="217" t="b">
        <v>0</v>
      </c>
      <c r="J320" s="152" t="str">
        <f t="shared" si="59"/>
        <v>-</v>
      </c>
      <c r="K320" s="218"/>
      <c r="L320" s="219"/>
      <c r="M320" s="220"/>
      <c r="N320" s="152" t="str">
        <f t="shared" si="60"/>
        <v>-</v>
      </c>
      <c r="O320" s="221"/>
      <c r="P320" s="222"/>
      <c r="Q320" s="214"/>
      <c r="R320" s="223"/>
      <c r="S320" s="213"/>
      <c r="T320" s="214"/>
      <c r="U320" s="79" t="str">
        <f>IF(ISBLANK(T320), "", VLOOKUP(T320, Z!$A$2:$C$4127, 3, FALSE))</f>
        <v/>
      </c>
      <c r="V320" s="225"/>
      <c r="W320" s="160">
        <f t="shared" si="61"/>
        <v>0</v>
      </c>
      <c r="X320" s="237"/>
      <c r="Y320" s="241">
        <f t="shared" si="62"/>
        <v>0</v>
      </c>
      <c r="Z320" s="242">
        <f t="shared" si="63"/>
        <v>15</v>
      </c>
      <c r="AA320" s="242">
        <v>0.75</v>
      </c>
      <c r="AB320" s="242">
        <f t="shared" si="57"/>
        <v>1.8</v>
      </c>
      <c r="AC320" s="242">
        <f t="shared" si="64"/>
        <v>43</v>
      </c>
      <c r="AD320" s="241" t="str" cm="1">
        <f t="array" ref="AD320">IFERROR(INDEX($AO$26:$AO$35, AF320), "-")</f>
        <v>-</v>
      </c>
      <c r="AE320" s="243" cm="1">
        <f t="array" ref="AE320">IFERROR(INDEX(($AP$26:$AS$35,$AP$36:$AV$40), IF($Y$20="B", MATCH($AF320, $AN$36:$AN$40, 0), MATCH($AF320, $AN$26:$AN$35, 0)), MATCH($AK320, $AP$25:$AV$25, 0), IF($Y$20="B", 2, 1)), 0)</f>
        <v>0</v>
      </c>
      <c r="AF320" s="244" t="str">
        <f t="shared" si="58"/>
        <v>-</v>
      </c>
      <c r="AG320" s="244" t="str">
        <f t="shared" si="65"/>
        <v>-</v>
      </c>
      <c r="AH320" s="245" t="str">
        <f t="shared" si="66"/>
        <v>-</v>
      </c>
      <c r="AI320" s="245" t="str">
        <f t="shared" si="67"/>
        <v>-</v>
      </c>
      <c r="AJ320" s="245" t="str" cm="1">
        <f t="array" ref="AJ320">IF($AG320=1, IF(ISBLANK($L320), "!", $L320), IFERROR(_xlfn.SWITCH(TRUE, AH320&lt;=0.5, "A", AH320&lt;=1, "B", AH320&lt;=1.5, "C", AH320&lt;=2, "D", AH320&lt;=2.5, "E", AH320&lt;=3, "F", AH320&lt;=1000, "G"), "-"))</f>
        <v>-</v>
      </c>
      <c r="AK320" s="245" t="str">
        <f t="shared" si="68"/>
        <v>-</v>
      </c>
      <c r="AL320" s="246" t="str">
        <f t="shared" si="69"/>
        <v>-</v>
      </c>
      <c r="AM320" s="237"/>
      <c r="AN320" s="237"/>
      <c r="AO320" s="237"/>
      <c r="AP320" s="237"/>
      <c r="AQ320" s="237"/>
      <c r="AR320" s="237"/>
      <c r="AS320" s="237"/>
      <c r="AT320" s="237"/>
      <c r="AU320" s="237"/>
      <c r="AV320" s="237"/>
      <c r="AW320" s="13"/>
      <c r="AX320" s="13"/>
    </row>
    <row r="321" spans="1:50" ht="12.75" customHeight="1" x14ac:dyDescent="0.2">
      <c r="A321" s="144">
        <f t="shared" si="56"/>
        <v>16</v>
      </c>
      <c r="B321" s="9">
        <v>298</v>
      </c>
      <c r="C321" s="213"/>
      <c r="D321" s="214"/>
      <c r="E321" s="79" t="str">
        <f>IF(ISBLANK(D321), "", VLOOKUP(D321, Z!$A$2:$C$4127, 3, FALSE))</f>
        <v/>
      </c>
      <c r="F321" s="215"/>
      <c r="G321" s="216"/>
      <c r="H321" s="217" t="b">
        <v>0</v>
      </c>
      <c r="I321" s="217" t="b">
        <v>0</v>
      </c>
      <c r="J321" s="152" t="str">
        <f t="shared" si="59"/>
        <v>-</v>
      </c>
      <c r="K321" s="218"/>
      <c r="L321" s="219"/>
      <c r="M321" s="220"/>
      <c r="N321" s="152" t="str">
        <f t="shared" si="60"/>
        <v>-</v>
      </c>
      <c r="O321" s="221"/>
      <c r="P321" s="222"/>
      <c r="Q321" s="214"/>
      <c r="R321" s="223"/>
      <c r="S321" s="213"/>
      <c r="T321" s="214"/>
      <c r="U321" s="79" t="str">
        <f>IF(ISBLANK(T321), "", VLOOKUP(T321, Z!$A$2:$C$4127, 3, FALSE))</f>
        <v/>
      </c>
      <c r="V321" s="225"/>
      <c r="W321" s="160">
        <f t="shared" si="61"/>
        <v>0</v>
      </c>
      <c r="X321" s="237"/>
      <c r="Y321" s="241">
        <f t="shared" si="62"/>
        <v>0</v>
      </c>
      <c r="Z321" s="242">
        <f t="shared" si="63"/>
        <v>15</v>
      </c>
      <c r="AA321" s="242">
        <v>0.75</v>
      </c>
      <c r="AB321" s="242">
        <f t="shared" si="57"/>
        <v>1.8</v>
      </c>
      <c r="AC321" s="242">
        <f t="shared" si="64"/>
        <v>43</v>
      </c>
      <c r="AD321" s="241" t="str" cm="1">
        <f t="array" ref="AD321">IFERROR(INDEX($AO$26:$AO$35, AF321), "-")</f>
        <v>-</v>
      </c>
      <c r="AE321" s="243" cm="1">
        <f t="array" ref="AE321">IFERROR(INDEX(($AP$26:$AS$35,$AP$36:$AV$40), IF($Y$20="B", MATCH($AF321, $AN$36:$AN$40, 0), MATCH($AF321, $AN$26:$AN$35, 0)), MATCH($AK321, $AP$25:$AV$25, 0), IF($Y$20="B", 2, 1)), 0)</f>
        <v>0</v>
      </c>
      <c r="AF321" s="244" t="str">
        <f t="shared" si="58"/>
        <v>-</v>
      </c>
      <c r="AG321" s="244" t="str">
        <f t="shared" si="65"/>
        <v>-</v>
      </c>
      <c r="AH321" s="245" t="str">
        <f t="shared" si="66"/>
        <v>-</v>
      </c>
      <c r="AI321" s="245" t="str">
        <f t="shared" si="67"/>
        <v>-</v>
      </c>
      <c r="AJ321" s="245" t="str" cm="1">
        <f t="array" ref="AJ321">IF($AG321=1, IF(ISBLANK($L321), "!", $L321), IFERROR(_xlfn.SWITCH(TRUE, AH321&lt;=0.5, "A", AH321&lt;=1, "B", AH321&lt;=1.5, "C", AH321&lt;=2, "D", AH321&lt;=2.5, "E", AH321&lt;=3, "F", AH321&lt;=1000, "G"), "-"))</f>
        <v>-</v>
      </c>
      <c r="AK321" s="245" t="str">
        <f t="shared" si="68"/>
        <v>-</v>
      </c>
      <c r="AL321" s="246" t="str">
        <f t="shared" si="69"/>
        <v>-</v>
      </c>
      <c r="AM321" s="237"/>
      <c r="AN321" s="237"/>
      <c r="AO321" s="237"/>
      <c r="AP321" s="237"/>
      <c r="AQ321" s="237"/>
      <c r="AR321" s="237"/>
      <c r="AS321" s="237"/>
      <c r="AT321" s="237"/>
      <c r="AU321" s="237"/>
      <c r="AV321" s="237"/>
      <c r="AW321" s="13"/>
      <c r="AX321" s="13"/>
    </row>
    <row r="322" spans="1:50" ht="12.75" customHeight="1" x14ac:dyDescent="0.2">
      <c r="A322" s="144">
        <f t="shared" si="56"/>
        <v>16</v>
      </c>
      <c r="B322" s="9">
        <v>299</v>
      </c>
      <c r="C322" s="213"/>
      <c r="D322" s="214"/>
      <c r="E322" s="79" t="str">
        <f>IF(ISBLANK(D322), "", VLOOKUP(D322, Z!$A$2:$C$4127, 3, FALSE))</f>
        <v/>
      </c>
      <c r="F322" s="215"/>
      <c r="G322" s="216"/>
      <c r="H322" s="217" t="b">
        <v>0</v>
      </c>
      <c r="I322" s="217" t="b">
        <v>0</v>
      </c>
      <c r="J322" s="152" t="str">
        <f t="shared" si="59"/>
        <v>-</v>
      </c>
      <c r="K322" s="218"/>
      <c r="L322" s="219"/>
      <c r="M322" s="220"/>
      <c r="N322" s="152" t="str">
        <f t="shared" si="60"/>
        <v>-</v>
      </c>
      <c r="O322" s="221"/>
      <c r="P322" s="222"/>
      <c r="Q322" s="214"/>
      <c r="R322" s="223"/>
      <c r="S322" s="213"/>
      <c r="T322" s="214"/>
      <c r="U322" s="79" t="str">
        <f>IF(ISBLANK(T322), "", VLOOKUP(T322, Z!$A$2:$C$4127, 3, FALSE))</f>
        <v/>
      </c>
      <c r="V322" s="225"/>
      <c r="W322" s="160">
        <f t="shared" si="61"/>
        <v>0</v>
      </c>
      <c r="X322" s="237"/>
      <c r="Y322" s="241">
        <f t="shared" si="62"/>
        <v>0</v>
      </c>
      <c r="Z322" s="242">
        <f t="shared" si="63"/>
        <v>15</v>
      </c>
      <c r="AA322" s="242">
        <v>0.75</v>
      </c>
      <c r="AB322" s="242">
        <f t="shared" si="57"/>
        <v>1.8</v>
      </c>
      <c r="AC322" s="242">
        <f t="shared" si="64"/>
        <v>43</v>
      </c>
      <c r="AD322" s="241" t="str" cm="1">
        <f t="array" ref="AD322">IFERROR(INDEX($AO$26:$AO$35, AF322), "-")</f>
        <v>-</v>
      </c>
      <c r="AE322" s="243" cm="1">
        <f t="array" ref="AE322">IFERROR(INDEX(($AP$26:$AS$35,$AP$36:$AV$40), IF($Y$20="B", MATCH($AF322, $AN$36:$AN$40, 0), MATCH($AF322, $AN$26:$AN$35, 0)), MATCH($AK322, $AP$25:$AV$25, 0), IF($Y$20="B", 2, 1)), 0)</f>
        <v>0</v>
      </c>
      <c r="AF322" s="244" t="str">
        <f t="shared" si="58"/>
        <v>-</v>
      </c>
      <c r="AG322" s="244" t="str">
        <f t="shared" si="65"/>
        <v>-</v>
      </c>
      <c r="AH322" s="245" t="str">
        <f t="shared" si="66"/>
        <v>-</v>
      </c>
      <c r="AI322" s="245" t="str">
        <f t="shared" si="67"/>
        <v>-</v>
      </c>
      <c r="AJ322" s="245" t="str" cm="1">
        <f t="array" ref="AJ322">IF($AG322=1, IF(ISBLANK($L322), "!", $L322), IFERROR(_xlfn.SWITCH(TRUE, AH322&lt;=0.5, "A", AH322&lt;=1, "B", AH322&lt;=1.5, "C", AH322&lt;=2, "D", AH322&lt;=2.5, "E", AH322&lt;=3, "F", AH322&lt;=1000, "G"), "-"))</f>
        <v>-</v>
      </c>
      <c r="AK322" s="245" t="str">
        <f t="shared" si="68"/>
        <v>-</v>
      </c>
      <c r="AL322" s="246" t="str">
        <f t="shared" si="69"/>
        <v>-</v>
      </c>
      <c r="AM322" s="237"/>
      <c r="AN322" s="237"/>
      <c r="AO322" s="237"/>
      <c r="AP322" s="237"/>
      <c r="AQ322" s="237"/>
      <c r="AR322" s="237"/>
      <c r="AS322" s="237"/>
      <c r="AT322" s="237"/>
      <c r="AU322" s="237"/>
      <c r="AV322" s="237"/>
      <c r="AW322" s="13"/>
      <c r="AX322" s="13"/>
    </row>
    <row r="323" spans="1:50" ht="12.75" customHeight="1" x14ac:dyDescent="0.2">
      <c r="A323" s="144">
        <f t="shared" si="56"/>
        <v>16</v>
      </c>
      <c r="B323" s="9">
        <v>300</v>
      </c>
      <c r="C323" s="213"/>
      <c r="D323" s="214"/>
      <c r="E323" s="79" t="str">
        <f>IF(ISBLANK(D323), "", VLOOKUP(D323, Z!$A$2:$C$4127, 3, FALSE))</f>
        <v/>
      </c>
      <c r="F323" s="215"/>
      <c r="G323" s="216"/>
      <c r="H323" s="217" t="b">
        <v>0</v>
      </c>
      <c r="I323" s="217" t="b">
        <v>0</v>
      </c>
      <c r="J323" s="152" t="str">
        <f t="shared" si="59"/>
        <v>-</v>
      </c>
      <c r="K323" s="218"/>
      <c r="L323" s="219"/>
      <c r="M323" s="220"/>
      <c r="N323" s="152" t="str">
        <f t="shared" si="60"/>
        <v>-</v>
      </c>
      <c r="O323" s="221"/>
      <c r="P323" s="222"/>
      <c r="Q323" s="214"/>
      <c r="R323" s="223"/>
      <c r="S323" s="213"/>
      <c r="T323" s="214"/>
      <c r="U323" s="79" t="str">
        <f>IF(ISBLANK(T323), "", VLOOKUP(T323, Z!$A$2:$C$4127, 3, FALSE))</f>
        <v/>
      </c>
      <c r="V323" s="225"/>
      <c r="W323" s="160">
        <f t="shared" si="61"/>
        <v>0</v>
      </c>
      <c r="X323" s="237"/>
      <c r="Y323" s="241">
        <f t="shared" si="62"/>
        <v>0</v>
      </c>
      <c r="Z323" s="242">
        <f t="shared" si="63"/>
        <v>15</v>
      </c>
      <c r="AA323" s="242">
        <v>0.75</v>
      </c>
      <c r="AB323" s="242">
        <f t="shared" si="57"/>
        <v>1.8</v>
      </c>
      <c r="AC323" s="242">
        <f t="shared" si="64"/>
        <v>43</v>
      </c>
      <c r="AD323" s="241" t="str" cm="1">
        <f t="array" ref="AD323">IFERROR(INDEX($AO$26:$AO$35, AF323), "-")</f>
        <v>-</v>
      </c>
      <c r="AE323" s="243" cm="1">
        <f t="array" ref="AE323">IFERROR(INDEX(($AP$26:$AS$35,$AP$36:$AV$40), IF($Y$20="B", MATCH($AF323, $AN$36:$AN$40, 0), MATCH($AF323, $AN$26:$AN$35, 0)), MATCH($AK323, $AP$25:$AV$25, 0), IF($Y$20="B", 2, 1)), 0)</f>
        <v>0</v>
      </c>
      <c r="AF323" s="244" t="str">
        <f t="shared" si="58"/>
        <v>-</v>
      </c>
      <c r="AG323" s="244" t="str">
        <f t="shared" si="65"/>
        <v>-</v>
      </c>
      <c r="AH323" s="245" t="str">
        <f t="shared" si="66"/>
        <v>-</v>
      </c>
      <c r="AI323" s="245" t="str">
        <f t="shared" si="67"/>
        <v>-</v>
      </c>
      <c r="AJ323" s="245" t="str" cm="1">
        <f t="array" ref="AJ323">IF($AG323=1, IF(ISBLANK($L323), "!", $L323), IFERROR(_xlfn.SWITCH(TRUE, AH323&lt;=0.5, "A", AH323&lt;=1, "B", AH323&lt;=1.5, "C", AH323&lt;=2, "D", AH323&lt;=2.5, "E", AH323&lt;=3, "F", AH323&lt;=1000, "G"), "-"))</f>
        <v>-</v>
      </c>
      <c r="AK323" s="245" t="str">
        <f t="shared" si="68"/>
        <v>-</v>
      </c>
      <c r="AL323" s="246" t="str">
        <f t="shared" si="69"/>
        <v>-</v>
      </c>
      <c r="AM323" s="237"/>
      <c r="AN323" s="237"/>
      <c r="AO323" s="237"/>
      <c r="AP323" s="237"/>
      <c r="AQ323" s="237"/>
      <c r="AR323" s="237"/>
      <c r="AS323" s="237"/>
      <c r="AT323" s="237"/>
      <c r="AU323" s="237"/>
      <c r="AV323" s="237"/>
      <c r="AW323" s="13"/>
      <c r="AX323" s="13"/>
    </row>
    <row r="324" spans="1:50" ht="12.75" customHeight="1" x14ac:dyDescent="0.2">
      <c r="A324" s="144">
        <f t="shared" si="56"/>
        <v>16</v>
      </c>
      <c r="B324" s="9">
        <v>301</v>
      </c>
      <c r="C324" s="213"/>
      <c r="D324" s="214"/>
      <c r="E324" s="79" t="str">
        <f>IF(ISBLANK(D324), "", VLOOKUP(D324, Z!$A$2:$C$4127, 3, FALSE))</f>
        <v/>
      </c>
      <c r="F324" s="215"/>
      <c r="G324" s="216"/>
      <c r="H324" s="217" t="b">
        <v>0</v>
      </c>
      <c r="I324" s="217" t="b">
        <v>0</v>
      </c>
      <c r="J324" s="152" t="str">
        <f t="shared" si="59"/>
        <v>-</v>
      </c>
      <c r="K324" s="218"/>
      <c r="L324" s="219"/>
      <c r="M324" s="220"/>
      <c r="N324" s="152" t="str">
        <f t="shared" si="60"/>
        <v>-</v>
      </c>
      <c r="O324" s="221"/>
      <c r="P324" s="222"/>
      <c r="Q324" s="214"/>
      <c r="R324" s="223"/>
      <c r="S324" s="213"/>
      <c r="T324" s="214"/>
      <c r="U324" s="79" t="str">
        <f>IF(ISBLANK(T324), "", VLOOKUP(T324, Z!$A$2:$C$4127, 3, FALSE))</f>
        <v/>
      </c>
      <c r="V324" s="225"/>
      <c r="W324" s="160">
        <f t="shared" si="61"/>
        <v>0</v>
      </c>
      <c r="X324" s="237"/>
      <c r="Y324" s="241">
        <f t="shared" si="62"/>
        <v>0</v>
      </c>
      <c r="Z324" s="242">
        <f t="shared" si="63"/>
        <v>15</v>
      </c>
      <c r="AA324" s="242">
        <v>0.75</v>
      </c>
      <c r="AB324" s="242">
        <f t="shared" si="57"/>
        <v>1.8</v>
      </c>
      <c r="AC324" s="242">
        <f t="shared" si="64"/>
        <v>43</v>
      </c>
      <c r="AD324" s="241" t="str" cm="1">
        <f t="array" ref="AD324">IFERROR(INDEX($AO$26:$AO$35, AF324), "-")</f>
        <v>-</v>
      </c>
      <c r="AE324" s="243" cm="1">
        <f t="array" ref="AE324">IFERROR(INDEX(($AP$26:$AS$35,$AP$36:$AV$40), IF($Y$20="B", MATCH($AF324, $AN$36:$AN$40, 0), MATCH($AF324, $AN$26:$AN$35, 0)), MATCH($AK324, $AP$25:$AV$25, 0), IF($Y$20="B", 2, 1)), 0)</f>
        <v>0</v>
      </c>
      <c r="AF324" s="244" t="str">
        <f t="shared" si="58"/>
        <v>-</v>
      </c>
      <c r="AG324" s="244" t="str">
        <f t="shared" si="65"/>
        <v>-</v>
      </c>
      <c r="AH324" s="245" t="str">
        <f t="shared" si="66"/>
        <v>-</v>
      </c>
      <c r="AI324" s="245" t="str">
        <f t="shared" si="67"/>
        <v>-</v>
      </c>
      <c r="AJ324" s="245" t="str" cm="1">
        <f t="array" ref="AJ324">IF($AG324=1, IF(ISBLANK($L324), "!", $L324), IFERROR(_xlfn.SWITCH(TRUE, AH324&lt;=0.5, "A", AH324&lt;=1, "B", AH324&lt;=1.5, "C", AH324&lt;=2, "D", AH324&lt;=2.5, "E", AH324&lt;=3, "F", AH324&lt;=1000, "G"), "-"))</f>
        <v>-</v>
      </c>
      <c r="AK324" s="245" t="str">
        <f t="shared" si="68"/>
        <v>-</v>
      </c>
      <c r="AL324" s="246" t="str">
        <f t="shared" si="69"/>
        <v>-</v>
      </c>
      <c r="AM324" s="237"/>
      <c r="AN324" s="237"/>
      <c r="AO324" s="237"/>
      <c r="AP324" s="237"/>
      <c r="AQ324" s="237"/>
      <c r="AR324" s="237"/>
      <c r="AS324" s="237"/>
      <c r="AT324" s="237"/>
      <c r="AU324" s="237"/>
      <c r="AV324" s="237"/>
      <c r="AW324" s="13"/>
      <c r="AX324" s="13"/>
    </row>
    <row r="325" spans="1:50" ht="12.75" customHeight="1" x14ac:dyDescent="0.2">
      <c r="A325" s="144">
        <f t="shared" si="56"/>
        <v>16</v>
      </c>
      <c r="B325" s="9">
        <v>302</v>
      </c>
      <c r="C325" s="213"/>
      <c r="D325" s="214"/>
      <c r="E325" s="79" t="str">
        <f>IF(ISBLANK(D325), "", VLOOKUP(D325, Z!$A$2:$C$4127, 3, FALSE))</f>
        <v/>
      </c>
      <c r="F325" s="215"/>
      <c r="G325" s="216"/>
      <c r="H325" s="217" t="b">
        <v>0</v>
      </c>
      <c r="I325" s="217" t="b">
        <v>0</v>
      </c>
      <c r="J325" s="152" t="str">
        <f t="shared" si="59"/>
        <v>-</v>
      </c>
      <c r="K325" s="218"/>
      <c r="L325" s="219"/>
      <c r="M325" s="220"/>
      <c r="N325" s="152" t="str">
        <f t="shared" si="60"/>
        <v>-</v>
      </c>
      <c r="O325" s="221"/>
      <c r="P325" s="222"/>
      <c r="Q325" s="214"/>
      <c r="R325" s="223"/>
      <c r="S325" s="213"/>
      <c r="T325" s="214"/>
      <c r="U325" s="79" t="str">
        <f>IF(ISBLANK(T325), "", VLOOKUP(T325, Z!$A$2:$C$4127, 3, FALSE))</f>
        <v/>
      </c>
      <c r="V325" s="225"/>
      <c r="W325" s="160">
        <f t="shared" si="61"/>
        <v>0</v>
      </c>
      <c r="X325" s="237"/>
      <c r="Y325" s="241">
        <f t="shared" si="62"/>
        <v>0</v>
      </c>
      <c r="Z325" s="242">
        <f t="shared" si="63"/>
        <v>15</v>
      </c>
      <c r="AA325" s="242">
        <v>0.75</v>
      </c>
      <c r="AB325" s="242">
        <f t="shared" si="57"/>
        <v>1.8</v>
      </c>
      <c r="AC325" s="242">
        <f t="shared" si="64"/>
        <v>43</v>
      </c>
      <c r="AD325" s="241" t="str" cm="1">
        <f t="array" ref="AD325">IFERROR(INDEX($AO$26:$AO$35, AF325), "-")</f>
        <v>-</v>
      </c>
      <c r="AE325" s="243" cm="1">
        <f t="array" ref="AE325">IFERROR(INDEX(($AP$26:$AS$35,$AP$36:$AV$40), IF($Y$20="B", MATCH($AF325, $AN$36:$AN$40, 0), MATCH($AF325, $AN$26:$AN$35, 0)), MATCH($AK325, $AP$25:$AV$25, 0), IF($Y$20="B", 2, 1)), 0)</f>
        <v>0</v>
      </c>
      <c r="AF325" s="244" t="str">
        <f t="shared" si="58"/>
        <v>-</v>
      </c>
      <c r="AG325" s="244" t="str">
        <f t="shared" si="65"/>
        <v>-</v>
      </c>
      <c r="AH325" s="245" t="str">
        <f t="shared" si="66"/>
        <v>-</v>
      </c>
      <c r="AI325" s="245" t="str">
        <f t="shared" si="67"/>
        <v>-</v>
      </c>
      <c r="AJ325" s="245" t="str" cm="1">
        <f t="array" ref="AJ325">IF($AG325=1, IF(ISBLANK($L325), "!", $L325), IFERROR(_xlfn.SWITCH(TRUE, AH325&lt;=0.5, "A", AH325&lt;=1, "B", AH325&lt;=1.5, "C", AH325&lt;=2, "D", AH325&lt;=2.5, "E", AH325&lt;=3, "F", AH325&lt;=1000, "G"), "-"))</f>
        <v>-</v>
      </c>
      <c r="AK325" s="245" t="str">
        <f t="shared" si="68"/>
        <v>-</v>
      </c>
      <c r="AL325" s="246" t="str">
        <f t="shared" si="69"/>
        <v>-</v>
      </c>
      <c r="AM325" s="237"/>
      <c r="AN325" s="237"/>
      <c r="AO325" s="237"/>
      <c r="AP325" s="237"/>
      <c r="AQ325" s="237"/>
      <c r="AR325" s="237"/>
      <c r="AS325" s="237"/>
      <c r="AT325" s="237"/>
      <c r="AU325" s="237"/>
      <c r="AV325" s="237"/>
      <c r="AW325" s="13"/>
      <c r="AX325" s="13"/>
    </row>
    <row r="326" spans="1:50" ht="12.75" customHeight="1" x14ac:dyDescent="0.2">
      <c r="A326" s="144">
        <f t="shared" si="56"/>
        <v>16</v>
      </c>
      <c r="B326" s="9">
        <v>303</v>
      </c>
      <c r="C326" s="213"/>
      <c r="D326" s="214"/>
      <c r="E326" s="79" t="str">
        <f>IF(ISBLANK(D326), "", VLOOKUP(D326, Z!$A$2:$C$4127, 3, FALSE))</f>
        <v/>
      </c>
      <c r="F326" s="215"/>
      <c r="G326" s="216"/>
      <c r="H326" s="217" t="b">
        <v>0</v>
      </c>
      <c r="I326" s="217" t="b">
        <v>0</v>
      </c>
      <c r="J326" s="152" t="str">
        <f t="shared" si="59"/>
        <v>-</v>
      </c>
      <c r="K326" s="218"/>
      <c r="L326" s="219"/>
      <c r="M326" s="220"/>
      <c r="N326" s="152" t="str">
        <f t="shared" si="60"/>
        <v>-</v>
      </c>
      <c r="O326" s="221"/>
      <c r="P326" s="222"/>
      <c r="Q326" s="214"/>
      <c r="R326" s="223"/>
      <c r="S326" s="213"/>
      <c r="T326" s="214"/>
      <c r="U326" s="79" t="str">
        <f>IF(ISBLANK(T326), "", VLOOKUP(T326, Z!$A$2:$C$4127, 3, FALSE))</f>
        <v/>
      </c>
      <c r="V326" s="225"/>
      <c r="W326" s="160">
        <f t="shared" si="61"/>
        <v>0</v>
      </c>
      <c r="X326" s="237"/>
      <c r="Y326" s="241">
        <f t="shared" si="62"/>
        <v>0</v>
      </c>
      <c r="Z326" s="242">
        <f t="shared" si="63"/>
        <v>15</v>
      </c>
      <c r="AA326" s="242">
        <v>0.75</v>
      </c>
      <c r="AB326" s="242">
        <f t="shared" si="57"/>
        <v>1.8</v>
      </c>
      <c r="AC326" s="242">
        <f t="shared" si="64"/>
        <v>43</v>
      </c>
      <c r="AD326" s="241" t="str" cm="1">
        <f t="array" ref="AD326">IFERROR(INDEX($AO$26:$AO$35, AF326), "-")</f>
        <v>-</v>
      </c>
      <c r="AE326" s="243" cm="1">
        <f t="array" ref="AE326">IFERROR(INDEX(($AP$26:$AS$35,$AP$36:$AV$40), IF($Y$20="B", MATCH($AF326, $AN$36:$AN$40, 0), MATCH($AF326, $AN$26:$AN$35, 0)), MATCH($AK326, $AP$25:$AV$25, 0), IF($Y$20="B", 2, 1)), 0)</f>
        <v>0</v>
      </c>
      <c r="AF326" s="244" t="str">
        <f t="shared" si="58"/>
        <v>-</v>
      </c>
      <c r="AG326" s="244" t="str">
        <f t="shared" si="65"/>
        <v>-</v>
      </c>
      <c r="AH326" s="245" t="str">
        <f t="shared" si="66"/>
        <v>-</v>
      </c>
      <c r="AI326" s="245" t="str">
        <f t="shared" si="67"/>
        <v>-</v>
      </c>
      <c r="AJ326" s="245" t="str" cm="1">
        <f t="array" ref="AJ326">IF($AG326=1, IF(ISBLANK($L326), "!", $L326), IFERROR(_xlfn.SWITCH(TRUE, AH326&lt;=0.5, "A", AH326&lt;=1, "B", AH326&lt;=1.5, "C", AH326&lt;=2, "D", AH326&lt;=2.5, "E", AH326&lt;=3, "F", AH326&lt;=1000, "G"), "-"))</f>
        <v>-</v>
      </c>
      <c r="AK326" s="245" t="str">
        <f t="shared" si="68"/>
        <v>-</v>
      </c>
      <c r="AL326" s="246" t="str">
        <f t="shared" si="69"/>
        <v>-</v>
      </c>
      <c r="AM326" s="237"/>
      <c r="AN326" s="237"/>
      <c r="AO326" s="237"/>
      <c r="AP326" s="237"/>
      <c r="AQ326" s="237"/>
      <c r="AR326" s="237"/>
      <c r="AS326" s="237"/>
      <c r="AT326" s="237"/>
      <c r="AU326" s="237"/>
      <c r="AV326" s="237"/>
      <c r="AW326" s="13"/>
      <c r="AX326" s="13"/>
    </row>
    <row r="327" spans="1:50" ht="12.75" customHeight="1" x14ac:dyDescent="0.2">
      <c r="A327" s="144">
        <f t="shared" si="56"/>
        <v>16</v>
      </c>
      <c r="B327" s="9">
        <v>304</v>
      </c>
      <c r="C327" s="213"/>
      <c r="D327" s="214"/>
      <c r="E327" s="79" t="str">
        <f>IF(ISBLANK(D327), "", VLOOKUP(D327, Z!$A$2:$C$4127, 3, FALSE))</f>
        <v/>
      </c>
      <c r="F327" s="215"/>
      <c r="G327" s="216"/>
      <c r="H327" s="217" t="b">
        <v>0</v>
      </c>
      <c r="I327" s="217" t="b">
        <v>0</v>
      </c>
      <c r="J327" s="152" t="str">
        <f t="shared" si="59"/>
        <v>-</v>
      </c>
      <c r="K327" s="218"/>
      <c r="L327" s="219"/>
      <c r="M327" s="220"/>
      <c r="N327" s="152" t="str">
        <f t="shared" si="60"/>
        <v>-</v>
      </c>
      <c r="O327" s="221"/>
      <c r="P327" s="222"/>
      <c r="Q327" s="214"/>
      <c r="R327" s="223"/>
      <c r="S327" s="213"/>
      <c r="T327" s="214"/>
      <c r="U327" s="79" t="str">
        <f>IF(ISBLANK(T327), "", VLOOKUP(T327, Z!$A$2:$C$4127, 3, FALSE))</f>
        <v/>
      </c>
      <c r="V327" s="225"/>
      <c r="W327" s="160">
        <f t="shared" si="61"/>
        <v>0</v>
      </c>
      <c r="X327" s="237"/>
      <c r="Y327" s="241">
        <f t="shared" si="62"/>
        <v>0</v>
      </c>
      <c r="Z327" s="242">
        <f t="shared" si="63"/>
        <v>15</v>
      </c>
      <c r="AA327" s="242">
        <v>0.75</v>
      </c>
      <c r="AB327" s="242">
        <f t="shared" si="57"/>
        <v>1.8</v>
      </c>
      <c r="AC327" s="242">
        <f t="shared" si="64"/>
        <v>43</v>
      </c>
      <c r="AD327" s="241" t="str" cm="1">
        <f t="array" ref="AD327">IFERROR(INDEX($AO$26:$AO$35, AF327), "-")</f>
        <v>-</v>
      </c>
      <c r="AE327" s="243" cm="1">
        <f t="array" ref="AE327">IFERROR(INDEX(($AP$26:$AS$35,$AP$36:$AV$40), IF($Y$20="B", MATCH($AF327, $AN$36:$AN$40, 0), MATCH($AF327, $AN$26:$AN$35, 0)), MATCH($AK327, $AP$25:$AV$25, 0), IF($Y$20="B", 2, 1)), 0)</f>
        <v>0</v>
      </c>
      <c r="AF327" s="244" t="str">
        <f t="shared" si="58"/>
        <v>-</v>
      </c>
      <c r="AG327" s="244" t="str">
        <f t="shared" si="65"/>
        <v>-</v>
      </c>
      <c r="AH327" s="245" t="str">
        <f t="shared" si="66"/>
        <v>-</v>
      </c>
      <c r="AI327" s="245" t="str">
        <f t="shared" si="67"/>
        <v>-</v>
      </c>
      <c r="AJ327" s="245" t="str" cm="1">
        <f t="array" ref="AJ327">IF($AG327=1, IF(ISBLANK($L327), "!", $L327), IFERROR(_xlfn.SWITCH(TRUE, AH327&lt;=0.5, "A", AH327&lt;=1, "B", AH327&lt;=1.5, "C", AH327&lt;=2, "D", AH327&lt;=2.5, "E", AH327&lt;=3, "F", AH327&lt;=1000, "G"), "-"))</f>
        <v>-</v>
      </c>
      <c r="AK327" s="245" t="str">
        <f t="shared" si="68"/>
        <v>-</v>
      </c>
      <c r="AL327" s="246" t="str">
        <f t="shared" si="69"/>
        <v>-</v>
      </c>
      <c r="AM327" s="237"/>
      <c r="AN327" s="237"/>
      <c r="AO327" s="237"/>
      <c r="AP327" s="237"/>
      <c r="AQ327" s="237"/>
      <c r="AR327" s="237"/>
      <c r="AS327" s="237"/>
      <c r="AT327" s="237"/>
      <c r="AU327" s="237"/>
      <c r="AV327" s="237"/>
      <c r="AW327" s="13"/>
      <c r="AX327" s="13"/>
    </row>
    <row r="328" spans="1:50" ht="12.75" customHeight="1" x14ac:dyDescent="0.2">
      <c r="A328" s="144">
        <f t="shared" si="56"/>
        <v>16</v>
      </c>
      <c r="B328" s="9">
        <v>305</v>
      </c>
      <c r="C328" s="213"/>
      <c r="D328" s="214"/>
      <c r="E328" s="79" t="str">
        <f>IF(ISBLANK(D328), "", VLOOKUP(D328, Z!$A$2:$C$4127, 3, FALSE))</f>
        <v/>
      </c>
      <c r="F328" s="215"/>
      <c r="G328" s="216"/>
      <c r="H328" s="217" t="b">
        <v>0</v>
      </c>
      <c r="I328" s="217" t="b">
        <v>0</v>
      </c>
      <c r="J328" s="152" t="str">
        <f t="shared" si="59"/>
        <v>-</v>
      </c>
      <c r="K328" s="218"/>
      <c r="L328" s="219"/>
      <c r="M328" s="220"/>
      <c r="N328" s="152" t="str">
        <f t="shared" si="60"/>
        <v>-</v>
      </c>
      <c r="O328" s="221"/>
      <c r="P328" s="222"/>
      <c r="Q328" s="214"/>
      <c r="R328" s="223"/>
      <c r="S328" s="213"/>
      <c r="T328" s="214"/>
      <c r="U328" s="79" t="str">
        <f>IF(ISBLANK(T328), "", VLOOKUP(T328, Z!$A$2:$C$4127, 3, FALSE))</f>
        <v/>
      </c>
      <c r="V328" s="225"/>
      <c r="W328" s="160">
        <f t="shared" si="61"/>
        <v>0</v>
      </c>
      <c r="X328" s="237"/>
      <c r="Y328" s="241">
        <f t="shared" si="62"/>
        <v>0</v>
      </c>
      <c r="Z328" s="242">
        <f t="shared" si="63"/>
        <v>15</v>
      </c>
      <c r="AA328" s="242">
        <v>0.75</v>
      </c>
      <c r="AB328" s="242">
        <f t="shared" si="57"/>
        <v>1.8</v>
      </c>
      <c r="AC328" s="242">
        <f t="shared" si="64"/>
        <v>43</v>
      </c>
      <c r="AD328" s="241" t="str" cm="1">
        <f t="array" ref="AD328">IFERROR(INDEX($AO$26:$AO$35, AF328), "-")</f>
        <v>-</v>
      </c>
      <c r="AE328" s="243" cm="1">
        <f t="array" ref="AE328">IFERROR(INDEX(($AP$26:$AS$35,$AP$36:$AV$40), IF($Y$20="B", MATCH($AF328, $AN$36:$AN$40, 0), MATCH($AF328, $AN$26:$AN$35, 0)), MATCH($AK328, $AP$25:$AV$25, 0), IF($Y$20="B", 2, 1)), 0)</f>
        <v>0</v>
      </c>
      <c r="AF328" s="244" t="str">
        <f t="shared" si="58"/>
        <v>-</v>
      </c>
      <c r="AG328" s="244" t="str">
        <f t="shared" si="65"/>
        <v>-</v>
      </c>
      <c r="AH328" s="245" t="str">
        <f t="shared" si="66"/>
        <v>-</v>
      </c>
      <c r="AI328" s="245" t="str">
        <f t="shared" si="67"/>
        <v>-</v>
      </c>
      <c r="AJ328" s="245" t="str" cm="1">
        <f t="array" ref="AJ328">IF($AG328=1, IF(ISBLANK($L328), "!", $L328), IFERROR(_xlfn.SWITCH(TRUE, AH328&lt;=0.5, "A", AH328&lt;=1, "B", AH328&lt;=1.5, "C", AH328&lt;=2, "D", AH328&lt;=2.5, "E", AH328&lt;=3, "F", AH328&lt;=1000, "G"), "-"))</f>
        <v>-</v>
      </c>
      <c r="AK328" s="245" t="str">
        <f t="shared" si="68"/>
        <v>-</v>
      </c>
      <c r="AL328" s="246" t="str">
        <f t="shared" si="69"/>
        <v>-</v>
      </c>
      <c r="AM328" s="237"/>
      <c r="AN328" s="237"/>
      <c r="AO328" s="237"/>
      <c r="AP328" s="237"/>
      <c r="AQ328" s="237"/>
      <c r="AR328" s="237"/>
      <c r="AS328" s="237"/>
      <c r="AT328" s="237"/>
      <c r="AU328" s="237"/>
      <c r="AV328" s="237"/>
      <c r="AW328" s="13"/>
      <c r="AX328" s="13"/>
    </row>
    <row r="329" spans="1:50" ht="12.75" customHeight="1" x14ac:dyDescent="0.2">
      <c r="A329" s="144">
        <f t="shared" si="56"/>
        <v>16</v>
      </c>
      <c r="B329" s="9">
        <v>306</v>
      </c>
      <c r="C329" s="213"/>
      <c r="D329" s="214"/>
      <c r="E329" s="79" t="str">
        <f>IF(ISBLANK(D329), "", VLOOKUP(D329, Z!$A$2:$C$4127, 3, FALSE))</f>
        <v/>
      </c>
      <c r="F329" s="215"/>
      <c r="G329" s="216"/>
      <c r="H329" s="217" t="b">
        <v>0</v>
      </c>
      <c r="I329" s="217" t="b">
        <v>0</v>
      </c>
      <c r="J329" s="152" t="str">
        <f t="shared" si="59"/>
        <v>-</v>
      </c>
      <c r="K329" s="218"/>
      <c r="L329" s="219"/>
      <c r="M329" s="220"/>
      <c r="N329" s="152" t="str">
        <f t="shared" si="60"/>
        <v>-</v>
      </c>
      <c r="O329" s="221"/>
      <c r="P329" s="222"/>
      <c r="Q329" s="214"/>
      <c r="R329" s="223"/>
      <c r="S329" s="213"/>
      <c r="T329" s="214"/>
      <c r="U329" s="79" t="str">
        <f>IF(ISBLANK(T329), "", VLOOKUP(T329, Z!$A$2:$C$4127, 3, FALSE))</f>
        <v/>
      </c>
      <c r="V329" s="225"/>
      <c r="W329" s="160">
        <f t="shared" si="61"/>
        <v>0</v>
      </c>
      <c r="X329" s="237"/>
      <c r="Y329" s="241">
        <f t="shared" si="62"/>
        <v>0</v>
      </c>
      <c r="Z329" s="242">
        <f t="shared" si="63"/>
        <v>15</v>
      </c>
      <c r="AA329" s="242">
        <v>0.75</v>
      </c>
      <c r="AB329" s="242">
        <f t="shared" si="57"/>
        <v>1.8</v>
      </c>
      <c r="AC329" s="242">
        <f t="shared" si="64"/>
        <v>43</v>
      </c>
      <c r="AD329" s="241" t="str" cm="1">
        <f t="array" ref="AD329">IFERROR(INDEX($AO$26:$AO$35, AF329), "-")</f>
        <v>-</v>
      </c>
      <c r="AE329" s="243" cm="1">
        <f t="array" ref="AE329">IFERROR(INDEX(($AP$26:$AS$35,$AP$36:$AV$40), IF($Y$20="B", MATCH($AF329, $AN$36:$AN$40, 0), MATCH($AF329, $AN$26:$AN$35, 0)), MATCH($AK329, $AP$25:$AV$25, 0), IF($Y$20="B", 2, 1)), 0)</f>
        <v>0</v>
      </c>
      <c r="AF329" s="244" t="str">
        <f t="shared" si="58"/>
        <v>-</v>
      </c>
      <c r="AG329" s="244" t="str">
        <f t="shared" si="65"/>
        <v>-</v>
      </c>
      <c r="AH329" s="245" t="str">
        <f t="shared" si="66"/>
        <v>-</v>
      </c>
      <c r="AI329" s="245" t="str">
        <f t="shared" si="67"/>
        <v>-</v>
      </c>
      <c r="AJ329" s="245" t="str" cm="1">
        <f t="array" ref="AJ329">IF($AG329=1, IF(ISBLANK($L329), "!", $L329), IFERROR(_xlfn.SWITCH(TRUE, AH329&lt;=0.5, "A", AH329&lt;=1, "B", AH329&lt;=1.5, "C", AH329&lt;=2, "D", AH329&lt;=2.5, "E", AH329&lt;=3, "F", AH329&lt;=1000, "G"), "-"))</f>
        <v>-</v>
      </c>
      <c r="AK329" s="245" t="str">
        <f t="shared" si="68"/>
        <v>-</v>
      </c>
      <c r="AL329" s="246" t="str">
        <f t="shared" si="69"/>
        <v>-</v>
      </c>
      <c r="AM329" s="237"/>
      <c r="AN329" s="237"/>
      <c r="AO329" s="237"/>
      <c r="AP329" s="237"/>
      <c r="AQ329" s="237"/>
      <c r="AR329" s="237"/>
      <c r="AS329" s="237"/>
      <c r="AT329" s="237"/>
      <c r="AU329" s="237"/>
      <c r="AV329" s="237"/>
      <c r="AW329" s="13"/>
      <c r="AX329" s="13"/>
    </row>
    <row r="330" spans="1:50" ht="12.75" customHeight="1" x14ac:dyDescent="0.2">
      <c r="A330" s="144">
        <f t="shared" si="56"/>
        <v>16</v>
      </c>
      <c r="B330" s="9">
        <v>307</v>
      </c>
      <c r="C330" s="213"/>
      <c r="D330" s="214"/>
      <c r="E330" s="79" t="str">
        <f>IF(ISBLANK(D330), "", VLOOKUP(D330, Z!$A$2:$C$4127, 3, FALSE))</f>
        <v/>
      </c>
      <c r="F330" s="215"/>
      <c r="G330" s="216"/>
      <c r="H330" s="217" t="b">
        <v>0</v>
      </c>
      <c r="I330" s="217" t="b">
        <v>0</v>
      </c>
      <c r="J330" s="152" t="str">
        <f t="shared" si="59"/>
        <v>-</v>
      </c>
      <c r="K330" s="218"/>
      <c r="L330" s="219"/>
      <c r="M330" s="220"/>
      <c r="N330" s="152" t="str">
        <f t="shared" si="60"/>
        <v>-</v>
      </c>
      <c r="O330" s="221"/>
      <c r="P330" s="222"/>
      <c r="Q330" s="214"/>
      <c r="R330" s="223"/>
      <c r="S330" s="213"/>
      <c r="T330" s="214"/>
      <c r="U330" s="79" t="str">
        <f>IF(ISBLANK(T330), "", VLOOKUP(T330, Z!$A$2:$C$4127, 3, FALSE))</f>
        <v/>
      </c>
      <c r="V330" s="225"/>
      <c r="W330" s="160">
        <f t="shared" si="61"/>
        <v>0</v>
      </c>
      <c r="X330" s="237"/>
      <c r="Y330" s="241">
        <f t="shared" si="62"/>
        <v>0</v>
      </c>
      <c r="Z330" s="242">
        <f t="shared" si="63"/>
        <v>15</v>
      </c>
      <c r="AA330" s="242">
        <v>0.75</v>
      </c>
      <c r="AB330" s="242">
        <f t="shared" si="57"/>
        <v>1.8</v>
      </c>
      <c r="AC330" s="242">
        <f t="shared" si="64"/>
        <v>43</v>
      </c>
      <c r="AD330" s="241" t="str" cm="1">
        <f t="array" ref="AD330">IFERROR(INDEX($AO$26:$AO$35, AF330), "-")</f>
        <v>-</v>
      </c>
      <c r="AE330" s="243" cm="1">
        <f t="array" ref="AE330">IFERROR(INDEX(($AP$26:$AS$35,$AP$36:$AV$40), IF($Y$20="B", MATCH($AF330, $AN$36:$AN$40, 0), MATCH($AF330, $AN$26:$AN$35, 0)), MATCH($AK330, $AP$25:$AV$25, 0), IF($Y$20="B", 2, 1)), 0)</f>
        <v>0</v>
      </c>
      <c r="AF330" s="244" t="str">
        <f t="shared" si="58"/>
        <v>-</v>
      </c>
      <c r="AG330" s="244" t="str">
        <f t="shared" si="65"/>
        <v>-</v>
      </c>
      <c r="AH330" s="245" t="str">
        <f t="shared" si="66"/>
        <v>-</v>
      </c>
      <c r="AI330" s="245" t="str">
        <f t="shared" si="67"/>
        <v>-</v>
      </c>
      <c r="AJ330" s="245" t="str" cm="1">
        <f t="array" ref="AJ330">IF($AG330=1, IF(ISBLANK($L330), "!", $L330), IFERROR(_xlfn.SWITCH(TRUE, AH330&lt;=0.5, "A", AH330&lt;=1, "B", AH330&lt;=1.5, "C", AH330&lt;=2, "D", AH330&lt;=2.5, "E", AH330&lt;=3, "F", AH330&lt;=1000, "G"), "-"))</f>
        <v>-</v>
      </c>
      <c r="AK330" s="245" t="str">
        <f t="shared" si="68"/>
        <v>-</v>
      </c>
      <c r="AL330" s="246" t="str">
        <f t="shared" si="69"/>
        <v>-</v>
      </c>
      <c r="AM330" s="237"/>
      <c r="AN330" s="237"/>
      <c r="AO330" s="237"/>
      <c r="AP330" s="237"/>
      <c r="AQ330" s="237"/>
      <c r="AR330" s="237"/>
      <c r="AS330" s="237"/>
      <c r="AT330" s="237"/>
      <c r="AU330" s="237"/>
      <c r="AV330" s="237"/>
      <c r="AW330" s="13"/>
      <c r="AX330" s="13"/>
    </row>
    <row r="331" spans="1:50" ht="12.75" customHeight="1" x14ac:dyDescent="0.2">
      <c r="A331" s="144">
        <f t="shared" si="56"/>
        <v>16</v>
      </c>
      <c r="B331" s="9">
        <v>308</v>
      </c>
      <c r="C331" s="213"/>
      <c r="D331" s="214"/>
      <c r="E331" s="79" t="str">
        <f>IF(ISBLANK(D331), "", VLOOKUP(D331, Z!$A$2:$C$4127, 3, FALSE))</f>
        <v/>
      </c>
      <c r="F331" s="215"/>
      <c r="G331" s="216"/>
      <c r="H331" s="217" t="b">
        <v>0</v>
      </c>
      <c r="I331" s="217" t="b">
        <v>0</v>
      </c>
      <c r="J331" s="152" t="str">
        <f t="shared" si="59"/>
        <v>-</v>
      </c>
      <c r="K331" s="218"/>
      <c r="L331" s="219"/>
      <c r="M331" s="220"/>
      <c r="N331" s="152" t="str">
        <f t="shared" si="60"/>
        <v>-</v>
      </c>
      <c r="O331" s="221"/>
      <c r="P331" s="222"/>
      <c r="Q331" s="214"/>
      <c r="R331" s="223"/>
      <c r="S331" s="213"/>
      <c r="T331" s="214"/>
      <c r="U331" s="79" t="str">
        <f>IF(ISBLANK(T331), "", VLOOKUP(T331, Z!$A$2:$C$4127, 3, FALSE))</f>
        <v/>
      </c>
      <c r="V331" s="225"/>
      <c r="W331" s="160">
        <f t="shared" si="61"/>
        <v>0</v>
      </c>
      <c r="X331" s="237"/>
      <c r="Y331" s="241">
        <f t="shared" si="62"/>
        <v>0</v>
      </c>
      <c r="Z331" s="242">
        <f t="shared" si="63"/>
        <v>15</v>
      </c>
      <c r="AA331" s="242">
        <v>0.75</v>
      </c>
      <c r="AB331" s="242">
        <f t="shared" si="57"/>
        <v>1.8</v>
      </c>
      <c r="AC331" s="242">
        <f t="shared" si="64"/>
        <v>43</v>
      </c>
      <c r="AD331" s="241" t="str" cm="1">
        <f t="array" ref="AD331">IFERROR(INDEX($AO$26:$AO$35, AF331), "-")</f>
        <v>-</v>
      </c>
      <c r="AE331" s="243" cm="1">
        <f t="array" ref="AE331">IFERROR(INDEX(($AP$26:$AS$35,$AP$36:$AV$40), IF($Y$20="B", MATCH($AF331, $AN$36:$AN$40, 0), MATCH($AF331, $AN$26:$AN$35, 0)), MATCH($AK331, $AP$25:$AV$25, 0), IF($Y$20="B", 2, 1)), 0)</f>
        <v>0</v>
      </c>
      <c r="AF331" s="244" t="str">
        <f t="shared" si="58"/>
        <v>-</v>
      </c>
      <c r="AG331" s="244" t="str">
        <f t="shared" si="65"/>
        <v>-</v>
      </c>
      <c r="AH331" s="245" t="str">
        <f t="shared" si="66"/>
        <v>-</v>
      </c>
      <c r="AI331" s="245" t="str">
        <f t="shared" si="67"/>
        <v>-</v>
      </c>
      <c r="AJ331" s="245" t="str" cm="1">
        <f t="array" ref="AJ331">IF($AG331=1, IF(ISBLANK($L331), "!", $L331), IFERROR(_xlfn.SWITCH(TRUE, AH331&lt;=0.5, "A", AH331&lt;=1, "B", AH331&lt;=1.5, "C", AH331&lt;=2, "D", AH331&lt;=2.5, "E", AH331&lt;=3, "F", AH331&lt;=1000, "G"), "-"))</f>
        <v>-</v>
      </c>
      <c r="AK331" s="245" t="str">
        <f t="shared" si="68"/>
        <v>-</v>
      </c>
      <c r="AL331" s="246" t="str">
        <f t="shared" si="69"/>
        <v>-</v>
      </c>
      <c r="AM331" s="237"/>
      <c r="AN331" s="237"/>
      <c r="AO331" s="237"/>
      <c r="AP331" s="237"/>
      <c r="AQ331" s="237"/>
      <c r="AR331" s="237"/>
      <c r="AS331" s="237"/>
      <c r="AT331" s="237"/>
      <c r="AU331" s="237"/>
      <c r="AV331" s="237"/>
      <c r="AW331" s="13"/>
      <c r="AX331" s="13"/>
    </row>
    <row r="332" spans="1:50" ht="12.75" customHeight="1" x14ac:dyDescent="0.2">
      <c r="A332" s="144">
        <f t="shared" si="56"/>
        <v>16</v>
      </c>
      <c r="B332" s="9">
        <v>309</v>
      </c>
      <c r="C332" s="213"/>
      <c r="D332" s="214"/>
      <c r="E332" s="79" t="str">
        <f>IF(ISBLANK(D332), "", VLOOKUP(D332, Z!$A$2:$C$4127, 3, FALSE))</f>
        <v/>
      </c>
      <c r="F332" s="215"/>
      <c r="G332" s="216"/>
      <c r="H332" s="217" t="b">
        <v>0</v>
      </c>
      <c r="I332" s="217" t="b">
        <v>0</v>
      </c>
      <c r="J332" s="152" t="str">
        <f t="shared" si="59"/>
        <v>-</v>
      </c>
      <c r="K332" s="218"/>
      <c r="L332" s="219"/>
      <c r="M332" s="220"/>
      <c r="N332" s="152" t="str">
        <f t="shared" si="60"/>
        <v>-</v>
      </c>
      <c r="O332" s="221"/>
      <c r="P332" s="222"/>
      <c r="Q332" s="214"/>
      <c r="R332" s="223"/>
      <c r="S332" s="213"/>
      <c r="T332" s="214"/>
      <c r="U332" s="79" t="str">
        <f>IF(ISBLANK(T332), "", VLOOKUP(T332, Z!$A$2:$C$4127, 3, FALSE))</f>
        <v/>
      </c>
      <c r="V332" s="225"/>
      <c r="W332" s="160">
        <f t="shared" si="61"/>
        <v>0</v>
      </c>
      <c r="X332" s="237"/>
      <c r="Y332" s="241">
        <f t="shared" si="62"/>
        <v>0</v>
      </c>
      <c r="Z332" s="242">
        <f t="shared" si="63"/>
        <v>15</v>
      </c>
      <c r="AA332" s="242">
        <v>0.75</v>
      </c>
      <c r="AB332" s="242">
        <f t="shared" si="57"/>
        <v>1.8</v>
      </c>
      <c r="AC332" s="242">
        <f t="shared" si="64"/>
        <v>43</v>
      </c>
      <c r="AD332" s="241" t="str" cm="1">
        <f t="array" ref="AD332">IFERROR(INDEX($AO$26:$AO$35, AF332), "-")</f>
        <v>-</v>
      </c>
      <c r="AE332" s="243" cm="1">
        <f t="array" ref="AE332">IFERROR(INDEX(($AP$26:$AS$35,$AP$36:$AV$40), IF($Y$20="B", MATCH($AF332, $AN$36:$AN$40, 0), MATCH($AF332, $AN$26:$AN$35, 0)), MATCH($AK332, $AP$25:$AV$25, 0), IF($Y$20="B", 2, 1)), 0)</f>
        <v>0</v>
      </c>
      <c r="AF332" s="244" t="str">
        <f t="shared" si="58"/>
        <v>-</v>
      </c>
      <c r="AG332" s="244" t="str">
        <f t="shared" si="65"/>
        <v>-</v>
      </c>
      <c r="AH332" s="245" t="str">
        <f t="shared" si="66"/>
        <v>-</v>
      </c>
      <c r="AI332" s="245" t="str">
        <f t="shared" si="67"/>
        <v>-</v>
      </c>
      <c r="AJ332" s="245" t="str" cm="1">
        <f t="array" ref="AJ332">IF($AG332=1, IF(ISBLANK($L332), "!", $L332), IFERROR(_xlfn.SWITCH(TRUE, AH332&lt;=0.5, "A", AH332&lt;=1, "B", AH332&lt;=1.5, "C", AH332&lt;=2, "D", AH332&lt;=2.5, "E", AH332&lt;=3, "F", AH332&lt;=1000, "G"), "-"))</f>
        <v>-</v>
      </c>
      <c r="AK332" s="245" t="str">
        <f t="shared" si="68"/>
        <v>-</v>
      </c>
      <c r="AL332" s="246" t="str">
        <f t="shared" si="69"/>
        <v>-</v>
      </c>
      <c r="AM332" s="237"/>
      <c r="AN332" s="237"/>
      <c r="AO332" s="237"/>
      <c r="AP332" s="237"/>
      <c r="AQ332" s="237"/>
      <c r="AR332" s="237"/>
      <c r="AS332" s="237"/>
      <c r="AT332" s="237"/>
      <c r="AU332" s="237"/>
      <c r="AV332" s="237"/>
      <c r="AW332" s="13"/>
      <c r="AX332" s="13"/>
    </row>
    <row r="333" spans="1:50" ht="12.75" customHeight="1" x14ac:dyDescent="0.2">
      <c r="A333" s="144">
        <f t="shared" si="56"/>
        <v>16</v>
      </c>
      <c r="B333" s="9">
        <v>310</v>
      </c>
      <c r="C333" s="213"/>
      <c r="D333" s="214"/>
      <c r="E333" s="79" t="str">
        <f>IF(ISBLANK(D333), "", VLOOKUP(D333, Z!$A$2:$C$4127, 3, FALSE))</f>
        <v/>
      </c>
      <c r="F333" s="215"/>
      <c r="G333" s="216"/>
      <c r="H333" s="217" t="b">
        <v>0</v>
      </c>
      <c r="I333" s="217" t="b">
        <v>0</v>
      </c>
      <c r="J333" s="152" t="str">
        <f t="shared" si="59"/>
        <v>-</v>
      </c>
      <c r="K333" s="218"/>
      <c r="L333" s="219"/>
      <c r="M333" s="220"/>
      <c r="N333" s="152" t="str">
        <f t="shared" si="60"/>
        <v>-</v>
      </c>
      <c r="O333" s="221"/>
      <c r="P333" s="222"/>
      <c r="Q333" s="214"/>
      <c r="R333" s="223"/>
      <c r="S333" s="213"/>
      <c r="T333" s="214"/>
      <c r="U333" s="79" t="str">
        <f>IF(ISBLANK(T333), "", VLOOKUP(T333, Z!$A$2:$C$4127, 3, FALSE))</f>
        <v/>
      </c>
      <c r="V333" s="225"/>
      <c r="W333" s="160">
        <f t="shared" si="61"/>
        <v>0</v>
      </c>
      <c r="X333" s="237"/>
      <c r="Y333" s="241">
        <f t="shared" si="62"/>
        <v>0</v>
      </c>
      <c r="Z333" s="242">
        <f t="shared" si="63"/>
        <v>15</v>
      </c>
      <c r="AA333" s="242">
        <v>0.75</v>
      </c>
      <c r="AB333" s="242">
        <f t="shared" si="57"/>
        <v>1.8</v>
      </c>
      <c r="AC333" s="242">
        <f t="shared" si="64"/>
        <v>43</v>
      </c>
      <c r="AD333" s="241" t="str" cm="1">
        <f t="array" ref="AD333">IFERROR(INDEX($AO$26:$AO$35, AF333), "-")</f>
        <v>-</v>
      </c>
      <c r="AE333" s="243" cm="1">
        <f t="array" ref="AE333">IFERROR(INDEX(($AP$26:$AS$35,$AP$36:$AV$40), IF($Y$20="B", MATCH($AF333, $AN$36:$AN$40, 0), MATCH($AF333, $AN$26:$AN$35, 0)), MATCH($AK333, $AP$25:$AV$25, 0), IF($Y$20="B", 2, 1)), 0)</f>
        <v>0</v>
      </c>
      <c r="AF333" s="244" t="str">
        <f t="shared" si="58"/>
        <v>-</v>
      </c>
      <c r="AG333" s="244" t="str">
        <f t="shared" si="65"/>
        <v>-</v>
      </c>
      <c r="AH333" s="245" t="str">
        <f t="shared" si="66"/>
        <v>-</v>
      </c>
      <c r="AI333" s="245" t="str">
        <f t="shared" si="67"/>
        <v>-</v>
      </c>
      <c r="AJ333" s="245" t="str" cm="1">
        <f t="array" ref="AJ333">IF($AG333=1, IF(ISBLANK($L333), "!", $L333), IFERROR(_xlfn.SWITCH(TRUE, AH333&lt;=0.5, "A", AH333&lt;=1, "B", AH333&lt;=1.5, "C", AH333&lt;=2, "D", AH333&lt;=2.5, "E", AH333&lt;=3, "F", AH333&lt;=1000, "G"), "-"))</f>
        <v>-</v>
      </c>
      <c r="AK333" s="245" t="str">
        <f t="shared" si="68"/>
        <v>-</v>
      </c>
      <c r="AL333" s="246" t="str">
        <f t="shared" si="69"/>
        <v>-</v>
      </c>
      <c r="AM333" s="237"/>
      <c r="AN333" s="237"/>
      <c r="AO333" s="237"/>
      <c r="AP333" s="237"/>
      <c r="AQ333" s="237"/>
      <c r="AR333" s="237"/>
      <c r="AS333" s="237"/>
      <c r="AT333" s="237"/>
      <c r="AU333" s="237"/>
      <c r="AV333" s="237"/>
      <c r="AW333" s="13"/>
      <c r="AX333" s="13"/>
    </row>
    <row r="334" spans="1:50" ht="12.75" customHeight="1" x14ac:dyDescent="0.2">
      <c r="A334" s="144">
        <f t="shared" si="56"/>
        <v>16</v>
      </c>
      <c r="B334" s="9">
        <v>311</v>
      </c>
      <c r="C334" s="213"/>
      <c r="D334" s="214"/>
      <c r="E334" s="79" t="str">
        <f>IF(ISBLANK(D334), "", VLOOKUP(D334, Z!$A$2:$C$4127, 3, FALSE))</f>
        <v/>
      </c>
      <c r="F334" s="215"/>
      <c r="G334" s="216"/>
      <c r="H334" s="217" t="b">
        <v>0</v>
      </c>
      <c r="I334" s="217" t="b">
        <v>0</v>
      </c>
      <c r="J334" s="152" t="str">
        <f t="shared" si="59"/>
        <v>-</v>
      </c>
      <c r="K334" s="218"/>
      <c r="L334" s="219"/>
      <c r="M334" s="220"/>
      <c r="N334" s="152" t="str">
        <f t="shared" si="60"/>
        <v>-</v>
      </c>
      <c r="O334" s="221"/>
      <c r="P334" s="222"/>
      <c r="Q334" s="214"/>
      <c r="R334" s="223"/>
      <c r="S334" s="213"/>
      <c r="T334" s="214"/>
      <c r="U334" s="79" t="str">
        <f>IF(ISBLANK(T334), "", VLOOKUP(T334, Z!$A$2:$C$4127, 3, FALSE))</f>
        <v/>
      </c>
      <c r="V334" s="225"/>
      <c r="W334" s="160">
        <f t="shared" si="61"/>
        <v>0</v>
      </c>
      <c r="X334" s="237"/>
      <c r="Y334" s="241">
        <f t="shared" si="62"/>
        <v>0</v>
      </c>
      <c r="Z334" s="242">
        <f t="shared" si="63"/>
        <v>15</v>
      </c>
      <c r="AA334" s="242">
        <v>0.75</v>
      </c>
      <c r="AB334" s="242">
        <f t="shared" si="57"/>
        <v>1.8</v>
      </c>
      <c r="AC334" s="242">
        <f t="shared" si="64"/>
        <v>43</v>
      </c>
      <c r="AD334" s="241" t="str" cm="1">
        <f t="array" ref="AD334">IFERROR(INDEX($AO$26:$AO$35, AF334), "-")</f>
        <v>-</v>
      </c>
      <c r="AE334" s="243" cm="1">
        <f t="array" ref="AE334">IFERROR(INDEX(($AP$26:$AS$35,$AP$36:$AV$40), IF($Y$20="B", MATCH($AF334, $AN$36:$AN$40, 0), MATCH($AF334, $AN$26:$AN$35, 0)), MATCH($AK334, $AP$25:$AV$25, 0), IF($Y$20="B", 2, 1)), 0)</f>
        <v>0</v>
      </c>
      <c r="AF334" s="244" t="str">
        <f t="shared" si="58"/>
        <v>-</v>
      </c>
      <c r="AG334" s="244" t="str">
        <f t="shared" si="65"/>
        <v>-</v>
      </c>
      <c r="AH334" s="245" t="str">
        <f t="shared" si="66"/>
        <v>-</v>
      </c>
      <c r="AI334" s="245" t="str">
        <f t="shared" si="67"/>
        <v>-</v>
      </c>
      <c r="AJ334" s="245" t="str" cm="1">
        <f t="array" ref="AJ334">IF($AG334=1, IF(ISBLANK($L334), "!", $L334), IFERROR(_xlfn.SWITCH(TRUE, AH334&lt;=0.5, "A", AH334&lt;=1, "B", AH334&lt;=1.5, "C", AH334&lt;=2, "D", AH334&lt;=2.5, "E", AH334&lt;=3, "F", AH334&lt;=1000, "G"), "-"))</f>
        <v>-</v>
      </c>
      <c r="AK334" s="245" t="str">
        <f t="shared" si="68"/>
        <v>-</v>
      </c>
      <c r="AL334" s="246" t="str">
        <f t="shared" si="69"/>
        <v>-</v>
      </c>
      <c r="AM334" s="237"/>
      <c r="AN334" s="237"/>
      <c r="AO334" s="237"/>
      <c r="AP334" s="237"/>
      <c r="AQ334" s="237"/>
      <c r="AR334" s="237"/>
      <c r="AS334" s="237"/>
      <c r="AT334" s="237"/>
      <c r="AU334" s="237"/>
      <c r="AV334" s="237"/>
      <c r="AW334" s="13"/>
      <c r="AX334" s="13"/>
    </row>
    <row r="335" spans="1:50" ht="12.75" customHeight="1" x14ac:dyDescent="0.2">
      <c r="A335" s="144">
        <f t="shared" si="56"/>
        <v>16</v>
      </c>
      <c r="B335" s="9">
        <v>312</v>
      </c>
      <c r="C335" s="213"/>
      <c r="D335" s="214"/>
      <c r="E335" s="79" t="str">
        <f>IF(ISBLANK(D335), "", VLOOKUP(D335, Z!$A$2:$C$4127, 3, FALSE))</f>
        <v/>
      </c>
      <c r="F335" s="215"/>
      <c r="G335" s="216"/>
      <c r="H335" s="217" t="b">
        <v>0</v>
      </c>
      <c r="I335" s="217" t="b">
        <v>0</v>
      </c>
      <c r="J335" s="152" t="str">
        <f t="shared" si="59"/>
        <v>-</v>
      </c>
      <c r="K335" s="218"/>
      <c r="L335" s="219"/>
      <c r="M335" s="220"/>
      <c r="N335" s="152" t="str">
        <f t="shared" si="60"/>
        <v>-</v>
      </c>
      <c r="O335" s="221"/>
      <c r="P335" s="222"/>
      <c r="Q335" s="214"/>
      <c r="R335" s="223"/>
      <c r="S335" s="213"/>
      <c r="T335" s="214"/>
      <c r="U335" s="79" t="str">
        <f>IF(ISBLANK(T335), "", VLOOKUP(T335, Z!$A$2:$C$4127, 3, FALSE))</f>
        <v/>
      </c>
      <c r="V335" s="225"/>
      <c r="W335" s="160">
        <f t="shared" si="61"/>
        <v>0</v>
      </c>
      <c r="X335" s="237"/>
      <c r="Y335" s="241">
        <f t="shared" si="62"/>
        <v>0</v>
      </c>
      <c r="Z335" s="242">
        <f t="shared" si="63"/>
        <v>15</v>
      </c>
      <c r="AA335" s="242">
        <v>0.75</v>
      </c>
      <c r="AB335" s="242">
        <f t="shared" si="57"/>
        <v>1.8</v>
      </c>
      <c r="AC335" s="242">
        <f t="shared" si="64"/>
        <v>43</v>
      </c>
      <c r="AD335" s="241" t="str" cm="1">
        <f t="array" ref="AD335">IFERROR(INDEX($AO$26:$AO$35, AF335), "-")</f>
        <v>-</v>
      </c>
      <c r="AE335" s="243" cm="1">
        <f t="array" ref="AE335">IFERROR(INDEX(($AP$26:$AS$35,$AP$36:$AV$40), IF($Y$20="B", MATCH($AF335, $AN$36:$AN$40, 0), MATCH($AF335, $AN$26:$AN$35, 0)), MATCH($AK335, $AP$25:$AV$25, 0), IF($Y$20="B", 2, 1)), 0)</f>
        <v>0</v>
      </c>
      <c r="AF335" s="244" t="str">
        <f t="shared" si="58"/>
        <v>-</v>
      </c>
      <c r="AG335" s="244" t="str">
        <f t="shared" si="65"/>
        <v>-</v>
      </c>
      <c r="AH335" s="245" t="str">
        <f t="shared" si="66"/>
        <v>-</v>
      </c>
      <c r="AI335" s="245" t="str">
        <f t="shared" si="67"/>
        <v>-</v>
      </c>
      <c r="AJ335" s="245" t="str" cm="1">
        <f t="array" ref="AJ335">IF($AG335=1, IF(ISBLANK($L335), "!", $L335), IFERROR(_xlfn.SWITCH(TRUE, AH335&lt;=0.5, "A", AH335&lt;=1, "B", AH335&lt;=1.5, "C", AH335&lt;=2, "D", AH335&lt;=2.5, "E", AH335&lt;=3, "F", AH335&lt;=1000, "G"), "-"))</f>
        <v>-</v>
      </c>
      <c r="AK335" s="245" t="str">
        <f t="shared" si="68"/>
        <v>-</v>
      </c>
      <c r="AL335" s="246" t="str">
        <f t="shared" si="69"/>
        <v>-</v>
      </c>
      <c r="AM335" s="237"/>
      <c r="AN335" s="237"/>
      <c r="AO335" s="237"/>
      <c r="AP335" s="237"/>
      <c r="AQ335" s="237"/>
      <c r="AR335" s="237"/>
      <c r="AS335" s="237"/>
      <c r="AT335" s="237"/>
      <c r="AU335" s="237"/>
      <c r="AV335" s="237"/>
      <c r="AW335" s="13"/>
      <c r="AX335" s="13"/>
    </row>
    <row r="336" spans="1:50" ht="12.75" customHeight="1" x14ac:dyDescent="0.2">
      <c r="A336" s="144">
        <f t="shared" si="56"/>
        <v>16</v>
      </c>
      <c r="B336" s="9">
        <v>313</v>
      </c>
      <c r="C336" s="213"/>
      <c r="D336" s="214"/>
      <c r="E336" s="79" t="str">
        <f>IF(ISBLANK(D336), "", VLOOKUP(D336, Z!$A$2:$C$4127, 3, FALSE))</f>
        <v/>
      </c>
      <c r="F336" s="215"/>
      <c r="G336" s="216"/>
      <c r="H336" s="217" t="b">
        <v>0</v>
      </c>
      <c r="I336" s="217" t="b">
        <v>0</v>
      </c>
      <c r="J336" s="152" t="str">
        <f t="shared" si="59"/>
        <v>-</v>
      </c>
      <c r="K336" s="218"/>
      <c r="L336" s="219"/>
      <c r="M336" s="220"/>
      <c r="N336" s="152" t="str">
        <f t="shared" si="60"/>
        <v>-</v>
      </c>
      <c r="O336" s="221"/>
      <c r="P336" s="222"/>
      <c r="Q336" s="214"/>
      <c r="R336" s="223"/>
      <c r="S336" s="213"/>
      <c r="T336" s="214"/>
      <c r="U336" s="79" t="str">
        <f>IF(ISBLANK(T336), "", VLOOKUP(T336, Z!$A$2:$C$4127, 3, FALSE))</f>
        <v/>
      </c>
      <c r="V336" s="225"/>
      <c r="W336" s="160">
        <f t="shared" si="61"/>
        <v>0</v>
      </c>
      <c r="X336" s="237"/>
      <c r="Y336" s="241">
        <f t="shared" si="62"/>
        <v>0</v>
      </c>
      <c r="Z336" s="242">
        <f t="shared" si="63"/>
        <v>15</v>
      </c>
      <c r="AA336" s="242">
        <v>0.75</v>
      </c>
      <c r="AB336" s="242">
        <f t="shared" si="57"/>
        <v>1.8</v>
      </c>
      <c r="AC336" s="242">
        <f t="shared" si="64"/>
        <v>43</v>
      </c>
      <c r="AD336" s="241" t="str" cm="1">
        <f t="array" ref="AD336">IFERROR(INDEX($AO$26:$AO$35, AF336), "-")</f>
        <v>-</v>
      </c>
      <c r="AE336" s="243" cm="1">
        <f t="array" ref="AE336">IFERROR(INDEX(($AP$26:$AS$35,$AP$36:$AV$40), IF($Y$20="B", MATCH($AF336, $AN$36:$AN$40, 0), MATCH($AF336, $AN$26:$AN$35, 0)), MATCH($AK336, $AP$25:$AV$25, 0), IF($Y$20="B", 2, 1)), 0)</f>
        <v>0</v>
      </c>
      <c r="AF336" s="244" t="str">
        <f t="shared" si="58"/>
        <v>-</v>
      </c>
      <c r="AG336" s="244" t="str">
        <f t="shared" si="65"/>
        <v>-</v>
      </c>
      <c r="AH336" s="245" t="str">
        <f t="shared" si="66"/>
        <v>-</v>
      </c>
      <c r="AI336" s="245" t="str">
        <f t="shared" si="67"/>
        <v>-</v>
      </c>
      <c r="AJ336" s="245" t="str" cm="1">
        <f t="array" ref="AJ336">IF($AG336=1, IF(ISBLANK($L336), "!", $L336), IFERROR(_xlfn.SWITCH(TRUE, AH336&lt;=0.5, "A", AH336&lt;=1, "B", AH336&lt;=1.5, "C", AH336&lt;=2, "D", AH336&lt;=2.5, "E", AH336&lt;=3, "F", AH336&lt;=1000, "G"), "-"))</f>
        <v>-</v>
      </c>
      <c r="AK336" s="245" t="str">
        <f t="shared" si="68"/>
        <v>-</v>
      </c>
      <c r="AL336" s="246" t="str">
        <f t="shared" si="69"/>
        <v>-</v>
      </c>
      <c r="AM336" s="237"/>
      <c r="AN336" s="237"/>
      <c r="AO336" s="237"/>
      <c r="AP336" s="237"/>
      <c r="AQ336" s="237"/>
      <c r="AR336" s="237"/>
      <c r="AS336" s="237"/>
      <c r="AT336" s="237"/>
      <c r="AU336" s="237"/>
      <c r="AV336" s="237"/>
      <c r="AW336" s="13"/>
      <c r="AX336" s="13"/>
    </row>
    <row r="337" spans="1:50" ht="12.75" customHeight="1" x14ac:dyDescent="0.2">
      <c r="A337" s="144">
        <f t="shared" si="56"/>
        <v>16</v>
      </c>
      <c r="B337" s="9">
        <v>314</v>
      </c>
      <c r="C337" s="213"/>
      <c r="D337" s="214"/>
      <c r="E337" s="79" t="str">
        <f>IF(ISBLANK(D337), "", VLOOKUP(D337, Z!$A$2:$C$4127, 3, FALSE))</f>
        <v/>
      </c>
      <c r="F337" s="215"/>
      <c r="G337" s="216"/>
      <c r="H337" s="217" t="b">
        <v>0</v>
      </c>
      <c r="I337" s="217" t="b">
        <v>0</v>
      </c>
      <c r="J337" s="152" t="str">
        <f t="shared" si="59"/>
        <v>-</v>
      </c>
      <c r="K337" s="218"/>
      <c r="L337" s="219"/>
      <c r="M337" s="220"/>
      <c r="N337" s="152" t="str">
        <f t="shared" si="60"/>
        <v>-</v>
      </c>
      <c r="O337" s="221"/>
      <c r="P337" s="222"/>
      <c r="Q337" s="214"/>
      <c r="R337" s="223"/>
      <c r="S337" s="213"/>
      <c r="T337" s="214"/>
      <c r="U337" s="79" t="str">
        <f>IF(ISBLANK(T337), "", VLOOKUP(T337, Z!$A$2:$C$4127, 3, FALSE))</f>
        <v/>
      </c>
      <c r="V337" s="225"/>
      <c r="W337" s="160">
        <f t="shared" si="61"/>
        <v>0</v>
      </c>
      <c r="X337" s="237"/>
      <c r="Y337" s="241">
        <f t="shared" si="62"/>
        <v>0</v>
      </c>
      <c r="Z337" s="242">
        <f t="shared" si="63"/>
        <v>15</v>
      </c>
      <c r="AA337" s="242">
        <v>0.75</v>
      </c>
      <c r="AB337" s="242">
        <f t="shared" si="57"/>
        <v>1.8</v>
      </c>
      <c r="AC337" s="242">
        <f t="shared" si="64"/>
        <v>43</v>
      </c>
      <c r="AD337" s="241" t="str" cm="1">
        <f t="array" ref="AD337">IFERROR(INDEX($AO$26:$AO$35, AF337), "-")</f>
        <v>-</v>
      </c>
      <c r="AE337" s="243" cm="1">
        <f t="array" ref="AE337">IFERROR(INDEX(($AP$26:$AS$35,$AP$36:$AV$40), IF($Y$20="B", MATCH($AF337, $AN$36:$AN$40, 0), MATCH($AF337, $AN$26:$AN$35, 0)), MATCH($AK337, $AP$25:$AV$25, 0), IF($Y$20="B", 2, 1)), 0)</f>
        <v>0</v>
      </c>
      <c r="AF337" s="244" t="str">
        <f t="shared" si="58"/>
        <v>-</v>
      </c>
      <c r="AG337" s="244" t="str">
        <f t="shared" si="65"/>
        <v>-</v>
      </c>
      <c r="AH337" s="245" t="str">
        <f t="shared" si="66"/>
        <v>-</v>
      </c>
      <c r="AI337" s="245" t="str">
        <f t="shared" si="67"/>
        <v>-</v>
      </c>
      <c r="AJ337" s="245" t="str" cm="1">
        <f t="array" ref="AJ337">IF($AG337=1, IF(ISBLANK($L337), "!", $L337), IFERROR(_xlfn.SWITCH(TRUE, AH337&lt;=0.5, "A", AH337&lt;=1, "B", AH337&lt;=1.5, "C", AH337&lt;=2, "D", AH337&lt;=2.5, "E", AH337&lt;=3, "F", AH337&lt;=1000, "G"), "-"))</f>
        <v>-</v>
      </c>
      <c r="AK337" s="245" t="str">
        <f t="shared" si="68"/>
        <v>-</v>
      </c>
      <c r="AL337" s="246" t="str">
        <f t="shared" si="69"/>
        <v>-</v>
      </c>
      <c r="AM337" s="237"/>
      <c r="AN337" s="237"/>
      <c r="AO337" s="237"/>
      <c r="AP337" s="237"/>
      <c r="AQ337" s="237"/>
      <c r="AR337" s="237"/>
      <c r="AS337" s="237"/>
      <c r="AT337" s="237"/>
      <c r="AU337" s="237"/>
      <c r="AV337" s="237"/>
      <c r="AW337" s="13"/>
      <c r="AX337" s="13"/>
    </row>
    <row r="338" spans="1:50" ht="12.75" customHeight="1" x14ac:dyDescent="0.2">
      <c r="A338" s="144">
        <f t="shared" si="56"/>
        <v>16</v>
      </c>
      <c r="B338" s="9">
        <v>315</v>
      </c>
      <c r="C338" s="213"/>
      <c r="D338" s="214"/>
      <c r="E338" s="79" t="str">
        <f>IF(ISBLANK(D338), "", VLOOKUP(D338, Z!$A$2:$C$4127, 3, FALSE))</f>
        <v/>
      </c>
      <c r="F338" s="215"/>
      <c r="G338" s="216"/>
      <c r="H338" s="217" t="b">
        <v>0</v>
      </c>
      <c r="I338" s="217" t="b">
        <v>0</v>
      </c>
      <c r="J338" s="152" t="str">
        <f t="shared" si="59"/>
        <v>-</v>
      </c>
      <c r="K338" s="218"/>
      <c r="L338" s="219"/>
      <c r="M338" s="220"/>
      <c r="N338" s="152" t="str">
        <f t="shared" si="60"/>
        <v>-</v>
      </c>
      <c r="O338" s="221"/>
      <c r="P338" s="222"/>
      <c r="Q338" s="214"/>
      <c r="R338" s="223"/>
      <c r="S338" s="213"/>
      <c r="T338" s="214"/>
      <c r="U338" s="79" t="str">
        <f>IF(ISBLANK(T338), "", VLOOKUP(T338, Z!$A$2:$C$4127, 3, FALSE))</f>
        <v/>
      </c>
      <c r="V338" s="225"/>
      <c r="W338" s="160">
        <f t="shared" si="61"/>
        <v>0</v>
      </c>
      <c r="X338" s="237"/>
      <c r="Y338" s="241">
        <f t="shared" si="62"/>
        <v>0</v>
      </c>
      <c r="Z338" s="242">
        <f t="shared" si="63"/>
        <v>15</v>
      </c>
      <c r="AA338" s="242">
        <v>0.75</v>
      </c>
      <c r="AB338" s="242">
        <f t="shared" si="57"/>
        <v>1.8</v>
      </c>
      <c r="AC338" s="242">
        <f t="shared" si="64"/>
        <v>43</v>
      </c>
      <c r="AD338" s="241" t="str" cm="1">
        <f t="array" ref="AD338">IFERROR(INDEX($AO$26:$AO$35, AF338), "-")</f>
        <v>-</v>
      </c>
      <c r="AE338" s="243" cm="1">
        <f t="array" ref="AE338">IFERROR(INDEX(($AP$26:$AS$35,$AP$36:$AV$40), IF($Y$20="B", MATCH($AF338, $AN$36:$AN$40, 0), MATCH($AF338, $AN$26:$AN$35, 0)), MATCH($AK338, $AP$25:$AV$25, 0), IF($Y$20="B", 2, 1)), 0)</f>
        <v>0</v>
      </c>
      <c r="AF338" s="244" t="str">
        <f t="shared" si="58"/>
        <v>-</v>
      </c>
      <c r="AG338" s="244" t="str">
        <f t="shared" si="65"/>
        <v>-</v>
      </c>
      <c r="AH338" s="245" t="str">
        <f t="shared" si="66"/>
        <v>-</v>
      </c>
      <c r="AI338" s="245" t="str">
        <f t="shared" si="67"/>
        <v>-</v>
      </c>
      <c r="AJ338" s="245" t="str" cm="1">
        <f t="array" ref="AJ338">IF($AG338=1, IF(ISBLANK($L338), "!", $L338), IFERROR(_xlfn.SWITCH(TRUE, AH338&lt;=0.5, "A", AH338&lt;=1, "B", AH338&lt;=1.5, "C", AH338&lt;=2, "D", AH338&lt;=2.5, "E", AH338&lt;=3, "F", AH338&lt;=1000, "G"), "-"))</f>
        <v>-</v>
      </c>
      <c r="AK338" s="245" t="str">
        <f t="shared" si="68"/>
        <v>-</v>
      </c>
      <c r="AL338" s="246" t="str">
        <f t="shared" si="69"/>
        <v>-</v>
      </c>
      <c r="AM338" s="237"/>
      <c r="AN338" s="237"/>
      <c r="AO338" s="237"/>
      <c r="AP338" s="237"/>
      <c r="AQ338" s="237"/>
      <c r="AR338" s="237"/>
      <c r="AS338" s="237"/>
      <c r="AT338" s="237"/>
      <c r="AU338" s="237"/>
      <c r="AV338" s="237"/>
      <c r="AW338" s="13"/>
      <c r="AX338" s="13"/>
    </row>
    <row r="339" spans="1:50" ht="12.75" customHeight="1" x14ac:dyDescent="0.2">
      <c r="A339" s="144">
        <f t="shared" si="56"/>
        <v>16</v>
      </c>
      <c r="B339" s="9">
        <v>316</v>
      </c>
      <c r="C339" s="213"/>
      <c r="D339" s="214"/>
      <c r="E339" s="79" t="str">
        <f>IF(ISBLANK(D339), "", VLOOKUP(D339, Z!$A$2:$C$4127, 3, FALSE))</f>
        <v/>
      </c>
      <c r="F339" s="215"/>
      <c r="G339" s="216"/>
      <c r="H339" s="217" t="b">
        <v>0</v>
      </c>
      <c r="I339" s="217" t="b">
        <v>0</v>
      </c>
      <c r="J339" s="152" t="str">
        <f t="shared" si="59"/>
        <v>-</v>
      </c>
      <c r="K339" s="218"/>
      <c r="L339" s="219"/>
      <c r="M339" s="220"/>
      <c r="N339" s="152" t="str">
        <f t="shared" si="60"/>
        <v>-</v>
      </c>
      <c r="O339" s="221"/>
      <c r="P339" s="222"/>
      <c r="Q339" s="214"/>
      <c r="R339" s="223"/>
      <c r="S339" s="213"/>
      <c r="T339" s="214"/>
      <c r="U339" s="79" t="str">
        <f>IF(ISBLANK(T339), "", VLOOKUP(T339, Z!$A$2:$C$4127, 3, FALSE))</f>
        <v/>
      </c>
      <c r="V339" s="225"/>
      <c r="W339" s="160">
        <f t="shared" si="61"/>
        <v>0</v>
      </c>
      <c r="X339" s="237"/>
      <c r="Y339" s="241">
        <f t="shared" si="62"/>
        <v>0</v>
      </c>
      <c r="Z339" s="242">
        <f t="shared" si="63"/>
        <v>15</v>
      </c>
      <c r="AA339" s="242">
        <v>0.75</v>
      </c>
      <c r="AB339" s="242">
        <f t="shared" si="57"/>
        <v>1.8</v>
      </c>
      <c r="AC339" s="242">
        <f t="shared" si="64"/>
        <v>43</v>
      </c>
      <c r="AD339" s="241" t="str" cm="1">
        <f t="array" ref="AD339">IFERROR(INDEX($AO$26:$AO$35, AF339), "-")</f>
        <v>-</v>
      </c>
      <c r="AE339" s="243" cm="1">
        <f t="array" ref="AE339">IFERROR(INDEX(($AP$26:$AS$35,$AP$36:$AV$40), IF($Y$20="B", MATCH($AF339, $AN$36:$AN$40, 0), MATCH($AF339, $AN$26:$AN$35, 0)), MATCH($AK339, $AP$25:$AV$25, 0), IF($Y$20="B", 2, 1)), 0)</f>
        <v>0</v>
      </c>
      <c r="AF339" s="244" t="str">
        <f t="shared" si="58"/>
        <v>-</v>
      </c>
      <c r="AG339" s="244" t="str">
        <f t="shared" si="65"/>
        <v>-</v>
      </c>
      <c r="AH339" s="245" t="str">
        <f t="shared" si="66"/>
        <v>-</v>
      </c>
      <c r="AI339" s="245" t="str">
        <f t="shared" si="67"/>
        <v>-</v>
      </c>
      <c r="AJ339" s="245" t="str" cm="1">
        <f t="array" ref="AJ339">IF($AG339=1, IF(ISBLANK($L339), "!", $L339), IFERROR(_xlfn.SWITCH(TRUE, AH339&lt;=0.5, "A", AH339&lt;=1, "B", AH339&lt;=1.5, "C", AH339&lt;=2, "D", AH339&lt;=2.5, "E", AH339&lt;=3, "F", AH339&lt;=1000, "G"), "-"))</f>
        <v>-</v>
      </c>
      <c r="AK339" s="245" t="str">
        <f t="shared" si="68"/>
        <v>-</v>
      </c>
      <c r="AL339" s="246" t="str">
        <f t="shared" si="69"/>
        <v>-</v>
      </c>
      <c r="AM339" s="237"/>
      <c r="AN339" s="237"/>
      <c r="AO339" s="237"/>
      <c r="AP339" s="237"/>
      <c r="AQ339" s="237"/>
      <c r="AR339" s="237"/>
      <c r="AS339" s="237"/>
      <c r="AT339" s="237"/>
      <c r="AU339" s="237"/>
      <c r="AV339" s="237"/>
      <c r="AW339" s="13"/>
      <c r="AX339" s="13"/>
    </row>
    <row r="340" spans="1:50" ht="12.75" customHeight="1" x14ac:dyDescent="0.2">
      <c r="A340" s="144">
        <f t="shared" si="56"/>
        <v>16</v>
      </c>
      <c r="B340" s="9">
        <v>317</v>
      </c>
      <c r="C340" s="213"/>
      <c r="D340" s="214"/>
      <c r="E340" s="79" t="str">
        <f>IF(ISBLANK(D340), "", VLOOKUP(D340, Z!$A$2:$C$4127, 3, FALSE))</f>
        <v/>
      </c>
      <c r="F340" s="215"/>
      <c r="G340" s="216"/>
      <c r="H340" s="217" t="b">
        <v>0</v>
      </c>
      <c r="I340" s="217" t="b">
        <v>0</v>
      </c>
      <c r="J340" s="152" t="str">
        <f t="shared" si="59"/>
        <v>-</v>
      </c>
      <c r="K340" s="218"/>
      <c r="L340" s="219"/>
      <c r="M340" s="220"/>
      <c r="N340" s="152" t="str">
        <f t="shared" si="60"/>
        <v>-</v>
      </c>
      <c r="O340" s="221"/>
      <c r="P340" s="222"/>
      <c r="Q340" s="214"/>
      <c r="R340" s="223"/>
      <c r="S340" s="213"/>
      <c r="T340" s="214"/>
      <c r="U340" s="79" t="str">
        <f>IF(ISBLANK(T340), "", VLOOKUP(T340, Z!$A$2:$C$4127, 3, FALSE))</f>
        <v/>
      </c>
      <c r="V340" s="225"/>
      <c r="W340" s="160">
        <f t="shared" si="61"/>
        <v>0</v>
      </c>
      <c r="X340" s="237"/>
      <c r="Y340" s="241">
        <f t="shared" si="62"/>
        <v>0</v>
      </c>
      <c r="Z340" s="242">
        <f t="shared" si="63"/>
        <v>15</v>
      </c>
      <c r="AA340" s="242">
        <v>0.75</v>
      </c>
      <c r="AB340" s="242">
        <f t="shared" si="57"/>
        <v>1.8</v>
      </c>
      <c r="AC340" s="242">
        <f t="shared" si="64"/>
        <v>43</v>
      </c>
      <c r="AD340" s="241" t="str" cm="1">
        <f t="array" ref="AD340">IFERROR(INDEX($AO$26:$AO$35, AF340), "-")</f>
        <v>-</v>
      </c>
      <c r="AE340" s="243" cm="1">
        <f t="array" ref="AE340">IFERROR(INDEX(($AP$26:$AS$35,$AP$36:$AV$40), IF($Y$20="B", MATCH($AF340, $AN$36:$AN$40, 0), MATCH($AF340, $AN$26:$AN$35, 0)), MATCH($AK340, $AP$25:$AV$25, 0), IF($Y$20="B", 2, 1)), 0)</f>
        <v>0</v>
      </c>
      <c r="AF340" s="244" t="str">
        <f t="shared" si="58"/>
        <v>-</v>
      </c>
      <c r="AG340" s="244" t="str">
        <f t="shared" si="65"/>
        <v>-</v>
      </c>
      <c r="AH340" s="245" t="str">
        <f t="shared" si="66"/>
        <v>-</v>
      </c>
      <c r="AI340" s="245" t="str">
        <f t="shared" si="67"/>
        <v>-</v>
      </c>
      <c r="AJ340" s="245" t="str" cm="1">
        <f t="array" ref="AJ340">IF($AG340=1, IF(ISBLANK($L340), "!", $L340), IFERROR(_xlfn.SWITCH(TRUE, AH340&lt;=0.5, "A", AH340&lt;=1, "B", AH340&lt;=1.5, "C", AH340&lt;=2, "D", AH340&lt;=2.5, "E", AH340&lt;=3, "F", AH340&lt;=1000, "G"), "-"))</f>
        <v>-</v>
      </c>
      <c r="AK340" s="245" t="str">
        <f t="shared" si="68"/>
        <v>-</v>
      </c>
      <c r="AL340" s="246" t="str">
        <f t="shared" si="69"/>
        <v>-</v>
      </c>
      <c r="AM340" s="237"/>
      <c r="AN340" s="237"/>
      <c r="AO340" s="237"/>
      <c r="AP340" s="237"/>
      <c r="AQ340" s="237"/>
      <c r="AR340" s="237"/>
      <c r="AS340" s="237"/>
      <c r="AT340" s="237"/>
      <c r="AU340" s="237"/>
      <c r="AV340" s="237"/>
      <c r="AW340" s="13"/>
      <c r="AX340" s="13"/>
    </row>
    <row r="341" spans="1:50" ht="12.75" customHeight="1" x14ac:dyDescent="0.2">
      <c r="A341" s="144">
        <f t="shared" si="56"/>
        <v>16</v>
      </c>
      <c r="B341" s="9">
        <v>318</v>
      </c>
      <c r="C341" s="213"/>
      <c r="D341" s="214"/>
      <c r="E341" s="79" t="str">
        <f>IF(ISBLANK(D341), "", VLOOKUP(D341, Z!$A$2:$C$4127, 3, FALSE))</f>
        <v/>
      </c>
      <c r="F341" s="215"/>
      <c r="G341" s="216"/>
      <c r="H341" s="217" t="b">
        <v>0</v>
      </c>
      <c r="I341" s="217" t="b">
        <v>0</v>
      </c>
      <c r="J341" s="152" t="str">
        <f t="shared" si="59"/>
        <v>-</v>
      </c>
      <c r="K341" s="218"/>
      <c r="L341" s="219"/>
      <c r="M341" s="220"/>
      <c r="N341" s="152" t="str">
        <f t="shared" si="60"/>
        <v>-</v>
      </c>
      <c r="O341" s="221"/>
      <c r="P341" s="222"/>
      <c r="Q341" s="214"/>
      <c r="R341" s="223"/>
      <c r="S341" s="213"/>
      <c r="T341" s="214"/>
      <c r="U341" s="79" t="str">
        <f>IF(ISBLANK(T341), "", VLOOKUP(T341, Z!$A$2:$C$4127, 3, FALSE))</f>
        <v/>
      </c>
      <c r="V341" s="225"/>
      <c r="W341" s="160">
        <f t="shared" si="61"/>
        <v>0</v>
      </c>
      <c r="X341" s="237"/>
      <c r="Y341" s="241">
        <f t="shared" si="62"/>
        <v>0</v>
      </c>
      <c r="Z341" s="242">
        <f t="shared" si="63"/>
        <v>15</v>
      </c>
      <c r="AA341" s="242">
        <v>0.75</v>
      </c>
      <c r="AB341" s="242">
        <f t="shared" si="57"/>
        <v>1.8</v>
      </c>
      <c r="AC341" s="242">
        <f t="shared" si="64"/>
        <v>43</v>
      </c>
      <c r="AD341" s="241" t="str" cm="1">
        <f t="array" ref="AD341">IFERROR(INDEX($AO$26:$AO$35, AF341), "-")</f>
        <v>-</v>
      </c>
      <c r="AE341" s="243" cm="1">
        <f t="array" ref="AE341">IFERROR(INDEX(($AP$26:$AS$35,$AP$36:$AV$40), IF($Y$20="B", MATCH($AF341, $AN$36:$AN$40, 0), MATCH($AF341, $AN$26:$AN$35, 0)), MATCH($AK341, $AP$25:$AV$25, 0), IF($Y$20="B", 2, 1)), 0)</f>
        <v>0</v>
      </c>
      <c r="AF341" s="244" t="str">
        <f t="shared" si="58"/>
        <v>-</v>
      </c>
      <c r="AG341" s="244" t="str">
        <f t="shared" si="65"/>
        <v>-</v>
      </c>
      <c r="AH341" s="245" t="str">
        <f t="shared" si="66"/>
        <v>-</v>
      </c>
      <c r="AI341" s="245" t="str">
        <f t="shared" si="67"/>
        <v>-</v>
      </c>
      <c r="AJ341" s="245" t="str" cm="1">
        <f t="array" ref="AJ341">IF($AG341=1, IF(ISBLANK($L341), "!", $L341), IFERROR(_xlfn.SWITCH(TRUE, AH341&lt;=0.5, "A", AH341&lt;=1, "B", AH341&lt;=1.5, "C", AH341&lt;=2, "D", AH341&lt;=2.5, "E", AH341&lt;=3, "F", AH341&lt;=1000, "G"), "-"))</f>
        <v>-</v>
      </c>
      <c r="AK341" s="245" t="str">
        <f t="shared" si="68"/>
        <v>-</v>
      </c>
      <c r="AL341" s="246" t="str">
        <f t="shared" si="69"/>
        <v>-</v>
      </c>
      <c r="AM341" s="237"/>
      <c r="AN341" s="237"/>
      <c r="AO341" s="237"/>
      <c r="AP341" s="237"/>
      <c r="AQ341" s="237"/>
      <c r="AR341" s="237"/>
      <c r="AS341" s="237"/>
      <c r="AT341" s="237"/>
      <c r="AU341" s="237"/>
      <c r="AV341" s="237"/>
      <c r="AW341" s="13"/>
      <c r="AX341" s="13"/>
    </row>
    <row r="342" spans="1:50" ht="12.75" customHeight="1" x14ac:dyDescent="0.2">
      <c r="A342" s="144">
        <f t="shared" si="56"/>
        <v>16</v>
      </c>
      <c r="B342" s="9">
        <v>319</v>
      </c>
      <c r="C342" s="213"/>
      <c r="D342" s="214"/>
      <c r="E342" s="79" t="str">
        <f>IF(ISBLANK(D342), "", VLOOKUP(D342, Z!$A$2:$C$4127, 3, FALSE))</f>
        <v/>
      </c>
      <c r="F342" s="215"/>
      <c r="G342" s="216"/>
      <c r="H342" s="217" t="b">
        <v>0</v>
      </c>
      <c r="I342" s="217" t="b">
        <v>0</v>
      </c>
      <c r="J342" s="152" t="str">
        <f t="shared" si="59"/>
        <v>-</v>
      </c>
      <c r="K342" s="218"/>
      <c r="L342" s="219"/>
      <c r="M342" s="220"/>
      <c r="N342" s="152" t="str">
        <f t="shared" si="60"/>
        <v>-</v>
      </c>
      <c r="O342" s="221"/>
      <c r="P342" s="222"/>
      <c r="Q342" s="214"/>
      <c r="R342" s="223"/>
      <c r="S342" s="213"/>
      <c r="T342" s="214"/>
      <c r="U342" s="79" t="str">
        <f>IF(ISBLANK(T342), "", VLOOKUP(T342, Z!$A$2:$C$4127, 3, FALSE))</f>
        <v/>
      </c>
      <c r="V342" s="225"/>
      <c r="W342" s="160">
        <f t="shared" si="61"/>
        <v>0</v>
      </c>
      <c r="X342" s="237"/>
      <c r="Y342" s="241">
        <f t="shared" si="62"/>
        <v>0</v>
      </c>
      <c r="Z342" s="242">
        <f t="shared" si="63"/>
        <v>15</v>
      </c>
      <c r="AA342" s="242">
        <v>0.75</v>
      </c>
      <c r="AB342" s="242">
        <f t="shared" si="57"/>
        <v>1.8</v>
      </c>
      <c r="AC342" s="242">
        <f t="shared" si="64"/>
        <v>43</v>
      </c>
      <c r="AD342" s="241" t="str" cm="1">
        <f t="array" ref="AD342">IFERROR(INDEX($AO$26:$AO$35, AF342), "-")</f>
        <v>-</v>
      </c>
      <c r="AE342" s="243" cm="1">
        <f t="array" ref="AE342">IFERROR(INDEX(($AP$26:$AS$35,$AP$36:$AV$40), IF($Y$20="B", MATCH($AF342, $AN$36:$AN$40, 0), MATCH($AF342, $AN$26:$AN$35, 0)), MATCH($AK342, $AP$25:$AV$25, 0), IF($Y$20="B", 2, 1)), 0)</f>
        <v>0</v>
      </c>
      <c r="AF342" s="244" t="str">
        <f t="shared" si="58"/>
        <v>-</v>
      </c>
      <c r="AG342" s="244" t="str">
        <f t="shared" si="65"/>
        <v>-</v>
      </c>
      <c r="AH342" s="245" t="str">
        <f t="shared" si="66"/>
        <v>-</v>
      </c>
      <c r="AI342" s="245" t="str">
        <f t="shared" si="67"/>
        <v>-</v>
      </c>
      <c r="AJ342" s="245" t="str" cm="1">
        <f t="array" ref="AJ342">IF($AG342=1, IF(ISBLANK($L342), "!", $L342), IFERROR(_xlfn.SWITCH(TRUE, AH342&lt;=0.5, "A", AH342&lt;=1, "B", AH342&lt;=1.5, "C", AH342&lt;=2, "D", AH342&lt;=2.5, "E", AH342&lt;=3, "F", AH342&lt;=1000, "G"), "-"))</f>
        <v>-</v>
      </c>
      <c r="AK342" s="245" t="str">
        <f t="shared" si="68"/>
        <v>-</v>
      </c>
      <c r="AL342" s="246" t="str">
        <f t="shared" si="69"/>
        <v>-</v>
      </c>
      <c r="AM342" s="237"/>
      <c r="AN342" s="237"/>
      <c r="AO342" s="237"/>
      <c r="AP342" s="237"/>
      <c r="AQ342" s="237"/>
      <c r="AR342" s="237"/>
      <c r="AS342" s="237"/>
      <c r="AT342" s="237"/>
      <c r="AU342" s="237"/>
      <c r="AV342" s="237"/>
      <c r="AW342" s="13"/>
      <c r="AX342" s="13"/>
    </row>
    <row r="343" spans="1:50" ht="12.75" customHeight="1" x14ac:dyDescent="0.2">
      <c r="A343" s="144">
        <f t="shared" si="56"/>
        <v>16</v>
      </c>
      <c r="B343" s="9">
        <v>320</v>
      </c>
      <c r="C343" s="213"/>
      <c r="D343" s="214"/>
      <c r="E343" s="79" t="str">
        <f>IF(ISBLANK(D343), "", VLOOKUP(D343, Z!$A$2:$C$4127, 3, FALSE))</f>
        <v/>
      </c>
      <c r="F343" s="215"/>
      <c r="G343" s="216"/>
      <c r="H343" s="217" t="b">
        <v>0</v>
      </c>
      <c r="I343" s="217" t="b">
        <v>0</v>
      </c>
      <c r="J343" s="152" t="str">
        <f t="shared" si="59"/>
        <v>-</v>
      </c>
      <c r="K343" s="218"/>
      <c r="L343" s="219"/>
      <c r="M343" s="220"/>
      <c r="N343" s="152" t="str">
        <f t="shared" si="60"/>
        <v>-</v>
      </c>
      <c r="O343" s="221"/>
      <c r="P343" s="222"/>
      <c r="Q343" s="214"/>
      <c r="R343" s="223"/>
      <c r="S343" s="213"/>
      <c r="T343" s="214"/>
      <c r="U343" s="79" t="str">
        <f>IF(ISBLANK(T343), "", VLOOKUP(T343, Z!$A$2:$C$4127, 3, FALSE))</f>
        <v/>
      </c>
      <c r="V343" s="225"/>
      <c r="W343" s="160">
        <f t="shared" si="61"/>
        <v>0</v>
      </c>
      <c r="X343" s="237"/>
      <c r="Y343" s="241">
        <f t="shared" si="62"/>
        <v>0</v>
      </c>
      <c r="Z343" s="242">
        <f t="shared" si="63"/>
        <v>15</v>
      </c>
      <c r="AA343" s="242">
        <v>0.75</v>
      </c>
      <c r="AB343" s="242">
        <f t="shared" si="57"/>
        <v>1.8</v>
      </c>
      <c r="AC343" s="242">
        <f t="shared" si="64"/>
        <v>43</v>
      </c>
      <c r="AD343" s="241" t="str" cm="1">
        <f t="array" ref="AD343">IFERROR(INDEX($AO$26:$AO$35, AF343), "-")</f>
        <v>-</v>
      </c>
      <c r="AE343" s="243" cm="1">
        <f t="array" ref="AE343">IFERROR(INDEX(($AP$26:$AS$35,$AP$36:$AV$40), IF($Y$20="B", MATCH($AF343, $AN$36:$AN$40, 0), MATCH($AF343, $AN$26:$AN$35, 0)), MATCH($AK343, $AP$25:$AV$25, 0), IF($Y$20="B", 2, 1)), 0)</f>
        <v>0</v>
      </c>
      <c r="AF343" s="244" t="str">
        <f t="shared" si="58"/>
        <v>-</v>
      </c>
      <c r="AG343" s="244" t="str">
        <f t="shared" si="65"/>
        <v>-</v>
      </c>
      <c r="AH343" s="245" t="str">
        <f t="shared" si="66"/>
        <v>-</v>
      </c>
      <c r="AI343" s="245" t="str">
        <f t="shared" si="67"/>
        <v>-</v>
      </c>
      <c r="AJ343" s="245" t="str" cm="1">
        <f t="array" ref="AJ343">IF($AG343=1, IF(ISBLANK($L343), "!", $L343), IFERROR(_xlfn.SWITCH(TRUE, AH343&lt;=0.5, "A", AH343&lt;=1, "B", AH343&lt;=1.5, "C", AH343&lt;=2, "D", AH343&lt;=2.5, "E", AH343&lt;=3, "F", AH343&lt;=1000, "G"), "-"))</f>
        <v>-</v>
      </c>
      <c r="AK343" s="245" t="str">
        <f t="shared" si="68"/>
        <v>-</v>
      </c>
      <c r="AL343" s="246" t="str">
        <f t="shared" si="69"/>
        <v>-</v>
      </c>
      <c r="AM343" s="237"/>
      <c r="AN343" s="237"/>
      <c r="AO343" s="237"/>
      <c r="AP343" s="237"/>
      <c r="AQ343" s="237"/>
      <c r="AR343" s="237"/>
      <c r="AS343" s="237"/>
      <c r="AT343" s="237"/>
      <c r="AU343" s="237"/>
      <c r="AV343" s="237"/>
      <c r="AW343" s="13"/>
      <c r="AX343" s="13"/>
    </row>
    <row r="344" spans="1:50" ht="12.75" customHeight="1" x14ac:dyDescent="0.2">
      <c r="A344" s="144">
        <f t="shared" ref="A344:A407" si="70">COUNTBLANK(C344:G344) + COUNTBLANK(O344:W344) + IF(I344, COUNTBLANK(K344:L344), COUNTBLANK(J344:N344))</f>
        <v>16</v>
      </c>
      <c r="B344" s="9">
        <v>321</v>
      </c>
      <c r="C344" s="213"/>
      <c r="D344" s="214"/>
      <c r="E344" s="79" t="str">
        <f>IF(ISBLANK(D344), "", VLOOKUP(D344, Z!$A$2:$C$4127, 3, FALSE))</f>
        <v/>
      </c>
      <c r="F344" s="215"/>
      <c r="G344" s="216"/>
      <c r="H344" s="217" t="b">
        <v>0</v>
      </c>
      <c r="I344" s="217" t="b">
        <v>0</v>
      </c>
      <c r="J344" s="152" t="str">
        <f t="shared" si="59"/>
        <v>-</v>
      </c>
      <c r="K344" s="218"/>
      <c r="L344" s="219"/>
      <c r="M344" s="220"/>
      <c r="N344" s="152" t="str">
        <f t="shared" si="60"/>
        <v>-</v>
      </c>
      <c r="O344" s="221"/>
      <c r="P344" s="222"/>
      <c r="Q344" s="214"/>
      <c r="R344" s="223"/>
      <c r="S344" s="213"/>
      <c r="T344" s="214"/>
      <c r="U344" s="79" t="str">
        <f>IF(ISBLANK(T344), "", VLOOKUP(T344, Z!$A$2:$C$4127, 3, FALSE))</f>
        <v/>
      </c>
      <c r="V344" s="225"/>
      <c r="W344" s="160">
        <f t="shared" si="61"/>
        <v>0</v>
      </c>
      <c r="X344" s="237"/>
      <c r="Y344" s="241">
        <f t="shared" si="62"/>
        <v>0</v>
      </c>
      <c r="Z344" s="242">
        <f t="shared" si="63"/>
        <v>15</v>
      </c>
      <c r="AA344" s="242">
        <v>0.75</v>
      </c>
      <c r="AB344" s="242">
        <f t="shared" ref="AB344:AB407" si="71">IF(H344, 1.4, 1.8)</f>
        <v>1.8</v>
      </c>
      <c r="AC344" s="242">
        <f t="shared" si="64"/>
        <v>43</v>
      </c>
      <c r="AD344" s="241" t="str" cm="1">
        <f t="array" ref="AD344">IFERROR(INDEX($AO$26:$AO$35, AF344), "-")</f>
        <v>-</v>
      </c>
      <c r="AE344" s="243" cm="1">
        <f t="array" ref="AE344">IFERROR(INDEX(($AP$26:$AS$35,$AP$36:$AV$40), IF($Y$20="B", MATCH($AF344, $AN$36:$AN$40, 0), MATCH($AF344, $AN$26:$AN$35, 0)), MATCH($AK344, $AP$25:$AV$25, 0), IF($Y$20="B", 2, 1)), 0)</f>
        <v>0</v>
      </c>
      <c r="AF344" s="244" t="str">
        <f t="shared" ref="AF344:AF407" si="72">IFERROR(MATCH($G344,INDEX(categories_EZ,,1),0),IFERROR(MATCH($G344,INDEX(categories_EZ,,2),0),IFERROR(MATCH($G344,INDEX(categories_EZ,,3),0),"-")))</f>
        <v>-</v>
      </c>
      <c r="AG344" s="244" t="str">
        <f t="shared" si="65"/>
        <v>-</v>
      </c>
      <c r="AH344" s="245" t="str">
        <f t="shared" si="66"/>
        <v>-</v>
      </c>
      <c r="AI344" s="245" t="str">
        <f t="shared" si="67"/>
        <v>-</v>
      </c>
      <c r="AJ344" s="245" t="str" cm="1">
        <f t="array" ref="AJ344">IF($AG344=1, IF(ISBLANK($L344), "!", $L344), IFERROR(_xlfn.SWITCH(TRUE, AH344&lt;=0.5, "A", AH344&lt;=1, "B", AH344&lt;=1.5, "C", AH344&lt;=2, "D", AH344&lt;=2.5, "E", AH344&lt;=3, "F", AH344&lt;=1000, "G"), "-"))</f>
        <v>-</v>
      </c>
      <c r="AK344" s="245" t="str">
        <f t="shared" si="68"/>
        <v>-</v>
      </c>
      <c r="AL344" s="246" t="str">
        <f t="shared" si="69"/>
        <v>-</v>
      </c>
      <c r="AM344" s="237"/>
      <c r="AN344" s="237"/>
      <c r="AO344" s="237"/>
      <c r="AP344" s="237"/>
      <c r="AQ344" s="237"/>
      <c r="AR344" s="237"/>
      <c r="AS344" s="237"/>
      <c r="AT344" s="237"/>
      <c r="AU344" s="237"/>
      <c r="AV344" s="237"/>
      <c r="AW344" s="13"/>
      <c r="AX344" s="13"/>
    </row>
    <row r="345" spans="1:50" ht="12.75" customHeight="1" x14ac:dyDescent="0.2">
      <c r="A345" s="144">
        <f t="shared" si="70"/>
        <v>16</v>
      </c>
      <c r="B345" s="9">
        <v>322</v>
      </c>
      <c r="C345" s="213"/>
      <c r="D345" s="214"/>
      <c r="E345" s="79" t="str">
        <f>IF(ISBLANK(D345), "", VLOOKUP(D345, Z!$A$2:$C$4127, 3, FALSE))</f>
        <v/>
      </c>
      <c r="F345" s="215"/>
      <c r="G345" s="216"/>
      <c r="H345" s="217" t="b">
        <v>0</v>
      </c>
      <c r="I345" s="217" t="b">
        <v>0</v>
      </c>
      <c r="J345" s="152" t="str">
        <f t="shared" ref="J345:J408" si="73">AD345</f>
        <v>-</v>
      </c>
      <c r="K345" s="218"/>
      <c r="L345" s="219"/>
      <c r="M345" s="220"/>
      <c r="N345" s="152" t="str">
        <f t="shared" ref="N345:N408" si="74">AJ345</f>
        <v>-</v>
      </c>
      <c r="O345" s="221"/>
      <c r="P345" s="222"/>
      <c r="Q345" s="214"/>
      <c r="R345" s="223"/>
      <c r="S345" s="213"/>
      <c r="T345" s="214"/>
      <c r="U345" s="79" t="str">
        <f>IF(ISBLANK(T345), "", VLOOKUP(T345, Z!$A$2:$C$4127, 3, FALSE))</f>
        <v/>
      </c>
      <c r="V345" s="225"/>
      <c r="W345" s="160">
        <f t="shared" ref="W345:W408" si="75">IF(AL345=TRUE, 0, $Y345 * 1000)</f>
        <v>0</v>
      </c>
      <c r="X345" s="237"/>
      <c r="Y345" s="241">
        <f t="shared" ref="Y345:Y408" si="76">IFERROR(AE345, 0)</f>
        <v>0</v>
      </c>
      <c r="Z345" s="242">
        <f t="shared" ref="Z345:Z408" si="77">IF($Y$20="A", 15, 5)</f>
        <v>15</v>
      </c>
      <c r="AA345" s="242">
        <v>0.75</v>
      </c>
      <c r="AB345" s="242">
        <f t="shared" si="71"/>
        <v>1.8</v>
      </c>
      <c r="AC345" s="242">
        <f t="shared" ref="AC345:AC408" si="78">IFERROR((16 + 15 * AB345), "-")</f>
        <v>43</v>
      </c>
      <c r="AD345" s="241" t="str" cm="1">
        <f t="array" ref="AD345">IFERROR(INDEX($AO$26:$AO$35, AF345), "-")</f>
        <v>-</v>
      </c>
      <c r="AE345" s="243" cm="1">
        <f t="array" ref="AE345">IFERROR(INDEX(($AP$26:$AS$35,$AP$36:$AV$40), IF($Y$20="B", MATCH($AF345, $AN$36:$AN$40, 0), MATCH($AF345, $AN$26:$AN$35, 0)), MATCH($AK345, $AP$25:$AV$25, 0), IF($Y$20="B", 2, 1)), 0)</f>
        <v>0</v>
      </c>
      <c r="AF345" s="244" t="str">
        <f t="shared" si="72"/>
        <v>-</v>
      </c>
      <c r="AG345" s="244" t="str">
        <f t="shared" ref="AG345:AG408" si="79">IF(ISNUMBER(AF345), IF($I345, 1, 2), "-")</f>
        <v>-</v>
      </c>
      <c r="AH345" s="245" t="str">
        <f t="shared" ref="AH345:AH408" si="80">IF(AND(M345&gt;0, AG345=2), M345/AC345, "-")</f>
        <v>-</v>
      </c>
      <c r="AI345" s="245" t="str">
        <f t="shared" ref="AI345:AI408" si="81">IF(M345&gt;0, MAX(M345/AC345 - 0.5, 0.5), "-")</f>
        <v>-</v>
      </c>
      <c r="AJ345" s="245" t="str" cm="1">
        <f t="array" ref="AJ345">IF($AG345=1, IF(ISBLANK($L345), "!", $L345), IFERROR(_xlfn.SWITCH(TRUE, AH345&lt;=0.5, "A", AH345&lt;=1, "B", AH345&lt;=1.5, "C", AH345&lt;=2, "D", AH345&lt;=2.5, "E", AH345&lt;=3, "F", AH345&lt;=1000, "G"), "-"))</f>
        <v>-</v>
      </c>
      <c r="AK345" s="245" t="str">
        <f t="shared" ref="AK345:AK408" si="82">IF(AJ345&lt;&gt;"-", IF($AG345=1, $AJ345, IF(AND($Y$20="A", AJ345&gt;"D"), "!", CHAR((MAX(CODE(AJ345)-1, CODE("A")))))), "-")</f>
        <v>-</v>
      </c>
      <c r="AL345" s="246" t="str">
        <f t="shared" ref="AL345:AL408" si="83">IF($Y$20="B", FALSE, IFERROR(AND(AG345&lt;&gt;1, AI345+0.5&gt;2), "-"))</f>
        <v>-</v>
      </c>
      <c r="AM345" s="237"/>
      <c r="AN345" s="237"/>
      <c r="AO345" s="237"/>
      <c r="AP345" s="237"/>
      <c r="AQ345" s="237"/>
      <c r="AR345" s="237"/>
      <c r="AS345" s="237"/>
      <c r="AT345" s="237"/>
      <c r="AU345" s="237"/>
      <c r="AV345" s="237"/>
      <c r="AW345" s="13"/>
      <c r="AX345" s="13"/>
    </row>
    <row r="346" spans="1:50" ht="12.75" customHeight="1" x14ac:dyDescent="0.2">
      <c r="A346" s="144">
        <f t="shared" si="70"/>
        <v>16</v>
      </c>
      <c r="B346" s="9">
        <v>323</v>
      </c>
      <c r="C346" s="213"/>
      <c r="D346" s="214"/>
      <c r="E346" s="79" t="str">
        <f>IF(ISBLANK(D346), "", VLOOKUP(D346, Z!$A$2:$C$4127, 3, FALSE))</f>
        <v/>
      </c>
      <c r="F346" s="215"/>
      <c r="G346" s="216"/>
      <c r="H346" s="217" t="b">
        <v>0</v>
      </c>
      <c r="I346" s="217" t="b">
        <v>0</v>
      </c>
      <c r="J346" s="152" t="str">
        <f t="shared" si="73"/>
        <v>-</v>
      </c>
      <c r="K346" s="218"/>
      <c r="L346" s="219"/>
      <c r="M346" s="220"/>
      <c r="N346" s="152" t="str">
        <f t="shared" si="74"/>
        <v>-</v>
      </c>
      <c r="O346" s="221"/>
      <c r="P346" s="222"/>
      <c r="Q346" s="214"/>
      <c r="R346" s="223"/>
      <c r="S346" s="213"/>
      <c r="T346" s="214"/>
      <c r="U346" s="79" t="str">
        <f>IF(ISBLANK(T346), "", VLOOKUP(T346, Z!$A$2:$C$4127, 3, FALSE))</f>
        <v/>
      </c>
      <c r="V346" s="225"/>
      <c r="W346" s="160">
        <f t="shared" si="75"/>
        <v>0</v>
      </c>
      <c r="X346" s="237"/>
      <c r="Y346" s="241">
        <f t="shared" si="76"/>
        <v>0</v>
      </c>
      <c r="Z346" s="242">
        <f t="shared" si="77"/>
        <v>15</v>
      </c>
      <c r="AA346" s="242">
        <v>0.75</v>
      </c>
      <c r="AB346" s="242">
        <f t="shared" si="71"/>
        <v>1.8</v>
      </c>
      <c r="AC346" s="242">
        <f t="shared" si="78"/>
        <v>43</v>
      </c>
      <c r="AD346" s="241" t="str" cm="1">
        <f t="array" ref="AD346">IFERROR(INDEX($AO$26:$AO$35, AF346), "-")</f>
        <v>-</v>
      </c>
      <c r="AE346" s="243" cm="1">
        <f t="array" ref="AE346">IFERROR(INDEX(($AP$26:$AS$35,$AP$36:$AV$40), IF($Y$20="B", MATCH($AF346, $AN$36:$AN$40, 0), MATCH($AF346, $AN$26:$AN$35, 0)), MATCH($AK346, $AP$25:$AV$25, 0), IF($Y$20="B", 2, 1)), 0)</f>
        <v>0</v>
      </c>
      <c r="AF346" s="244" t="str">
        <f t="shared" si="72"/>
        <v>-</v>
      </c>
      <c r="AG346" s="244" t="str">
        <f t="shared" si="79"/>
        <v>-</v>
      </c>
      <c r="AH346" s="245" t="str">
        <f t="shared" si="80"/>
        <v>-</v>
      </c>
      <c r="AI346" s="245" t="str">
        <f t="shared" si="81"/>
        <v>-</v>
      </c>
      <c r="AJ346" s="245" t="str" cm="1">
        <f t="array" ref="AJ346">IF($AG346=1, IF(ISBLANK($L346), "!", $L346), IFERROR(_xlfn.SWITCH(TRUE, AH346&lt;=0.5, "A", AH346&lt;=1, "B", AH346&lt;=1.5, "C", AH346&lt;=2, "D", AH346&lt;=2.5, "E", AH346&lt;=3, "F", AH346&lt;=1000, "G"), "-"))</f>
        <v>-</v>
      </c>
      <c r="AK346" s="245" t="str">
        <f t="shared" si="82"/>
        <v>-</v>
      </c>
      <c r="AL346" s="246" t="str">
        <f t="shared" si="83"/>
        <v>-</v>
      </c>
      <c r="AM346" s="237"/>
      <c r="AN346" s="237"/>
      <c r="AO346" s="237"/>
      <c r="AP346" s="237"/>
      <c r="AQ346" s="237"/>
      <c r="AR346" s="237"/>
      <c r="AS346" s="237"/>
      <c r="AT346" s="237"/>
      <c r="AU346" s="237"/>
      <c r="AV346" s="237"/>
      <c r="AW346" s="13"/>
      <c r="AX346" s="13"/>
    </row>
    <row r="347" spans="1:50" ht="12.75" customHeight="1" x14ac:dyDescent="0.2">
      <c r="A347" s="144">
        <f t="shared" si="70"/>
        <v>16</v>
      </c>
      <c r="B347" s="9">
        <v>324</v>
      </c>
      <c r="C347" s="213"/>
      <c r="D347" s="214"/>
      <c r="E347" s="79" t="str">
        <f>IF(ISBLANK(D347), "", VLOOKUP(D347, Z!$A$2:$C$4127, 3, FALSE))</f>
        <v/>
      </c>
      <c r="F347" s="215"/>
      <c r="G347" s="216"/>
      <c r="H347" s="217" t="b">
        <v>0</v>
      </c>
      <c r="I347" s="217" t="b">
        <v>0</v>
      </c>
      <c r="J347" s="152" t="str">
        <f t="shared" si="73"/>
        <v>-</v>
      </c>
      <c r="K347" s="218"/>
      <c r="L347" s="219"/>
      <c r="M347" s="220"/>
      <c r="N347" s="152" t="str">
        <f t="shared" si="74"/>
        <v>-</v>
      </c>
      <c r="O347" s="221"/>
      <c r="P347" s="222"/>
      <c r="Q347" s="214"/>
      <c r="R347" s="223"/>
      <c r="S347" s="213"/>
      <c r="T347" s="214"/>
      <c r="U347" s="79" t="str">
        <f>IF(ISBLANK(T347), "", VLOOKUP(T347, Z!$A$2:$C$4127, 3, FALSE))</f>
        <v/>
      </c>
      <c r="V347" s="225"/>
      <c r="W347" s="160">
        <f t="shared" si="75"/>
        <v>0</v>
      </c>
      <c r="X347" s="237"/>
      <c r="Y347" s="241">
        <f t="shared" si="76"/>
        <v>0</v>
      </c>
      <c r="Z347" s="242">
        <f t="shared" si="77"/>
        <v>15</v>
      </c>
      <c r="AA347" s="242">
        <v>0.75</v>
      </c>
      <c r="AB347" s="242">
        <f t="shared" si="71"/>
        <v>1.8</v>
      </c>
      <c r="AC347" s="242">
        <f t="shared" si="78"/>
        <v>43</v>
      </c>
      <c r="AD347" s="241" t="str" cm="1">
        <f t="array" ref="AD347">IFERROR(INDEX($AO$26:$AO$35, AF347), "-")</f>
        <v>-</v>
      </c>
      <c r="AE347" s="243" cm="1">
        <f t="array" ref="AE347">IFERROR(INDEX(($AP$26:$AS$35,$AP$36:$AV$40), IF($Y$20="B", MATCH($AF347, $AN$36:$AN$40, 0), MATCH($AF347, $AN$26:$AN$35, 0)), MATCH($AK347, $AP$25:$AV$25, 0), IF($Y$20="B", 2, 1)), 0)</f>
        <v>0</v>
      </c>
      <c r="AF347" s="244" t="str">
        <f t="shared" si="72"/>
        <v>-</v>
      </c>
      <c r="AG347" s="244" t="str">
        <f t="shared" si="79"/>
        <v>-</v>
      </c>
      <c r="AH347" s="245" t="str">
        <f t="shared" si="80"/>
        <v>-</v>
      </c>
      <c r="AI347" s="245" t="str">
        <f t="shared" si="81"/>
        <v>-</v>
      </c>
      <c r="AJ347" s="245" t="str" cm="1">
        <f t="array" ref="AJ347">IF($AG347=1, IF(ISBLANK($L347), "!", $L347), IFERROR(_xlfn.SWITCH(TRUE, AH347&lt;=0.5, "A", AH347&lt;=1, "B", AH347&lt;=1.5, "C", AH347&lt;=2, "D", AH347&lt;=2.5, "E", AH347&lt;=3, "F", AH347&lt;=1000, "G"), "-"))</f>
        <v>-</v>
      </c>
      <c r="AK347" s="245" t="str">
        <f t="shared" si="82"/>
        <v>-</v>
      </c>
      <c r="AL347" s="246" t="str">
        <f t="shared" si="83"/>
        <v>-</v>
      </c>
      <c r="AM347" s="237"/>
      <c r="AN347" s="237"/>
      <c r="AO347" s="237"/>
      <c r="AP347" s="237"/>
      <c r="AQ347" s="237"/>
      <c r="AR347" s="237"/>
      <c r="AS347" s="237"/>
      <c r="AT347" s="237"/>
      <c r="AU347" s="237"/>
      <c r="AV347" s="237"/>
      <c r="AW347" s="13"/>
      <c r="AX347" s="13"/>
    </row>
    <row r="348" spans="1:50" ht="12.75" customHeight="1" x14ac:dyDescent="0.2">
      <c r="A348" s="144">
        <f t="shared" si="70"/>
        <v>16</v>
      </c>
      <c r="B348" s="9">
        <v>325</v>
      </c>
      <c r="C348" s="213"/>
      <c r="D348" s="214"/>
      <c r="E348" s="79" t="str">
        <f>IF(ISBLANK(D348), "", VLOOKUP(D348, Z!$A$2:$C$4127, 3, FALSE))</f>
        <v/>
      </c>
      <c r="F348" s="215"/>
      <c r="G348" s="216"/>
      <c r="H348" s="217" t="b">
        <v>0</v>
      </c>
      <c r="I348" s="217" t="b">
        <v>0</v>
      </c>
      <c r="J348" s="152" t="str">
        <f t="shared" si="73"/>
        <v>-</v>
      </c>
      <c r="K348" s="218"/>
      <c r="L348" s="219"/>
      <c r="M348" s="220"/>
      <c r="N348" s="152" t="str">
        <f t="shared" si="74"/>
        <v>-</v>
      </c>
      <c r="O348" s="221"/>
      <c r="P348" s="222"/>
      <c r="Q348" s="214"/>
      <c r="R348" s="223"/>
      <c r="S348" s="213"/>
      <c r="T348" s="214"/>
      <c r="U348" s="79" t="str">
        <f>IF(ISBLANK(T348), "", VLOOKUP(T348, Z!$A$2:$C$4127, 3, FALSE))</f>
        <v/>
      </c>
      <c r="V348" s="225"/>
      <c r="W348" s="160">
        <f t="shared" si="75"/>
        <v>0</v>
      </c>
      <c r="X348" s="237"/>
      <c r="Y348" s="241">
        <f t="shared" si="76"/>
        <v>0</v>
      </c>
      <c r="Z348" s="242">
        <f t="shared" si="77"/>
        <v>15</v>
      </c>
      <c r="AA348" s="242">
        <v>0.75</v>
      </c>
      <c r="AB348" s="242">
        <f t="shared" si="71"/>
        <v>1.8</v>
      </c>
      <c r="AC348" s="242">
        <f t="shared" si="78"/>
        <v>43</v>
      </c>
      <c r="AD348" s="241" t="str" cm="1">
        <f t="array" ref="AD348">IFERROR(INDEX($AO$26:$AO$35, AF348), "-")</f>
        <v>-</v>
      </c>
      <c r="AE348" s="243" cm="1">
        <f t="array" ref="AE348">IFERROR(INDEX(($AP$26:$AS$35,$AP$36:$AV$40), IF($Y$20="B", MATCH($AF348, $AN$36:$AN$40, 0), MATCH($AF348, $AN$26:$AN$35, 0)), MATCH($AK348, $AP$25:$AV$25, 0), IF($Y$20="B", 2, 1)), 0)</f>
        <v>0</v>
      </c>
      <c r="AF348" s="244" t="str">
        <f t="shared" si="72"/>
        <v>-</v>
      </c>
      <c r="AG348" s="244" t="str">
        <f t="shared" si="79"/>
        <v>-</v>
      </c>
      <c r="AH348" s="245" t="str">
        <f t="shared" si="80"/>
        <v>-</v>
      </c>
      <c r="AI348" s="245" t="str">
        <f t="shared" si="81"/>
        <v>-</v>
      </c>
      <c r="AJ348" s="245" t="str" cm="1">
        <f t="array" ref="AJ348">IF($AG348=1, IF(ISBLANK($L348), "!", $L348), IFERROR(_xlfn.SWITCH(TRUE, AH348&lt;=0.5, "A", AH348&lt;=1, "B", AH348&lt;=1.5, "C", AH348&lt;=2, "D", AH348&lt;=2.5, "E", AH348&lt;=3, "F", AH348&lt;=1000, "G"), "-"))</f>
        <v>-</v>
      </c>
      <c r="AK348" s="245" t="str">
        <f t="shared" si="82"/>
        <v>-</v>
      </c>
      <c r="AL348" s="246" t="str">
        <f t="shared" si="83"/>
        <v>-</v>
      </c>
      <c r="AM348" s="237"/>
      <c r="AN348" s="237"/>
      <c r="AO348" s="237"/>
      <c r="AP348" s="237"/>
      <c r="AQ348" s="237"/>
      <c r="AR348" s="237"/>
      <c r="AS348" s="237"/>
      <c r="AT348" s="237"/>
      <c r="AU348" s="237"/>
      <c r="AV348" s="237"/>
      <c r="AW348" s="13"/>
      <c r="AX348" s="13"/>
    </row>
    <row r="349" spans="1:50" ht="12.75" customHeight="1" x14ac:dyDescent="0.2">
      <c r="A349" s="144">
        <f t="shared" si="70"/>
        <v>16</v>
      </c>
      <c r="B349" s="9">
        <v>326</v>
      </c>
      <c r="C349" s="213"/>
      <c r="D349" s="214"/>
      <c r="E349" s="79" t="str">
        <f>IF(ISBLANK(D349), "", VLOOKUP(D349, Z!$A$2:$C$4127, 3, FALSE))</f>
        <v/>
      </c>
      <c r="F349" s="215"/>
      <c r="G349" s="216"/>
      <c r="H349" s="217" t="b">
        <v>0</v>
      </c>
      <c r="I349" s="217" t="b">
        <v>0</v>
      </c>
      <c r="J349" s="152" t="str">
        <f t="shared" si="73"/>
        <v>-</v>
      </c>
      <c r="K349" s="218"/>
      <c r="L349" s="219"/>
      <c r="M349" s="220"/>
      <c r="N349" s="152" t="str">
        <f t="shared" si="74"/>
        <v>-</v>
      </c>
      <c r="O349" s="221"/>
      <c r="P349" s="222"/>
      <c r="Q349" s="214"/>
      <c r="R349" s="223"/>
      <c r="S349" s="213"/>
      <c r="T349" s="214"/>
      <c r="U349" s="79" t="str">
        <f>IF(ISBLANK(T349), "", VLOOKUP(T349, Z!$A$2:$C$4127, 3, FALSE))</f>
        <v/>
      </c>
      <c r="V349" s="225"/>
      <c r="W349" s="160">
        <f t="shared" si="75"/>
        <v>0</v>
      </c>
      <c r="X349" s="237"/>
      <c r="Y349" s="241">
        <f t="shared" si="76"/>
        <v>0</v>
      </c>
      <c r="Z349" s="242">
        <f t="shared" si="77"/>
        <v>15</v>
      </c>
      <c r="AA349" s="242">
        <v>0.75</v>
      </c>
      <c r="AB349" s="242">
        <f t="shared" si="71"/>
        <v>1.8</v>
      </c>
      <c r="AC349" s="242">
        <f t="shared" si="78"/>
        <v>43</v>
      </c>
      <c r="AD349" s="241" t="str" cm="1">
        <f t="array" ref="AD349">IFERROR(INDEX($AO$26:$AO$35, AF349), "-")</f>
        <v>-</v>
      </c>
      <c r="AE349" s="243" cm="1">
        <f t="array" ref="AE349">IFERROR(INDEX(($AP$26:$AS$35,$AP$36:$AV$40), IF($Y$20="B", MATCH($AF349, $AN$36:$AN$40, 0), MATCH($AF349, $AN$26:$AN$35, 0)), MATCH($AK349, $AP$25:$AV$25, 0), IF($Y$20="B", 2, 1)), 0)</f>
        <v>0</v>
      </c>
      <c r="AF349" s="244" t="str">
        <f t="shared" si="72"/>
        <v>-</v>
      </c>
      <c r="AG349" s="244" t="str">
        <f t="shared" si="79"/>
        <v>-</v>
      </c>
      <c r="AH349" s="245" t="str">
        <f t="shared" si="80"/>
        <v>-</v>
      </c>
      <c r="AI349" s="245" t="str">
        <f t="shared" si="81"/>
        <v>-</v>
      </c>
      <c r="AJ349" s="245" t="str" cm="1">
        <f t="array" ref="AJ349">IF($AG349=1, IF(ISBLANK($L349), "!", $L349), IFERROR(_xlfn.SWITCH(TRUE, AH349&lt;=0.5, "A", AH349&lt;=1, "B", AH349&lt;=1.5, "C", AH349&lt;=2, "D", AH349&lt;=2.5, "E", AH349&lt;=3, "F", AH349&lt;=1000, "G"), "-"))</f>
        <v>-</v>
      </c>
      <c r="AK349" s="245" t="str">
        <f t="shared" si="82"/>
        <v>-</v>
      </c>
      <c r="AL349" s="246" t="str">
        <f t="shared" si="83"/>
        <v>-</v>
      </c>
      <c r="AM349" s="237"/>
      <c r="AN349" s="237"/>
      <c r="AO349" s="237"/>
      <c r="AP349" s="237"/>
      <c r="AQ349" s="237"/>
      <c r="AR349" s="237"/>
      <c r="AS349" s="237"/>
      <c r="AT349" s="237"/>
      <c r="AU349" s="237"/>
      <c r="AV349" s="237"/>
      <c r="AW349" s="13"/>
      <c r="AX349" s="13"/>
    </row>
    <row r="350" spans="1:50" ht="12.75" customHeight="1" x14ac:dyDescent="0.2">
      <c r="A350" s="144">
        <f t="shared" si="70"/>
        <v>16</v>
      </c>
      <c r="B350" s="9">
        <v>327</v>
      </c>
      <c r="C350" s="213"/>
      <c r="D350" s="214"/>
      <c r="E350" s="79" t="str">
        <f>IF(ISBLANK(D350), "", VLOOKUP(D350, Z!$A$2:$C$4127, 3, FALSE))</f>
        <v/>
      </c>
      <c r="F350" s="215"/>
      <c r="G350" s="216"/>
      <c r="H350" s="217" t="b">
        <v>0</v>
      </c>
      <c r="I350" s="217" t="b">
        <v>0</v>
      </c>
      <c r="J350" s="152" t="str">
        <f t="shared" si="73"/>
        <v>-</v>
      </c>
      <c r="K350" s="218"/>
      <c r="L350" s="219"/>
      <c r="M350" s="220"/>
      <c r="N350" s="152" t="str">
        <f t="shared" si="74"/>
        <v>-</v>
      </c>
      <c r="O350" s="221"/>
      <c r="P350" s="222"/>
      <c r="Q350" s="214"/>
      <c r="R350" s="223"/>
      <c r="S350" s="213"/>
      <c r="T350" s="214"/>
      <c r="U350" s="79" t="str">
        <f>IF(ISBLANK(T350), "", VLOOKUP(T350, Z!$A$2:$C$4127, 3, FALSE))</f>
        <v/>
      </c>
      <c r="V350" s="225"/>
      <c r="W350" s="160">
        <f t="shared" si="75"/>
        <v>0</v>
      </c>
      <c r="X350" s="237"/>
      <c r="Y350" s="241">
        <f t="shared" si="76"/>
        <v>0</v>
      </c>
      <c r="Z350" s="242">
        <f t="shared" si="77"/>
        <v>15</v>
      </c>
      <c r="AA350" s="242">
        <v>0.75</v>
      </c>
      <c r="AB350" s="242">
        <f t="shared" si="71"/>
        <v>1.8</v>
      </c>
      <c r="AC350" s="242">
        <f t="shared" si="78"/>
        <v>43</v>
      </c>
      <c r="AD350" s="241" t="str" cm="1">
        <f t="array" ref="AD350">IFERROR(INDEX($AO$26:$AO$35, AF350), "-")</f>
        <v>-</v>
      </c>
      <c r="AE350" s="243" cm="1">
        <f t="array" ref="AE350">IFERROR(INDEX(($AP$26:$AS$35,$AP$36:$AV$40), IF($Y$20="B", MATCH($AF350, $AN$36:$AN$40, 0), MATCH($AF350, $AN$26:$AN$35, 0)), MATCH($AK350, $AP$25:$AV$25, 0), IF($Y$20="B", 2, 1)), 0)</f>
        <v>0</v>
      </c>
      <c r="AF350" s="244" t="str">
        <f t="shared" si="72"/>
        <v>-</v>
      </c>
      <c r="AG350" s="244" t="str">
        <f t="shared" si="79"/>
        <v>-</v>
      </c>
      <c r="AH350" s="245" t="str">
        <f t="shared" si="80"/>
        <v>-</v>
      </c>
      <c r="AI350" s="245" t="str">
        <f t="shared" si="81"/>
        <v>-</v>
      </c>
      <c r="AJ350" s="245" t="str" cm="1">
        <f t="array" ref="AJ350">IF($AG350=1, IF(ISBLANK($L350), "!", $L350), IFERROR(_xlfn.SWITCH(TRUE, AH350&lt;=0.5, "A", AH350&lt;=1, "B", AH350&lt;=1.5, "C", AH350&lt;=2, "D", AH350&lt;=2.5, "E", AH350&lt;=3, "F", AH350&lt;=1000, "G"), "-"))</f>
        <v>-</v>
      </c>
      <c r="AK350" s="245" t="str">
        <f t="shared" si="82"/>
        <v>-</v>
      </c>
      <c r="AL350" s="246" t="str">
        <f t="shared" si="83"/>
        <v>-</v>
      </c>
      <c r="AM350" s="237"/>
      <c r="AN350" s="237"/>
      <c r="AO350" s="237"/>
      <c r="AP350" s="237"/>
      <c r="AQ350" s="237"/>
      <c r="AR350" s="237"/>
      <c r="AS350" s="237"/>
      <c r="AT350" s="237"/>
      <c r="AU350" s="237"/>
      <c r="AV350" s="237"/>
      <c r="AW350" s="13"/>
      <c r="AX350" s="13"/>
    </row>
    <row r="351" spans="1:50" ht="12.75" customHeight="1" x14ac:dyDescent="0.2">
      <c r="A351" s="144">
        <f t="shared" si="70"/>
        <v>16</v>
      </c>
      <c r="B351" s="9">
        <v>328</v>
      </c>
      <c r="C351" s="213"/>
      <c r="D351" s="214"/>
      <c r="E351" s="79" t="str">
        <f>IF(ISBLANK(D351), "", VLOOKUP(D351, Z!$A$2:$C$4127, 3, FALSE))</f>
        <v/>
      </c>
      <c r="F351" s="215"/>
      <c r="G351" s="216"/>
      <c r="H351" s="217" t="b">
        <v>0</v>
      </c>
      <c r="I351" s="217" t="b">
        <v>0</v>
      </c>
      <c r="J351" s="152" t="str">
        <f t="shared" si="73"/>
        <v>-</v>
      </c>
      <c r="K351" s="218"/>
      <c r="L351" s="219"/>
      <c r="M351" s="220"/>
      <c r="N351" s="152" t="str">
        <f t="shared" si="74"/>
        <v>-</v>
      </c>
      <c r="O351" s="221"/>
      <c r="P351" s="222"/>
      <c r="Q351" s="214"/>
      <c r="R351" s="223"/>
      <c r="S351" s="213"/>
      <c r="T351" s="214"/>
      <c r="U351" s="79" t="str">
        <f>IF(ISBLANK(T351), "", VLOOKUP(T351, Z!$A$2:$C$4127, 3, FALSE))</f>
        <v/>
      </c>
      <c r="V351" s="225"/>
      <c r="W351" s="160">
        <f t="shared" si="75"/>
        <v>0</v>
      </c>
      <c r="X351" s="237"/>
      <c r="Y351" s="241">
        <f t="shared" si="76"/>
        <v>0</v>
      </c>
      <c r="Z351" s="242">
        <f t="shared" si="77"/>
        <v>15</v>
      </c>
      <c r="AA351" s="242">
        <v>0.75</v>
      </c>
      <c r="AB351" s="242">
        <f t="shared" si="71"/>
        <v>1.8</v>
      </c>
      <c r="AC351" s="242">
        <f t="shared" si="78"/>
        <v>43</v>
      </c>
      <c r="AD351" s="241" t="str" cm="1">
        <f t="array" ref="AD351">IFERROR(INDEX($AO$26:$AO$35, AF351), "-")</f>
        <v>-</v>
      </c>
      <c r="AE351" s="243" cm="1">
        <f t="array" ref="AE351">IFERROR(INDEX(($AP$26:$AS$35,$AP$36:$AV$40), IF($Y$20="B", MATCH($AF351, $AN$36:$AN$40, 0), MATCH($AF351, $AN$26:$AN$35, 0)), MATCH($AK351, $AP$25:$AV$25, 0), IF($Y$20="B", 2, 1)), 0)</f>
        <v>0</v>
      </c>
      <c r="AF351" s="244" t="str">
        <f t="shared" si="72"/>
        <v>-</v>
      </c>
      <c r="AG351" s="244" t="str">
        <f t="shared" si="79"/>
        <v>-</v>
      </c>
      <c r="AH351" s="245" t="str">
        <f t="shared" si="80"/>
        <v>-</v>
      </c>
      <c r="AI351" s="245" t="str">
        <f t="shared" si="81"/>
        <v>-</v>
      </c>
      <c r="AJ351" s="245" t="str" cm="1">
        <f t="array" ref="AJ351">IF($AG351=1, IF(ISBLANK($L351), "!", $L351), IFERROR(_xlfn.SWITCH(TRUE, AH351&lt;=0.5, "A", AH351&lt;=1, "B", AH351&lt;=1.5, "C", AH351&lt;=2, "D", AH351&lt;=2.5, "E", AH351&lt;=3, "F", AH351&lt;=1000, "G"), "-"))</f>
        <v>-</v>
      </c>
      <c r="AK351" s="245" t="str">
        <f t="shared" si="82"/>
        <v>-</v>
      </c>
      <c r="AL351" s="246" t="str">
        <f t="shared" si="83"/>
        <v>-</v>
      </c>
      <c r="AM351" s="237"/>
      <c r="AN351" s="237"/>
      <c r="AO351" s="237"/>
      <c r="AP351" s="237"/>
      <c r="AQ351" s="237"/>
      <c r="AR351" s="237"/>
      <c r="AS351" s="237"/>
      <c r="AT351" s="237"/>
      <c r="AU351" s="237"/>
      <c r="AV351" s="237"/>
      <c r="AW351" s="13"/>
      <c r="AX351" s="13"/>
    </row>
    <row r="352" spans="1:50" ht="12.75" customHeight="1" x14ac:dyDescent="0.2">
      <c r="A352" s="144">
        <f t="shared" si="70"/>
        <v>16</v>
      </c>
      <c r="B352" s="9">
        <v>329</v>
      </c>
      <c r="C352" s="213"/>
      <c r="D352" s="214"/>
      <c r="E352" s="79" t="str">
        <f>IF(ISBLANK(D352), "", VLOOKUP(D352, Z!$A$2:$C$4127, 3, FALSE))</f>
        <v/>
      </c>
      <c r="F352" s="215"/>
      <c r="G352" s="216"/>
      <c r="H352" s="217" t="b">
        <v>0</v>
      </c>
      <c r="I352" s="217" t="b">
        <v>0</v>
      </c>
      <c r="J352" s="152" t="str">
        <f t="shared" si="73"/>
        <v>-</v>
      </c>
      <c r="K352" s="218"/>
      <c r="L352" s="219"/>
      <c r="M352" s="220"/>
      <c r="N352" s="152" t="str">
        <f t="shared" si="74"/>
        <v>-</v>
      </c>
      <c r="O352" s="221"/>
      <c r="P352" s="222"/>
      <c r="Q352" s="214"/>
      <c r="R352" s="223"/>
      <c r="S352" s="213"/>
      <c r="T352" s="214"/>
      <c r="U352" s="79" t="str">
        <f>IF(ISBLANK(T352), "", VLOOKUP(T352, Z!$A$2:$C$4127, 3, FALSE))</f>
        <v/>
      </c>
      <c r="V352" s="225"/>
      <c r="W352" s="160">
        <f t="shared" si="75"/>
        <v>0</v>
      </c>
      <c r="X352" s="237"/>
      <c r="Y352" s="241">
        <f t="shared" si="76"/>
        <v>0</v>
      </c>
      <c r="Z352" s="242">
        <f t="shared" si="77"/>
        <v>15</v>
      </c>
      <c r="AA352" s="242">
        <v>0.75</v>
      </c>
      <c r="AB352" s="242">
        <f t="shared" si="71"/>
        <v>1.8</v>
      </c>
      <c r="AC352" s="242">
        <f t="shared" si="78"/>
        <v>43</v>
      </c>
      <c r="AD352" s="241" t="str" cm="1">
        <f t="array" ref="AD352">IFERROR(INDEX($AO$26:$AO$35, AF352), "-")</f>
        <v>-</v>
      </c>
      <c r="AE352" s="243" cm="1">
        <f t="array" ref="AE352">IFERROR(INDEX(($AP$26:$AS$35,$AP$36:$AV$40), IF($Y$20="B", MATCH($AF352, $AN$36:$AN$40, 0), MATCH($AF352, $AN$26:$AN$35, 0)), MATCH($AK352, $AP$25:$AV$25, 0), IF($Y$20="B", 2, 1)), 0)</f>
        <v>0</v>
      </c>
      <c r="AF352" s="244" t="str">
        <f t="shared" si="72"/>
        <v>-</v>
      </c>
      <c r="AG352" s="244" t="str">
        <f t="shared" si="79"/>
        <v>-</v>
      </c>
      <c r="AH352" s="245" t="str">
        <f t="shared" si="80"/>
        <v>-</v>
      </c>
      <c r="AI352" s="245" t="str">
        <f t="shared" si="81"/>
        <v>-</v>
      </c>
      <c r="AJ352" s="245" t="str" cm="1">
        <f t="array" ref="AJ352">IF($AG352=1, IF(ISBLANK($L352), "!", $L352), IFERROR(_xlfn.SWITCH(TRUE, AH352&lt;=0.5, "A", AH352&lt;=1, "B", AH352&lt;=1.5, "C", AH352&lt;=2, "D", AH352&lt;=2.5, "E", AH352&lt;=3, "F", AH352&lt;=1000, "G"), "-"))</f>
        <v>-</v>
      </c>
      <c r="AK352" s="245" t="str">
        <f t="shared" si="82"/>
        <v>-</v>
      </c>
      <c r="AL352" s="246" t="str">
        <f t="shared" si="83"/>
        <v>-</v>
      </c>
      <c r="AM352" s="237"/>
      <c r="AN352" s="237"/>
      <c r="AO352" s="237"/>
      <c r="AP352" s="237"/>
      <c r="AQ352" s="237"/>
      <c r="AR352" s="237"/>
      <c r="AS352" s="237"/>
      <c r="AT352" s="237"/>
      <c r="AU352" s="237"/>
      <c r="AV352" s="237"/>
      <c r="AW352" s="13"/>
      <c r="AX352" s="13"/>
    </row>
    <row r="353" spans="1:50" ht="12.75" customHeight="1" x14ac:dyDescent="0.2">
      <c r="A353" s="144">
        <f t="shared" si="70"/>
        <v>16</v>
      </c>
      <c r="B353" s="9">
        <v>330</v>
      </c>
      <c r="C353" s="213"/>
      <c r="D353" s="214"/>
      <c r="E353" s="79" t="str">
        <f>IF(ISBLANK(D353), "", VLOOKUP(D353, Z!$A$2:$C$4127, 3, FALSE))</f>
        <v/>
      </c>
      <c r="F353" s="215"/>
      <c r="G353" s="216"/>
      <c r="H353" s="217" t="b">
        <v>0</v>
      </c>
      <c r="I353" s="217" t="b">
        <v>0</v>
      </c>
      <c r="J353" s="152" t="str">
        <f t="shared" si="73"/>
        <v>-</v>
      </c>
      <c r="K353" s="218"/>
      <c r="L353" s="219"/>
      <c r="M353" s="220"/>
      <c r="N353" s="152" t="str">
        <f t="shared" si="74"/>
        <v>-</v>
      </c>
      <c r="O353" s="221"/>
      <c r="P353" s="222"/>
      <c r="Q353" s="214"/>
      <c r="R353" s="223"/>
      <c r="S353" s="213"/>
      <c r="T353" s="214"/>
      <c r="U353" s="79" t="str">
        <f>IF(ISBLANK(T353), "", VLOOKUP(T353, Z!$A$2:$C$4127, 3, FALSE))</f>
        <v/>
      </c>
      <c r="V353" s="225"/>
      <c r="W353" s="160">
        <f t="shared" si="75"/>
        <v>0</v>
      </c>
      <c r="X353" s="237"/>
      <c r="Y353" s="241">
        <f t="shared" si="76"/>
        <v>0</v>
      </c>
      <c r="Z353" s="242">
        <f t="shared" si="77"/>
        <v>15</v>
      </c>
      <c r="AA353" s="242">
        <v>0.75</v>
      </c>
      <c r="AB353" s="242">
        <f t="shared" si="71"/>
        <v>1.8</v>
      </c>
      <c r="AC353" s="242">
        <f t="shared" si="78"/>
        <v>43</v>
      </c>
      <c r="AD353" s="241" t="str" cm="1">
        <f t="array" ref="AD353">IFERROR(INDEX($AO$26:$AO$35, AF353), "-")</f>
        <v>-</v>
      </c>
      <c r="AE353" s="243" cm="1">
        <f t="array" ref="AE353">IFERROR(INDEX(($AP$26:$AS$35,$AP$36:$AV$40), IF($Y$20="B", MATCH($AF353, $AN$36:$AN$40, 0), MATCH($AF353, $AN$26:$AN$35, 0)), MATCH($AK353, $AP$25:$AV$25, 0), IF($Y$20="B", 2, 1)), 0)</f>
        <v>0</v>
      </c>
      <c r="AF353" s="244" t="str">
        <f t="shared" si="72"/>
        <v>-</v>
      </c>
      <c r="AG353" s="244" t="str">
        <f t="shared" si="79"/>
        <v>-</v>
      </c>
      <c r="AH353" s="245" t="str">
        <f t="shared" si="80"/>
        <v>-</v>
      </c>
      <c r="AI353" s="245" t="str">
        <f t="shared" si="81"/>
        <v>-</v>
      </c>
      <c r="AJ353" s="245" t="str" cm="1">
        <f t="array" ref="AJ353">IF($AG353=1, IF(ISBLANK($L353), "!", $L353), IFERROR(_xlfn.SWITCH(TRUE, AH353&lt;=0.5, "A", AH353&lt;=1, "B", AH353&lt;=1.5, "C", AH353&lt;=2, "D", AH353&lt;=2.5, "E", AH353&lt;=3, "F", AH353&lt;=1000, "G"), "-"))</f>
        <v>-</v>
      </c>
      <c r="AK353" s="245" t="str">
        <f t="shared" si="82"/>
        <v>-</v>
      </c>
      <c r="AL353" s="246" t="str">
        <f t="shared" si="83"/>
        <v>-</v>
      </c>
      <c r="AM353" s="237"/>
      <c r="AN353" s="237"/>
      <c r="AO353" s="237"/>
      <c r="AP353" s="237"/>
      <c r="AQ353" s="237"/>
      <c r="AR353" s="237"/>
      <c r="AS353" s="237"/>
      <c r="AT353" s="237"/>
      <c r="AU353" s="237"/>
      <c r="AV353" s="237"/>
      <c r="AW353" s="13"/>
      <c r="AX353" s="13"/>
    </row>
    <row r="354" spans="1:50" ht="12.75" customHeight="1" x14ac:dyDescent="0.2">
      <c r="A354" s="144">
        <f t="shared" si="70"/>
        <v>16</v>
      </c>
      <c r="B354" s="9">
        <v>331</v>
      </c>
      <c r="C354" s="213"/>
      <c r="D354" s="214"/>
      <c r="E354" s="79" t="str">
        <f>IF(ISBLANK(D354), "", VLOOKUP(D354, Z!$A$2:$C$4127, 3, FALSE))</f>
        <v/>
      </c>
      <c r="F354" s="215"/>
      <c r="G354" s="216"/>
      <c r="H354" s="217" t="b">
        <v>0</v>
      </c>
      <c r="I354" s="217" t="b">
        <v>0</v>
      </c>
      <c r="J354" s="152" t="str">
        <f t="shared" si="73"/>
        <v>-</v>
      </c>
      <c r="K354" s="218"/>
      <c r="L354" s="219"/>
      <c r="M354" s="220"/>
      <c r="N354" s="152" t="str">
        <f t="shared" si="74"/>
        <v>-</v>
      </c>
      <c r="O354" s="221"/>
      <c r="P354" s="222"/>
      <c r="Q354" s="214"/>
      <c r="R354" s="223"/>
      <c r="S354" s="213"/>
      <c r="T354" s="214"/>
      <c r="U354" s="79" t="str">
        <f>IF(ISBLANK(T354), "", VLOOKUP(T354, Z!$A$2:$C$4127, 3, FALSE))</f>
        <v/>
      </c>
      <c r="V354" s="225"/>
      <c r="W354" s="160">
        <f t="shared" si="75"/>
        <v>0</v>
      </c>
      <c r="X354" s="237"/>
      <c r="Y354" s="241">
        <f t="shared" si="76"/>
        <v>0</v>
      </c>
      <c r="Z354" s="242">
        <f t="shared" si="77"/>
        <v>15</v>
      </c>
      <c r="AA354" s="242">
        <v>0.75</v>
      </c>
      <c r="AB354" s="242">
        <f t="shared" si="71"/>
        <v>1.8</v>
      </c>
      <c r="AC354" s="242">
        <f t="shared" si="78"/>
        <v>43</v>
      </c>
      <c r="AD354" s="241" t="str" cm="1">
        <f t="array" ref="AD354">IFERROR(INDEX($AO$26:$AO$35, AF354), "-")</f>
        <v>-</v>
      </c>
      <c r="AE354" s="243" cm="1">
        <f t="array" ref="AE354">IFERROR(INDEX(($AP$26:$AS$35,$AP$36:$AV$40), IF($Y$20="B", MATCH($AF354, $AN$36:$AN$40, 0), MATCH($AF354, $AN$26:$AN$35, 0)), MATCH($AK354, $AP$25:$AV$25, 0), IF($Y$20="B", 2, 1)), 0)</f>
        <v>0</v>
      </c>
      <c r="AF354" s="244" t="str">
        <f t="shared" si="72"/>
        <v>-</v>
      </c>
      <c r="AG354" s="244" t="str">
        <f t="shared" si="79"/>
        <v>-</v>
      </c>
      <c r="AH354" s="245" t="str">
        <f t="shared" si="80"/>
        <v>-</v>
      </c>
      <c r="AI354" s="245" t="str">
        <f t="shared" si="81"/>
        <v>-</v>
      </c>
      <c r="AJ354" s="245" t="str" cm="1">
        <f t="array" ref="AJ354">IF($AG354=1, IF(ISBLANK($L354), "!", $L354), IFERROR(_xlfn.SWITCH(TRUE, AH354&lt;=0.5, "A", AH354&lt;=1, "B", AH354&lt;=1.5, "C", AH354&lt;=2, "D", AH354&lt;=2.5, "E", AH354&lt;=3, "F", AH354&lt;=1000, "G"), "-"))</f>
        <v>-</v>
      </c>
      <c r="AK354" s="245" t="str">
        <f t="shared" si="82"/>
        <v>-</v>
      </c>
      <c r="AL354" s="246" t="str">
        <f t="shared" si="83"/>
        <v>-</v>
      </c>
      <c r="AM354" s="237"/>
      <c r="AN354" s="237"/>
      <c r="AO354" s="237"/>
      <c r="AP354" s="237"/>
      <c r="AQ354" s="237"/>
      <c r="AR354" s="237"/>
      <c r="AS354" s="237"/>
      <c r="AT354" s="237"/>
      <c r="AU354" s="237"/>
      <c r="AV354" s="237"/>
      <c r="AW354" s="13"/>
      <c r="AX354" s="13"/>
    </row>
    <row r="355" spans="1:50" ht="12.75" customHeight="1" x14ac:dyDescent="0.2">
      <c r="A355" s="144">
        <f t="shared" si="70"/>
        <v>16</v>
      </c>
      <c r="B355" s="9">
        <v>332</v>
      </c>
      <c r="C355" s="213"/>
      <c r="D355" s="214"/>
      <c r="E355" s="79" t="str">
        <f>IF(ISBLANK(D355), "", VLOOKUP(D355, Z!$A$2:$C$4127, 3, FALSE))</f>
        <v/>
      </c>
      <c r="F355" s="215"/>
      <c r="G355" s="216"/>
      <c r="H355" s="217" t="b">
        <v>0</v>
      </c>
      <c r="I355" s="217" t="b">
        <v>0</v>
      </c>
      <c r="J355" s="152" t="str">
        <f t="shared" si="73"/>
        <v>-</v>
      </c>
      <c r="K355" s="218"/>
      <c r="L355" s="219"/>
      <c r="M355" s="220"/>
      <c r="N355" s="152" t="str">
        <f t="shared" si="74"/>
        <v>-</v>
      </c>
      <c r="O355" s="221"/>
      <c r="P355" s="222"/>
      <c r="Q355" s="214"/>
      <c r="R355" s="223"/>
      <c r="S355" s="213"/>
      <c r="T355" s="214"/>
      <c r="U355" s="79" t="str">
        <f>IF(ISBLANK(T355), "", VLOOKUP(T355, Z!$A$2:$C$4127, 3, FALSE))</f>
        <v/>
      </c>
      <c r="V355" s="225"/>
      <c r="W355" s="160">
        <f t="shared" si="75"/>
        <v>0</v>
      </c>
      <c r="X355" s="237"/>
      <c r="Y355" s="241">
        <f t="shared" si="76"/>
        <v>0</v>
      </c>
      <c r="Z355" s="242">
        <f t="shared" si="77"/>
        <v>15</v>
      </c>
      <c r="AA355" s="242">
        <v>0.75</v>
      </c>
      <c r="AB355" s="242">
        <f t="shared" si="71"/>
        <v>1.8</v>
      </c>
      <c r="AC355" s="242">
        <f t="shared" si="78"/>
        <v>43</v>
      </c>
      <c r="AD355" s="241" t="str" cm="1">
        <f t="array" ref="AD355">IFERROR(INDEX($AO$26:$AO$35, AF355), "-")</f>
        <v>-</v>
      </c>
      <c r="AE355" s="243" cm="1">
        <f t="array" ref="AE355">IFERROR(INDEX(($AP$26:$AS$35,$AP$36:$AV$40), IF($Y$20="B", MATCH($AF355, $AN$36:$AN$40, 0), MATCH($AF355, $AN$26:$AN$35, 0)), MATCH($AK355, $AP$25:$AV$25, 0), IF($Y$20="B", 2, 1)), 0)</f>
        <v>0</v>
      </c>
      <c r="AF355" s="244" t="str">
        <f t="shared" si="72"/>
        <v>-</v>
      </c>
      <c r="AG355" s="244" t="str">
        <f t="shared" si="79"/>
        <v>-</v>
      </c>
      <c r="AH355" s="245" t="str">
        <f t="shared" si="80"/>
        <v>-</v>
      </c>
      <c r="AI355" s="245" t="str">
        <f t="shared" si="81"/>
        <v>-</v>
      </c>
      <c r="AJ355" s="245" t="str" cm="1">
        <f t="array" ref="AJ355">IF($AG355=1, IF(ISBLANK($L355), "!", $L355), IFERROR(_xlfn.SWITCH(TRUE, AH355&lt;=0.5, "A", AH355&lt;=1, "B", AH355&lt;=1.5, "C", AH355&lt;=2, "D", AH355&lt;=2.5, "E", AH355&lt;=3, "F", AH355&lt;=1000, "G"), "-"))</f>
        <v>-</v>
      </c>
      <c r="AK355" s="245" t="str">
        <f t="shared" si="82"/>
        <v>-</v>
      </c>
      <c r="AL355" s="246" t="str">
        <f t="shared" si="83"/>
        <v>-</v>
      </c>
      <c r="AM355" s="237"/>
      <c r="AN355" s="237"/>
      <c r="AO355" s="237"/>
      <c r="AP355" s="237"/>
      <c r="AQ355" s="237"/>
      <c r="AR355" s="237"/>
      <c r="AS355" s="237"/>
      <c r="AT355" s="237"/>
      <c r="AU355" s="237"/>
      <c r="AV355" s="237"/>
      <c r="AW355" s="13"/>
      <c r="AX355" s="13"/>
    </row>
    <row r="356" spans="1:50" ht="12.75" customHeight="1" x14ac:dyDescent="0.2">
      <c r="A356" s="144">
        <f t="shared" si="70"/>
        <v>16</v>
      </c>
      <c r="B356" s="9">
        <v>333</v>
      </c>
      <c r="C356" s="213"/>
      <c r="D356" s="214"/>
      <c r="E356" s="79" t="str">
        <f>IF(ISBLANK(D356), "", VLOOKUP(D356, Z!$A$2:$C$4127, 3, FALSE))</f>
        <v/>
      </c>
      <c r="F356" s="215"/>
      <c r="G356" s="216"/>
      <c r="H356" s="217" t="b">
        <v>0</v>
      </c>
      <c r="I356" s="217" t="b">
        <v>0</v>
      </c>
      <c r="J356" s="152" t="str">
        <f t="shared" si="73"/>
        <v>-</v>
      </c>
      <c r="K356" s="218"/>
      <c r="L356" s="219"/>
      <c r="M356" s="220"/>
      <c r="N356" s="152" t="str">
        <f t="shared" si="74"/>
        <v>-</v>
      </c>
      <c r="O356" s="221"/>
      <c r="P356" s="222"/>
      <c r="Q356" s="214"/>
      <c r="R356" s="223"/>
      <c r="S356" s="213"/>
      <c r="T356" s="214"/>
      <c r="U356" s="79" t="str">
        <f>IF(ISBLANK(T356), "", VLOOKUP(T356, Z!$A$2:$C$4127, 3, FALSE))</f>
        <v/>
      </c>
      <c r="V356" s="225"/>
      <c r="W356" s="160">
        <f t="shared" si="75"/>
        <v>0</v>
      </c>
      <c r="X356" s="237"/>
      <c r="Y356" s="241">
        <f t="shared" si="76"/>
        <v>0</v>
      </c>
      <c r="Z356" s="242">
        <f t="shared" si="77"/>
        <v>15</v>
      </c>
      <c r="AA356" s="242">
        <v>0.75</v>
      </c>
      <c r="AB356" s="242">
        <f t="shared" si="71"/>
        <v>1.8</v>
      </c>
      <c r="AC356" s="242">
        <f t="shared" si="78"/>
        <v>43</v>
      </c>
      <c r="AD356" s="241" t="str" cm="1">
        <f t="array" ref="AD356">IFERROR(INDEX($AO$26:$AO$35, AF356), "-")</f>
        <v>-</v>
      </c>
      <c r="AE356" s="243" cm="1">
        <f t="array" ref="AE356">IFERROR(INDEX(($AP$26:$AS$35,$AP$36:$AV$40), IF($Y$20="B", MATCH($AF356, $AN$36:$AN$40, 0), MATCH($AF356, $AN$26:$AN$35, 0)), MATCH($AK356, $AP$25:$AV$25, 0), IF($Y$20="B", 2, 1)), 0)</f>
        <v>0</v>
      </c>
      <c r="AF356" s="244" t="str">
        <f t="shared" si="72"/>
        <v>-</v>
      </c>
      <c r="AG356" s="244" t="str">
        <f t="shared" si="79"/>
        <v>-</v>
      </c>
      <c r="AH356" s="245" t="str">
        <f t="shared" si="80"/>
        <v>-</v>
      </c>
      <c r="AI356" s="245" t="str">
        <f t="shared" si="81"/>
        <v>-</v>
      </c>
      <c r="AJ356" s="245" t="str" cm="1">
        <f t="array" ref="AJ356">IF($AG356=1, IF(ISBLANK($L356), "!", $L356), IFERROR(_xlfn.SWITCH(TRUE, AH356&lt;=0.5, "A", AH356&lt;=1, "B", AH356&lt;=1.5, "C", AH356&lt;=2, "D", AH356&lt;=2.5, "E", AH356&lt;=3, "F", AH356&lt;=1000, "G"), "-"))</f>
        <v>-</v>
      </c>
      <c r="AK356" s="245" t="str">
        <f t="shared" si="82"/>
        <v>-</v>
      </c>
      <c r="AL356" s="246" t="str">
        <f t="shared" si="83"/>
        <v>-</v>
      </c>
      <c r="AM356" s="237"/>
      <c r="AN356" s="237"/>
      <c r="AO356" s="237"/>
      <c r="AP356" s="237"/>
      <c r="AQ356" s="237"/>
      <c r="AR356" s="237"/>
      <c r="AS356" s="237"/>
      <c r="AT356" s="237"/>
      <c r="AU356" s="237"/>
      <c r="AV356" s="237"/>
      <c r="AW356" s="13"/>
      <c r="AX356" s="13"/>
    </row>
    <row r="357" spans="1:50" ht="12.75" customHeight="1" x14ac:dyDescent="0.2">
      <c r="A357" s="144">
        <f t="shared" si="70"/>
        <v>16</v>
      </c>
      <c r="B357" s="9">
        <v>334</v>
      </c>
      <c r="C357" s="213"/>
      <c r="D357" s="214"/>
      <c r="E357" s="79" t="str">
        <f>IF(ISBLANK(D357), "", VLOOKUP(D357, Z!$A$2:$C$4127, 3, FALSE))</f>
        <v/>
      </c>
      <c r="F357" s="215"/>
      <c r="G357" s="216"/>
      <c r="H357" s="217" t="b">
        <v>0</v>
      </c>
      <c r="I357" s="217" t="b">
        <v>0</v>
      </c>
      <c r="J357" s="152" t="str">
        <f t="shared" si="73"/>
        <v>-</v>
      </c>
      <c r="K357" s="218"/>
      <c r="L357" s="219"/>
      <c r="M357" s="220"/>
      <c r="N357" s="152" t="str">
        <f t="shared" si="74"/>
        <v>-</v>
      </c>
      <c r="O357" s="221"/>
      <c r="P357" s="222"/>
      <c r="Q357" s="214"/>
      <c r="R357" s="223"/>
      <c r="S357" s="213"/>
      <c r="T357" s="214"/>
      <c r="U357" s="79" t="str">
        <f>IF(ISBLANK(T357), "", VLOOKUP(T357, Z!$A$2:$C$4127, 3, FALSE))</f>
        <v/>
      </c>
      <c r="V357" s="225"/>
      <c r="W357" s="160">
        <f t="shared" si="75"/>
        <v>0</v>
      </c>
      <c r="X357" s="237"/>
      <c r="Y357" s="241">
        <f t="shared" si="76"/>
        <v>0</v>
      </c>
      <c r="Z357" s="242">
        <f t="shared" si="77"/>
        <v>15</v>
      </c>
      <c r="AA357" s="242">
        <v>0.75</v>
      </c>
      <c r="AB357" s="242">
        <f t="shared" si="71"/>
        <v>1.8</v>
      </c>
      <c r="AC357" s="242">
        <f t="shared" si="78"/>
        <v>43</v>
      </c>
      <c r="AD357" s="241" t="str" cm="1">
        <f t="array" ref="AD357">IFERROR(INDEX($AO$26:$AO$35, AF357), "-")</f>
        <v>-</v>
      </c>
      <c r="AE357" s="243" cm="1">
        <f t="array" ref="AE357">IFERROR(INDEX(($AP$26:$AS$35,$AP$36:$AV$40), IF($Y$20="B", MATCH($AF357, $AN$36:$AN$40, 0), MATCH($AF357, $AN$26:$AN$35, 0)), MATCH($AK357, $AP$25:$AV$25, 0), IF($Y$20="B", 2, 1)), 0)</f>
        <v>0</v>
      </c>
      <c r="AF357" s="244" t="str">
        <f t="shared" si="72"/>
        <v>-</v>
      </c>
      <c r="AG357" s="244" t="str">
        <f t="shared" si="79"/>
        <v>-</v>
      </c>
      <c r="AH357" s="245" t="str">
        <f t="shared" si="80"/>
        <v>-</v>
      </c>
      <c r="AI357" s="245" t="str">
        <f t="shared" si="81"/>
        <v>-</v>
      </c>
      <c r="AJ357" s="245" t="str" cm="1">
        <f t="array" ref="AJ357">IF($AG357=1, IF(ISBLANK($L357), "!", $L357), IFERROR(_xlfn.SWITCH(TRUE, AH357&lt;=0.5, "A", AH357&lt;=1, "B", AH357&lt;=1.5, "C", AH357&lt;=2, "D", AH357&lt;=2.5, "E", AH357&lt;=3, "F", AH357&lt;=1000, "G"), "-"))</f>
        <v>-</v>
      </c>
      <c r="AK357" s="245" t="str">
        <f t="shared" si="82"/>
        <v>-</v>
      </c>
      <c r="AL357" s="246" t="str">
        <f t="shared" si="83"/>
        <v>-</v>
      </c>
      <c r="AM357" s="237"/>
      <c r="AN357" s="237"/>
      <c r="AO357" s="237"/>
      <c r="AP357" s="237"/>
      <c r="AQ357" s="237"/>
      <c r="AR357" s="237"/>
      <c r="AS357" s="237"/>
      <c r="AT357" s="237"/>
      <c r="AU357" s="237"/>
      <c r="AV357" s="237"/>
      <c r="AW357" s="13"/>
      <c r="AX357" s="13"/>
    </row>
    <row r="358" spans="1:50" ht="12.75" customHeight="1" x14ac:dyDescent="0.2">
      <c r="A358" s="144">
        <f t="shared" si="70"/>
        <v>16</v>
      </c>
      <c r="B358" s="9">
        <v>335</v>
      </c>
      <c r="C358" s="213"/>
      <c r="D358" s="214"/>
      <c r="E358" s="79" t="str">
        <f>IF(ISBLANK(D358), "", VLOOKUP(D358, Z!$A$2:$C$4127, 3, FALSE))</f>
        <v/>
      </c>
      <c r="F358" s="215"/>
      <c r="G358" s="216"/>
      <c r="H358" s="217" t="b">
        <v>0</v>
      </c>
      <c r="I358" s="217" t="b">
        <v>0</v>
      </c>
      <c r="J358" s="152" t="str">
        <f t="shared" si="73"/>
        <v>-</v>
      </c>
      <c r="K358" s="218"/>
      <c r="L358" s="219"/>
      <c r="M358" s="220"/>
      <c r="N358" s="152" t="str">
        <f t="shared" si="74"/>
        <v>-</v>
      </c>
      <c r="O358" s="221"/>
      <c r="P358" s="222"/>
      <c r="Q358" s="214"/>
      <c r="R358" s="223"/>
      <c r="S358" s="213"/>
      <c r="T358" s="214"/>
      <c r="U358" s="79" t="str">
        <f>IF(ISBLANK(T358), "", VLOOKUP(T358, Z!$A$2:$C$4127, 3, FALSE))</f>
        <v/>
      </c>
      <c r="V358" s="225"/>
      <c r="W358" s="160">
        <f t="shared" si="75"/>
        <v>0</v>
      </c>
      <c r="X358" s="237"/>
      <c r="Y358" s="241">
        <f t="shared" si="76"/>
        <v>0</v>
      </c>
      <c r="Z358" s="242">
        <f t="shared" si="77"/>
        <v>15</v>
      </c>
      <c r="AA358" s="242">
        <v>0.75</v>
      </c>
      <c r="AB358" s="242">
        <f t="shared" si="71"/>
        <v>1.8</v>
      </c>
      <c r="AC358" s="242">
        <f t="shared" si="78"/>
        <v>43</v>
      </c>
      <c r="AD358" s="241" t="str" cm="1">
        <f t="array" ref="AD358">IFERROR(INDEX($AO$26:$AO$35, AF358), "-")</f>
        <v>-</v>
      </c>
      <c r="AE358" s="243" cm="1">
        <f t="array" ref="AE358">IFERROR(INDEX(($AP$26:$AS$35,$AP$36:$AV$40), IF($Y$20="B", MATCH($AF358, $AN$36:$AN$40, 0), MATCH($AF358, $AN$26:$AN$35, 0)), MATCH($AK358, $AP$25:$AV$25, 0), IF($Y$20="B", 2, 1)), 0)</f>
        <v>0</v>
      </c>
      <c r="AF358" s="244" t="str">
        <f t="shared" si="72"/>
        <v>-</v>
      </c>
      <c r="AG358" s="244" t="str">
        <f t="shared" si="79"/>
        <v>-</v>
      </c>
      <c r="AH358" s="245" t="str">
        <f t="shared" si="80"/>
        <v>-</v>
      </c>
      <c r="AI358" s="245" t="str">
        <f t="shared" si="81"/>
        <v>-</v>
      </c>
      <c r="AJ358" s="245" t="str" cm="1">
        <f t="array" ref="AJ358">IF($AG358=1, IF(ISBLANK($L358), "!", $L358), IFERROR(_xlfn.SWITCH(TRUE, AH358&lt;=0.5, "A", AH358&lt;=1, "B", AH358&lt;=1.5, "C", AH358&lt;=2, "D", AH358&lt;=2.5, "E", AH358&lt;=3, "F", AH358&lt;=1000, "G"), "-"))</f>
        <v>-</v>
      </c>
      <c r="AK358" s="245" t="str">
        <f t="shared" si="82"/>
        <v>-</v>
      </c>
      <c r="AL358" s="246" t="str">
        <f t="shared" si="83"/>
        <v>-</v>
      </c>
      <c r="AM358" s="237"/>
      <c r="AN358" s="237"/>
      <c r="AO358" s="237"/>
      <c r="AP358" s="237"/>
      <c r="AQ358" s="237"/>
      <c r="AR358" s="237"/>
      <c r="AS358" s="237"/>
      <c r="AT358" s="237"/>
      <c r="AU358" s="237"/>
      <c r="AV358" s="237"/>
      <c r="AW358" s="13"/>
      <c r="AX358" s="13"/>
    </row>
    <row r="359" spans="1:50" ht="12.75" customHeight="1" x14ac:dyDescent="0.2">
      <c r="A359" s="144">
        <f t="shared" si="70"/>
        <v>16</v>
      </c>
      <c r="B359" s="9">
        <v>336</v>
      </c>
      <c r="C359" s="213"/>
      <c r="D359" s="214"/>
      <c r="E359" s="79" t="str">
        <f>IF(ISBLANK(D359), "", VLOOKUP(D359, Z!$A$2:$C$4127, 3, FALSE))</f>
        <v/>
      </c>
      <c r="F359" s="215"/>
      <c r="G359" s="216"/>
      <c r="H359" s="217" t="b">
        <v>0</v>
      </c>
      <c r="I359" s="217" t="b">
        <v>0</v>
      </c>
      <c r="J359" s="152" t="str">
        <f t="shared" si="73"/>
        <v>-</v>
      </c>
      <c r="K359" s="218"/>
      <c r="L359" s="219"/>
      <c r="M359" s="220"/>
      <c r="N359" s="152" t="str">
        <f t="shared" si="74"/>
        <v>-</v>
      </c>
      <c r="O359" s="221"/>
      <c r="P359" s="222"/>
      <c r="Q359" s="214"/>
      <c r="R359" s="223"/>
      <c r="S359" s="213"/>
      <c r="T359" s="214"/>
      <c r="U359" s="79" t="str">
        <f>IF(ISBLANK(T359), "", VLOOKUP(T359, Z!$A$2:$C$4127, 3, FALSE))</f>
        <v/>
      </c>
      <c r="V359" s="225"/>
      <c r="W359" s="160">
        <f t="shared" si="75"/>
        <v>0</v>
      </c>
      <c r="X359" s="237"/>
      <c r="Y359" s="241">
        <f t="shared" si="76"/>
        <v>0</v>
      </c>
      <c r="Z359" s="242">
        <f t="shared" si="77"/>
        <v>15</v>
      </c>
      <c r="AA359" s="242">
        <v>0.75</v>
      </c>
      <c r="AB359" s="242">
        <f t="shared" si="71"/>
        <v>1.8</v>
      </c>
      <c r="AC359" s="242">
        <f t="shared" si="78"/>
        <v>43</v>
      </c>
      <c r="AD359" s="241" t="str" cm="1">
        <f t="array" ref="AD359">IFERROR(INDEX($AO$26:$AO$35, AF359), "-")</f>
        <v>-</v>
      </c>
      <c r="AE359" s="243" cm="1">
        <f t="array" ref="AE359">IFERROR(INDEX(($AP$26:$AS$35,$AP$36:$AV$40), IF($Y$20="B", MATCH($AF359, $AN$36:$AN$40, 0), MATCH($AF359, $AN$26:$AN$35, 0)), MATCH($AK359, $AP$25:$AV$25, 0), IF($Y$20="B", 2, 1)), 0)</f>
        <v>0</v>
      </c>
      <c r="AF359" s="244" t="str">
        <f t="shared" si="72"/>
        <v>-</v>
      </c>
      <c r="AG359" s="244" t="str">
        <f t="shared" si="79"/>
        <v>-</v>
      </c>
      <c r="AH359" s="245" t="str">
        <f t="shared" si="80"/>
        <v>-</v>
      </c>
      <c r="AI359" s="245" t="str">
        <f t="shared" si="81"/>
        <v>-</v>
      </c>
      <c r="AJ359" s="245" t="str" cm="1">
        <f t="array" ref="AJ359">IF($AG359=1, IF(ISBLANK($L359), "!", $L359), IFERROR(_xlfn.SWITCH(TRUE, AH359&lt;=0.5, "A", AH359&lt;=1, "B", AH359&lt;=1.5, "C", AH359&lt;=2, "D", AH359&lt;=2.5, "E", AH359&lt;=3, "F", AH359&lt;=1000, "G"), "-"))</f>
        <v>-</v>
      </c>
      <c r="AK359" s="245" t="str">
        <f t="shared" si="82"/>
        <v>-</v>
      </c>
      <c r="AL359" s="246" t="str">
        <f t="shared" si="83"/>
        <v>-</v>
      </c>
      <c r="AM359" s="237"/>
      <c r="AN359" s="237"/>
      <c r="AO359" s="237"/>
      <c r="AP359" s="237"/>
      <c r="AQ359" s="237"/>
      <c r="AR359" s="237"/>
      <c r="AS359" s="237"/>
      <c r="AT359" s="237"/>
      <c r="AU359" s="237"/>
      <c r="AV359" s="237"/>
      <c r="AW359" s="13"/>
      <c r="AX359" s="13"/>
    </row>
    <row r="360" spans="1:50" ht="12.75" customHeight="1" x14ac:dyDescent="0.2">
      <c r="A360" s="144">
        <f t="shared" si="70"/>
        <v>16</v>
      </c>
      <c r="B360" s="9">
        <v>337</v>
      </c>
      <c r="C360" s="213"/>
      <c r="D360" s="214"/>
      <c r="E360" s="79" t="str">
        <f>IF(ISBLANK(D360), "", VLOOKUP(D360, Z!$A$2:$C$4127, 3, FALSE))</f>
        <v/>
      </c>
      <c r="F360" s="215"/>
      <c r="G360" s="216"/>
      <c r="H360" s="217" t="b">
        <v>0</v>
      </c>
      <c r="I360" s="217" t="b">
        <v>0</v>
      </c>
      <c r="J360" s="152" t="str">
        <f t="shared" si="73"/>
        <v>-</v>
      </c>
      <c r="K360" s="218"/>
      <c r="L360" s="219"/>
      <c r="M360" s="220"/>
      <c r="N360" s="152" t="str">
        <f t="shared" si="74"/>
        <v>-</v>
      </c>
      <c r="O360" s="221"/>
      <c r="P360" s="222"/>
      <c r="Q360" s="214"/>
      <c r="R360" s="223"/>
      <c r="S360" s="213"/>
      <c r="T360" s="214"/>
      <c r="U360" s="79" t="str">
        <f>IF(ISBLANK(T360), "", VLOOKUP(T360, Z!$A$2:$C$4127, 3, FALSE))</f>
        <v/>
      </c>
      <c r="V360" s="225"/>
      <c r="W360" s="160">
        <f t="shared" si="75"/>
        <v>0</v>
      </c>
      <c r="X360" s="237"/>
      <c r="Y360" s="241">
        <f t="shared" si="76"/>
        <v>0</v>
      </c>
      <c r="Z360" s="242">
        <f t="shared" si="77"/>
        <v>15</v>
      </c>
      <c r="AA360" s="242">
        <v>0.75</v>
      </c>
      <c r="AB360" s="242">
        <f t="shared" si="71"/>
        <v>1.8</v>
      </c>
      <c r="AC360" s="242">
        <f t="shared" si="78"/>
        <v>43</v>
      </c>
      <c r="AD360" s="241" t="str" cm="1">
        <f t="array" ref="AD360">IFERROR(INDEX($AO$26:$AO$35, AF360), "-")</f>
        <v>-</v>
      </c>
      <c r="AE360" s="243" cm="1">
        <f t="array" ref="AE360">IFERROR(INDEX(($AP$26:$AS$35,$AP$36:$AV$40), IF($Y$20="B", MATCH($AF360, $AN$36:$AN$40, 0), MATCH($AF360, $AN$26:$AN$35, 0)), MATCH($AK360, $AP$25:$AV$25, 0), IF($Y$20="B", 2, 1)), 0)</f>
        <v>0</v>
      </c>
      <c r="AF360" s="244" t="str">
        <f t="shared" si="72"/>
        <v>-</v>
      </c>
      <c r="AG360" s="244" t="str">
        <f t="shared" si="79"/>
        <v>-</v>
      </c>
      <c r="AH360" s="245" t="str">
        <f t="shared" si="80"/>
        <v>-</v>
      </c>
      <c r="AI360" s="245" t="str">
        <f t="shared" si="81"/>
        <v>-</v>
      </c>
      <c r="AJ360" s="245" t="str" cm="1">
        <f t="array" ref="AJ360">IF($AG360=1, IF(ISBLANK($L360), "!", $L360), IFERROR(_xlfn.SWITCH(TRUE, AH360&lt;=0.5, "A", AH360&lt;=1, "B", AH360&lt;=1.5, "C", AH360&lt;=2, "D", AH360&lt;=2.5, "E", AH360&lt;=3, "F", AH360&lt;=1000, "G"), "-"))</f>
        <v>-</v>
      </c>
      <c r="AK360" s="245" t="str">
        <f t="shared" si="82"/>
        <v>-</v>
      </c>
      <c r="AL360" s="246" t="str">
        <f t="shared" si="83"/>
        <v>-</v>
      </c>
      <c r="AM360" s="237"/>
      <c r="AN360" s="237"/>
      <c r="AO360" s="237"/>
      <c r="AP360" s="237"/>
      <c r="AQ360" s="237"/>
      <c r="AR360" s="237"/>
      <c r="AS360" s="237"/>
      <c r="AT360" s="237"/>
      <c r="AU360" s="237"/>
      <c r="AV360" s="237"/>
      <c r="AW360" s="13"/>
      <c r="AX360" s="13"/>
    </row>
    <row r="361" spans="1:50" ht="12.75" customHeight="1" x14ac:dyDescent="0.2">
      <c r="A361" s="144">
        <f t="shared" si="70"/>
        <v>16</v>
      </c>
      <c r="B361" s="9">
        <v>338</v>
      </c>
      <c r="C361" s="213"/>
      <c r="D361" s="214"/>
      <c r="E361" s="79" t="str">
        <f>IF(ISBLANK(D361), "", VLOOKUP(D361, Z!$A$2:$C$4127, 3, FALSE))</f>
        <v/>
      </c>
      <c r="F361" s="215"/>
      <c r="G361" s="216"/>
      <c r="H361" s="217" t="b">
        <v>0</v>
      </c>
      <c r="I361" s="217" t="b">
        <v>0</v>
      </c>
      <c r="J361" s="152" t="str">
        <f t="shared" si="73"/>
        <v>-</v>
      </c>
      <c r="K361" s="218"/>
      <c r="L361" s="219"/>
      <c r="M361" s="220"/>
      <c r="N361" s="152" t="str">
        <f t="shared" si="74"/>
        <v>-</v>
      </c>
      <c r="O361" s="221"/>
      <c r="P361" s="222"/>
      <c r="Q361" s="214"/>
      <c r="R361" s="223"/>
      <c r="S361" s="213"/>
      <c r="T361" s="214"/>
      <c r="U361" s="79" t="str">
        <f>IF(ISBLANK(T361), "", VLOOKUP(T361, Z!$A$2:$C$4127, 3, FALSE))</f>
        <v/>
      </c>
      <c r="V361" s="225"/>
      <c r="W361" s="160">
        <f t="shared" si="75"/>
        <v>0</v>
      </c>
      <c r="X361" s="237"/>
      <c r="Y361" s="241">
        <f t="shared" si="76"/>
        <v>0</v>
      </c>
      <c r="Z361" s="242">
        <f t="shared" si="77"/>
        <v>15</v>
      </c>
      <c r="AA361" s="242">
        <v>0.75</v>
      </c>
      <c r="AB361" s="242">
        <f t="shared" si="71"/>
        <v>1.8</v>
      </c>
      <c r="AC361" s="242">
        <f t="shared" si="78"/>
        <v>43</v>
      </c>
      <c r="AD361" s="241" t="str" cm="1">
        <f t="array" ref="AD361">IFERROR(INDEX($AO$26:$AO$35, AF361), "-")</f>
        <v>-</v>
      </c>
      <c r="AE361" s="243" cm="1">
        <f t="array" ref="AE361">IFERROR(INDEX(($AP$26:$AS$35,$AP$36:$AV$40), IF($Y$20="B", MATCH($AF361, $AN$36:$AN$40, 0), MATCH($AF361, $AN$26:$AN$35, 0)), MATCH($AK361, $AP$25:$AV$25, 0), IF($Y$20="B", 2, 1)), 0)</f>
        <v>0</v>
      </c>
      <c r="AF361" s="244" t="str">
        <f t="shared" si="72"/>
        <v>-</v>
      </c>
      <c r="AG361" s="244" t="str">
        <f t="shared" si="79"/>
        <v>-</v>
      </c>
      <c r="AH361" s="245" t="str">
        <f t="shared" si="80"/>
        <v>-</v>
      </c>
      <c r="AI361" s="245" t="str">
        <f t="shared" si="81"/>
        <v>-</v>
      </c>
      <c r="AJ361" s="245" t="str" cm="1">
        <f t="array" ref="AJ361">IF($AG361=1, IF(ISBLANK($L361), "!", $L361), IFERROR(_xlfn.SWITCH(TRUE, AH361&lt;=0.5, "A", AH361&lt;=1, "B", AH361&lt;=1.5, "C", AH361&lt;=2, "D", AH361&lt;=2.5, "E", AH361&lt;=3, "F", AH361&lt;=1000, "G"), "-"))</f>
        <v>-</v>
      </c>
      <c r="AK361" s="245" t="str">
        <f t="shared" si="82"/>
        <v>-</v>
      </c>
      <c r="AL361" s="246" t="str">
        <f t="shared" si="83"/>
        <v>-</v>
      </c>
      <c r="AM361" s="237"/>
      <c r="AN361" s="237"/>
      <c r="AO361" s="237"/>
      <c r="AP361" s="237"/>
      <c r="AQ361" s="237"/>
      <c r="AR361" s="237"/>
      <c r="AS361" s="237"/>
      <c r="AT361" s="237"/>
      <c r="AU361" s="237"/>
      <c r="AV361" s="237"/>
      <c r="AW361" s="13"/>
      <c r="AX361" s="13"/>
    </row>
    <row r="362" spans="1:50" ht="12.75" customHeight="1" x14ac:dyDescent="0.2">
      <c r="A362" s="144">
        <f t="shared" si="70"/>
        <v>16</v>
      </c>
      <c r="B362" s="9">
        <v>339</v>
      </c>
      <c r="C362" s="213"/>
      <c r="D362" s="214"/>
      <c r="E362" s="79" t="str">
        <f>IF(ISBLANK(D362), "", VLOOKUP(D362, Z!$A$2:$C$4127, 3, FALSE))</f>
        <v/>
      </c>
      <c r="F362" s="215"/>
      <c r="G362" s="216"/>
      <c r="H362" s="217" t="b">
        <v>0</v>
      </c>
      <c r="I362" s="217" t="b">
        <v>0</v>
      </c>
      <c r="J362" s="152" t="str">
        <f t="shared" si="73"/>
        <v>-</v>
      </c>
      <c r="K362" s="218"/>
      <c r="L362" s="219"/>
      <c r="M362" s="220"/>
      <c r="N362" s="152" t="str">
        <f t="shared" si="74"/>
        <v>-</v>
      </c>
      <c r="O362" s="221"/>
      <c r="P362" s="222"/>
      <c r="Q362" s="214"/>
      <c r="R362" s="223"/>
      <c r="S362" s="213"/>
      <c r="T362" s="214"/>
      <c r="U362" s="79" t="str">
        <f>IF(ISBLANK(T362), "", VLOOKUP(T362, Z!$A$2:$C$4127, 3, FALSE))</f>
        <v/>
      </c>
      <c r="V362" s="225"/>
      <c r="W362" s="160">
        <f t="shared" si="75"/>
        <v>0</v>
      </c>
      <c r="X362" s="237"/>
      <c r="Y362" s="241">
        <f t="shared" si="76"/>
        <v>0</v>
      </c>
      <c r="Z362" s="242">
        <f t="shared" si="77"/>
        <v>15</v>
      </c>
      <c r="AA362" s="242">
        <v>0.75</v>
      </c>
      <c r="AB362" s="242">
        <f t="shared" si="71"/>
        <v>1.8</v>
      </c>
      <c r="AC362" s="242">
        <f t="shared" si="78"/>
        <v>43</v>
      </c>
      <c r="AD362" s="241" t="str" cm="1">
        <f t="array" ref="AD362">IFERROR(INDEX($AO$26:$AO$35, AF362), "-")</f>
        <v>-</v>
      </c>
      <c r="AE362" s="243" cm="1">
        <f t="array" ref="AE362">IFERROR(INDEX(($AP$26:$AS$35,$AP$36:$AV$40), IF($Y$20="B", MATCH($AF362, $AN$36:$AN$40, 0), MATCH($AF362, $AN$26:$AN$35, 0)), MATCH($AK362, $AP$25:$AV$25, 0), IF($Y$20="B", 2, 1)), 0)</f>
        <v>0</v>
      </c>
      <c r="AF362" s="244" t="str">
        <f t="shared" si="72"/>
        <v>-</v>
      </c>
      <c r="AG362" s="244" t="str">
        <f t="shared" si="79"/>
        <v>-</v>
      </c>
      <c r="AH362" s="245" t="str">
        <f t="shared" si="80"/>
        <v>-</v>
      </c>
      <c r="AI362" s="245" t="str">
        <f t="shared" si="81"/>
        <v>-</v>
      </c>
      <c r="AJ362" s="245" t="str" cm="1">
        <f t="array" ref="AJ362">IF($AG362=1, IF(ISBLANK($L362), "!", $L362), IFERROR(_xlfn.SWITCH(TRUE, AH362&lt;=0.5, "A", AH362&lt;=1, "B", AH362&lt;=1.5, "C", AH362&lt;=2, "D", AH362&lt;=2.5, "E", AH362&lt;=3, "F", AH362&lt;=1000, "G"), "-"))</f>
        <v>-</v>
      </c>
      <c r="AK362" s="245" t="str">
        <f t="shared" si="82"/>
        <v>-</v>
      </c>
      <c r="AL362" s="246" t="str">
        <f t="shared" si="83"/>
        <v>-</v>
      </c>
      <c r="AM362" s="237"/>
      <c r="AN362" s="237"/>
      <c r="AO362" s="237"/>
      <c r="AP362" s="237"/>
      <c r="AQ362" s="237"/>
      <c r="AR362" s="237"/>
      <c r="AS362" s="237"/>
      <c r="AT362" s="237"/>
      <c r="AU362" s="237"/>
      <c r="AV362" s="237"/>
      <c r="AW362" s="13"/>
      <c r="AX362" s="13"/>
    </row>
    <row r="363" spans="1:50" ht="12.75" customHeight="1" x14ac:dyDescent="0.2">
      <c r="A363" s="144">
        <f t="shared" si="70"/>
        <v>16</v>
      </c>
      <c r="B363" s="9">
        <v>340</v>
      </c>
      <c r="C363" s="213"/>
      <c r="D363" s="214"/>
      <c r="E363" s="79" t="str">
        <f>IF(ISBLANK(D363), "", VLOOKUP(D363, Z!$A$2:$C$4127, 3, FALSE))</f>
        <v/>
      </c>
      <c r="F363" s="215"/>
      <c r="G363" s="216"/>
      <c r="H363" s="217" t="b">
        <v>0</v>
      </c>
      <c r="I363" s="217" t="b">
        <v>0</v>
      </c>
      <c r="J363" s="152" t="str">
        <f t="shared" si="73"/>
        <v>-</v>
      </c>
      <c r="K363" s="218"/>
      <c r="L363" s="219"/>
      <c r="M363" s="220"/>
      <c r="N363" s="152" t="str">
        <f t="shared" si="74"/>
        <v>-</v>
      </c>
      <c r="O363" s="221"/>
      <c r="P363" s="222"/>
      <c r="Q363" s="214"/>
      <c r="R363" s="223"/>
      <c r="S363" s="213"/>
      <c r="T363" s="214"/>
      <c r="U363" s="79" t="str">
        <f>IF(ISBLANK(T363), "", VLOOKUP(T363, Z!$A$2:$C$4127, 3, FALSE))</f>
        <v/>
      </c>
      <c r="V363" s="225"/>
      <c r="W363" s="160">
        <f t="shared" si="75"/>
        <v>0</v>
      </c>
      <c r="X363" s="237"/>
      <c r="Y363" s="241">
        <f t="shared" si="76"/>
        <v>0</v>
      </c>
      <c r="Z363" s="242">
        <f t="shared" si="77"/>
        <v>15</v>
      </c>
      <c r="AA363" s="242">
        <v>0.75</v>
      </c>
      <c r="AB363" s="242">
        <f t="shared" si="71"/>
        <v>1.8</v>
      </c>
      <c r="AC363" s="242">
        <f t="shared" si="78"/>
        <v>43</v>
      </c>
      <c r="AD363" s="241" t="str" cm="1">
        <f t="array" ref="AD363">IFERROR(INDEX($AO$26:$AO$35, AF363), "-")</f>
        <v>-</v>
      </c>
      <c r="AE363" s="243" cm="1">
        <f t="array" ref="AE363">IFERROR(INDEX(($AP$26:$AS$35,$AP$36:$AV$40), IF($Y$20="B", MATCH($AF363, $AN$36:$AN$40, 0), MATCH($AF363, $AN$26:$AN$35, 0)), MATCH($AK363, $AP$25:$AV$25, 0), IF($Y$20="B", 2, 1)), 0)</f>
        <v>0</v>
      </c>
      <c r="AF363" s="244" t="str">
        <f t="shared" si="72"/>
        <v>-</v>
      </c>
      <c r="AG363" s="244" t="str">
        <f t="shared" si="79"/>
        <v>-</v>
      </c>
      <c r="AH363" s="245" t="str">
        <f t="shared" si="80"/>
        <v>-</v>
      </c>
      <c r="AI363" s="245" t="str">
        <f t="shared" si="81"/>
        <v>-</v>
      </c>
      <c r="AJ363" s="245" t="str" cm="1">
        <f t="array" ref="AJ363">IF($AG363=1, IF(ISBLANK($L363), "!", $L363), IFERROR(_xlfn.SWITCH(TRUE, AH363&lt;=0.5, "A", AH363&lt;=1, "B", AH363&lt;=1.5, "C", AH363&lt;=2, "D", AH363&lt;=2.5, "E", AH363&lt;=3, "F", AH363&lt;=1000, "G"), "-"))</f>
        <v>-</v>
      </c>
      <c r="AK363" s="245" t="str">
        <f t="shared" si="82"/>
        <v>-</v>
      </c>
      <c r="AL363" s="246" t="str">
        <f t="shared" si="83"/>
        <v>-</v>
      </c>
      <c r="AM363" s="237"/>
      <c r="AN363" s="237"/>
      <c r="AO363" s="237"/>
      <c r="AP363" s="237"/>
      <c r="AQ363" s="237"/>
      <c r="AR363" s="237"/>
      <c r="AS363" s="237"/>
      <c r="AT363" s="237"/>
      <c r="AU363" s="237"/>
      <c r="AV363" s="237"/>
      <c r="AW363" s="13"/>
      <c r="AX363" s="13"/>
    </row>
    <row r="364" spans="1:50" ht="12.75" customHeight="1" x14ac:dyDescent="0.2">
      <c r="A364" s="144">
        <f t="shared" si="70"/>
        <v>16</v>
      </c>
      <c r="B364" s="9">
        <v>341</v>
      </c>
      <c r="C364" s="213"/>
      <c r="D364" s="214"/>
      <c r="E364" s="79" t="str">
        <f>IF(ISBLANK(D364), "", VLOOKUP(D364, Z!$A$2:$C$4127, 3, FALSE))</f>
        <v/>
      </c>
      <c r="F364" s="215"/>
      <c r="G364" s="216"/>
      <c r="H364" s="217" t="b">
        <v>0</v>
      </c>
      <c r="I364" s="217" t="b">
        <v>0</v>
      </c>
      <c r="J364" s="152" t="str">
        <f t="shared" si="73"/>
        <v>-</v>
      </c>
      <c r="K364" s="218"/>
      <c r="L364" s="219"/>
      <c r="M364" s="220"/>
      <c r="N364" s="152" t="str">
        <f t="shared" si="74"/>
        <v>-</v>
      </c>
      <c r="O364" s="221"/>
      <c r="P364" s="222"/>
      <c r="Q364" s="214"/>
      <c r="R364" s="223"/>
      <c r="S364" s="213"/>
      <c r="T364" s="214"/>
      <c r="U364" s="79" t="str">
        <f>IF(ISBLANK(T364), "", VLOOKUP(T364, Z!$A$2:$C$4127, 3, FALSE))</f>
        <v/>
      </c>
      <c r="V364" s="225"/>
      <c r="W364" s="160">
        <f t="shared" si="75"/>
        <v>0</v>
      </c>
      <c r="X364" s="237"/>
      <c r="Y364" s="241">
        <f t="shared" si="76"/>
        <v>0</v>
      </c>
      <c r="Z364" s="242">
        <f t="shared" si="77"/>
        <v>15</v>
      </c>
      <c r="AA364" s="242">
        <v>0.75</v>
      </c>
      <c r="AB364" s="242">
        <f t="shared" si="71"/>
        <v>1.8</v>
      </c>
      <c r="AC364" s="242">
        <f t="shared" si="78"/>
        <v>43</v>
      </c>
      <c r="AD364" s="241" t="str" cm="1">
        <f t="array" ref="AD364">IFERROR(INDEX($AO$26:$AO$35, AF364), "-")</f>
        <v>-</v>
      </c>
      <c r="AE364" s="243" cm="1">
        <f t="array" ref="AE364">IFERROR(INDEX(($AP$26:$AS$35,$AP$36:$AV$40), IF($Y$20="B", MATCH($AF364, $AN$36:$AN$40, 0), MATCH($AF364, $AN$26:$AN$35, 0)), MATCH($AK364, $AP$25:$AV$25, 0), IF($Y$20="B", 2, 1)), 0)</f>
        <v>0</v>
      </c>
      <c r="AF364" s="244" t="str">
        <f t="shared" si="72"/>
        <v>-</v>
      </c>
      <c r="AG364" s="244" t="str">
        <f t="shared" si="79"/>
        <v>-</v>
      </c>
      <c r="AH364" s="245" t="str">
        <f t="shared" si="80"/>
        <v>-</v>
      </c>
      <c r="AI364" s="245" t="str">
        <f t="shared" si="81"/>
        <v>-</v>
      </c>
      <c r="AJ364" s="245" t="str" cm="1">
        <f t="array" ref="AJ364">IF($AG364=1, IF(ISBLANK($L364), "!", $L364), IFERROR(_xlfn.SWITCH(TRUE, AH364&lt;=0.5, "A", AH364&lt;=1, "B", AH364&lt;=1.5, "C", AH364&lt;=2, "D", AH364&lt;=2.5, "E", AH364&lt;=3, "F", AH364&lt;=1000, "G"), "-"))</f>
        <v>-</v>
      </c>
      <c r="AK364" s="245" t="str">
        <f t="shared" si="82"/>
        <v>-</v>
      </c>
      <c r="AL364" s="246" t="str">
        <f t="shared" si="83"/>
        <v>-</v>
      </c>
      <c r="AM364" s="237"/>
      <c r="AN364" s="237"/>
      <c r="AO364" s="237"/>
      <c r="AP364" s="237"/>
      <c r="AQ364" s="237"/>
      <c r="AR364" s="237"/>
      <c r="AS364" s="237"/>
      <c r="AT364" s="237"/>
      <c r="AU364" s="237"/>
      <c r="AV364" s="237"/>
      <c r="AW364" s="13"/>
      <c r="AX364" s="13"/>
    </row>
    <row r="365" spans="1:50" ht="12.75" customHeight="1" x14ac:dyDescent="0.2">
      <c r="A365" s="144">
        <f t="shared" si="70"/>
        <v>16</v>
      </c>
      <c r="B365" s="9">
        <v>342</v>
      </c>
      <c r="C365" s="213"/>
      <c r="D365" s="214"/>
      <c r="E365" s="79" t="str">
        <f>IF(ISBLANK(D365), "", VLOOKUP(D365, Z!$A$2:$C$4127, 3, FALSE))</f>
        <v/>
      </c>
      <c r="F365" s="215"/>
      <c r="G365" s="216"/>
      <c r="H365" s="217" t="b">
        <v>0</v>
      </c>
      <c r="I365" s="217" t="b">
        <v>0</v>
      </c>
      <c r="J365" s="152" t="str">
        <f t="shared" si="73"/>
        <v>-</v>
      </c>
      <c r="K365" s="218"/>
      <c r="L365" s="219"/>
      <c r="M365" s="220"/>
      <c r="N365" s="152" t="str">
        <f t="shared" si="74"/>
        <v>-</v>
      </c>
      <c r="O365" s="221"/>
      <c r="P365" s="222"/>
      <c r="Q365" s="214"/>
      <c r="R365" s="223"/>
      <c r="S365" s="213"/>
      <c r="T365" s="214"/>
      <c r="U365" s="79" t="str">
        <f>IF(ISBLANK(T365), "", VLOOKUP(T365, Z!$A$2:$C$4127, 3, FALSE))</f>
        <v/>
      </c>
      <c r="V365" s="225"/>
      <c r="W365" s="160">
        <f t="shared" si="75"/>
        <v>0</v>
      </c>
      <c r="X365" s="237"/>
      <c r="Y365" s="241">
        <f t="shared" si="76"/>
        <v>0</v>
      </c>
      <c r="Z365" s="242">
        <f t="shared" si="77"/>
        <v>15</v>
      </c>
      <c r="AA365" s="242">
        <v>0.75</v>
      </c>
      <c r="AB365" s="242">
        <f t="shared" si="71"/>
        <v>1.8</v>
      </c>
      <c r="AC365" s="242">
        <f t="shared" si="78"/>
        <v>43</v>
      </c>
      <c r="AD365" s="241" t="str" cm="1">
        <f t="array" ref="AD365">IFERROR(INDEX($AO$26:$AO$35, AF365), "-")</f>
        <v>-</v>
      </c>
      <c r="AE365" s="243" cm="1">
        <f t="array" ref="AE365">IFERROR(INDEX(($AP$26:$AS$35,$AP$36:$AV$40), IF($Y$20="B", MATCH($AF365, $AN$36:$AN$40, 0), MATCH($AF365, $AN$26:$AN$35, 0)), MATCH($AK365, $AP$25:$AV$25, 0), IF($Y$20="B", 2, 1)), 0)</f>
        <v>0</v>
      </c>
      <c r="AF365" s="244" t="str">
        <f t="shared" si="72"/>
        <v>-</v>
      </c>
      <c r="AG365" s="244" t="str">
        <f t="shared" si="79"/>
        <v>-</v>
      </c>
      <c r="AH365" s="245" t="str">
        <f t="shared" si="80"/>
        <v>-</v>
      </c>
      <c r="AI365" s="245" t="str">
        <f t="shared" si="81"/>
        <v>-</v>
      </c>
      <c r="AJ365" s="245" t="str" cm="1">
        <f t="array" ref="AJ365">IF($AG365=1, IF(ISBLANK($L365), "!", $L365), IFERROR(_xlfn.SWITCH(TRUE, AH365&lt;=0.5, "A", AH365&lt;=1, "B", AH365&lt;=1.5, "C", AH365&lt;=2, "D", AH365&lt;=2.5, "E", AH365&lt;=3, "F", AH365&lt;=1000, "G"), "-"))</f>
        <v>-</v>
      </c>
      <c r="AK365" s="245" t="str">
        <f t="shared" si="82"/>
        <v>-</v>
      </c>
      <c r="AL365" s="246" t="str">
        <f t="shared" si="83"/>
        <v>-</v>
      </c>
      <c r="AM365" s="237"/>
      <c r="AN365" s="237"/>
      <c r="AO365" s="237"/>
      <c r="AP365" s="237"/>
      <c r="AQ365" s="237"/>
      <c r="AR365" s="237"/>
      <c r="AS365" s="237"/>
      <c r="AT365" s="237"/>
      <c r="AU365" s="237"/>
      <c r="AV365" s="237"/>
      <c r="AW365" s="13"/>
      <c r="AX365" s="13"/>
    </row>
    <row r="366" spans="1:50" ht="12.75" customHeight="1" x14ac:dyDescent="0.2">
      <c r="A366" s="144">
        <f t="shared" si="70"/>
        <v>16</v>
      </c>
      <c r="B366" s="9">
        <v>343</v>
      </c>
      <c r="C366" s="213"/>
      <c r="D366" s="214"/>
      <c r="E366" s="79" t="str">
        <f>IF(ISBLANK(D366), "", VLOOKUP(D366, Z!$A$2:$C$4127, 3, FALSE))</f>
        <v/>
      </c>
      <c r="F366" s="215"/>
      <c r="G366" s="216"/>
      <c r="H366" s="217" t="b">
        <v>0</v>
      </c>
      <c r="I366" s="217" t="b">
        <v>0</v>
      </c>
      <c r="J366" s="152" t="str">
        <f t="shared" si="73"/>
        <v>-</v>
      </c>
      <c r="K366" s="218"/>
      <c r="L366" s="219"/>
      <c r="M366" s="220"/>
      <c r="N366" s="152" t="str">
        <f t="shared" si="74"/>
        <v>-</v>
      </c>
      <c r="O366" s="221"/>
      <c r="P366" s="222"/>
      <c r="Q366" s="214"/>
      <c r="R366" s="223"/>
      <c r="S366" s="213"/>
      <c r="T366" s="214"/>
      <c r="U366" s="79" t="str">
        <f>IF(ISBLANK(T366), "", VLOOKUP(T366, Z!$A$2:$C$4127, 3, FALSE))</f>
        <v/>
      </c>
      <c r="V366" s="225"/>
      <c r="W366" s="160">
        <f t="shared" si="75"/>
        <v>0</v>
      </c>
      <c r="X366" s="237"/>
      <c r="Y366" s="241">
        <f t="shared" si="76"/>
        <v>0</v>
      </c>
      <c r="Z366" s="242">
        <f t="shared" si="77"/>
        <v>15</v>
      </c>
      <c r="AA366" s="242">
        <v>0.75</v>
      </c>
      <c r="AB366" s="242">
        <f t="shared" si="71"/>
        <v>1.8</v>
      </c>
      <c r="AC366" s="242">
        <f t="shared" si="78"/>
        <v>43</v>
      </c>
      <c r="AD366" s="241" t="str" cm="1">
        <f t="array" ref="AD366">IFERROR(INDEX($AO$26:$AO$35, AF366), "-")</f>
        <v>-</v>
      </c>
      <c r="AE366" s="243" cm="1">
        <f t="array" ref="AE366">IFERROR(INDEX(($AP$26:$AS$35,$AP$36:$AV$40), IF($Y$20="B", MATCH($AF366, $AN$36:$AN$40, 0), MATCH($AF366, $AN$26:$AN$35, 0)), MATCH($AK366, $AP$25:$AV$25, 0), IF($Y$20="B", 2, 1)), 0)</f>
        <v>0</v>
      </c>
      <c r="AF366" s="244" t="str">
        <f t="shared" si="72"/>
        <v>-</v>
      </c>
      <c r="AG366" s="244" t="str">
        <f t="shared" si="79"/>
        <v>-</v>
      </c>
      <c r="AH366" s="245" t="str">
        <f t="shared" si="80"/>
        <v>-</v>
      </c>
      <c r="AI366" s="245" t="str">
        <f t="shared" si="81"/>
        <v>-</v>
      </c>
      <c r="AJ366" s="245" t="str" cm="1">
        <f t="array" ref="AJ366">IF($AG366=1, IF(ISBLANK($L366), "!", $L366), IFERROR(_xlfn.SWITCH(TRUE, AH366&lt;=0.5, "A", AH366&lt;=1, "B", AH366&lt;=1.5, "C", AH366&lt;=2, "D", AH366&lt;=2.5, "E", AH366&lt;=3, "F", AH366&lt;=1000, "G"), "-"))</f>
        <v>-</v>
      </c>
      <c r="AK366" s="245" t="str">
        <f t="shared" si="82"/>
        <v>-</v>
      </c>
      <c r="AL366" s="246" t="str">
        <f t="shared" si="83"/>
        <v>-</v>
      </c>
      <c r="AM366" s="237"/>
      <c r="AN366" s="237"/>
      <c r="AO366" s="237"/>
      <c r="AP366" s="237"/>
      <c r="AQ366" s="237"/>
      <c r="AR366" s="237"/>
      <c r="AS366" s="237"/>
      <c r="AT366" s="237"/>
      <c r="AU366" s="237"/>
      <c r="AV366" s="237"/>
      <c r="AW366" s="13"/>
      <c r="AX366" s="13"/>
    </row>
    <row r="367" spans="1:50" ht="12.75" customHeight="1" x14ac:dyDescent="0.2">
      <c r="A367" s="144">
        <f t="shared" si="70"/>
        <v>16</v>
      </c>
      <c r="B367" s="9">
        <v>344</v>
      </c>
      <c r="C367" s="213"/>
      <c r="D367" s="214"/>
      <c r="E367" s="79" t="str">
        <f>IF(ISBLANK(D367), "", VLOOKUP(D367, Z!$A$2:$C$4127, 3, FALSE))</f>
        <v/>
      </c>
      <c r="F367" s="215"/>
      <c r="G367" s="216"/>
      <c r="H367" s="217" t="b">
        <v>0</v>
      </c>
      <c r="I367" s="217" t="b">
        <v>0</v>
      </c>
      <c r="J367" s="152" t="str">
        <f t="shared" si="73"/>
        <v>-</v>
      </c>
      <c r="K367" s="218"/>
      <c r="L367" s="219"/>
      <c r="M367" s="220"/>
      <c r="N367" s="152" t="str">
        <f t="shared" si="74"/>
        <v>-</v>
      </c>
      <c r="O367" s="221"/>
      <c r="P367" s="222"/>
      <c r="Q367" s="214"/>
      <c r="R367" s="223"/>
      <c r="S367" s="213"/>
      <c r="T367" s="214"/>
      <c r="U367" s="79" t="str">
        <f>IF(ISBLANK(T367), "", VLOOKUP(T367, Z!$A$2:$C$4127, 3, FALSE))</f>
        <v/>
      </c>
      <c r="V367" s="225"/>
      <c r="W367" s="160">
        <f t="shared" si="75"/>
        <v>0</v>
      </c>
      <c r="X367" s="237"/>
      <c r="Y367" s="241">
        <f t="shared" si="76"/>
        <v>0</v>
      </c>
      <c r="Z367" s="242">
        <f t="shared" si="77"/>
        <v>15</v>
      </c>
      <c r="AA367" s="242">
        <v>0.75</v>
      </c>
      <c r="AB367" s="242">
        <f t="shared" si="71"/>
        <v>1.8</v>
      </c>
      <c r="AC367" s="242">
        <f t="shared" si="78"/>
        <v>43</v>
      </c>
      <c r="AD367" s="241" t="str" cm="1">
        <f t="array" ref="AD367">IFERROR(INDEX($AO$26:$AO$35, AF367), "-")</f>
        <v>-</v>
      </c>
      <c r="AE367" s="243" cm="1">
        <f t="array" ref="AE367">IFERROR(INDEX(($AP$26:$AS$35,$AP$36:$AV$40), IF($Y$20="B", MATCH($AF367, $AN$36:$AN$40, 0), MATCH($AF367, $AN$26:$AN$35, 0)), MATCH($AK367, $AP$25:$AV$25, 0), IF($Y$20="B", 2, 1)), 0)</f>
        <v>0</v>
      </c>
      <c r="AF367" s="244" t="str">
        <f t="shared" si="72"/>
        <v>-</v>
      </c>
      <c r="AG367" s="244" t="str">
        <f t="shared" si="79"/>
        <v>-</v>
      </c>
      <c r="AH367" s="245" t="str">
        <f t="shared" si="80"/>
        <v>-</v>
      </c>
      <c r="AI367" s="245" t="str">
        <f t="shared" si="81"/>
        <v>-</v>
      </c>
      <c r="AJ367" s="245" t="str" cm="1">
        <f t="array" ref="AJ367">IF($AG367=1, IF(ISBLANK($L367), "!", $L367), IFERROR(_xlfn.SWITCH(TRUE, AH367&lt;=0.5, "A", AH367&lt;=1, "B", AH367&lt;=1.5, "C", AH367&lt;=2, "D", AH367&lt;=2.5, "E", AH367&lt;=3, "F", AH367&lt;=1000, "G"), "-"))</f>
        <v>-</v>
      </c>
      <c r="AK367" s="245" t="str">
        <f t="shared" si="82"/>
        <v>-</v>
      </c>
      <c r="AL367" s="246" t="str">
        <f t="shared" si="83"/>
        <v>-</v>
      </c>
      <c r="AM367" s="237"/>
      <c r="AN367" s="237"/>
      <c r="AO367" s="237"/>
      <c r="AP367" s="237"/>
      <c r="AQ367" s="237"/>
      <c r="AR367" s="237"/>
      <c r="AS367" s="237"/>
      <c r="AT367" s="237"/>
      <c r="AU367" s="237"/>
      <c r="AV367" s="237"/>
      <c r="AW367" s="13"/>
      <c r="AX367" s="13"/>
    </row>
    <row r="368" spans="1:50" ht="12.75" customHeight="1" x14ac:dyDescent="0.2">
      <c r="A368" s="144">
        <f t="shared" si="70"/>
        <v>16</v>
      </c>
      <c r="B368" s="9">
        <v>345</v>
      </c>
      <c r="C368" s="213"/>
      <c r="D368" s="214"/>
      <c r="E368" s="79" t="str">
        <f>IF(ISBLANK(D368), "", VLOOKUP(D368, Z!$A$2:$C$4127, 3, FALSE))</f>
        <v/>
      </c>
      <c r="F368" s="215"/>
      <c r="G368" s="216"/>
      <c r="H368" s="217" t="b">
        <v>0</v>
      </c>
      <c r="I368" s="217" t="b">
        <v>0</v>
      </c>
      <c r="J368" s="152" t="str">
        <f t="shared" si="73"/>
        <v>-</v>
      </c>
      <c r="K368" s="218"/>
      <c r="L368" s="219"/>
      <c r="M368" s="220"/>
      <c r="N368" s="152" t="str">
        <f t="shared" si="74"/>
        <v>-</v>
      </c>
      <c r="O368" s="221"/>
      <c r="P368" s="222"/>
      <c r="Q368" s="214"/>
      <c r="R368" s="223"/>
      <c r="S368" s="213"/>
      <c r="T368" s="214"/>
      <c r="U368" s="79" t="str">
        <f>IF(ISBLANK(T368), "", VLOOKUP(T368, Z!$A$2:$C$4127, 3, FALSE))</f>
        <v/>
      </c>
      <c r="V368" s="225"/>
      <c r="W368" s="160">
        <f t="shared" si="75"/>
        <v>0</v>
      </c>
      <c r="X368" s="237"/>
      <c r="Y368" s="241">
        <f t="shared" si="76"/>
        <v>0</v>
      </c>
      <c r="Z368" s="242">
        <f t="shared" si="77"/>
        <v>15</v>
      </c>
      <c r="AA368" s="242">
        <v>0.75</v>
      </c>
      <c r="AB368" s="242">
        <f t="shared" si="71"/>
        <v>1.8</v>
      </c>
      <c r="AC368" s="242">
        <f t="shared" si="78"/>
        <v>43</v>
      </c>
      <c r="AD368" s="241" t="str" cm="1">
        <f t="array" ref="AD368">IFERROR(INDEX($AO$26:$AO$35, AF368), "-")</f>
        <v>-</v>
      </c>
      <c r="AE368" s="243" cm="1">
        <f t="array" ref="AE368">IFERROR(INDEX(($AP$26:$AS$35,$AP$36:$AV$40), IF($Y$20="B", MATCH($AF368, $AN$36:$AN$40, 0), MATCH($AF368, $AN$26:$AN$35, 0)), MATCH($AK368, $AP$25:$AV$25, 0), IF($Y$20="B", 2, 1)), 0)</f>
        <v>0</v>
      </c>
      <c r="AF368" s="244" t="str">
        <f t="shared" si="72"/>
        <v>-</v>
      </c>
      <c r="AG368" s="244" t="str">
        <f t="shared" si="79"/>
        <v>-</v>
      </c>
      <c r="AH368" s="245" t="str">
        <f t="shared" si="80"/>
        <v>-</v>
      </c>
      <c r="AI368" s="245" t="str">
        <f t="shared" si="81"/>
        <v>-</v>
      </c>
      <c r="AJ368" s="245" t="str" cm="1">
        <f t="array" ref="AJ368">IF($AG368=1, IF(ISBLANK($L368), "!", $L368), IFERROR(_xlfn.SWITCH(TRUE, AH368&lt;=0.5, "A", AH368&lt;=1, "B", AH368&lt;=1.5, "C", AH368&lt;=2, "D", AH368&lt;=2.5, "E", AH368&lt;=3, "F", AH368&lt;=1000, "G"), "-"))</f>
        <v>-</v>
      </c>
      <c r="AK368" s="245" t="str">
        <f t="shared" si="82"/>
        <v>-</v>
      </c>
      <c r="AL368" s="246" t="str">
        <f t="shared" si="83"/>
        <v>-</v>
      </c>
      <c r="AM368" s="237"/>
      <c r="AN368" s="237"/>
      <c r="AO368" s="237"/>
      <c r="AP368" s="237"/>
      <c r="AQ368" s="237"/>
      <c r="AR368" s="237"/>
      <c r="AS368" s="237"/>
      <c r="AT368" s="237"/>
      <c r="AU368" s="237"/>
      <c r="AV368" s="237"/>
      <c r="AW368" s="13"/>
      <c r="AX368" s="13"/>
    </row>
    <row r="369" spans="1:50" ht="12.75" customHeight="1" x14ac:dyDescent="0.2">
      <c r="A369" s="144">
        <f t="shared" si="70"/>
        <v>16</v>
      </c>
      <c r="B369" s="9">
        <v>346</v>
      </c>
      <c r="C369" s="213"/>
      <c r="D369" s="214"/>
      <c r="E369" s="79" t="str">
        <f>IF(ISBLANK(D369), "", VLOOKUP(D369, Z!$A$2:$C$4127, 3, FALSE))</f>
        <v/>
      </c>
      <c r="F369" s="215"/>
      <c r="G369" s="216"/>
      <c r="H369" s="217" t="b">
        <v>0</v>
      </c>
      <c r="I369" s="217" t="b">
        <v>0</v>
      </c>
      <c r="J369" s="152" t="str">
        <f t="shared" si="73"/>
        <v>-</v>
      </c>
      <c r="K369" s="218"/>
      <c r="L369" s="219"/>
      <c r="M369" s="220"/>
      <c r="N369" s="152" t="str">
        <f t="shared" si="74"/>
        <v>-</v>
      </c>
      <c r="O369" s="221"/>
      <c r="P369" s="222"/>
      <c r="Q369" s="214"/>
      <c r="R369" s="223"/>
      <c r="S369" s="213"/>
      <c r="T369" s="214"/>
      <c r="U369" s="79" t="str">
        <f>IF(ISBLANK(T369), "", VLOOKUP(T369, Z!$A$2:$C$4127, 3, FALSE))</f>
        <v/>
      </c>
      <c r="V369" s="225"/>
      <c r="W369" s="160">
        <f t="shared" si="75"/>
        <v>0</v>
      </c>
      <c r="X369" s="237"/>
      <c r="Y369" s="241">
        <f t="shared" si="76"/>
        <v>0</v>
      </c>
      <c r="Z369" s="242">
        <f t="shared" si="77"/>
        <v>15</v>
      </c>
      <c r="AA369" s="242">
        <v>0.75</v>
      </c>
      <c r="AB369" s="242">
        <f t="shared" si="71"/>
        <v>1.8</v>
      </c>
      <c r="AC369" s="242">
        <f t="shared" si="78"/>
        <v>43</v>
      </c>
      <c r="AD369" s="241" t="str" cm="1">
        <f t="array" ref="AD369">IFERROR(INDEX($AO$26:$AO$35, AF369), "-")</f>
        <v>-</v>
      </c>
      <c r="AE369" s="243" cm="1">
        <f t="array" ref="AE369">IFERROR(INDEX(($AP$26:$AS$35,$AP$36:$AV$40), IF($Y$20="B", MATCH($AF369, $AN$36:$AN$40, 0), MATCH($AF369, $AN$26:$AN$35, 0)), MATCH($AK369, $AP$25:$AV$25, 0), IF($Y$20="B", 2, 1)), 0)</f>
        <v>0</v>
      </c>
      <c r="AF369" s="244" t="str">
        <f t="shared" si="72"/>
        <v>-</v>
      </c>
      <c r="AG369" s="244" t="str">
        <f t="shared" si="79"/>
        <v>-</v>
      </c>
      <c r="AH369" s="245" t="str">
        <f t="shared" si="80"/>
        <v>-</v>
      </c>
      <c r="AI369" s="245" t="str">
        <f t="shared" si="81"/>
        <v>-</v>
      </c>
      <c r="AJ369" s="245" t="str" cm="1">
        <f t="array" ref="AJ369">IF($AG369=1, IF(ISBLANK($L369), "!", $L369), IFERROR(_xlfn.SWITCH(TRUE, AH369&lt;=0.5, "A", AH369&lt;=1, "B", AH369&lt;=1.5, "C", AH369&lt;=2, "D", AH369&lt;=2.5, "E", AH369&lt;=3, "F", AH369&lt;=1000, "G"), "-"))</f>
        <v>-</v>
      </c>
      <c r="AK369" s="245" t="str">
        <f t="shared" si="82"/>
        <v>-</v>
      </c>
      <c r="AL369" s="246" t="str">
        <f t="shared" si="83"/>
        <v>-</v>
      </c>
      <c r="AM369" s="237"/>
      <c r="AN369" s="237"/>
      <c r="AO369" s="237"/>
      <c r="AP369" s="237"/>
      <c r="AQ369" s="237"/>
      <c r="AR369" s="237"/>
      <c r="AS369" s="237"/>
      <c r="AT369" s="237"/>
      <c r="AU369" s="237"/>
      <c r="AV369" s="237"/>
      <c r="AW369" s="13"/>
      <c r="AX369" s="13"/>
    </row>
    <row r="370" spans="1:50" ht="12.75" customHeight="1" x14ac:dyDescent="0.2">
      <c r="A370" s="144">
        <f t="shared" si="70"/>
        <v>16</v>
      </c>
      <c r="B370" s="9">
        <v>347</v>
      </c>
      <c r="C370" s="213"/>
      <c r="D370" s="214"/>
      <c r="E370" s="79" t="str">
        <f>IF(ISBLANK(D370), "", VLOOKUP(D370, Z!$A$2:$C$4127, 3, FALSE))</f>
        <v/>
      </c>
      <c r="F370" s="215"/>
      <c r="G370" s="216"/>
      <c r="H370" s="217" t="b">
        <v>0</v>
      </c>
      <c r="I370" s="217" t="b">
        <v>0</v>
      </c>
      <c r="J370" s="152" t="str">
        <f t="shared" si="73"/>
        <v>-</v>
      </c>
      <c r="K370" s="218"/>
      <c r="L370" s="219"/>
      <c r="M370" s="220"/>
      <c r="N370" s="152" t="str">
        <f t="shared" si="74"/>
        <v>-</v>
      </c>
      <c r="O370" s="221"/>
      <c r="P370" s="222"/>
      <c r="Q370" s="214"/>
      <c r="R370" s="223"/>
      <c r="S370" s="213"/>
      <c r="T370" s="214"/>
      <c r="U370" s="79" t="str">
        <f>IF(ISBLANK(T370), "", VLOOKUP(T370, Z!$A$2:$C$4127, 3, FALSE))</f>
        <v/>
      </c>
      <c r="V370" s="225"/>
      <c r="W370" s="160">
        <f t="shared" si="75"/>
        <v>0</v>
      </c>
      <c r="X370" s="237"/>
      <c r="Y370" s="241">
        <f t="shared" si="76"/>
        <v>0</v>
      </c>
      <c r="Z370" s="242">
        <f t="shared" si="77"/>
        <v>15</v>
      </c>
      <c r="AA370" s="242">
        <v>0.75</v>
      </c>
      <c r="AB370" s="242">
        <f t="shared" si="71"/>
        <v>1.8</v>
      </c>
      <c r="AC370" s="242">
        <f t="shared" si="78"/>
        <v>43</v>
      </c>
      <c r="AD370" s="241" t="str" cm="1">
        <f t="array" ref="AD370">IFERROR(INDEX($AO$26:$AO$35, AF370), "-")</f>
        <v>-</v>
      </c>
      <c r="AE370" s="243" cm="1">
        <f t="array" ref="AE370">IFERROR(INDEX(($AP$26:$AS$35,$AP$36:$AV$40), IF($Y$20="B", MATCH($AF370, $AN$36:$AN$40, 0), MATCH($AF370, $AN$26:$AN$35, 0)), MATCH($AK370, $AP$25:$AV$25, 0), IF($Y$20="B", 2, 1)), 0)</f>
        <v>0</v>
      </c>
      <c r="AF370" s="244" t="str">
        <f t="shared" si="72"/>
        <v>-</v>
      </c>
      <c r="AG370" s="244" t="str">
        <f t="shared" si="79"/>
        <v>-</v>
      </c>
      <c r="AH370" s="245" t="str">
        <f t="shared" si="80"/>
        <v>-</v>
      </c>
      <c r="AI370" s="245" t="str">
        <f t="shared" si="81"/>
        <v>-</v>
      </c>
      <c r="AJ370" s="245" t="str" cm="1">
        <f t="array" ref="AJ370">IF($AG370=1, IF(ISBLANK($L370), "!", $L370), IFERROR(_xlfn.SWITCH(TRUE, AH370&lt;=0.5, "A", AH370&lt;=1, "B", AH370&lt;=1.5, "C", AH370&lt;=2, "D", AH370&lt;=2.5, "E", AH370&lt;=3, "F", AH370&lt;=1000, "G"), "-"))</f>
        <v>-</v>
      </c>
      <c r="AK370" s="245" t="str">
        <f t="shared" si="82"/>
        <v>-</v>
      </c>
      <c r="AL370" s="246" t="str">
        <f t="shared" si="83"/>
        <v>-</v>
      </c>
      <c r="AM370" s="237"/>
      <c r="AN370" s="237"/>
      <c r="AO370" s="237"/>
      <c r="AP370" s="237"/>
      <c r="AQ370" s="237"/>
      <c r="AR370" s="237"/>
      <c r="AS370" s="237"/>
      <c r="AT370" s="237"/>
      <c r="AU370" s="237"/>
      <c r="AV370" s="237"/>
      <c r="AW370" s="13"/>
      <c r="AX370" s="13"/>
    </row>
    <row r="371" spans="1:50" ht="12.75" customHeight="1" x14ac:dyDescent="0.2">
      <c r="A371" s="144">
        <f t="shared" si="70"/>
        <v>16</v>
      </c>
      <c r="B371" s="9">
        <v>348</v>
      </c>
      <c r="C371" s="213"/>
      <c r="D371" s="214"/>
      <c r="E371" s="79" t="str">
        <f>IF(ISBLANK(D371), "", VLOOKUP(D371, Z!$A$2:$C$4127, 3, FALSE))</f>
        <v/>
      </c>
      <c r="F371" s="215"/>
      <c r="G371" s="216"/>
      <c r="H371" s="217" t="b">
        <v>0</v>
      </c>
      <c r="I371" s="217" t="b">
        <v>0</v>
      </c>
      <c r="J371" s="152" t="str">
        <f t="shared" si="73"/>
        <v>-</v>
      </c>
      <c r="K371" s="218"/>
      <c r="L371" s="219"/>
      <c r="M371" s="220"/>
      <c r="N371" s="152" t="str">
        <f t="shared" si="74"/>
        <v>-</v>
      </c>
      <c r="O371" s="221"/>
      <c r="P371" s="222"/>
      <c r="Q371" s="214"/>
      <c r="R371" s="223"/>
      <c r="S371" s="213"/>
      <c r="T371" s="214"/>
      <c r="U371" s="79" t="str">
        <f>IF(ISBLANK(T371), "", VLOOKUP(T371, Z!$A$2:$C$4127, 3, FALSE))</f>
        <v/>
      </c>
      <c r="V371" s="225"/>
      <c r="W371" s="160">
        <f t="shared" si="75"/>
        <v>0</v>
      </c>
      <c r="X371" s="237"/>
      <c r="Y371" s="241">
        <f t="shared" si="76"/>
        <v>0</v>
      </c>
      <c r="Z371" s="242">
        <f t="shared" si="77"/>
        <v>15</v>
      </c>
      <c r="AA371" s="242">
        <v>0.75</v>
      </c>
      <c r="AB371" s="242">
        <f t="shared" si="71"/>
        <v>1.8</v>
      </c>
      <c r="AC371" s="242">
        <f t="shared" si="78"/>
        <v>43</v>
      </c>
      <c r="AD371" s="241" t="str" cm="1">
        <f t="array" ref="AD371">IFERROR(INDEX($AO$26:$AO$35, AF371), "-")</f>
        <v>-</v>
      </c>
      <c r="AE371" s="243" cm="1">
        <f t="array" ref="AE371">IFERROR(INDEX(($AP$26:$AS$35,$AP$36:$AV$40), IF($Y$20="B", MATCH($AF371, $AN$36:$AN$40, 0), MATCH($AF371, $AN$26:$AN$35, 0)), MATCH($AK371, $AP$25:$AV$25, 0), IF($Y$20="B", 2, 1)), 0)</f>
        <v>0</v>
      </c>
      <c r="AF371" s="244" t="str">
        <f t="shared" si="72"/>
        <v>-</v>
      </c>
      <c r="AG371" s="244" t="str">
        <f t="shared" si="79"/>
        <v>-</v>
      </c>
      <c r="AH371" s="245" t="str">
        <f t="shared" si="80"/>
        <v>-</v>
      </c>
      <c r="AI371" s="245" t="str">
        <f t="shared" si="81"/>
        <v>-</v>
      </c>
      <c r="AJ371" s="245" t="str" cm="1">
        <f t="array" ref="AJ371">IF($AG371=1, IF(ISBLANK($L371), "!", $L371), IFERROR(_xlfn.SWITCH(TRUE, AH371&lt;=0.5, "A", AH371&lt;=1, "B", AH371&lt;=1.5, "C", AH371&lt;=2, "D", AH371&lt;=2.5, "E", AH371&lt;=3, "F", AH371&lt;=1000, "G"), "-"))</f>
        <v>-</v>
      </c>
      <c r="AK371" s="245" t="str">
        <f t="shared" si="82"/>
        <v>-</v>
      </c>
      <c r="AL371" s="246" t="str">
        <f t="shared" si="83"/>
        <v>-</v>
      </c>
      <c r="AM371" s="237"/>
      <c r="AN371" s="237"/>
      <c r="AO371" s="237"/>
      <c r="AP371" s="237"/>
      <c r="AQ371" s="237"/>
      <c r="AR371" s="237"/>
      <c r="AS371" s="237"/>
      <c r="AT371" s="237"/>
      <c r="AU371" s="237"/>
      <c r="AV371" s="237"/>
      <c r="AW371" s="13"/>
      <c r="AX371" s="13"/>
    </row>
    <row r="372" spans="1:50" ht="12.75" customHeight="1" x14ac:dyDescent="0.2">
      <c r="A372" s="144">
        <f t="shared" si="70"/>
        <v>16</v>
      </c>
      <c r="B372" s="9">
        <v>349</v>
      </c>
      <c r="C372" s="213"/>
      <c r="D372" s="214"/>
      <c r="E372" s="79" t="str">
        <f>IF(ISBLANK(D372), "", VLOOKUP(D372, Z!$A$2:$C$4127, 3, FALSE))</f>
        <v/>
      </c>
      <c r="F372" s="215"/>
      <c r="G372" s="216"/>
      <c r="H372" s="217" t="b">
        <v>0</v>
      </c>
      <c r="I372" s="217" t="b">
        <v>0</v>
      </c>
      <c r="J372" s="152" t="str">
        <f t="shared" si="73"/>
        <v>-</v>
      </c>
      <c r="K372" s="218"/>
      <c r="L372" s="219"/>
      <c r="M372" s="220"/>
      <c r="N372" s="152" t="str">
        <f t="shared" si="74"/>
        <v>-</v>
      </c>
      <c r="O372" s="221"/>
      <c r="P372" s="222"/>
      <c r="Q372" s="214"/>
      <c r="R372" s="223"/>
      <c r="S372" s="213"/>
      <c r="T372" s="214"/>
      <c r="U372" s="79" t="str">
        <f>IF(ISBLANK(T372), "", VLOOKUP(T372, Z!$A$2:$C$4127, 3, FALSE))</f>
        <v/>
      </c>
      <c r="V372" s="225"/>
      <c r="W372" s="160">
        <f t="shared" si="75"/>
        <v>0</v>
      </c>
      <c r="X372" s="237"/>
      <c r="Y372" s="241">
        <f t="shared" si="76"/>
        <v>0</v>
      </c>
      <c r="Z372" s="242">
        <f t="shared" si="77"/>
        <v>15</v>
      </c>
      <c r="AA372" s="242">
        <v>0.75</v>
      </c>
      <c r="AB372" s="242">
        <f t="shared" si="71"/>
        <v>1.8</v>
      </c>
      <c r="AC372" s="242">
        <f t="shared" si="78"/>
        <v>43</v>
      </c>
      <c r="AD372" s="241" t="str" cm="1">
        <f t="array" ref="AD372">IFERROR(INDEX($AO$26:$AO$35, AF372), "-")</f>
        <v>-</v>
      </c>
      <c r="AE372" s="243" cm="1">
        <f t="array" ref="AE372">IFERROR(INDEX(($AP$26:$AS$35,$AP$36:$AV$40), IF($Y$20="B", MATCH($AF372, $AN$36:$AN$40, 0), MATCH($AF372, $AN$26:$AN$35, 0)), MATCH($AK372, $AP$25:$AV$25, 0), IF($Y$20="B", 2, 1)), 0)</f>
        <v>0</v>
      </c>
      <c r="AF372" s="244" t="str">
        <f t="shared" si="72"/>
        <v>-</v>
      </c>
      <c r="AG372" s="244" t="str">
        <f t="shared" si="79"/>
        <v>-</v>
      </c>
      <c r="AH372" s="245" t="str">
        <f t="shared" si="80"/>
        <v>-</v>
      </c>
      <c r="AI372" s="245" t="str">
        <f t="shared" si="81"/>
        <v>-</v>
      </c>
      <c r="AJ372" s="245" t="str" cm="1">
        <f t="array" ref="AJ372">IF($AG372=1, IF(ISBLANK($L372), "!", $L372), IFERROR(_xlfn.SWITCH(TRUE, AH372&lt;=0.5, "A", AH372&lt;=1, "B", AH372&lt;=1.5, "C", AH372&lt;=2, "D", AH372&lt;=2.5, "E", AH372&lt;=3, "F", AH372&lt;=1000, "G"), "-"))</f>
        <v>-</v>
      </c>
      <c r="AK372" s="245" t="str">
        <f t="shared" si="82"/>
        <v>-</v>
      </c>
      <c r="AL372" s="246" t="str">
        <f t="shared" si="83"/>
        <v>-</v>
      </c>
      <c r="AM372" s="237"/>
      <c r="AN372" s="237"/>
      <c r="AO372" s="237"/>
      <c r="AP372" s="237"/>
      <c r="AQ372" s="237"/>
      <c r="AR372" s="237"/>
      <c r="AS372" s="237"/>
      <c r="AT372" s="237"/>
      <c r="AU372" s="237"/>
      <c r="AV372" s="237"/>
      <c r="AW372" s="13"/>
      <c r="AX372" s="13"/>
    </row>
    <row r="373" spans="1:50" ht="12.75" customHeight="1" x14ac:dyDescent="0.2">
      <c r="A373" s="144">
        <f t="shared" si="70"/>
        <v>16</v>
      </c>
      <c r="B373" s="9">
        <v>350</v>
      </c>
      <c r="C373" s="213"/>
      <c r="D373" s="214"/>
      <c r="E373" s="79" t="str">
        <f>IF(ISBLANK(D373), "", VLOOKUP(D373, Z!$A$2:$C$4127, 3, FALSE))</f>
        <v/>
      </c>
      <c r="F373" s="215"/>
      <c r="G373" s="216"/>
      <c r="H373" s="217" t="b">
        <v>0</v>
      </c>
      <c r="I373" s="217" t="b">
        <v>0</v>
      </c>
      <c r="J373" s="152" t="str">
        <f t="shared" si="73"/>
        <v>-</v>
      </c>
      <c r="K373" s="218"/>
      <c r="L373" s="219"/>
      <c r="M373" s="220"/>
      <c r="N373" s="152" t="str">
        <f t="shared" si="74"/>
        <v>-</v>
      </c>
      <c r="O373" s="221"/>
      <c r="P373" s="222"/>
      <c r="Q373" s="214"/>
      <c r="R373" s="223"/>
      <c r="S373" s="213"/>
      <c r="T373" s="214"/>
      <c r="U373" s="79" t="str">
        <f>IF(ISBLANK(T373), "", VLOOKUP(T373, Z!$A$2:$C$4127, 3, FALSE))</f>
        <v/>
      </c>
      <c r="V373" s="225"/>
      <c r="W373" s="160">
        <f t="shared" si="75"/>
        <v>0</v>
      </c>
      <c r="X373" s="237"/>
      <c r="Y373" s="241">
        <f t="shared" si="76"/>
        <v>0</v>
      </c>
      <c r="Z373" s="242">
        <f t="shared" si="77"/>
        <v>15</v>
      </c>
      <c r="AA373" s="242">
        <v>0.75</v>
      </c>
      <c r="AB373" s="242">
        <f t="shared" si="71"/>
        <v>1.8</v>
      </c>
      <c r="AC373" s="242">
        <f t="shared" si="78"/>
        <v>43</v>
      </c>
      <c r="AD373" s="241" t="str" cm="1">
        <f t="array" ref="AD373">IFERROR(INDEX($AO$26:$AO$35, AF373), "-")</f>
        <v>-</v>
      </c>
      <c r="AE373" s="243" cm="1">
        <f t="array" ref="AE373">IFERROR(INDEX(($AP$26:$AS$35,$AP$36:$AV$40), IF($Y$20="B", MATCH($AF373, $AN$36:$AN$40, 0), MATCH($AF373, $AN$26:$AN$35, 0)), MATCH($AK373, $AP$25:$AV$25, 0), IF($Y$20="B", 2, 1)), 0)</f>
        <v>0</v>
      </c>
      <c r="AF373" s="244" t="str">
        <f t="shared" si="72"/>
        <v>-</v>
      </c>
      <c r="AG373" s="244" t="str">
        <f t="shared" si="79"/>
        <v>-</v>
      </c>
      <c r="AH373" s="245" t="str">
        <f t="shared" si="80"/>
        <v>-</v>
      </c>
      <c r="AI373" s="245" t="str">
        <f t="shared" si="81"/>
        <v>-</v>
      </c>
      <c r="AJ373" s="245" t="str" cm="1">
        <f t="array" ref="AJ373">IF($AG373=1, IF(ISBLANK($L373), "!", $L373), IFERROR(_xlfn.SWITCH(TRUE, AH373&lt;=0.5, "A", AH373&lt;=1, "B", AH373&lt;=1.5, "C", AH373&lt;=2, "D", AH373&lt;=2.5, "E", AH373&lt;=3, "F", AH373&lt;=1000, "G"), "-"))</f>
        <v>-</v>
      </c>
      <c r="AK373" s="245" t="str">
        <f t="shared" si="82"/>
        <v>-</v>
      </c>
      <c r="AL373" s="246" t="str">
        <f t="shared" si="83"/>
        <v>-</v>
      </c>
      <c r="AM373" s="237"/>
      <c r="AN373" s="237"/>
      <c r="AO373" s="237"/>
      <c r="AP373" s="237"/>
      <c r="AQ373" s="237"/>
      <c r="AR373" s="237"/>
      <c r="AS373" s="237"/>
      <c r="AT373" s="237"/>
      <c r="AU373" s="237"/>
      <c r="AV373" s="237"/>
      <c r="AW373" s="13"/>
      <c r="AX373" s="13"/>
    </row>
    <row r="374" spans="1:50" ht="12.75" customHeight="1" x14ac:dyDescent="0.2">
      <c r="A374" s="144">
        <f t="shared" si="70"/>
        <v>16</v>
      </c>
      <c r="B374" s="9">
        <v>351</v>
      </c>
      <c r="C374" s="213"/>
      <c r="D374" s="214"/>
      <c r="E374" s="79" t="str">
        <f>IF(ISBLANK(D374), "", VLOOKUP(D374, Z!$A$2:$C$4127, 3, FALSE))</f>
        <v/>
      </c>
      <c r="F374" s="215"/>
      <c r="G374" s="216"/>
      <c r="H374" s="217" t="b">
        <v>0</v>
      </c>
      <c r="I374" s="217" t="b">
        <v>0</v>
      </c>
      <c r="J374" s="152" t="str">
        <f t="shared" si="73"/>
        <v>-</v>
      </c>
      <c r="K374" s="218"/>
      <c r="L374" s="219"/>
      <c r="M374" s="220"/>
      <c r="N374" s="152" t="str">
        <f t="shared" si="74"/>
        <v>-</v>
      </c>
      <c r="O374" s="221"/>
      <c r="P374" s="222"/>
      <c r="Q374" s="214"/>
      <c r="R374" s="223"/>
      <c r="S374" s="213"/>
      <c r="T374" s="214"/>
      <c r="U374" s="79" t="str">
        <f>IF(ISBLANK(T374), "", VLOOKUP(T374, Z!$A$2:$C$4127, 3, FALSE))</f>
        <v/>
      </c>
      <c r="V374" s="225"/>
      <c r="W374" s="160">
        <f t="shared" si="75"/>
        <v>0</v>
      </c>
      <c r="X374" s="237"/>
      <c r="Y374" s="241">
        <f t="shared" si="76"/>
        <v>0</v>
      </c>
      <c r="Z374" s="242">
        <f t="shared" si="77"/>
        <v>15</v>
      </c>
      <c r="AA374" s="242">
        <v>0.75</v>
      </c>
      <c r="AB374" s="242">
        <f t="shared" si="71"/>
        <v>1.8</v>
      </c>
      <c r="AC374" s="242">
        <f t="shared" si="78"/>
        <v>43</v>
      </c>
      <c r="AD374" s="241" t="str" cm="1">
        <f t="array" ref="AD374">IFERROR(INDEX($AO$26:$AO$35, AF374), "-")</f>
        <v>-</v>
      </c>
      <c r="AE374" s="243" cm="1">
        <f t="array" ref="AE374">IFERROR(INDEX(($AP$26:$AS$35,$AP$36:$AV$40), IF($Y$20="B", MATCH($AF374, $AN$36:$AN$40, 0), MATCH($AF374, $AN$26:$AN$35, 0)), MATCH($AK374, $AP$25:$AV$25, 0), IF($Y$20="B", 2, 1)), 0)</f>
        <v>0</v>
      </c>
      <c r="AF374" s="244" t="str">
        <f t="shared" si="72"/>
        <v>-</v>
      </c>
      <c r="AG374" s="244" t="str">
        <f t="shared" si="79"/>
        <v>-</v>
      </c>
      <c r="AH374" s="245" t="str">
        <f t="shared" si="80"/>
        <v>-</v>
      </c>
      <c r="AI374" s="245" t="str">
        <f t="shared" si="81"/>
        <v>-</v>
      </c>
      <c r="AJ374" s="245" t="str" cm="1">
        <f t="array" ref="AJ374">IF($AG374=1, IF(ISBLANK($L374), "!", $L374), IFERROR(_xlfn.SWITCH(TRUE, AH374&lt;=0.5, "A", AH374&lt;=1, "B", AH374&lt;=1.5, "C", AH374&lt;=2, "D", AH374&lt;=2.5, "E", AH374&lt;=3, "F", AH374&lt;=1000, "G"), "-"))</f>
        <v>-</v>
      </c>
      <c r="AK374" s="245" t="str">
        <f t="shared" si="82"/>
        <v>-</v>
      </c>
      <c r="AL374" s="246" t="str">
        <f t="shared" si="83"/>
        <v>-</v>
      </c>
      <c r="AM374" s="237"/>
      <c r="AN374" s="237"/>
      <c r="AO374" s="237"/>
      <c r="AP374" s="237"/>
      <c r="AQ374" s="237"/>
      <c r="AR374" s="237"/>
      <c r="AS374" s="237"/>
      <c r="AT374" s="237"/>
      <c r="AU374" s="237"/>
      <c r="AV374" s="237"/>
      <c r="AW374" s="13"/>
      <c r="AX374" s="13"/>
    </row>
    <row r="375" spans="1:50" ht="12.75" customHeight="1" x14ac:dyDescent="0.2">
      <c r="A375" s="144">
        <f t="shared" si="70"/>
        <v>16</v>
      </c>
      <c r="B375" s="9">
        <v>352</v>
      </c>
      <c r="C375" s="213"/>
      <c r="D375" s="214"/>
      <c r="E375" s="79" t="str">
        <f>IF(ISBLANK(D375), "", VLOOKUP(D375, Z!$A$2:$C$4127, 3, FALSE))</f>
        <v/>
      </c>
      <c r="F375" s="215"/>
      <c r="G375" s="216"/>
      <c r="H375" s="217" t="b">
        <v>0</v>
      </c>
      <c r="I375" s="217" t="b">
        <v>0</v>
      </c>
      <c r="J375" s="152" t="str">
        <f t="shared" si="73"/>
        <v>-</v>
      </c>
      <c r="K375" s="218"/>
      <c r="L375" s="219"/>
      <c r="M375" s="220"/>
      <c r="N375" s="152" t="str">
        <f t="shared" si="74"/>
        <v>-</v>
      </c>
      <c r="O375" s="221"/>
      <c r="P375" s="222"/>
      <c r="Q375" s="214"/>
      <c r="R375" s="223"/>
      <c r="S375" s="213"/>
      <c r="T375" s="214"/>
      <c r="U375" s="79" t="str">
        <f>IF(ISBLANK(T375), "", VLOOKUP(T375, Z!$A$2:$C$4127, 3, FALSE))</f>
        <v/>
      </c>
      <c r="V375" s="225"/>
      <c r="W375" s="160">
        <f t="shared" si="75"/>
        <v>0</v>
      </c>
      <c r="X375" s="237"/>
      <c r="Y375" s="241">
        <f t="shared" si="76"/>
        <v>0</v>
      </c>
      <c r="Z375" s="242">
        <f t="shared" si="77"/>
        <v>15</v>
      </c>
      <c r="AA375" s="242">
        <v>0.75</v>
      </c>
      <c r="AB375" s="242">
        <f t="shared" si="71"/>
        <v>1.8</v>
      </c>
      <c r="AC375" s="242">
        <f t="shared" si="78"/>
        <v>43</v>
      </c>
      <c r="AD375" s="241" t="str" cm="1">
        <f t="array" ref="AD375">IFERROR(INDEX($AO$26:$AO$35, AF375), "-")</f>
        <v>-</v>
      </c>
      <c r="AE375" s="243" cm="1">
        <f t="array" ref="AE375">IFERROR(INDEX(($AP$26:$AS$35,$AP$36:$AV$40), IF($Y$20="B", MATCH($AF375, $AN$36:$AN$40, 0), MATCH($AF375, $AN$26:$AN$35, 0)), MATCH($AK375, $AP$25:$AV$25, 0), IF($Y$20="B", 2, 1)), 0)</f>
        <v>0</v>
      </c>
      <c r="AF375" s="244" t="str">
        <f t="shared" si="72"/>
        <v>-</v>
      </c>
      <c r="AG375" s="244" t="str">
        <f t="shared" si="79"/>
        <v>-</v>
      </c>
      <c r="AH375" s="245" t="str">
        <f t="shared" si="80"/>
        <v>-</v>
      </c>
      <c r="AI375" s="245" t="str">
        <f t="shared" si="81"/>
        <v>-</v>
      </c>
      <c r="AJ375" s="245" t="str" cm="1">
        <f t="array" ref="AJ375">IF($AG375=1, IF(ISBLANK($L375), "!", $L375), IFERROR(_xlfn.SWITCH(TRUE, AH375&lt;=0.5, "A", AH375&lt;=1, "B", AH375&lt;=1.5, "C", AH375&lt;=2, "D", AH375&lt;=2.5, "E", AH375&lt;=3, "F", AH375&lt;=1000, "G"), "-"))</f>
        <v>-</v>
      </c>
      <c r="AK375" s="245" t="str">
        <f t="shared" si="82"/>
        <v>-</v>
      </c>
      <c r="AL375" s="246" t="str">
        <f t="shared" si="83"/>
        <v>-</v>
      </c>
      <c r="AM375" s="237"/>
      <c r="AN375" s="237"/>
      <c r="AO375" s="237"/>
      <c r="AP375" s="237"/>
      <c r="AQ375" s="237"/>
      <c r="AR375" s="237"/>
      <c r="AS375" s="237"/>
      <c r="AT375" s="237"/>
      <c r="AU375" s="237"/>
      <c r="AV375" s="237"/>
      <c r="AW375" s="13"/>
      <c r="AX375" s="13"/>
    </row>
    <row r="376" spans="1:50" ht="12.75" customHeight="1" x14ac:dyDescent="0.2">
      <c r="A376" s="144">
        <f t="shared" si="70"/>
        <v>16</v>
      </c>
      <c r="B376" s="9">
        <v>353</v>
      </c>
      <c r="C376" s="213"/>
      <c r="D376" s="214"/>
      <c r="E376" s="79" t="str">
        <f>IF(ISBLANK(D376), "", VLOOKUP(D376, Z!$A$2:$C$4127, 3, FALSE))</f>
        <v/>
      </c>
      <c r="F376" s="215"/>
      <c r="G376" s="216"/>
      <c r="H376" s="217" t="b">
        <v>0</v>
      </c>
      <c r="I376" s="217" t="b">
        <v>0</v>
      </c>
      <c r="J376" s="152" t="str">
        <f t="shared" si="73"/>
        <v>-</v>
      </c>
      <c r="K376" s="218"/>
      <c r="L376" s="219"/>
      <c r="M376" s="220"/>
      <c r="N376" s="152" t="str">
        <f t="shared" si="74"/>
        <v>-</v>
      </c>
      <c r="O376" s="221"/>
      <c r="P376" s="222"/>
      <c r="Q376" s="214"/>
      <c r="R376" s="223"/>
      <c r="S376" s="213"/>
      <c r="T376" s="214"/>
      <c r="U376" s="79" t="str">
        <f>IF(ISBLANK(T376), "", VLOOKUP(T376, Z!$A$2:$C$4127, 3, FALSE))</f>
        <v/>
      </c>
      <c r="V376" s="225"/>
      <c r="W376" s="160">
        <f t="shared" si="75"/>
        <v>0</v>
      </c>
      <c r="X376" s="237"/>
      <c r="Y376" s="241">
        <f t="shared" si="76"/>
        <v>0</v>
      </c>
      <c r="Z376" s="242">
        <f t="shared" si="77"/>
        <v>15</v>
      </c>
      <c r="AA376" s="242">
        <v>0.75</v>
      </c>
      <c r="AB376" s="242">
        <f t="shared" si="71"/>
        <v>1.8</v>
      </c>
      <c r="AC376" s="242">
        <f t="shared" si="78"/>
        <v>43</v>
      </c>
      <c r="AD376" s="241" t="str" cm="1">
        <f t="array" ref="AD376">IFERROR(INDEX($AO$26:$AO$35, AF376), "-")</f>
        <v>-</v>
      </c>
      <c r="AE376" s="243" cm="1">
        <f t="array" ref="AE376">IFERROR(INDEX(($AP$26:$AS$35,$AP$36:$AV$40), IF($Y$20="B", MATCH($AF376, $AN$36:$AN$40, 0), MATCH($AF376, $AN$26:$AN$35, 0)), MATCH($AK376, $AP$25:$AV$25, 0), IF($Y$20="B", 2, 1)), 0)</f>
        <v>0</v>
      </c>
      <c r="AF376" s="244" t="str">
        <f t="shared" si="72"/>
        <v>-</v>
      </c>
      <c r="AG376" s="244" t="str">
        <f t="shared" si="79"/>
        <v>-</v>
      </c>
      <c r="AH376" s="245" t="str">
        <f t="shared" si="80"/>
        <v>-</v>
      </c>
      <c r="AI376" s="245" t="str">
        <f t="shared" si="81"/>
        <v>-</v>
      </c>
      <c r="AJ376" s="245" t="str" cm="1">
        <f t="array" ref="AJ376">IF($AG376=1, IF(ISBLANK($L376), "!", $L376), IFERROR(_xlfn.SWITCH(TRUE, AH376&lt;=0.5, "A", AH376&lt;=1, "B", AH376&lt;=1.5, "C", AH376&lt;=2, "D", AH376&lt;=2.5, "E", AH376&lt;=3, "F", AH376&lt;=1000, "G"), "-"))</f>
        <v>-</v>
      </c>
      <c r="AK376" s="245" t="str">
        <f t="shared" si="82"/>
        <v>-</v>
      </c>
      <c r="AL376" s="246" t="str">
        <f t="shared" si="83"/>
        <v>-</v>
      </c>
      <c r="AM376" s="237"/>
      <c r="AN376" s="237"/>
      <c r="AO376" s="237"/>
      <c r="AP376" s="237"/>
      <c r="AQ376" s="237"/>
      <c r="AR376" s="237"/>
      <c r="AS376" s="237"/>
      <c r="AT376" s="237"/>
      <c r="AU376" s="237"/>
      <c r="AV376" s="237"/>
      <c r="AW376" s="13"/>
      <c r="AX376" s="13"/>
    </row>
    <row r="377" spans="1:50" ht="12.75" customHeight="1" x14ac:dyDescent="0.2">
      <c r="A377" s="144">
        <f t="shared" si="70"/>
        <v>16</v>
      </c>
      <c r="B377" s="9">
        <v>354</v>
      </c>
      <c r="C377" s="213"/>
      <c r="D377" s="214"/>
      <c r="E377" s="79" t="str">
        <f>IF(ISBLANK(D377), "", VLOOKUP(D377, Z!$A$2:$C$4127, 3, FALSE))</f>
        <v/>
      </c>
      <c r="F377" s="215"/>
      <c r="G377" s="216"/>
      <c r="H377" s="217" t="b">
        <v>0</v>
      </c>
      <c r="I377" s="217" t="b">
        <v>0</v>
      </c>
      <c r="J377" s="152" t="str">
        <f t="shared" si="73"/>
        <v>-</v>
      </c>
      <c r="K377" s="218"/>
      <c r="L377" s="219"/>
      <c r="M377" s="220"/>
      <c r="N377" s="152" t="str">
        <f t="shared" si="74"/>
        <v>-</v>
      </c>
      <c r="O377" s="221"/>
      <c r="P377" s="222"/>
      <c r="Q377" s="214"/>
      <c r="R377" s="223"/>
      <c r="S377" s="213"/>
      <c r="T377" s="214"/>
      <c r="U377" s="79" t="str">
        <f>IF(ISBLANK(T377), "", VLOOKUP(T377, Z!$A$2:$C$4127, 3, FALSE))</f>
        <v/>
      </c>
      <c r="V377" s="225"/>
      <c r="W377" s="160">
        <f t="shared" si="75"/>
        <v>0</v>
      </c>
      <c r="X377" s="237"/>
      <c r="Y377" s="241">
        <f t="shared" si="76"/>
        <v>0</v>
      </c>
      <c r="Z377" s="242">
        <f t="shared" si="77"/>
        <v>15</v>
      </c>
      <c r="AA377" s="242">
        <v>0.75</v>
      </c>
      <c r="AB377" s="242">
        <f t="shared" si="71"/>
        <v>1.8</v>
      </c>
      <c r="AC377" s="242">
        <f t="shared" si="78"/>
        <v>43</v>
      </c>
      <c r="AD377" s="241" t="str" cm="1">
        <f t="array" ref="AD377">IFERROR(INDEX($AO$26:$AO$35, AF377), "-")</f>
        <v>-</v>
      </c>
      <c r="AE377" s="243" cm="1">
        <f t="array" ref="AE377">IFERROR(INDEX(($AP$26:$AS$35,$AP$36:$AV$40), IF($Y$20="B", MATCH($AF377, $AN$36:$AN$40, 0), MATCH($AF377, $AN$26:$AN$35, 0)), MATCH($AK377, $AP$25:$AV$25, 0), IF($Y$20="B", 2, 1)), 0)</f>
        <v>0</v>
      </c>
      <c r="AF377" s="244" t="str">
        <f t="shared" si="72"/>
        <v>-</v>
      </c>
      <c r="AG377" s="244" t="str">
        <f t="shared" si="79"/>
        <v>-</v>
      </c>
      <c r="AH377" s="245" t="str">
        <f t="shared" si="80"/>
        <v>-</v>
      </c>
      <c r="AI377" s="245" t="str">
        <f t="shared" si="81"/>
        <v>-</v>
      </c>
      <c r="AJ377" s="245" t="str" cm="1">
        <f t="array" ref="AJ377">IF($AG377=1, IF(ISBLANK($L377), "!", $L377), IFERROR(_xlfn.SWITCH(TRUE, AH377&lt;=0.5, "A", AH377&lt;=1, "B", AH377&lt;=1.5, "C", AH377&lt;=2, "D", AH377&lt;=2.5, "E", AH377&lt;=3, "F", AH377&lt;=1000, "G"), "-"))</f>
        <v>-</v>
      </c>
      <c r="AK377" s="245" t="str">
        <f t="shared" si="82"/>
        <v>-</v>
      </c>
      <c r="AL377" s="246" t="str">
        <f t="shared" si="83"/>
        <v>-</v>
      </c>
      <c r="AM377" s="237"/>
      <c r="AN377" s="237"/>
      <c r="AO377" s="237"/>
      <c r="AP377" s="237"/>
      <c r="AQ377" s="237"/>
      <c r="AR377" s="237"/>
      <c r="AS377" s="237"/>
      <c r="AT377" s="237"/>
      <c r="AU377" s="237"/>
      <c r="AV377" s="237"/>
      <c r="AW377" s="13"/>
      <c r="AX377" s="13"/>
    </row>
    <row r="378" spans="1:50" ht="12.75" customHeight="1" x14ac:dyDescent="0.2">
      <c r="A378" s="144">
        <f t="shared" si="70"/>
        <v>16</v>
      </c>
      <c r="B378" s="9">
        <v>355</v>
      </c>
      <c r="C378" s="213"/>
      <c r="D378" s="214"/>
      <c r="E378" s="79" t="str">
        <f>IF(ISBLANK(D378), "", VLOOKUP(D378, Z!$A$2:$C$4127, 3, FALSE))</f>
        <v/>
      </c>
      <c r="F378" s="215"/>
      <c r="G378" s="216"/>
      <c r="H378" s="217" t="b">
        <v>0</v>
      </c>
      <c r="I378" s="217" t="b">
        <v>0</v>
      </c>
      <c r="J378" s="152" t="str">
        <f t="shared" si="73"/>
        <v>-</v>
      </c>
      <c r="K378" s="218"/>
      <c r="L378" s="219"/>
      <c r="M378" s="220"/>
      <c r="N378" s="152" t="str">
        <f t="shared" si="74"/>
        <v>-</v>
      </c>
      <c r="O378" s="221"/>
      <c r="P378" s="222"/>
      <c r="Q378" s="214"/>
      <c r="R378" s="223"/>
      <c r="S378" s="213"/>
      <c r="T378" s="214"/>
      <c r="U378" s="79" t="str">
        <f>IF(ISBLANK(T378), "", VLOOKUP(T378, Z!$A$2:$C$4127, 3, FALSE))</f>
        <v/>
      </c>
      <c r="V378" s="225"/>
      <c r="W378" s="160">
        <f t="shared" si="75"/>
        <v>0</v>
      </c>
      <c r="X378" s="237"/>
      <c r="Y378" s="241">
        <f t="shared" si="76"/>
        <v>0</v>
      </c>
      <c r="Z378" s="242">
        <f t="shared" si="77"/>
        <v>15</v>
      </c>
      <c r="AA378" s="242">
        <v>0.75</v>
      </c>
      <c r="AB378" s="242">
        <f t="shared" si="71"/>
        <v>1.8</v>
      </c>
      <c r="AC378" s="242">
        <f t="shared" si="78"/>
        <v>43</v>
      </c>
      <c r="AD378" s="241" t="str" cm="1">
        <f t="array" ref="AD378">IFERROR(INDEX($AO$26:$AO$35, AF378), "-")</f>
        <v>-</v>
      </c>
      <c r="AE378" s="243" cm="1">
        <f t="array" ref="AE378">IFERROR(INDEX(($AP$26:$AS$35,$AP$36:$AV$40), IF($Y$20="B", MATCH($AF378, $AN$36:$AN$40, 0), MATCH($AF378, $AN$26:$AN$35, 0)), MATCH($AK378, $AP$25:$AV$25, 0), IF($Y$20="B", 2, 1)), 0)</f>
        <v>0</v>
      </c>
      <c r="AF378" s="244" t="str">
        <f t="shared" si="72"/>
        <v>-</v>
      </c>
      <c r="AG378" s="244" t="str">
        <f t="shared" si="79"/>
        <v>-</v>
      </c>
      <c r="AH378" s="245" t="str">
        <f t="shared" si="80"/>
        <v>-</v>
      </c>
      <c r="AI378" s="245" t="str">
        <f t="shared" si="81"/>
        <v>-</v>
      </c>
      <c r="AJ378" s="245" t="str" cm="1">
        <f t="array" ref="AJ378">IF($AG378=1, IF(ISBLANK($L378), "!", $L378), IFERROR(_xlfn.SWITCH(TRUE, AH378&lt;=0.5, "A", AH378&lt;=1, "B", AH378&lt;=1.5, "C", AH378&lt;=2, "D", AH378&lt;=2.5, "E", AH378&lt;=3, "F", AH378&lt;=1000, "G"), "-"))</f>
        <v>-</v>
      </c>
      <c r="AK378" s="245" t="str">
        <f t="shared" si="82"/>
        <v>-</v>
      </c>
      <c r="AL378" s="246" t="str">
        <f t="shared" si="83"/>
        <v>-</v>
      </c>
      <c r="AM378" s="237"/>
      <c r="AN378" s="237"/>
      <c r="AO378" s="237"/>
      <c r="AP378" s="237"/>
      <c r="AQ378" s="237"/>
      <c r="AR378" s="237"/>
      <c r="AS378" s="237"/>
      <c r="AT378" s="237"/>
      <c r="AU378" s="237"/>
      <c r="AV378" s="237"/>
      <c r="AW378" s="13"/>
      <c r="AX378" s="13"/>
    </row>
    <row r="379" spans="1:50" ht="12.75" customHeight="1" x14ac:dyDescent="0.2">
      <c r="A379" s="144">
        <f t="shared" si="70"/>
        <v>16</v>
      </c>
      <c r="B379" s="9">
        <v>356</v>
      </c>
      <c r="C379" s="213"/>
      <c r="D379" s="214"/>
      <c r="E379" s="79" t="str">
        <f>IF(ISBLANK(D379), "", VLOOKUP(D379, Z!$A$2:$C$4127, 3, FALSE))</f>
        <v/>
      </c>
      <c r="F379" s="215"/>
      <c r="G379" s="216"/>
      <c r="H379" s="217" t="b">
        <v>0</v>
      </c>
      <c r="I379" s="217" t="b">
        <v>0</v>
      </c>
      <c r="J379" s="152" t="str">
        <f t="shared" si="73"/>
        <v>-</v>
      </c>
      <c r="K379" s="218"/>
      <c r="L379" s="219"/>
      <c r="M379" s="220"/>
      <c r="N379" s="152" t="str">
        <f t="shared" si="74"/>
        <v>-</v>
      </c>
      <c r="O379" s="221"/>
      <c r="P379" s="222"/>
      <c r="Q379" s="214"/>
      <c r="R379" s="223"/>
      <c r="S379" s="213"/>
      <c r="T379" s="214"/>
      <c r="U379" s="79" t="str">
        <f>IF(ISBLANK(T379), "", VLOOKUP(T379, Z!$A$2:$C$4127, 3, FALSE))</f>
        <v/>
      </c>
      <c r="V379" s="225"/>
      <c r="W379" s="160">
        <f t="shared" si="75"/>
        <v>0</v>
      </c>
      <c r="X379" s="237"/>
      <c r="Y379" s="241">
        <f t="shared" si="76"/>
        <v>0</v>
      </c>
      <c r="Z379" s="242">
        <f t="shared" si="77"/>
        <v>15</v>
      </c>
      <c r="AA379" s="242">
        <v>0.75</v>
      </c>
      <c r="AB379" s="242">
        <f t="shared" si="71"/>
        <v>1.8</v>
      </c>
      <c r="AC379" s="242">
        <f t="shared" si="78"/>
        <v>43</v>
      </c>
      <c r="AD379" s="241" t="str" cm="1">
        <f t="array" ref="AD379">IFERROR(INDEX($AO$26:$AO$35, AF379), "-")</f>
        <v>-</v>
      </c>
      <c r="AE379" s="243" cm="1">
        <f t="array" ref="AE379">IFERROR(INDEX(($AP$26:$AS$35,$AP$36:$AV$40), IF($Y$20="B", MATCH($AF379, $AN$36:$AN$40, 0), MATCH($AF379, $AN$26:$AN$35, 0)), MATCH($AK379, $AP$25:$AV$25, 0), IF($Y$20="B", 2, 1)), 0)</f>
        <v>0</v>
      </c>
      <c r="AF379" s="244" t="str">
        <f t="shared" si="72"/>
        <v>-</v>
      </c>
      <c r="AG379" s="244" t="str">
        <f t="shared" si="79"/>
        <v>-</v>
      </c>
      <c r="AH379" s="245" t="str">
        <f t="shared" si="80"/>
        <v>-</v>
      </c>
      <c r="AI379" s="245" t="str">
        <f t="shared" si="81"/>
        <v>-</v>
      </c>
      <c r="AJ379" s="245" t="str" cm="1">
        <f t="array" ref="AJ379">IF($AG379=1, IF(ISBLANK($L379), "!", $L379), IFERROR(_xlfn.SWITCH(TRUE, AH379&lt;=0.5, "A", AH379&lt;=1, "B", AH379&lt;=1.5, "C", AH379&lt;=2, "D", AH379&lt;=2.5, "E", AH379&lt;=3, "F", AH379&lt;=1000, "G"), "-"))</f>
        <v>-</v>
      </c>
      <c r="AK379" s="245" t="str">
        <f t="shared" si="82"/>
        <v>-</v>
      </c>
      <c r="AL379" s="246" t="str">
        <f t="shared" si="83"/>
        <v>-</v>
      </c>
      <c r="AM379" s="237"/>
      <c r="AN379" s="237"/>
      <c r="AO379" s="237"/>
      <c r="AP379" s="237"/>
      <c r="AQ379" s="237"/>
      <c r="AR379" s="237"/>
      <c r="AS379" s="237"/>
      <c r="AT379" s="237"/>
      <c r="AU379" s="237"/>
      <c r="AV379" s="237"/>
      <c r="AW379" s="13"/>
      <c r="AX379" s="13"/>
    </row>
    <row r="380" spans="1:50" ht="12.75" customHeight="1" x14ac:dyDescent="0.2">
      <c r="A380" s="144">
        <f t="shared" si="70"/>
        <v>16</v>
      </c>
      <c r="B380" s="9">
        <v>357</v>
      </c>
      <c r="C380" s="213"/>
      <c r="D380" s="214"/>
      <c r="E380" s="79" t="str">
        <f>IF(ISBLANK(D380), "", VLOOKUP(D380, Z!$A$2:$C$4127, 3, FALSE))</f>
        <v/>
      </c>
      <c r="F380" s="215"/>
      <c r="G380" s="216"/>
      <c r="H380" s="217" t="b">
        <v>0</v>
      </c>
      <c r="I380" s="217" t="b">
        <v>0</v>
      </c>
      <c r="J380" s="152" t="str">
        <f t="shared" si="73"/>
        <v>-</v>
      </c>
      <c r="K380" s="218"/>
      <c r="L380" s="219"/>
      <c r="M380" s="220"/>
      <c r="N380" s="152" t="str">
        <f t="shared" si="74"/>
        <v>-</v>
      </c>
      <c r="O380" s="221"/>
      <c r="P380" s="222"/>
      <c r="Q380" s="214"/>
      <c r="R380" s="223"/>
      <c r="S380" s="213"/>
      <c r="T380" s="214"/>
      <c r="U380" s="79" t="str">
        <f>IF(ISBLANK(T380), "", VLOOKUP(T380, Z!$A$2:$C$4127, 3, FALSE))</f>
        <v/>
      </c>
      <c r="V380" s="225"/>
      <c r="W380" s="160">
        <f t="shared" si="75"/>
        <v>0</v>
      </c>
      <c r="X380" s="237"/>
      <c r="Y380" s="241">
        <f t="shared" si="76"/>
        <v>0</v>
      </c>
      <c r="Z380" s="242">
        <f t="shared" si="77"/>
        <v>15</v>
      </c>
      <c r="AA380" s="242">
        <v>0.75</v>
      </c>
      <c r="AB380" s="242">
        <f t="shared" si="71"/>
        <v>1.8</v>
      </c>
      <c r="AC380" s="242">
        <f t="shared" si="78"/>
        <v>43</v>
      </c>
      <c r="AD380" s="241" t="str" cm="1">
        <f t="array" ref="AD380">IFERROR(INDEX($AO$26:$AO$35, AF380), "-")</f>
        <v>-</v>
      </c>
      <c r="AE380" s="243" cm="1">
        <f t="array" ref="AE380">IFERROR(INDEX(($AP$26:$AS$35,$AP$36:$AV$40), IF($Y$20="B", MATCH($AF380, $AN$36:$AN$40, 0), MATCH($AF380, $AN$26:$AN$35, 0)), MATCH($AK380, $AP$25:$AV$25, 0), IF($Y$20="B", 2, 1)), 0)</f>
        <v>0</v>
      </c>
      <c r="AF380" s="244" t="str">
        <f t="shared" si="72"/>
        <v>-</v>
      </c>
      <c r="AG380" s="244" t="str">
        <f t="shared" si="79"/>
        <v>-</v>
      </c>
      <c r="AH380" s="245" t="str">
        <f t="shared" si="80"/>
        <v>-</v>
      </c>
      <c r="AI380" s="245" t="str">
        <f t="shared" si="81"/>
        <v>-</v>
      </c>
      <c r="AJ380" s="245" t="str" cm="1">
        <f t="array" ref="AJ380">IF($AG380=1, IF(ISBLANK($L380), "!", $L380), IFERROR(_xlfn.SWITCH(TRUE, AH380&lt;=0.5, "A", AH380&lt;=1, "B", AH380&lt;=1.5, "C", AH380&lt;=2, "D", AH380&lt;=2.5, "E", AH380&lt;=3, "F", AH380&lt;=1000, "G"), "-"))</f>
        <v>-</v>
      </c>
      <c r="AK380" s="245" t="str">
        <f t="shared" si="82"/>
        <v>-</v>
      </c>
      <c r="AL380" s="246" t="str">
        <f t="shared" si="83"/>
        <v>-</v>
      </c>
      <c r="AM380" s="237"/>
      <c r="AN380" s="237"/>
      <c r="AO380" s="237"/>
      <c r="AP380" s="237"/>
      <c r="AQ380" s="237"/>
      <c r="AR380" s="237"/>
      <c r="AS380" s="237"/>
      <c r="AT380" s="237"/>
      <c r="AU380" s="237"/>
      <c r="AV380" s="237"/>
      <c r="AW380" s="13"/>
      <c r="AX380" s="13"/>
    </row>
    <row r="381" spans="1:50" ht="12.75" customHeight="1" x14ac:dyDescent="0.2">
      <c r="A381" s="144">
        <f t="shared" si="70"/>
        <v>16</v>
      </c>
      <c r="B381" s="9">
        <v>358</v>
      </c>
      <c r="C381" s="213"/>
      <c r="D381" s="214"/>
      <c r="E381" s="79" t="str">
        <f>IF(ISBLANK(D381), "", VLOOKUP(D381, Z!$A$2:$C$4127, 3, FALSE))</f>
        <v/>
      </c>
      <c r="F381" s="215"/>
      <c r="G381" s="216"/>
      <c r="H381" s="217" t="b">
        <v>0</v>
      </c>
      <c r="I381" s="217" t="b">
        <v>0</v>
      </c>
      <c r="J381" s="152" t="str">
        <f t="shared" si="73"/>
        <v>-</v>
      </c>
      <c r="K381" s="218"/>
      <c r="L381" s="219"/>
      <c r="M381" s="220"/>
      <c r="N381" s="152" t="str">
        <f t="shared" si="74"/>
        <v>-</v>
      </c>
      <c r="O381" s="221"/>
      <c r="P381" s="222"/>
      <c r="Q381" s="214"/>
      <c r="R381" s="223"/>
      <c r="S381" s="213"/>
      <c r="T381" s="214"/>
      <c r="U381" s="79" t="str">
        <f>IF(ISBLANK(T381), "", VLOOKUP(T381, Z!$A$2:$C$4127, 3, FALSE))</f>
        <v/>
      </c>
      <c r="V381" s="225"/>
      <c r="W381" s="160">
        <f t="shared" si="75"/>
        <v>0</v>
      </c>
      <c r="X381" s="237"/>
      <c r="Y381" s="241">
        <f t="shared" si="76"/>
        <v>0</v>
      </c>
      <c r="Z381" s="242">
        <f t="shared" si="77"/>
        <v>15</v>
      </c>
      <c r="AA381" s="242">
        <v>0.75</v>
      </c>
      <c r="AB381" s="242">
        <f t="shared" si="71"/>
        <v>1.8</v>
      </c>
      <c r="AC381" s="242">
        <f t="shared" si="78"/>
        <v>43</v>
      </c>
      <c r="AD381" s="241" t="str" cm="1">
        <f t="array" ref="AD381">IFERROR(INDEX($AO$26:$AO$35, AF381), "-")</f>
        <v>-</v>
      </c>
      <c r="AE381" s="243" cm="1">
        <f t="array" ref="AE381">IFERROR(INDEX(($AP$26:$AS$35,$AP$36:$AV$40), IF($Y$20="B", MATCH($AF381, $AN$36:$AN$40, 0), MATCH($AF381, $AN$26:$AN$35, 0)), MATCH($AK381, $AP$25:$AV$25, 0), IF($Y$20="B", 2, 1)), 0)</f>
        <v>0</v>
      </c>
      <c r="AF381" s="244" t="str">
        <f t="shared" si="72"/>
        <v>-</v>
      </c>
      <c r="AG381" s="244" t="str">
        <f t="shared" si="79"/>
        <v>-</v>
      </c>
      <c r="AH381" s="245" t="str">
        <f t="shared" si="80"/>
        <v>-</v>
      </c>
      <c r="AI381" s="245" t="str">
        <f t="shared" si="81"/>
        <v>-</v>
      </c>
      <c r="AJ381" s="245" t="str" cm="1">
        <f t="array" ref="AJ381">IF($AG381=1, IF(ISBLANK($L381), "!", $L381), IFERROR(_xlfn.SWITCH(TRUE, AH381&lt;=0.5, "A", AH381&lt;=1, "B", AH381&lt;=1.5, "C", AH381&lt;=2, "D", AH381&lt;=2.5, "E", AH381&lt;=3, "F", AH381&lt;=1000, "G"), "-"))</f>
        <v>-</v>
      </c>
      <c r="AK381" s="245" t="str">
        <f t="shared" si="82"/>
        <v>-</v>
      </c>
      <c r="AL381" s="246" t="str">
        <f t="shared" si="83"/>
        <v>-</v>
      </c>
      <c r="AM381" s="237"/>
      <c r="AN381" s="237"/>
      <c r="AO381" s="237"/>
      <c r="AP381" s="237"/>
      <c r="AQ381" s="237"/>
      <c r="AR381" s="237"/>
      <c r="AS381" s="237"/>
      <c r="AT381" s="237"/>
      <c r="AU381" s="237"/>
      <c r="AV381" s="237"/>
      <c r="AW381" s="13"/>
      <c r="AX381" s="13"/>
    </row>
    <row r="382" spans="1:50" ht="12.75" customHeight="1" x14ac:dyDescent="0.2">
      <c r="A382" s="144">
        <f t="shared" si="70"/>
        <v>16</v>
      </c>
      <c r="B382" s="9">
        <v>359</v>
      </c>
      <c r="C382" s="213"/>
      <c r="D382" s="214"/>
      <c r="E382" s="79" t="str">
        <f>IF(ISBLANK(D382), "", VLOOKUP(D382, Z!$A$2:$C$4127, 3, FALSE))</f>
        <v/>
      </c>
      <c r="F382" s="215"/>
      <c r="G382" s="216"/>
      <c r="H382" s="217" t="b">
        <v>0</v>
      </c>
      <c r="I382" s="217" t="b">
        <v>0</v>
      </c>
      <c r="J382" s="152" t="str">
        <f t="shared" si="73"/>
        <v>-</v>
      </c>
      <c r="K382" s="218"/>
      <c r="L382" s="219"/>
      <c r="M382" s="220"/>
      <c r="N382" s="152" t="str">
        <f t="shared" si="74"/>
        <v>-</v>
      </c>
      <c r="O382" s="221"/>
      <c r="P382" s="222"/>
      <c r="Q382" s="214"/>
      <c r="R382" s="223"/>
      <c r="S382" s="213"/>
      <c r="T382" s="214"/>
      <c r="U382" s="79" t="str">
        <f>IF(ISBLANK(T382), "", VLOOKUP(T382, Z!$A$2:$C$4127, 3, FALSE))</f>
        <v/>
      </c>
      <c r="V382" s="225"/>
      <c r="W382" s="160">
        <f t="shared" si="75"/>
        <v>0</v>
      </c>
      <c r="X382" s="237"/>
      <c r="Y382" s="241">
        <f t="shared" si="76"/>
        <v>0</v>
      </c>
      <c r="Z382" s="242">
        <f t="shared" si="77"/>
        <v>15</v>
      </c>
      <c r="AA382" s="242">
        <v>0.75</v>
      </c>
      <c r="AB382" s="242">
        <f t="shared" si="71"/>
        <v>1.8</v>
      </c>
      <c r="AC382" s="242">
        <f t="shared" si="78"/>
        <v>43</v>
      </c>
      <c r="AD382" s="241" t="str" cm="1">
        <f t="array" ref="AD382">IFERROR(INDEX($AO$26:$AO$35, AF382), "-")</f>
        <v>-</v>
      </c>
      <c r="AE382" s="243" cm="1">
        <f t="array" ref="AE382">IFERROR(INDEX(($AP$26:$AS$35,$AP$36:$AV$40), IF($Y$20="B", MATCH($AF382, $AN$36:$AN$40, 0), MATCH($AF382, $AN$26:$AN$35, 0)), MATCH($AK382, $AP$25:$AV$25, 0), IF($Y$20="B", 2, 1)), 0)</f>
        <v>0</v>
      </c>
      <c r="AF382" s="244" t="str">
        <f t="shared" si="72"/>
        <v>-</v>
      </c>
      <c r="AG382" s="244" t="str">
        <f t="shared" si="79"/>
        <v>-</v>
      </c>
      <c r="AH382" s="245" t="str">
        <f t="shared" si="80"/>
        <v>-</v>
      </c>
      <c r="AI382" s="245" t="str">
        <f t="shared" si="81"/>
        <v>-</v>
      </c>
      <c r="AJ382" s="245" t="str" cm="1">
        <f t="array" ref="AJ382">IF($AG382=1, IF(ISBLANK($L382), "!", $L382), IFERROR(_xlfn.SWITCH(TRUE, AH382&lt;=0.5, "A", AH382&lt;=1, "B", AH382&lt;=1.5, "C", AH382&lt;=2, "D", AH382&lt;=2.5, "E", AH382&lt;=3, "F", AH382&lt;=1000, "G"), "-"))</f>
        <v>-</v>
      </c>
      <c r="AK382" s="245" t="str">
        <f t="shared" si="82"/>
        <v>-</v>
      </c>
      <c r="AL382" s="246" t="str">
        <f t="shared" si="83"/>
        <v>-</v>
      </c>
      <c r="AM382" s="237"/>
      <c r="AN382" s="237"/>
      <c r="AO382" s="237"/>
      <c r="AP382" s="237"/>
      <c r="AQ382" s="237"/>
      <c r="AR382" s="237"/>
      <c r="AS382" s="237"/>
      <c r="AT382" s="237"/>
      <c r="AU382" s="237"/>
      <c r="AV382" s="237"/>
      <c r="AW382" s="13"/>
      <c r="AX382" s="13"/>
    </row>
    <row r="383" spans="1:50" ht="12.75" customHeight="1" x14ac:dyDescent="0.2">
      <c r="A383" s="144">
        <f t="shared" si="70"/>
        <v>16</v>
      </c>
      <c r="B383" s="9">
        <v>360</v>
      </c>
      <c r="C383" s="213"/>
      <c r="D383" s="214"/>
      <c r="E383" s="79" t="str">
        <f>IF(ISBLANK(D383), "", VLOOKUP(D383, Z!$A$2:$C$4127, 3, FALSE))</f>
        <v/>
      </c>
      <c r="F383" s="215"/>
      <c r="G383" s="216"/>
      <c r="H383" s="217" t="b">
        <v>0</v>
      </c>
      <c r="I383" s="217" t="b">
        <v>0</v>
      </c>
      <c r="J383" s="152" t="str">
        <f t="shared" si="73"/>
        <v>-</v>
      </c>
      <c r="K383" s="218"/>
      <c r="L383" s="219"/>
      <c r="M383" s="220"/>
      <c r="N383" s="152" t="str">
        <f t="shared" si="74"/>
        <v>-</v>
      </c>
      <c r="O383" s="221"/>
      <c r="P383" s="222"/>
      <c r="Q383" s="214"/>
      <c r="R383" s="223"/>
      <c r="S383" s="213"/>
      <c r="T383" s="214"/>
      <c r="U383" s="79" t="str">
        <f>IF(ISBLANK(T383), "", VLOOKUP(T383, Z!$A$2:$C$4127, 3, FALSE))</f>
        <v/>
      </c>
      <c r="V383" s="225"/>
      <c r="W383" s="160">
        <f t="shared" si="75"/>
        <v>0</v>
      </c>
      <c r="X383" s="237"/>
      <c r="Y383" s="241">
        <f t="shared" si="76"/>
        <v>0</v>
      </c>
      <c r="Z383" s="242">
        <f t="shared" si="77"/>
        <v>15</v>
      </c>
      <c r="AA383" s="242">
        <v>0.75</v>
      </c>
      <c r="AB383" s="242">
        <f t="shared" si="71"/>
        <v>1.8</v>
      </c>
      <c r="AC383" s="242">
        <f t="shared" si="78"/>
        <v>43</v>
      </c>
      <c r="AD383" s="241" t="str" cm="1">
        <f t="array" ref="AD383">IFERROR(INDEX($AO$26:$AO$35, AF383), "-")</f>
        <v>-</v>
      </c>
      <c r="AE383" s="243" cm="1">
        <f t="array" ref="AE383">IFERROR(INDEX(($AP$26:$AS$35,$AP$36:$AV$40), IF($Y$20="B", MATCH($AF383, $AN$36:$AN$40, 0), MATCH($AF383, $AN$26:$AN$35, 0)), MATCH($AK383, $AP$25:$AV$25, 0), IF($Y$20="B", 2, 1)), 0)</f>
        <v>0</v>
      </c>
      <c r="AF383" s="244" t="str">
        <f t="shared" si="72"/>
        <v>-</v>
      </c>
      <c r="AG383" s="244" t="str">
        <f t="shared" si="79"/>
        <v>-</v>
      </c>
      <c r="AH383" s="245" t="str">
        <f t="shared" si="80"/>
        <v>-</v>
      </c>
      <c r="AI383" s="245" t="str">
        <f t="shared" si="81"/>
        <v>-</v>
      </c>
      <c r="AJ383" s="245" t="str" cm="1">
        <f t="array" ref="AJ383">IF($AG383=1, IF(ISBLANK($L383), "!", $L383), IFERROR(_xlfn.SWITCH(TRUE, AH383&lt;=0.5, "A", AH383&lt;=1, "B", AH383&lt;=1.5, "C", AH383&lt;=2, "D", AH383&lt;=2.5, "E", AH383&lt;=3, "F", AH383&lt;=1000, "G"), "-"))</f>
        <v>-</v>
      </c>
      <c r="AK383" s="245" t="str">
        <f t="shared" si="82"/>
        <v>-</v>
      </c>
      <c r="AL383" s="246" t="str">
        <f t="shared" si="83"/>
        <v>-</v>
      </c>
      <c r="AM383" s="237"/>
      <c r="AN383" s="237"/>
      <c r="AO383" s="237"/>
      <c r="AP383" s="237"/>
      <c r="AQ383" s="237"/>
      <c r="AR383" s="237"/>
      <c r="AS383" s="237"/>
      <c r="AT383" s="237"/>
      <c r="AU383" s="237"/>
      <c r="AV383" s="237"/>
      <c r="AW383" s="13"/>
      <c r="AX383" s="13"/>
    </row>
    <row r="384" spans="1:50" ht="12.75" customHeight="1" x14ac:dyDescent="0.2">
      <c r="A384" s="144">
        <f t="shared" si="70"/>
        <v>16</v>
      </c>
      <c r="B384" s="9">
        <v>361</v>
      </c>
      <c r="C384" s="213"/>
      <c r="D384" s="214"/>
      <c r="E384" s="79" t="str">
        <f>IF(ISBLANK(D384), "", VLOOKUP(D384, Z!$A$2:$C$4127, 3, FALSE))</f>
        <v/>
      </c>
      <c r="F384" s="215"/>
      <c r="G384" s="216"/>
      <c r="H384" s="217" t="b">
        <v>0</v>
      </c>
      <c r="I384" s="217" t="b">
        <v>0</v>
      </c>
      <c r="J384" s="152" t="str">
        <f t="shared" si="73"/>
        <v>-</v>
      </c>
      <c r="K384" s="218"/>
      <c r="L384" s="219"/>
      <c r="M384" s="220"/>
      <c r="N384" s="152" t="str">
        <f t="shared" si="74"/>
        <v>-</v>
      </c>
      <c r="O384" s="221"/>
      <c r="P384" s="222"/>
      <c r="Q384" s="214"/>
      <c r="R384" s="223"/>
      <c r="S384" s="213"/>
      <c r="T384" s="214"/>
      <c r="U384" s="79" t="str">
        <f>IF(ISBLANK(T384), "", VLOOKUP(T384, Z!$A$2:$C$4127, 3, FALSE))</f>
        <v/>
      </c>
      <c r="V384" s="225"/>
      <c r="W384" s="160">
        <f t="shared" si="75"/>
        <v>0</v>
      </c>
      <c r="X384" s="237"/>
      <c r="Y384" s="241">
        <f t="shared" si="76"/>
        <v>0</v>
      </c>
      <c r="Z384" s="242">
        <f t="shared" si="77"/>
        <v>15</v>
      </c>
      <c r="AA384" s="242">
        <v>0.75</v>
      </c>
      <c r="AB384" s="242">
        <f t="shared" si="71"/>
        <v>1.8</v>
      </c>
      <c r="AC384" s="242">
        <f t="shared" si="78"/>
        <v>43</v>
      </c>
      <c r="AD384" s="241" t="str" cm="1">
        <f t="array" ref="AD384">IFERROR(INDEX($AO$26:$AO$35, AF384), "-")</f>
        <v>-</v>
      </c>
      <c r="AE384" s="243" cm="1">
        <f t="array" ref="AE384">IFERROR(INDEX(($AP$26:$AS$35,$AP$36:$AV$40), IF($Y$20="B", MATCH($AF384, $AN$36:$AN$40, 0), MATCH($AF384, $AN$26:$AN$35, 0)), MATCH($AK384, $AP$25:$AV$25, 0), IF($Y$20="B", 2, 1)), 0)</f>
        <v>0</v>
      </c>
      <c r="AF384" s="244" t="str">
        <f t="shared" si="72"/>
        <v>-</v>
      </c>
      <c r="AG384" s="244" t="str">
        <f t="shared" si="79"/>
        <v>-</v>
      </c>
      <c r="AH384" s="245" t="str">
        <f t="shared" si="80"/>
        <v>-</v>
      </c>
      <c r="AI384" s="245" t="str">
        <f t="shared" si="81"/>
        <v>-</v>
      </c>
      <c r="AJ384" s="245" t="str" cm="1">
        <f t="array" ref="AJ384">IF($AG384=1, IF(ISBLANK($L384), "!", $L384), IFERROR(_xlfn.SWITCH(TRUE, AH384&lt;=0.5, "A", AH384&lt;=1, "B", AH384&lt;=1.5, "C", AH384&lt;=2, "D", AH384&lt;=2.5, "E", AH384&lt;=3, "F", AH384&lt;=1000, "G"), "-"))</f>
        <v>-</v>
      </c>
      <c r="AK384" s="245" t="str">
        <f t="shared" si="82"/>
        <v>-</v>
      </c>
      <c r="AL384" s="246" t="str">
        <f t="shared" si="83"/>
        <v>-</v>
      </c>
      <c r="AM384" s="237"/>
      <c r="AN384" s="237"/>
      <c r="AO384" s="237"/>
      <c r="AP384" s="237"/>
      <c r="AQ384" s="237"/>
      <c r="AR384" s="237"/>
      <c r="AS384" s="237"/>
      <c r="AT384" s="237"/>
      <c r="AU384" s="237"/>
      <c r="AV384" s="237"/>
      <c r="AW384" s="13"/>
      <c r="AX384" s="13"/>
    </row>
    <row r="385" spans="1:50" ht="12.75" customHeight="1" x14ac:dyDescent="0.2">
      <c r="A385" s="144">
        <f t="shared" si="70"/>
        <v>16</v>
      </c>
      <c r="B385" s="9">
        <v>362</v>
      </c>
      <c r="C385" s="213"/>
      <c r="D385" s="214"/>
      <c r="E385" s="79" t="str">
        <f>IF(ISBLANK(D385), "", VLOOKUP(D385, Z!$A$2:$C$4127, 3, FALSE))</f>
        <v/>
      </c>
      <c r="F385" s="215"/>
      <c r="G385" s="216"/>
      <c r="H385" s="217" t="b">
        <v>0</v>
      </c>
      <c r="I385" s="217" t="b">
        <v>0</v>
      </c>
      <c r="J385" s="152" t="str">
        <f t="shared" si="73"/>
        <v>-</v>
      </c>
      <c r="K385" s="218"/>
      <c r="L385" s="219"/>
      <c r="M385" s="220"/>
      <c r="N385" s="152" t="str">
        <f t="shared" si="74"/>
        <v>-</v>
      </c>
      <c r="O385" s="221"/>
      <c r="P385" s="222"/>
      <c r="Q385" s="214"/>
      <c r="R385" s="223"/>
      <c r="S385" s="213"/>
      <c r="T385" s="214"/>
      <c r="U385" s="79" t="str">
        <f>IF(ISBLANK(T385), "", VLOOKUP(T385, Z!$A$2:$C$4127, 3, FALSE))</f>
        <v/>
      </c>
      <c r="V385" s="225"/>
      <c r="W385" s="160">
        <f t="shared" si="75"/>
        <v>0</v>
      </c>
      <c r="X385" s="237"/>
      <c r="Y385" s="241">
        <f t="shared" si="76"/>
        <v>0</v>
      </c>
      <c r="Z385" s="242">
        <f t="shared" si="77"/>
        <v>15</v>
      </c>
      <c r="AA385" s="242">
        <v>0.75</v>
      </c>
      <c r="AB385" s="242">
        <f t="shared" si="71"/>
        <v>1.8</v>
      </c>
      <c r="AC385" s="242">
        <f t="shared" si="78"/>
        <v>43</v>
      </c>
      <c r="AD385" s="241" t="str" cm="1">
        <f t="array" ref="AD385">IFERROR(INDEX($AO$26:$AO$35, AF385), "-")</f>
        <v>-</v>
      </c>
      <c r="AE385" s="243" cm="1">
        <f t="array" ref="AE385">IFERROR(INDEX(($AP$26:$AS$35,$AP$36:$AV$40), IF($Y$20="B", MATCH($AF385, $AN$36:$AN$40, 0), MATCH($AF385, $AN$26:$AN$35, 0)), MATCH($AK385, $AP$25:$AV$25, 0), IF($Y$20="B", 2, 1)), 0)</f>
        <v>0</v>
      </c>
      <c r="AF385" s="244" t="str">
        <f t="shared" si="72"/>
        <v>-</v>
      </c>
      <c r="AG385" s="244" t="str">
        <f t="shared" si="79"/>
        <v>-</v>
      </c>
      <c r="AH385" s="245" t="str">
        <f t="shared" si="80"/>
        <v>-</v>
      </c>
      <c r="AI385" s="245" t="str">
        <f t="shared" si="81"/>
        <v>-</v>
      </c>
      <c r="AJ385" s="245" t="str" cm="1">
        <f t="array" ref="AJ385">IF($AG385=1, IF(ISBLANK($L385), "!", $L385), IFERROR(_xlfn.SWITCH(TRUE, AH385&lt;=0.5, "A", AH385&lt;=1, "B", AH385&lt;=1.5, "C", AH385&lt;=2, "D", AH385&lt;=2.5, "E", AH385&lt;=3, "F", AH385&lt;=1000, "G"), "-"))</f>
        <v>-</v>
      </c>
      <c r="AK385" s="245" t="str">
        <f t="shared" si="82"/>
        <v>-</v>
      </c>
      <c r="AL385" s="246" t="str">
        <f t="shared" si="83"/>
        <v>-</v>
      </c>
      <c r="AM385" s="237"/>
      <c r="AN385" s="237"/>
      <c r="AO385" s="237"/>
      <c r="AP385" s="237"/>
      <c r="AQ385" s="237"/>
      <c r="AR385" s="237"/>
      <c r="AS385" s="237"/>
      <c r="AT385" s="237"/>
      <c r="AU385" s="237"/>
      <c r="AV385" s="237"/>
      <c r="AW385" s="13"/>
      <c r="AX385" s="13"/>
    </row>
    <row r="386" spans="1:50" ht="12.75" customHeight="1" x14ac:dyDescent="0.2">
      <c r="A386" s="144">
        <f t="shared" si="70"/>
        <v>16</v>
      </c>
      <c r="B386" s="9">
        <v>363</v>
      </c>
      <c r="C386" s="213"/>
      <c r="D386" s="214"/>
      <c r="E386" s="79" t="str">
        <f>IF(ISBLANK(D386), "", VLOOKUP(D386, Z!$A$2:$C$4127, 3, FALSE))</f>
        <v/>
      </c>
      <c r="F386" s="215"/>
      <c r="G386" s="216"/>
      <c r="H386" s="217" t="b">
        <v>0</v>
      </c>
      <c r="I386" s="217" t="b">
        <v>0</v>
      </c>
      <c r="J386" s="152" t="str">
        <f t="shared" si="73"/>
        <v>-</v>
      </c>
      <c r="K386" s="218"/>
      <c r="L386" s="219"/>
      <c r="M386" s="220"/>
      <c r="N386" s="152" t="str">
        <f t="shared" si="74"/>
        <v>-</v>
      </c>
      <c r="O386" s="221"/>
      <c r="P386" s="222"/>
      <c r="Q386" s="214"/>
      <c r="R386" s="223"/>
      <c r="S386" s="213"/>
      <c r="T386" s="214"/>
      <c r="U386" s="79" t="str">
        <f>IF(ISBLANK(T386), "", VLOOKUP(T386, Z!$A$2:$C$4127, 3, FALSE))</f>
        <v/>
      </c>
      <c r="V386" s="225"/>
      <c r="W386" s="160">
        <f t="shared" si="75"/>
        <v>0</v>
      </c>
      <c r="X386" s="237"/>
      <c r="Y386" s="241">
        <f t="shared" si="76"/>
        <v>0</v>
      </c>
      <c r="Z386" s="242">
        <f t="shared" si="77"/>
        <v>15</v>
      </c>
      <c r="AA386" s="242">
        <v>0.75</v>
      </c>
      <c r="AB386" s="242">
        <f t="shared" si="71"/>
        <v>1.8</v>
      </c>
      <c r="AC386" s="242">
        <f t="shared" si="78"/>
        <v>43</v>
      </c>
      <c r="AD386" s="241" t="str" cm="1">
        <f t="array" ref="AD386">IFERROR(INDEX($AO$26:$AO$35, AF386), "-")</f>
        <v>-</v>
      </c>
      <c r="AE386" s="243" cm="1">
        <f t="array" ref="AE386">IFERROR(INDEX(($AP$26:$AS$35,$AP$36:$AV$40), IF($Y$20="B", MATCH($AF386, $AN$36:$AN$40, 0), MATCH($AF386, $AN$26:$AN$35, 0)), MATCH($AK386, $AP$25:$AV$25, 0), IF($Y$20="B", 2, 1)), 0)</f>
        <v>0</v>
      </c>
      <c r="AF386" s="244" t="str">
        <f t="shared" si="72"/>
        <v>-</v>
      </c>
      <c r="AG386" s="244" t="str">
        <f t="shared" si="79"/>
        <v>-</v>
      </c>
      <c r="AH386" s="245" t="str">
        <f t="shared" si="80"/>
        <v>-</v>
      </c>
      <c r="AI386" s="245" t="str">
        <f t="shared" si="81"/>
        <v>-</v>
      </c>
      <c r="AJ386" s="245" t="str" cm="1">
        <f t="array" ref="AJ386">IF($AG386=1, IF(ISBLANK($L386), "!", $L386), IFERROR(_xlfn.SWITCH(TRUE, AH386&lt;=0.5, "A", AH386&lt;=1, "B", AH386&lt;=1.5, "C", AH386&lt;=2, "D", AH386&lt;=2.5, "E", AH386&lt;=3, "F", AH386&lt;=1000, "G"), "-"))</f>
        <v>-</v>
      </c>
      <c r="AK386" s="245" t="str">
        <f t="shared" si="82"/>
        <v>-</v>
      </c>
      <c r="AL386" s="246" t="str">
        <f t="shared" si="83"/>
        <v>-</v>
      </c>
      <c r="AM386" s="237"/>
      <c r="AN386" s="237"/>
      <c r="AO386" s="237"/>
      <c r="AP386" s="237"/>
      <c r="AQ386" s="237"/>
      <c r="AR386" s="237"/>
      <c r="AS386" s="237"/>
      <c r="AT386" s="237"/>
      <c r="AU386" s="237"/>
      <c r="AV386" s="237"/>
      <c r="AW386" s="13"/>
      <c r="AX386" s="13"/>
    </row>
    <row r="387" spans="1:50" ht="12.75" customHeight="1" x14ac:dyDescent="0.2">
      <c r="A387" s="144">
        <f t="shared" si="70"/>
        <v>16</v>
      </c>
      <c r="B387" s="9">
        <v>364</v>
      </c>
      <c r="C387" s="213"/>
      <c r="D387" s="214"/>
      <c r="E387" s="79" t="str">
        <f>IF(ISBLANK(D387), "", VLOOKUP(D387, Z!$A$2:$C$4127, 3, FALSE))</f>
        <v/>
      </c>
      <c r="F387" s="215"/>
      <c r="G387" s="216"/>
      <c r="H387" s="217" t="b">
        <v>0</v>
      </c>
      <c r="I387" s="217" t="b">
        <v>0</v>
      </c>
      <c r="J387" s="152" t="str">
        <f t="shared" si="73"/>
        <v>-</v>
      </c>
      <c r="K387" s="218"/>
      <c r="L387" s="219"/>
      <c r="M387" s="220"/>
      <c r="N387" s="152" t="str">
        <f t="shared" si="74"/>
        <v>-</v>
      </c>
      <c r="O387" s="221"/>
      <c r="P387" s="222"/>
      <c r="Q387" s="214"/>
      <c r="R387" s="223"/>
      <c r="S387" s="213"/>
      <c r="T387" s="214"/>
      <c r="U387" s="79" t="str">
        <f>IF(ISBLANK(T387), "", VLOOKUP(T387, Z!$A$2:$C$4127, 3, FALSE))</f>
        <v/>
      </c>
      <c r="V387" s="225"/>
      <c r="W387" s="160">
        <f t="shared" si="75"/>
        <v>0</v>
      </c>
      <c r="X387" s="237"/>
      <c r="Y387" s="241">
        <f t="shared" si="76"/>
        <v>0</v>
      </c>
      <c r="Z387" s="242">
        <f t="shared" si="77"/>
        <v>15</v>
      </c>
      <c r="AA387" s="242">
        <v>0.75</v>
      </c>
      <c r="AB387" s="242">
        <f t="shared" si="71"/>
        <v>1.8</v>
      </c>
      <c r="AC387" s="242">
        <f t="shared" si="78"/>
        <v>43</v>
      </c>
      <c r="AD387" s="241" t="str" cm="1">
        <f t="array" ref="AD387">IFERROR(INDEX($AO$26:$AO$35, AF387), "-")</f>
        <v>-</v>
      </c>
      <c r="AE387" s="243" cm="1">
        <f t="array" ref="AE387">IFERROR(INDEX(($AP$26:$AS$35,$AP$36:$AV$40), IF($Y$20="B", MATCH($AF387, $AN$36:$AN$40, 0), MATCH($AF387, $AN$26:$AN$35, 0)), MATCH($AK387, $AP$25:$AV$25, 0), IF($Y$20="B", 2, 1)), 0)</f>
        <v>0</v>
      </c>
      <c r="AF387" s="244" t="str">
        <f t="shared" si="72"/>
        <v>-</v>
      </c>
      <c r="AG387" s="244" t="str">
        <f t="shared" si="79"/>
        <v>-</v>
      </c>
      <c r="AH387" s="245" t="str">
        <f t="shared" si="80"/>
        <v>-</v>
      </c>
      <c r="AI387" s="245" t="str">
        <f t="shared" si="81"/>
        <v>-</v>
      </c>
      <c r="AJ387" s="245" t="str" cm="1">
        <f t="array" ref="AJ387">IF($AG387=1, IF(ISBLANK($L387), "!", $L387), IFERROR(_xlfn.SWITCH(TRUE, AH387&lt;=0.5, "A", AH387&lt;=1, "B", AH387&lt;=1.5, "C", AH387&lt;=2, "D", AH387&lt;=2.5, "E", AH387&lt;=3, "F", AH387&lt;=1000, "G"), "-"))</f>
        <v>-</v>
      </c>
      <c r="AK387" s="245" t="str">
        <f t="shared" si="82"/>
        <v>-</v>
      </c>
      <c r="AL387" s="246" t="str">
        <f t="shared" si="83"/>
        <v>-</v>
      </c>
      <c r="AM387" s="237"/>
      <c r="AN387" s="237"/>
      <c r="AO387" s="237"/>
      <c r="AP387" s="237"/>
      <c r="AQ387" s="237"/>
      <c r="AR387" s="237"/>
      <c r="AS387" s="237"/>
      <c r="AT387" s="237"/>
      <c r="AU387" s="237"/>
      <c r="AV387" s="237"/>
      <c r="AW387" s="13"/>
      <c r="AX387" s="13"/>
    </row>
    <row r="388" spans="1:50" ht="12.75" customHeight="1" x14ac:dyDescent="0.2">
      <c r="A388" s="144">
        <f t="shared" si="70"/>
        <v>16</v>
      </c>
      <c r="B388" s="9">
        <v>365</v>
      </c>
      <c r="C388" s="213"/>
      <c r="D388" s="214"/>
      <c r="E388" s="79" t="str">
        <f>IF(ISBLANK(D388), "", VLOOKUP(D388, Z!$A$2:$C$4127, 3, FALSE))</f>
        <v/>
      </c>
      <c r="F388" s="215"/>
      <c r="G388" s="216"/>
      <c r="H388" s="217" t="b">
        <v>0</v>
      </c>
      <c r="I388" s="217" t="b">
        <v>0</v>
      </c>
      <c r="J388" s="152" t="str">
        <f t="shared" si="73"/>
        <v>-</v>
      </c>
      <c r="K388" s="218"/>
      <c r="L388" s="219"/>
      <c r="M388" s="220"/>
      <c r="N388" s="152" t="str">
        <f t="shared" si="74"/>
        <v>-</v>
      </c>
      <c r="O388" s="221"/>
      <c r="P388" s="222"/>
      <c r="Q388" s="214"/>
      <c r="R388" s="223"/>
      <c r="S388" s="213"/>
      <c r="T388" s="214"/>
      <c r="U388" s="79" t="str">
        <f>IF(ISBLANK(T388), "", VLOOKUP(T388, Z!$A$2:$C$4127, 3, FALSE))</f>
        <v/>
      </c>
      <c r="V388" s="225"/>
      <c r="W388" s="160">
        <f t="shared" si="75"/>
        <v>0</v>
      </c>
      <c r="X388" s="237"/>
      <c r="Y388" s="241">
        <f t="shared" si="76"/>
        <v>0</v>
      </c>
      <c r="Z388" s="242">
        <f t="shared" si="77"/>
        <v>15</v>
      </c>
      <c r="AA388" s="242">
        <v>0.75</v>
      </c>
      <c r="AB388" s="242">
        <f t="shared" si="71"/>
        <v>1.8</v>
      </c>
      <c r="AC388" s="242">
        <f t="shared" si="78"/>
        <v>43</v>
      </c>
      <c r="AD388" s="241" t="str" cm="1">
        <f t="array" ref="AD388">IFERROR(INDEX($AO$26:$AO$35, AF388), "-")</f>
        <v>-</v>
      </c>
      <c r="AE388" s="243" cm="1">
        <f t="array" ref="AE388">IFERROR(INDEX(($AP$26:$AS$35,$AP$36:$AV$40), IF($Y$20="B", MATCH($AF388, $AN$36:$AN$40, 0), MATCH($AF388, $AN$26:$AN$35, 0)), MATCH($AK388, $AP$25:$AV$25, 0), IF($Y$20="B", 2, 1)), 0)</f>
        <v>0</v>
      </c>
      <c r="AF388" s="244" t="str">
        <f t="shared" si="72"/>
        <v>-</v>
      </c>
      <c r="AG388" s="244" t="str">
        <f t="shared" si="79"/>
        <v>-</v>
      </c>
      <c r="AH388" s="245" t="str">
        <f t="shared" si="80"/>
        <v>-</v>
      </c>
      <c r="AI388" s="245" t="str">
        <f t="shared" si="81"/>
        <v>-</v>
      </c>
      <c r="AJ388" s="245" t="str" cm="1">
        <f t="array" ref="AJ388">IF($AG388=1, IF(ISBLANK($L388), "!", $L388), IFERROR(_xlfn.SWITCH(TRUE, AH388&lt;=0.5, "A", AH388&lt;=1, "B", AH388&lt;=1.5, "C", AH388&lt;=2, "D", AH388&lt;=2.5, "E", AH388&lt;=3, "F", AH388&lt;=1000, "G"), "-"))</f>
        <v>-</v>
      </c>
      <c r="AK388" s="245" t="str">
        <f t="shared" si="82"/>
        <v>-</v>
      </c>
      <c r="AL388" s="246" t="str">
        <f t="shared" si="83"/>
        <v>-</v>
      </c>
      <c r="AM388" s="237"/>
      <c r="AN388" s="237"/>
      <c r="AO388" s="237"/>
      <c r="AP388" s="237"/>
      <c r="AQ388" s="237"/>
      <c r="AR388" s="237"/>
      <c r="AS388" s="237"/>
      <c r="AT388" s="237"/>
      <c r="AU388" s="237"/>
      <c r="AV388" s="237"/>
      <c r="AW388" s="13"/>
      <c r="AX388" s="13"/>
    </row>
    <row r="389" spans="1:50" ht="12.75" customHeight="1" x14ac:dyDescent="0.2">
      <c r="A389" s="144">
        <f t="shared" si="70"/>
        <v>16</v>
      </c>
      <c r="B389" s="9">
        <v>366</v>
      </c>
      <c r="C389" s="213"/>
      <c r="D389" s="214"/>
      <c r="E389" s="79" t="str">
        <f>IF(ISBLANK(D389), "", VLOOKUP(D389, Z!$A$2:$C$4127, 3, FALSE))</f>
        <v/>
      </c>
      <c r="F389" s="215"/>
      <c r="G389" s="216"/>
      <c r="H389" s="217" t="b">
        <v>0</v>
      </c>
      <c r="I389" s="217" t="b">
        <v>0</v>
      </c>
      <c r="J389" s="152" t="str">
        <f t="shared" si="73"/>
        <v>-</v>
      </c>
      <c r="K389" s="218"/>
      <c r="L389" s="219"/>
      <c r="M389" s="220"/>
      <c r="N389" s="152" t="str">
        <f t="shared" si="74"/>
        <v>-</v>
      </c>
      <c r="O389" s="221"/>
      <c r="P389" s="222"/>
      <c r="Q389" s="214"/>
      <c r="R389" s="223"/>
      <c r="S389" s="213"/>
      <c r="T389" s="214"/>
      <c r="U389" s="79" t="str">
        <f>IF(ISBLANK(T389), "", VLOOKUP(T389, Z!$A$2:$C$4127, 3, FALSE))</f>
        <v/>
      </c>
      <c r="V389" s="225"/>
      <c r="W389" s="160">
        <f t="shared" si="75"/>
        <v>0</v>
      </c>
      <c r="X389" s="237"/>
      <c r="Y389" s="241">
        <f t="shared" si="76"/>
        <v>0</v>
      </c>
      <c r="Z389" s="242">
        <f t="shared" si="77"/>
        <v>15</v>
      </c>
      <c r="AA389" s="242">
        <v>0.75</v>
      </c>
      <c r="AB389" s="242">
        <f t="shared" si="71"/>
        <v>1.8</v>
      </c>
      <c r="AC389" s="242">
        <f t="shared" si="78"/>
        <v>43</v>
      </c>
      <c r="AD389" s="241" t="str" cm="1">
        <f t="array" ref="AD389">IFERROR(INDEX($AO$26:$AO$35, AF389), "-")</f>
        <v>-</v>
      </c>
      <c r="AE389" s="243" cm="1">
        <f t="array" ref="AE389">IFERROR(INDEX(($AP$26:$AS$35,$AP$36:$AV$40), IF($Y$20="B", MATCH($AF389, $AN$36:$AN$40, 0), MATCH($AF389, $AN$26:$AN$35, 0)), MATCH($AK389, $AP$25:$AV$25, 0), IF($Y$20="B", 2, 1)), 0)</f>
        <v>0</v>
      </c>
      <c r="AF389" s="244" t="str">
        <f t="shared" si="72"/>
        <v>-</v>
      </c>
      <c r="AG389" s="244" t="str">
        <f t="shared" si="79"/>
        <v>-</v>
      </c>
      <c r="AH389" s="245" t="str">
        <f t="shared" si="80"/>
        <v>-</v>
      </c>
      <c r="AI389" s="245" t="str">
        <f t="shared" si="81"/>
        <v>-</v>
      </c>
      <c r="AJ389" s="245" t="str" cm="1">
        <f t="array" ref="AJ389">IF($AG389=1, IF(ISBLANK($L389), "!", $L389), IFERROR(_xlfn.SWITCH(TRUE, AH389&lt;=0.5, "A", AH389&lt;=1, "B", AH389&lt;=1.5, "C", AH389&lt;=2, "D", AH389&lt;=2.5, "E", AH389&lt;=3, "F", AH389&lt;=1000, "G"), "-"))</f>
        <v>-</v>
      </c>
      <c r="AK389" s="245" t="str">
        <f t="shared" si="82"/>
        <v>-</v>
      </c>
      <c r="AL389" s="246" t="str">
        <f t="shared" si="83"/>
        <v>-</v>
      </c>
      <c r="AM389" s="237"/>
      <c r="AN389" s="237"/>
      <c r="AO389" s="237"/>
      <c r="AP389" s="237"/>
      <c r="AQ389" s="237"/>
      <c r="AR389" s="237"/>
      <c r="AS389" s="237"/>
      <c r="AT389" s="237"/>
      <c r="AU389" s="237"/>
      <c r="AV389" s="237"/>
      <c r="AW389" s="13"/>
      <c r="AX389" s="13"/>
    </row>
    <row r="390" spans="1:50" ht="12.75" customHeight="1" x14ac:dyDescent="0.2">
      <c r="A390" s="144">
        <f t="shared" si="70"/>
        <v>16</v>
      </c>
      <c r="B390" s="9">
        <v>367</v>
      </c>
      <c r="C390" s="213"/>
      <c r="D390" s="214"/>
      <c r="E390" s="79" t="str">
        <f>IF(ISBLANK(D390), "", VLOOKUP(D390, Z!$A$2:$C$4127, 3, FALSE))</f>
        <v/>
      </c>
      <c r="F390" s="215"/>
      <c r="G390" s="216"/>
      <c r="H390" s="217" t="b">
        <v>0</v>
      </c>
      <c r="I390" s="217" t="b">
        <v>0</v>
      </c>
      <c r="J390" s="152" t="str">
        <f t="shared" si="73"/>
        <v>-</v>
      </c>
      <c r="K390" s="218"/>
      <c r="L390" s="219"/>
      <c r="M390" s="220"/>
      <c r="N390" s="152" t="str">
        <f t="shared" si="74"/>
        <v>-</v>
      </c>
      <c r="O390" s="221"/>
      <c r="P390" s="222"/>
      <c r="Q390" s="214"/>
      <c r="R390" s="223"/>
      <c r="S390" s="213"/>
      <c r="T390" s="214"/>
      <c r="U390" s="79" t="str">
        <f>IF(ISBLANK(T390), "", VLOOKUP(T390, Z!$A$2:$C$4127, 3, FALSE))</f>
        <v/>
      </c>
      <c r="V390" s="225"/>
      <c r="W390" s="160">
        <f t="shared" si="75"/>
        <v>0</v>
      </c>
      <c r="X390" s="237"/>
      <c r="Y390" s="241">
        <f t="shared" si="76"/>
        <v>0</v>
      </c>
      <c r="Z390" s="242">
        <f t="shared" si="77"/>
        <v>15</v>
      </c>
      <c r="AA390" s="242">
        <v>0.75</v>
      </c>
      <c r="AB390" s="242">
        <f t="shared" si="71"/>
        <v>1.8</v>
      </c>
      <c r="AC390" s="242">
        <f t="shared" si="78"/>
        <v>43</v>
      </c>
      <c r="AD390" s="241" t="str" cm="1">
        <f t="array" ref="AD390">IFERROR(INDEX($AO$26:$AO$35, AF390), "-")</f>
        <v>-</v>
      </c>
      <c r="AE390" s="243" cm="1">
        <f t="array" ref="AE390">IFERROR(INDEX(($AP$26:$AS$35,$AP$36:$AV$40), IF($Y$20="B", MATCH($AF390, $AN$36:$AN$40, 0), MATCH($AF390, $AN$26:$AN$35, 0)), MATCH($AK390, $AP$25:$AV$25, 0), IF($Y$20="B", 2, 1)), 0)</f>
        <v>0</v>
      </c>
      <c r="AF390" s="244" t="str">
        <f t="shared" si="72"/>
        <v>-</v>
      </c>
      <c r="AG390" s="244" t="str">
        <f t="shared" si="79"/>
        <v>-</v>
      </c>
      <c r="AH390" s="245" t="str">
        <f t="shared" si="80"/>
        <v>-</v>
      </c>
      <c r="AI390" s="245" t="str">
        <f t="shared" si="81"/>
        <v>-</v>
      </c>
      <c r="AJ390" s="245" t="str" cm="1">
        <f t="array" ref="AJ390">IF($AG390=1, IF(ISBLANK($L390), "!", $L390), IFERROR(_xlfn.SWITCH(TRUE, AH390&lt;=0.5, "A", AH390&lt;=1, "B", AH390&lt;=1.5, "C", AH390&lt;=2, "D", AH390&lt;=2.5, "E", AH390&lt;=3, "F", AH390&lt;=1000, "G"), "-"))</f>
        <v>-</v>
      </c>
      <c r="AK390" s="245" t="str">
        <f t="shared" si="82"/>
        <v>-</v>
      </c>
      <c r="AL390" s="246" t="str">
        <f t="shared" si="83"/>
        <v>-</v>
      </c>
      <c r="AM390" s="237"/>
      <c r="AN390" s="237"/>
      <c r="AO390" s="237"/>
      <c r="AP390" s="237"/>
      <c r="AQ390" s="237"/>
      <c r="AR390" s="237"/>
      <c r="AS390" s="237"/>
      <c r="AT390" s="237"/>
      <c r="AU390" s="237"/>
      <c r="AV390" s="237"/>
      <c r="AW390" s="13"/>
      <c r="AX390" s="13"/>
    </row>
    <row r="391" spans="1:50" ht="12.75" customHeight="1" x14ac:dyDescent="0.2">
      <c r="A391" s="144">
        <f t="shared" si="70"/>
        <v>16</v>
      </c>
      <c r="B391" s="9">
        <v>368</v>
      </c>
      <c r="C391" s="213"/>
      <c r="D391" s="214"/>
      <c r="E391" s="79" t="str">
        <f>IF(ISBLANK(D391), "", VLOOKUP(D391, Z!$A$2:$C$4127, 3, FALSE))</f>
        <v/>
      </c>
      <c r="F391" s="215"/>
      <c r="G391" s="216"/>
      <c r="H391" s="217" t="b">
        <v>0</v>
      </c>
      <c r="I391" s="217" t="b">
        <v>0</v>
      </c>
      <c r="J391" s="152" t="str">
        <f t="shared" si="73"/>
        <v>-</v>
      </c>
      <c r="K391" s="218"/>
      <c r="L391" s="219"/>
      <c r="M391" s="220"/>
      <c r="N391" s="152" t="str">
        <f t="shared" si="74"/>
        <v>-</v>
      </c>
      <c r="O391" s="221"/>
      <c r="P391" s="222"/>
      <c r="Q391" s="214"/>
      <c r="R391" s="223"/>
      <c r="S391" s="213"/>
      <c r="T391" s="214"/>
      <c r="U391" s="79" t="str">
        <f>IF(ISBLANK(T391), "", VLOOKUP(T391, Z!$A$2:$C$4127, 3, FALSE))</f>
        <v/>
      </c>
      <c r="V391" s="225"/>
      <c r="W391" s="160">
        <f t="shared" si="75"/>
        <v>0</v>
      </c>
      <c r="X391" s="237"/>
      <c r="Y391" s="241">
        <f t="shared" si="76"/>
        <v>0</v>
      </c>
      <c r="Z391" s="242">
        <f t="shared" si="77"/>
        <v>15</v>
      </c>
      <c r="AA391" s="242">
        <v>0.75</v>
      </c>
      <c r="AB391" s="242">
        <f t="shared" si="71"/>
        <v>1.8</v>
      </c>
      <c r="AC391" s="242">
        <f t="shared" si="78"/>
        <v>43</v>
      </c>
      <c r="AD391" s="241" t="str" cm="1">
        <f t="array" ref="AD391">IFERROR(INDEX($AO$26:$AO$35, AF391), "-")</f>
        <v>-</v>
      </c>
      <c r="AE391" s="243" cm="1">
        <f t="array" ref="AE391">IFERROR(INDEX(($AP$26:$AS$35,$AP$36:$AV$40), IF($Y$20="B", MATCH($AF391, $AN$36:$AN$40, 0), MATCH($AF391, $AN$26:$AN$35, 0)), MATCH($AK391, $AP$25:$AV$25, 0), IF($Y$20="B", 2, 1)), 0)</f>
        <v>0</v>
      </c>
      <c r="AF391" s="244" t="str">
        <f t="shared" si="72"/>
        <v>-</v>
      </c>
      <c r="AG391" s="244" t="str">
        <f t="shared" si="79"/>
        <v>-</v>
      </c>
      <c r="AH391" s="245" t="str">
        <f t="shared" si="80"/>
        <v>-</v>
      </c>
      <c r="AI391" s="245" t="str">
        <f t="shared" si="81"/>
        <v>-</v>
      </c>
      <c r="AJ391" s="245" t="str" cm="1">
        <f t="array" ref="AJ391">IF($AG391=1, IF(ISBLANK($L391), "!", $L391), IFERROR(_xlfn.SWITCH(TRUE, AH391&lt;=0.5, "A", AH391&lt;=1, "B", AH391&lt;=1.5, "C", AH391&lt;=2, "D", AH391&lt;=2.5, "E", AH391&lt;=3, "F", AH391&lt;=1000, "G"), "-"))</f>
        <v>-</v>
      </c>
      <c r="AK391" s="245" t="str">
        <f t="shared" si="82"/>
        <v>-</v>
      </c>
      <c r="AL391" s="246" t="str">
        <f t="shared" si="83"/>
        <v>-</v>
      </c>
      <c r="AM391" s="237"/>
      <c r="AN391" s="237"/>
      <c r="AO391" s="237"/>
      <c r="AP391" s="237"/>
      <c r="AQ391" s="237"/>
      <c r="AR391" s="237"/>
      <c r="AS391" s="237"/>
      <c r="AT391" s="237"/>
      <c r="AU391" s="237"/>
      <c r="AV391" s="237"/>
      <c r="AW391" s="13"/>
      <c r="AX391" s="13"/>
    </row>
    <row r="392" spans="1:50" ht="12.75" customHeight="1" x14ac:dyDescent="0.2">
      <c r="A392" s="144">
        <f t="shared" si="70"/>
        <v>16</v>
      </c>
      <c r="B392" s="9">
        <v>369</v>
      </c>
      <c r="C392" s="213"/>
      <c r="D392" s="214"/>
      <c r="E392" s="79" t="str">
        <f>IF(ISBLANK(D392), "", VLOOKUP(D392, Z!$A$2:$C$4127, 3, FALSE))</f>
        <v/>
      </c>
      <c r="F392" s="215"/>
      <c r="G392" s="216"/>
      <c r="H392" s="217" t="b">
        <v>0</v>
      </c>
      <c r="I392" s="217" t="b">
        <v>0</v>
      </c>
      <c r="J392" s="152" t="str">
        <f t="shared" si="73"/>
        <v>-</v>
      </c>
      <c r="K392" s="218"/>
      <c r="L392" s="219"/>
      <c r="M392" s="220"/>
      <c r="N392" s="152" t="str">
        <f t="shared" si="74"/>
        <v>-</v>
      </c>
      <c r="O392" s="221"/>
      <c r="P392" s="222"/>
      <c r="Q392" s="214"/>
      <c r="R392" s="223"/>
      <c r="S392" s="213"/>
      <c r="T392" s="214"/>
      <c r="U392" s="79" t="str">
        <f>IF(ISBLANK(T392), "", VLOOKUP(T392, Z!$A$2:$C$4127, 3, FALSE))</f>
        <v/>
      </c>
      <c r="V392" s="225"/>
      <c r="W392" s="160">
        <f t="shared" si="75"/>
        <v>0</v>
      </c>
      <c r="X392" s="237"/>
      <c r="Y392" s="241">
        <f t="shared" si="76"/>
        <v>0</v>
      </c>
      <c r="Z392" s="242">
        <f t="shared" si="77"/>
        <v>15</v>
      </c>
      <c r="AA392" s="242">
        <v>0.75</v>
      </c>
      <c r="AB392" s="242">
        <f t="shared" si="71"/>
        <v>1.8</v>
      </c>
      <c r="AC392" s="242">
        <f t="shared" si="78"/>
        <v>43</v>
      </c>
      <c r="AD392" s="241" t="str" cm="1">
        <f t="array" ref="AD392">IFERROR(INDEX($AO$26:$AO$35, AF392), "-")</f>
        <v>-</v>
      </c>
      <c r="AE392" s="243" cm="1">
        <f t="array" ref="AE392">IFERROR(INDEX(($AP$26:$AS$35,$AP$36:$AV$40), IF($Y$20="B", MATCH($AF392, $AN$36:$AN$40, 0), MATCH($AF392, $AN$26:$AN$35, 0)), MATCH($AK392, $AP$25:$AV$25, 0), IF($Y$20="B", 2, 1)), 0)</f>
        <v>0</v>
      </c>
      <c r="AF392" s="244" t="str">
        <f t="shared" si="72"/>
        <v>-</v>
      </c>
      <c r="AG392" s="244" t="str">
        <f t="shared" si="79"/>
        <v>-</v>
      </c>
      <c r="AH392" s="245" t="str">
        <f t="shared" si="80"/>
        <v>-</v>
      </c>
      <c r="AI392" s="245" t="str">
        <f t="shared" si="81"/>
        <v>-</v>
      </c>
      <c r="AJ392" s="245" t="str" cm="1">
        <f t="array" ref="AJ392">IF($AG392=1, IF(ISBLANK($L392), "!", $L392), IFERROR(_xlfn.SWITCH(TRUE, AH392&lt;=0.5, "A", AH392&lt;=1, "B", AH392&lt;=1.5, "C", AH392&lt;=2, "D", AH392&lt;=2.5, "E", AH392&lt;=3, "F", AH392&lt;=1000, "G"), "-"))</f>
        <v>-</v>
      </c>
      <c r="AK392" s="245" t="str">
        <f t="shared" si="82"/>
        <v>-</v>
      </c>
      <c r="AL392" s="246" t="str">
        <f t="shared" si="83"/>
        <v>-</v>
      </c>
      <c r="AM392" s="237"/>
      <c r="AN392" s="237"/>
      <c r="AO392" s="237"/>
      <c r="AP392" s="237"/>
      <c r="AQ392" s="237"/>
      <c r="AR392" s="237"/>
      <c r="AS392" s="237"/>
      <c r="AT392" s="237"/>
      <c r="AU392" s="237"/>
      <c r="AV392" s="237"/>
      <c r="AW392" s="13"/>
      <c r="AX392" s="13"/>
    </row>
    <row r="393" spans="1:50" ht="12.75" customHeight="1" x14ac:dyDescent="0.2">
      <c r="A393" s="144">
        <f t="shared" si="70"/>
        <v>16</v>
      </c>
      <c r="B393" s="9">
        <v>370</v>
      </c>
      <c r="C393" s="213"/>
      <c r="D393" s="214"/>
      <c r="E393" s="79" t="str">
        <f>IF(ISBLANK(D393), "", VLOOKUP(D393, Z!$A$2:$C$4127, 3, FALSE))</f>
        <v/>
      </c>
      <c r="F393" s="215"/>
      <c r="G393" s="216"/>
      <c r="H393" s="217" t="b">
        <v>0</v>
      </c>
      <c r="I393" s="217" t="b">
        <v>0</v>
      </c>
      <c r="J393" s="152" t="str">
        <f t="shared" si="73"/>
        <v>-</v>
      </c>
      <c r="K393" s="218"/>
      <c r="L393" s="219"/>
      <c r="M393" s="220"/>
      <c r="N393" s="152" t="str">
        <f t="shared" si="74"/>
        <v>-</v>
      </c>
      <c r="O393" s="221"/>
      <c r="P393" s="222"/>
      <c r="Q393" s="214"/>
      <c r="R393" s="223"/>
      <c r="S393" s="213"/>
      <c r="T393" s="214"/>
      <c r="U393" s="79" t="str">
        <f>IF(ISBLANK(T393), "", VLOOKUP(T393, Z!$A$2:$C$4127, 3, FALSE))</f>
        <v/>
      </c>
      <c r="V393" s="225"/>
      <c r="W393" s="160">
        <f t="shared" si="75"/>
        <v>0</v>
      </c>
      <c r="X393" s="237"/>
      <c r="Y393" s="241">
        <f t="shared" si="76"/>
        <v>0</v>
      </c>
      <c r="Z393" s="242">
        <f t="shared" si="77"/>
        <v>15</v>
      </c>
      <c r="AA393" s="242">
        <v>0.75</v>
      </c>
      <c r="AB393" s="242">
        <f t="shared" si="71"/>
        <v>1.8</v>
      </c>
      <c r="AC393" s="242">
        <f t="shared" si="78"/>
        <v>43</v>
      </c>
      <c r="AD393" s="241" t="str" cm="1">
        <f t="array" ref="AD393">IFERROR(INDEX($AO$26:$AO$35, AF393), "-")</f>
        <v>-</v>
      </c>
      <c r="AE393" s="243" cm="1">
        <f t="array" ref="AE393">IFERROR(INDEX(($AP$26:$AS$35,$AP$36:$AV$40), IF($Y$20="B", MATCH($AF393, $AN$36:$AN$40, 0), MATCH($AF393, $AN$26:$AN$35, 0)), MATCH($AK393, $AP$25:$AV$25, 0), IF($Y$20="B", 2, 1)), 0)</f>
        <v>0</v>
      </c>
      <c r="AF393" s="244" t="str">
        <f t="shared" si="72"/>
        <v>-</v>
      </c>
      <c r="AG393" s="244" t="str">
        <f t="shared" si="79"/>
        <v>-</v>
      </c>
      <c r="AH393" s="245" t="str">
        <f t="shared" si="80"/>
        <v>-</v>
      </c>
      <c r="AI393" s="245" t="str">
        <f t="shared" si="81"/>
        <v>-</v>
      </c>
      <c r="AJ393" s="245" t="str" cm="1">
        <f t="array" ref="AJ393">IF($AG393=1, IF(ISBLANK($L393), "!", $L393), IFERROR(_xlfn.SWITCH(TRUE, AH393&lt;=0.5, "A", AH393&lt;=1, "B", AH393&lt;=1.5, "C", AH393&lt;=2, "D", AH393&lt;=2.5, "E", AH393&lt;=3, "F", AH393&lt;=1000, "G"), "-"))</f>
        <v>-</v>
      </c>
      <c r="AK393" s="245" t="str">
        <f t="shared" si="82"/>
        <v>-</v>
      </c>
      <c r="AL393" s="246" t="str">
        <f t="shared" si="83"/>
        <v>-</v>
      </c>
      <c r="AM393" s="237"/>
      <c r="AN393" s="237"/>
      <c r="AO393" s="237"/>
      <c r="AP393" s="237"/>
      <c r="AQ393" s="237"/>
      <c r="AR393" s="237"/>
      <c r="AS393" s="237"/>
      <c r="AT393" s="237"/>
      <c r="AU393" s="237"/>
      <c r="AV393" s="237"/>
      <c r="AW393" s="13"/>
      <c r="AX393" s="13"/>
    </row>
    <row r="394" spans="1:50" ht="12.75" customHeight="1" x14ac:dyDescent="0.2">
      <c r="A394" s="144">
        <f t="shared" si="70"/>
        <v>16</v>
      </c>
      <c r="B394" s="9">
        <v>371</v>
      </c>
      <c r="C394" s="213"/>
      <c r="D394" s="214"/>
      <c r="E394" s="79" t="str">
        <f>IF(ISBLANK(D394), "", VLOOKUP(D394, Z!$A$2:$C$4127, 3, FALSE))</f>
        <v/>
      </c>
      <c r="F394" s="215"/>
      <c r="G394" s="216"/>
      <c r="H394" s="217" t="b">
        <v>0</v>
      </c>
      <c r="I394" s="217" t="b">
        <v>0</v>
      </c>
      <c r="J394" s="152" t="str">
        <f t="shared" si="73"/>
        <v>-</v>
      </c>
      <c r="K394" s="218"/>
      <c r="L394" s="219"/>
      <c r="M394" s="220"/>
      <c r="N394" s="152" t="str">
        <f t="shared" si="74"/>
        <v>-</v>
      </c>
      <c r="O394" s="221"/>
      <c r="P394" s="222"/>
      <c r="Q394" s="214"/>
      <c r="R394" s="223"/>
      <c r="S394" s="213"/>
      <c r="T394" s="214"/>
      <c r="U394" s="79" t="str">
        <f>IF(ISBLANK(T394), "", VLOOKUP(T394, Z!$A$2:$C$4127, 3, FALSE))</f>
        <v/>
      </c>
      <c r="V394" s="225"/>
      <c r="W394" s="160">
        <f t="shared" si="75"/>
        <v>0</v>
      </c>
      <c r="X394" s="237"/>
      <c r="Y394" s="241">
        <f t="shared" si="76"/>
        <v>0</v>
      </c>
      <c r="Z394" s="242">
        <f t="shared" si="77"/>
        <v>15</v>
      </c>
      <c r="AA394" s="242">
        <v>0.75</v>
      </c>
      <c r="AB394" s="242">
        <f t="shared" si="71"/>
        <v>1.8</v>
      </c>
      <c r="AC394" s="242">
        <f t="shared" si="78"/>
        <v>43</v>
      </c>
      <c r="AD394" s="241" t="str" cm="1">
        <f t="array" ref="AD394">IFERROR(INDEX($AO$26:$AO$35, AF394), "-")</f>
        <v>-</v>
      </c>
      <c r="AE394" s="243" cm="1">
        <f t="array" ref="AE394">IFERROR(INDEX(($AP$26:$AS$35,$AP$36:$AV$40), IF($Y$20="B", MATCH($AF394, $AN$36:$AN$40, 0), MATCH($AF394, $AN$26:$AN$35, 0)), MATCH($AK394, $AP$25:$AV$25, 0), IF($Y$20="B", 2, 1)), 0)</f>
        <v>0</v>
      </c>
      <c r="AF394" s="244" t="str">
        <f t="shared" si="72"/>
        <v>-</v>
      </c>
      <c r="AG394" s="244" t="str">
        <f t="shared" si="79"/>
        <v>-</v>
      </c>
      <c r="AH394" s="245" t="str">
        <f t="shared" si="80"/>
        <v>-</v>
      </c>
      <c r="AI394" s="245" t="str">
        <f t="shared" si="81"/>
        <v>-</v>
      </c>
      <c r="AJ394" s="245" t="str" cm="1">
        <f t="array" ref="AJ394">IF($AG394=1, IF(ISBLANK($L394), "!", $L394), IFERROR(_xlfn.SWITCH(TRUE, AH394&lt;=0.5, "A", AH394&lt;=1, "B", AH394&lt;=1.5, "C", AH394&lt;=2, "D", AH394&lt;=2.5, "E", AH394&lt;=3, "F", AH394&lt;=1000, "G"), "-"))</f>
        <v>-</v>
      </c>
      <c r="AK394" s="245" t="str">
        <f t="shared" si="82"/>
        <v>-</v>
      </c>
      <c r="AL394" s="246" t="str">
        <f t="shared" si="83"/>
        <v>-</v>
      </c>
      <c r="AM394" s="237"/>
      <c r="AN394" s="237"/>
      <c r="AO394" s="237"/>
      <c r="AP394" s="237"/>
      <c r="AQ394" s="237"/>
      <c r="AR394" s="237"/>
      <c r="AS394" s="237"/>
      <c r="AT394" s="237"/>
      <c r="AU394" s="237"/>
      <c r="AV394" s="237"/>
      <c r="AW394" s="13"/>
      <c r="AX394" s="13"/>
    </row>
    <row r="395" spans="1:50" ht="12.75" customHeight="1" x14ac:dyDescent="0.2">
      <c r="A395" s="144">
        <f t="shared" si="70"/>
        <v>16</v>
      </c>
      <c r="B395" s="9">
        <v>372</v>
      </c>
      <c r="C395" s="213"/>
      <c r="D395" s="214"/>
      <c r="E395" s="79" t="str">
        <f>IF(ISBLANK(D395), "", VLOOKUP(D395, Z!$A$2:$C$4127, 3, FALSE))</f>
        <v/>
      </c>
      <c r="F395" s="215"/>
      <c r="G395" s="216"/>
      <c r="H395" s="217" t="b">
        <v>0</v>
      </c>
      <c r="I395" s="217" t="b">
        <v>0</v>
      </c>
      <c r="J395" s="152" t="str">
        <f t="shared" si="73"/>
        <v>-</v>
      </c>
      <c r="K395" s="218"/>
      <c r="L395" s="219"/>
      <c r="M395" s="220"/>
      <c r="N395" s="152" t="str">
        <f t="shared" si="74"/>
        <v>-</v>
      </c>
      <c r="O395" s="221"/>
      <c r="P395" s="222"/>
      <c r="Q395" s="214"/>
      <c r="R395" s="223"/>
      <c r="S395" s="213"/>
      <c r="T395" s="214"/>
      <c r="U395" s="79" t="str">
        <f>IF(ISBLANK(T395), "", VLOOKUP(T395, Z!$A$2:$C$4127, 3, FALSE))</f>
        <v/>
      </c>
      <c r="V395" s="225"/>
      <c r="W395" s="160">
        <f t="shared" si="75"/>
        <v>0</v>
      </c>
      <c r="X395" s="237"/>
      <c r="Y395" s="241">
        <f t="shared" si="76"/>
        <v>0</v>
      </c>
      <c r="Z395" s="242">
        <f t="shared" si="77"/>
        <v>15</v>
      </c>
      <c r="AA395" s="242">
        <v>0.75</v>
      </c>
      <c r="AB395" s="242">
        <f t="shared" si="71"/>
        <v>1.8</v>
      </c>
      <c r="AC395" s="242">
        <f t="shared" si="78"/>
        <v>43</v>
      </c>
      <c r="AD395" s="241" t="str" cm="1">
        <f t="array" ref="AD395">IFERROR(INDEX($AO$26:$AO$35, AF395), "-")</f>
        <v>-</v>
      </c>
      <c r="AE395" s="243" cm="1">
        <f t="array" ref="AE395">IFERROR(INDEX(($AP$26:$AS$35,$AP$36:$AV$40), IF($Y$20="B", MATCH($AF395, $AN$36:$AN$40, 0), MATCH($AF395, $AN$26:$AN$35, 0)), MATCH($AK395, $AP$25:$AV$25, 0), IF($Y$20="B", 2, 1)), 0)</f>
        <v>0</v>
      </c>
      <c r="AF395" s="244" t="str">
        <f t="shared" si="72"/>
        <v>-</v>
      </c>
      <c r="AG395" s="244" t="str">
        <f t="shared" si="79"/>
        <v>-</v>
      </c>
      <c r="AH395" s="245" t="str">
        <f t="shared" si="80"/>
        <v>-</v>
      </c>
      <c r="AI395" s="245" t="str">
        <f t="shared" si="81"/>
        <v>-</v>
      </c>
      <c r="AJ395" s="245" t="str" cm="1">
        <f t="array" ref="AJ395">IF($AG395=1, IF(ISBLANK($L395), "!", $L395), IFERROR(_xlfn.SWITCH(TRUE, AH395&lt;=0.5, "A", AH395&lt;=1, "B", AH395&lt;=1.5, "C", AH395&lt;=2, "D", AH395&lt;=2.5, "E", AH395&lt;=3, "F", AH395&lt;=1000, "G"), "-"))</f>
        <v>-</v>
      </c>
      <c r="AK395" s="245" t="str">
        <f t="shared" si="82"/>
        <v>-</v>
      </c>
      <c r="AL395" s="246" t="str">
        <f t="shared" si="83"/>
        <v>-</v>
      </c>
      <c r="AM395" s="237"/>
      <c r="AN395" s="237"/>
      <c r="AO395" s="237"/>
      <c r="AP395" s="237"/>
      <c r="AQ395" s="237"/>
      <c r="AR395" s="237"/>
      <c r="AS395" s="237"/>
      <c r="AT395" s="237"/>
      <c r="AU395" s="237"/>
      <c r="AV395" s="237"/>
      <c r="AW395" s="13"/>
      <c r="AX395" s="13"/>
    </row>
    <row r="396" spans="1:50" ht="12.75" customHeight="1" x14ac:dyDescent="0.2">
      <c r="A396" s="144">
        <f t="shared" si="70"/>
        <v>16</v>
      </c>
      <c r="B396" s="9">
        <v>373</v>
      </c>
      <c r="C396" s="213"/>
      <c r="D396" s="214"/>
      <c r="E396" s="79" t="str">
        <f>IF(ISBLANK(D396), "", VLOOKUP(D396, Z!$A$2:$C$4127, 3, FALSE))</f>
        <v/>
      </c>
      <c r="F396" s="215"/>
      <c r="G396" s="216"/>
      <c r="H396" s="217" t="b">
        <v>0</v>
      </c>
      <c r="I396" s="217" t="b">
        <v>0</v>
      </c>
      <c r="J396" s="152" t="str">
        <f t="shared" si="73"/>
        <v>-</v>
      </c>
      <c r="K396" s="218"/>
      <c r="L396" s="219"/>
      <c r="M396" s="220"/>
      <c r="N396" s="152" t="str">
        <f t="shared" si="74"/>
        <v>-</v>
      </c>
      <c r="O396" s="221"/>
      <c r="P396" s="222"/>
      <c r="Q396" s="214"/>
      <c r="R396" s="223"/>
      <c r="S396" s="213"/>
      <c r="T396" s="214"/>
      <c r="U396" s="79" t="str">
        <f>IF(ISBLANK(T396), "", VLOOKUP(T396, Z!$A$2:$C$4127, 3, FALSE))</f>
        <v/>
      </c>
      <c r="V396" s="225"/>
      <c r="W396" s="160">
        <f t="shared" si="75"/>
        <v>0</v>
      </c>
      <c r="X396" s="237"/>
      <c r="Y396" s="241">
        <f t="shared" si="76"/>
        <v>0</v>
      </c>
      <c r="Z396" s="242">
        <f t="shared" si="77"/>
        <v>15</v>
      </c>
      <c r="AA396" s="242">
        <v>0.75</v>
      </c>
      <c r="AB396" s="242">
        <f t="shared" si="71"/>
        <v>1.8</v>
      </c>
      <c r="AC396" s="242">
        <f t="shared" si="78"/>
        <v>43</v>
      </c>
      <c r="AD396" s="241" t="str" cm="1">
        <f t="array" ref="AD396">IFERROR(INDEX($AO$26:$AO$35, AF396), "-")</f>
        <v>-</v>
      </c>
      <c r="AE396" s="243" cm="1">
        <f t="array" ref="AE396">IFERROR(INDEX(($AP$26:$AS$35,$AP$36:$AV$40), IF($Y$20="B", MATCH($AF396, $AN$36:$AN$40, 0), MATCH($AF396, $AN$26:$AN$35, 0)), MATCH($AK396, $AP$25:$AV$25, 0), IF($Y$20="B", 2, 1)), 0)</f>
        <v>0</v>
      </c>
      <c r="AF396" s="244" t="str">
        <f t="shared" si="72"/>
        <v>-</v>
      </c>
      <c r="AG396" s="244" t="str">
        <f t="shared" si="79"/>
        <v>-</v>
      </c>
      <c r="AH396" s="245" t="str">
        <f t="shared" si="80"/>
        <v>-</v>
      </c>
      <c r="AI396" s="245" t="str">
        <f t="shared" si="81"/>
        <v>-</v>
      </c>
      <c r="AJ396" s="245" t="str" cm="1">
        <f t="array" ref="AJ396">IF($AG396=1, IF(ISBLANK($L396), "!", $L396), IFERROR(_xlfn.SWITCH(TRUE, AH396&lt;=0.5, "A", AH396&lt;=1, "B", AH396&lt;=1.5, "C", AH396&lt;=2, "D", AH396&lt;=2.5, "E", AH396&lt;=3, "F", AH396&lt;=1000, "G"), "-"))</f>
        <v>-</v>
      </c>
      <c r="AK396" s="245" t="str">
        <f t="shared" si="82"/>
        <v>-</v>
      </c>
      <c r="AL396" s="246" t="str">
        <f t="shared" si="83"/>
        <v>-</v>
      </c>
      <c r="AM396" s="237"/>
      <c r="AN396" s="237"/>
      <c r="AO396" s="237"/>
      <c r="AP396" s="237"/>
      <c r="AQ396" s="237"/>
      <c r="AR396" s="237"/>
      <c r="AS396" s="237"/>
      <c r="AT396" s="237"/>
      <c r="AU396" s="237"/>
      <c r="AV396" s="237"/>
      <c r="AW396" s="13"/>
      <c r="AX396" s="13"/>
    </row>
    <row r="397" spans="1:50" ht="12.75" customHeight="1" x14ac:dyDescent="0.2">
      <c r="A397" s="144">
        <f t="shared" si="70"/>
        <v>16</v>
      </c>
      <c r="B397" s="9">
        <v>374</v>
      </c>
      <c r="C397" s="213"/>
      <c r="D397" s="214"/>
      <c r="E397" s="79" t="str">
        <f>IF(ISBLANK(D397), "", VLOOKUP(D397, Z!$A$2:$C$4127, 3, FALSE))</f>
        <v/>
      </c>
      <c r="F397" s="215"/>
      <c r="G397" s="216"/>
      <c r="H397" s="217" t="b">
        <v>0</v>
      </c>
      <c r="I397" s="217" t="b">
        <v>0</v>
      </c>
      <c r="J397" s="152" t="str">
        <f t="shared" si="73"/>
        <v>-</v>
      </c>
      <c r="K397" s="218"/>
      <c r="L397" s="219"/>
      <c r="M397" s="220"/>
      <c r="N397" s="152" t="str">
        <f t="shared" si="74"/>
        <v>-</v>
      </c>
      <c r="O397" s="221"/>
      <c r="P397" s="222"/>
      <c r="Q397" s="214"/>
      <c r="R397" s="223"/>
      <c r="S397" s="213"/>
      <c r="T397" s="214"/>
      <c r="U397" s="79" t="str">
        <f>IF(ISBLANK(T397), "", VLOOKUP(T397, Z!$A$2:$C$4127, 3, FALSE))</f>
        <v/>
      </c>
      <c r="V397" s="225"/>
      <c r="W397" s="160">
        <f t="shared" si="75"/>
        <v>0</v>
      </c>
      <c r="X397" s="237"/>
      <c r="Y397" s="241">
        <f t="shared" si="76"/>
        <v>0</v>
      </c>
      <c r="Z397" s="242">
        <f t="shared" si="77"/>
        <v>15</v>
      </c>
      <c r="AA397" s="242">
        <v>0.75</v>
      </c>
      <c r="AB397" s="242">
        <f t="shared" si="71"/>
        <v>1.8</v>
      </c>
      <c r="AC397" s="242">
        <f t="shared" si="78"/>
        <v>43</v>
      </c>
      <c r="AD397" s="241" t="str" cm="1">
        <f t="array" ref="AD397">IFERROR(INDEX($AO$26:$AO$35, AF397), "-")</f>
        <v>-</v>
      </c>
      <c r="AE397" s="243" cm="1">
        <f t="array" ref="AE397">IFERROR(INDEX(($AP$26:$AS$35,$AP$36:$AV$40), IF($Y$20="B", MATCH($AF397, $AN$36:$AN$40, 0), MATCH($AF397, $AN$26:$AN$35, 0)), MATCH($AK397, $AP$25:$AV$25, 0), IF($Y$20="B", 2, 1)), 0)</f>
        <v>0</v>
      </c>
      <c r="AF397" s="244" t="str">
        <f t="shared" si="72"/>
        <v>-</v>
      </c>
      <c r="AG397" s="244" t="str">
        <f t="shared" si="79"/>
        <v>-</v>
      </c>
      <c r="AH397" s="245" t="str">
        <f t="shared" si="80"/>
        <v>-</v>
      </c>
      <c r="AI397" s="245" t="str">
        <f t="shared" si="81"/>
        <v>-</v>
      </c>
      <c r="AJ397" s="245" t="str" cm="1">
        <f t="array" ref="AJ397">IF($AG397=1, IF(ISBLANK($L397), "!", $L397), IFERROR(_xlfn.SWITCH(TRUE, AH397&lt;=0.5, "A", AH397&lt;=1, "B", AH397&lt;=1.5, "C", AH397&lt;=2, "D", AH397&lt;=2.5, "E", AH397&lt;=3, "F", AH397&lt;=1000, "G"), "-"))</f>
        <v>-</v>
      </c>
      <c r="AK397" s="245" t="str">
        <f t="shared" si="82"/>
        <v>-</v>
      </c>
      <c r="AL397" s="246" t="str">
        <f t="shared" si="83"/>
        <v>-</v>
      </c>
      <c r="AM397" s="237"/>
      <c r="AN397" s="237"/>
      <c r="AO397" s="237"/>
      <c r="AP397" s="237"/>
      <c r="AQ397" s="237"/>
      <c r="AR397" s="237"/>
      <c r="AS397" s="237"/>
      <c r="AT397" s="237"/>
      <c r="AU397" s="237"/>
      <c r="AV397" s="237"/>
      <c r="AW397" s="13"/>
      <c r="AX397" s="13"/>
    </row>
    <row r="398" spans="1:50" ht="12.75" customHeight="1" x14ac:dyDescent="0.2">
      <c r="A398" s="144">
        <f t="shared" si="70"/>
        <v>16</v>
      </c>
      <c r="B398" s="9">
        <v>375</v>
      </c>
      <c r="C398" s="213"/>
      <c r="D398" s="214"/>
      <c r="E398" s="79" t="str">
        <f>IF(ISBLANK(D398), "", VLOOKUP(D398, Z!$A$2:$C$4127, 3, FALSE))</f>
        <v/>
      </c>
      <c r="F398" s="215"/>
      <c r="G398" s="216"/>
      <c r="H398" s="217" t="b">
        <v>0</v>
      </c>
      <c r="I398" s="217" t="b">
        <v>0</v>
      </c>
      <c r="J398" s="152" t="str">
        <f t="shared" si="73"/>
        <v>-</v>
      </c>
      <c r="K398" s="218"/>
      <c r="L398" s="219"/>
      <c r="M398" s="220"/>
      <c r="N398" s="152" t="str">
        <f t="shared" si="74"/>
        <v>-</v>
      </c>
      <c r="O398" s="221"/>
      <c r="P398" s="222"/>
      <c r="Q398" s="214"/>
      <c r="R398" s="223"/>
      <c r="S398" s="213"/>
      <c r="T398" s="214"/>
      <c r="U398" s="79" t="str">
        <f>IF(ISBLANK(T398), "", VLOOKUP(T398, Z!$A$2:$C$4127, 3, FALSE))</f>
        <v/>
      </c>
      <c r="V398" s="225"/>
      <c r="W398" s="160">
        <f t="shared" si="75"/>
        <v>0</v>
      </c>
      <c r="X398" s="237"/>
      <c r="Y398" s="241">
        <f t="shared" si="76"/>
        <v>0</v>
      </c>
      <c r="Z398" s="242">
        <f t="shared" si="77"/>
        <v>15</v>
      </c>
      <c r="AA398" s="242">
        <v>0.75</v>
      </c>
      <c r="AB398" s="242">
        <f t="shared" si="71"/>
        <v>1.8</v>
      </c>
      <c r="AC398" s="242">
        <f t="shared" si="78"/>
        <v>43</v>
      </c>
      <c r="AD398" s="241" t="str" cm="1">
        <f t="array" ref="AD398">IFERROR(INDEX($AO$26:$AO$35, AF398), "-")</f>
        <v>-</v>
      </c>
      <c r="AE398" s="243" cm="1">
        <f t="array" ref="AE398">IFERROR(INDEX(($AP$26:$AS$35,$AP$36:$AV$40), IF($Y$20="B", MATCH($AF398, $AN$36:$AN$40, 0), MATCH($AF398, $AN$26:$AN$35, 0)), MATCH($AK398, $AP$25:$AV$25, 0), IF($Y$20="B", 2, 1)), 0)</f>
        <v>0</v>
      </c>
      <c r="AF398" s="244" t="str">
        <f t="shared" si="72"/>
        <v>-</v>
      </c>
      <c r="AG398" s="244" t="str">
        <f t="shared" si="79"/>
        <v>-</v>
      </c>
      <c r="AH398" s="245" t="str">
        <f t="shared" si="80"/>
        <v>-</v>
      </c>
      <c r="AI398" s="245" t="str">
        <f t="shared" si="81"/>
        <v>-</v>
      </c>
      <c r="AJ398" s="245" t="str" cm="1">
        <f t="array" ref="AJ398">IF($AG398=1, IF(ISBLANK($L398), "!", $L398), IFERROR(_xlfn.SWITCH(TRUE, AH398&lt;=0.5, "A", AH398&lt;=1, "B", AH398&lt;=1.5, "C", AH398&lt;=2, "D", AH398&lt;=2.5, "E", AH398&lt;=3, "F", AH398&lt;=1000, "G"), "-"))</f>
        <v>-</v>
      </c>
      <c r="AK398" s="245" t="str">
        <f t="shared" si="82"/>
        <v>-</v>
      </c>
      <c r="AL398" s="246" t="str">
        <f t="shared" si="83"/>
        <v>-</v>
      </c>
      <c r="AM398" s="237"/>
      <c r="AN398" s="237"/>
      <c r="AO398" s="237"/>
      <c r="AP398" s="237"/>
      <c r="AQ398" s="237"/>
      <c r="AR398" s="237"/>
      <c r="AS398" s="237"/>
      <c r="AT398" s="237"/>
      <c r="AU398" s="237"/>
      <c r="AV398" s="237"/>
      <c r="AW398" s="13"/>
      <c r="AX398" s="13"/>
    </row>
    <row r="399" spans="1:50" ht="12.75" customHeight="1" x14ac:dyDescent="0.2">
      <c r="A399" s="144">
        <f t="shared" si="70"/>
        <v>16</v>
      </c>
      <c r="B399" s="9">
        <v>376</v>
      </c>
      <c r="C399" s="213"/>
      <c r="D399" s="214"/>
      <c r="E399" s="79" t="str">
        <f>IF(ISBLANK(D399), "", VLOOKUP(D399, Z!$A$2:$C$4127, 3, FALSE))</f>
        <v/>
      </c>
      <c r="F399" s="215"/>
      <c r="G399" s="216"/>
      <c r="H399" s="217" t="b">
        <v>0</v>
      </c>
      <c r="I399" s="217" t="b">
        <v>0</v>
      </c>
      <c r="J399" s="152" t="str">
        <f t="shared" si="73"/>
        <v>-</v>
      </c>
      <c r="K399" s="218"/>
      <c r="L399" s="219"/>
      <c r="M399" s="220"/>
      <c r="N399" s="152" t="str">
        <f t="shared" si="74"/>
        <v>-</v>
      </c>
      <c r="O399" s="221"/>
      <c r="P399" s="222"/>
      <c r="Q399" s="214"/>
      <c r="R399" s="223"/>
      <c r="S399" s="213"/>
      <c r="T399" s="214"/>
      <c r="U399" s="79" t="str">
        <f>IF(ISBLANK(T399), "", VLOOKUP(T399, Z!$A$2:$C$4127, 3, FALSE))</f>
        <v/>
      </c>
      <c r="V399" s="225"/>
      <c r="W399" s="160">
        <f t="shared" si="75"/>
        <v>0</v>
      </c>
      <c r="X399" s="237"/>
      <c r="Y399" s="241">
        <f t="shared" si="76"/>
        <v>0</v>
      </c>
      <c r="Z399" s="242">
        <f t="shared" si="77"/>
        <v>15</v>
      </c>
      <c r="AA399" s="242">
        <v>0.75</v>
      </c>
      <c r="AB399" s="242">
        <f t="shared" si="71"/>
        <v>1.8</v>
      </c>
      <c r="AC399" s="242">
        <f t="shared" si="78"/>
        <v>43</v>
      </c>
      <c r="AD399" s="241" t="str" cm="1">
        <f t="array" ref="AD399">IFERROR(INDEX($AO$26:$AO$35, AF399), "-")</f>
        <v>-</v>
      </c>
      <c r="AE399" s="243" cm="1">
        <f t="array" ref="AE399">IFERROR(INDEX(($AP$26:$AS$35,$AP$36:$AV$40), IF($Y$20="B", MATCH($AF399, $AN$36:$AN$40, 0), MATCH($AF399, $AN$26:$AN$35, 0)), MATCH($AK399, $AP$25:$AV$25, 0), IF($Y$20="B", 2, 1)), 0)</f>
        <v>0</v>
      </c>
      <c r="AF399" s="244" t="str">
        <f t="shared" si="72"/>
        <v>-</v>
      </c>
      <c r="AG399" s="244" t="str">
        <f t="shared" si="79"/>
        <v>-</v>
      </c>
      <c r="AH399" s="245" t="str">
        <f t="shared" si="80"/>
        <v>-</v>
      </c>
      <c r="AI399" s="245" t="str">
        <f t="shared" si="81"/>
        <v>-</v>
      </c>
      <c r="AJ399" s="245" t="str" cm="1">
        <f t="array" ref="AJ399">IF($AG399=1, IF(ISBLANK($L399), "!", $L399), IFERROR(_xlfn.SWITCH(TRUE, AH399&lt;=0.5, "A", AH399&lt;=1, "B", AH399&lt;=1.5, "C", AH399&lt;=2, "D", AH399&lt;=2.5, "E", AH399&lt;=3, "F", AH399&lt;=1000, "G"), "-"))</f>
        <v>-</v>
      </c>
      <c r="AK399" s="245" t="str">
        <f t="shared" si="82"/>
        <v>-</v>
      </c>
      <c r="AL399" s="246" t="str">
        <f t="shared" si="83"/>
        <v>-</v>
      </c>
      <c r="AM399" s="237"/>
      <c r="AN399" s="237"/>
      <c r="AO399" s="237"/>
      <c r="AP399" s="237"/>
      <c r="AQ399" s="237"/>
      <c r="AR399" s="237"/>
      <c r="AS399" s="237"/>
      <c r="AT399" s="237"/>
      <c r="AU399" s="237"/>
      <c r="AV399" s="237"/>
      <c r="AW399" s="13"/>
      <c r="AX399" s="13"/>
    </row>
    <row r="400" spans="1:50" ht="12.75" customHeight="1" x14ac:dyDescent="0.2">
      <c r="A400" s="144">
        <f t="shared" si="70"/>
        <v>16</v>
      </c>
      <c r="B400" s="9">
        <v>377</v>
      </c>
      <c r="C400" s="213"/>
      <c r="D400" s="214"/>
      <c r="E400" s="79" t="str">
        <f>IF(ISBLANK(D400), "", VLOOKUP(D400, Z!$A$2:$C$4127, 3, FALSE))</f>
        <v/>
      </c>
      <c r="F400" s="215"/>
      <c r="G400" s="216"/>
      <c r="H400" s="217" t="b">
        <v>0</v>
      </c>
      <c r="I400" s="217" t="b">
        <v>0</v>
      </c>
      <c r="J400" s="152" t="str">
        <f t="shared" si="73"/>
        <v>-</v>
      </c>
      <c r="K400" s="218"/>
      <c r="L400" s="219"/>
      <c r="M400" s="220"/>
      <c r="N400" s="152" t="str">
        <f t="shared" si="74"/>
        <v>-</v>
      </c>
      <c r="O400" s="221"/>
      <c r="P400" s="222"/>
      <c r="Q400" s="214"/>
      <c r="R400" s="223"/>
      <c r="S400" s="213"/>
      <c r="T400" s="214"/>
      <c r="U400" s="79" t="str">
        <f>IF(ISBLANK(T400), "", VLOOKUP(T400, Z!$A$2:$C$4127, 3, FALSE))</f>
        <v/>
      </c>
      <c r="V400" s="225"/>
      <c r="W400" s="160">
        <f t="shared" si="75"/>
        <v>0</v>
      </c>
      <c r="X400" s="237"/>
      <c r="Y400" s="241">
        <f t="shared" si="76"/>
        <v>0</v>
      </c>
      <c r="Z400" s="242">
        <f t="shared" si="77"/>
        <v>15</v>
      </c>
      <c r="AA400" s="242">
        <v>0.75</v>
      </c>
      <c r="AB400" s="242">
        <f t="shared" si="71"/>
        <v>1.8</v>
      </c>
      <c r="AC400" s="242">
        <f t="shared" si="78"/>
        <v>43</v>
      </c>
      <c r="AD400" s="241" t="str" cm="1">
        <f t="array" ref="AD400">IFERROR(INDEX($AO$26:$AO$35, AF400), "-")</f>
        <v>-</v>
      </c>
      <c r="AE400" s="243" cm="1">
        <f t="array" ref="AE400">IFERROR(INDEX(($AP$26:$AS$35,$AP$36:$AV$40), IF($Y$20="B", MATCH($AF400, $AN$36:$AN$40, 0), MATCH($AF400, $AN$26:$AN$35, 0)), MATCH($AK400, $AP$25:$AV$25, 0), IF($Y$20="B", 2, 1)), 0)</f>
        <v>0</v>
      </c>
      <c r="AF400" s="244" t="str">
        <f t="shared" si="72"/>
        <v>-</v>
      </c>
      <c r="AG400" s="244" t="str">
        <f t="shared" si="79"/>
        <v>-</v>
      </c>
      <c r="AH400" s="245" t="str">
        <f t="shared" si="80"/>
        <v>-</v>
      </c>
      <c r="AI400" s="245" t="str">
        <f t="shared" si="81"/>
        <v>-</v>
      </c>
      <c r="AJ400" s="245" t="str" cm="1">
        <f t="array" ref="AJ400">IF($AG400=1, IF(ISBLANK($L400), "!", $L400), IFERROR(_xlfn.SWITCH(TRUE, AH400&lt;=0.5, "A", AH400&lt;=1, "B", AH400&lt;=1.5, "C", AH400&lt;=2, "D", AH400&lt;=2.5, "E", AH400&lt;=3, "F", AH400&lt;=1000, "G"), "-"))</f>
        <v>-</v>
      </c>
      <c r="AK400" s="245" t="str">
        <f t="shared" si="82"/>
        <v>-</v>
      </c>
      <c r="AL400" s="246" t="str">
        <f t="shared" si="83"/>
        <v>-</v>
      </c>
      <c r="AM400" s="237"/>
      <c r="AN400" s="237"/>
      <c r="AO400" s="237"/>
      <c r="AP400" s="237"/>
      <c r="AQ400" s="237"/>
      <c r="AR400" s="237"/>
      <c r="AS400" s="237"/>
      <c r="AT400" s="237"/>
      <c r="AU400" s="237"/>
      <c r="AV400" s="237"/>
      <c r="AW400" s="13"/>
      <c r="AX400" s="13"/>
    </row>
    <row r="401" spans="1:50" ht="12.75" customHeight="1" x14ac:dyDescent="0.2">
      <c r="A401" s="144">
        <f t="shared" si="70"/>
        <v>16</v>
      </c>
      <c r="B401" s="9">
        <v>378</v>
      </c>
      <c r="C401" s="213"/>
      <c r="D401" s="214"/>
      <c r="E401" s="79" t="str">
        <f>IF(ISBLANK(D401), "", VLOOKUP(D401, Z!$A$2:$C$4127, 3, FALSE))</f>
        <v/>
      </c>
      <c r="F401" s="215"/>
      <c r="G401" s="216"/>
      <c r="H401" s="217" t="b">
        <v>0</v>
      </c>
      <c r="I401" s="217" t="b">
        <v>0</v>
      </c>
      <c r="J401" s="152" t="str">
        <f t="shared" si="73"/>
        <v>-</v>
      </c>
      <c r="K401" s="218"/>
      <c r="L401" s="219"/>
      <c r="M401" s="220"/>
      <c r="N401" s="152" t="str">
        <f t="shared" si="74"/>
        <v>-</v>
      </c>
      <c r="O401" s="221"/>
      <c r="P401" s="222"/>
      <c r="Q401" s="214"/>
      <c r="R401" s="223"/>
      <c r="S401" s="213"/>
      <c r="T401" s="214"/>
      <c r="U401" s="79" t="str">
        <f>IF(ISBLANK(T401), "", VLOOKUP(T401, Z!$A$2:$C$4127, 3, FALSE))</f>
        <v/>
      </c>
      <c r="V401" s="225"/>
      <c r="W401" s="160">
        <f t="shared" si="75"/>
        <v>0</v>
      </c>
      <c r="X401" s="237"/>
      <c r="Y401" s="241">
        <f t="shared" si="76"/>
        <v>0</v>
      </c>
      <c r="Z401" s="242">
        <f t="shared" si="77"/>
        <v>15</v>
      </c>
      <c r="AA401" s="242">
        <v>0.75</v>
      </c>
      <c r="AB401" s="242">
        <f t="shared" si="71"/>
        <v>1.8</v>
      </c>
      <c r="AC401" s="242">
        <f t="shared" si="78"/>
        <v>43</v>
      </c>
      <c r="AD401" s="241" t="str" cm="1">
        <f t="array" ref="AD401">IFERROR(INDEX($AO$26:$AO$35, AF401), "-")</f>
        <v>-</v>
      </c>
      <c r="AE401" s="243" cm="1">
        <f t="array" ref="AE401">IFERROR(INDEX(($AP$26:$AS$35,$AP$36:$AV$40), IF($Y$20="B", MATCH($AF401, $AN$36:$AN$40, 0), MATCH($AF401, $AN$26:$AN$35, 0)), MATCH($AK401, $AP$25:$AV$25, 0), IF($Y$20="B", 2, 1)), 0)</f>
        <v>0</v>
      </c>
      <c r="AF401" s="244" t="str">
        <f t="shared" si="72"/>
        <v>-</v>
      </c>
      <c r="AG401" s="244" t="str">
        <f t="shared" si="79"/>
        <v>-</v>
      </c>
      <c r="AH401" s="245" t="str">
        <f t="shared" si="80"/>
        <v>-</v>
      </c>
      <c r="AI401" s="245" t="str">
        <f t="shared" si="81"/>
        <v>-</v>
      </c>
      <c r="AJ401" s="245" t="str" cm="1">
        <f t="array" ref="AJ401">IF($AG401=1, IF(ISBLANK($L401), "!", $L401), IFERROR(_xlfn.SWITCH(TRUE, AH401&lt;=0.5, "A", AH401&lt;=1, "B", AH401&lt;=1.5, "C", AH401&lt;=2, "D", AH401&lt;=2.5, "E", AH401&lt;=3, "F", AH401&lt;=1000, "G"), "-"))</f>
        <v>-</v>
      </c>
      <c r="AK401" s="245" t="str">
        <f t="shared" si="82"/>
        <v>-</v>
      </c>
      <c r="AL401" s="246" t="str">
        <f t="shared" si="83"/>
        <v>-</v>
      </c>
      <c r="AM401" s="237"/>
      <c r="AN401" s="237"/>
      <c r="AO401" s="237"/>
      <c r="AP401" s="237"/>
      <c r="AQ401" s="237"/>
      <c r="AR401" s="237"/>
      <c r="AS401" s="237"/>
      <c r="AT401" s="237"/>
      <c r="AU401" s="237"/>
      <c r="AV401" s="237"/>
      <c r="AW401" s="13"/>
      <c r="AX401" s="13"/>
    </row>
    <row r="402" spans="1:50" ht="12.75" customHeight="1" x14ac:dyDescent="0.2">
      <c r="A402" s="144">
        <f t="shared" si="70"/>
        <v>16</v>
      </c>
      <c r="B402" s="9">
        <v>379</v>
      </c>
      <c r="C402" s="213"/>
      <c r="D402" s="214"/>
      <c r="E402" s="79" t="str">
        <f>IF(ISBLANK(D402), "", VLOOKUP(D402, Z!$A$2:$C$4127, 3, FALSE))</f>
        <v/>
      </c>
      <c r="F402" s="215"/>
      <c r="G402" s="216"/>
      <c r="H402" s="217" t="b">
        <v>0</v>
      </c>
      <c r="I402" s="217" t="b">
        <v>0</v>
      </c>
      <c r="J402" s="152" t="str">
        <f t="shared" si="73"/>
        <v>-</v>
      </c>
      <c r="K402" s="218"/>
      <c r="L402" s="219"/>
      <c r="M402" s="220"/>
      <c r="N402" s="152" t="str">
        <f t="shared" si="74"/>
        <v>-</v>
      </c>
      <c r="O402" s="221"/>
      <c r="P402" s="222"/>
      <c r="Q402" s="214"/>
      <c r="R402" s="223"/>
      <c r="S402" s="213"/>
      <c r="T402" s="214"/>
      <c r="U402" s="79" t="str">
        <f>IF(ISBLANK(T402), "", VLOOKUP(T402, Z!$A$2:$C$4127, 3, FALSE))</f>
        <v/>
      </c>
      <c r="V402" s="225"/>
      <c r="W402" s="160">
        <f t="shared" si="75"/>
        <v>0</v>
      </c>
      <c r="X402" s="237"/>
      <c r="Y402" s="241">
        <f t="shared" si="76"/>
        <v>0</v>
      </c>
      <c r="Z402" s="242">
        <f t="shared" si="77"/>
        <v>15</v>
      </c>
      <c r="AA402" s="242">
        <v>0.75</v>
      </c>
      <c r="AB402" s="242">
        <f t="shared" si="71"/>
        <v>1.8</v>
      </c>
      <c r="AC402" s="242">
        <f t="shared" si="78"/>
        <v>43</v>
      </c>
      <c r="AD402" s="241" t="str" cm="1">
        <f t="array" ref="AD402">IFERROR(INDEX($AO$26:$AO$35, AF402), "-")</f>
        <v>-</v>
      </c>
      <c r="AE402" s="243" cm="1">
        <f t="array" ref="AE402">IFERROR(INDEX(($AP$26:$AS$35,$AP$36:$AV$40), IF($Y$20="B", MATCH($AF402, $AN$36:$AN$40, 0), MATCH($AF402, $AN$26:$AN$35, 0)), MATCH($AK402, $AP$25:$AV$25, 0), IF($Y$20="B", 2, 1)), 0)</f>
        <v>0</v>
      </c>
      <c r="AF402" s="244" t="str">
        <f t="shared" si="72"/>
        <v>-</v>
      </c>
      <c r="AG402" s="244" t="str">
        <f t="shared" si="79"/>
        <v>-</v>
      </c>
      <c r="AH402" s="245" t="str">
        <f t="shared" si="80"/>
        <v>-</v>
      </c>
      <c r="AI402" s="245" t="str">
        <f t="shared" si="81"/>
        <v>-</v>
      </c>
      <c r="AJ402" s="245" t="str" cm="1">
        <f t="array" ref="AJ402">IF($AG402=1, IF(ISBLANK($L402), "!", $L402), IFERROR(_xlfn.SWITCH(TRUE, AH402&lt;=0.5, "A", AH402&lt;=1, "B", AH402&lt;=1.5, "C", AH402&lt;=2, "D", AH402&lt;=2.5, "E", AH402&lt;=3, "F", AH402&lt;=1000, "G"), "-"))</f>
        <v>-</v>
      </c>
      <c r="AK402" s="245" t="str">
        <f t="shared" si="82"/>
        <v>-</v>
      </c>
      <c r="AL402" s="246" t="str">
        <f t="shared" si="83"/>
        <v>-</v>
      </c>
      <c r="AM402" s="237"/>
      <c r="AN402" s="237"/>
      <c r="AO402" s="237"/>
      <c r="AP402" s="237"/>
      <c r="AQ402" s="237"/>
      <c r="AR402" s="237"/>
      <c r="AS402" s="237"/>
      <c r="AT402" s="237"/>
      <c r="AU402" s="237"/>
      <c r="AV402" s="237"/>
      <c r="AW402" s="13"/>
      <c r="AX402" s="13"/>
    </row>
    <row r="403" spans="1:50" ht="12.75" customHeight="1" x14ac:dyDescent="0.2">
      <c r="A403" s="144">
        <f t="shared" si="70"/>
        <v>16</v>
      </c>
      <c r="B403" s="9">
        <v>380</v>
      </c>
      <c r="C403" s="213"/>
      <c r="D403" s="214"/>
      <c r="E403" s="79" t="str">
        <f>IF(ISBLANK(D403), "", VLOOKUP(D403, Z!$A$2:$C$4127, 3, FALSE))</f>
        <v/>
      </c>
      <c r="F403" s="215"/>
      <c r="G403" s="216"/>
      <c r="H403" s="217" t="b">
        <v>0</v>
      </c>
      <c r="I403" s="217" t="b">
        <v>0</v>
      </c>
      <c r="J403" s="152" t="str">
        <f t="shared" si="73"/>
        <v>-</v>
      </c>
      <c r="K403" s="218"/>
      <c r="L403" s="219"/>
      <c r="M403" s="220"/>
      <c r="N403" s="152" t="str">
        <f t="shared" si="74"/>
        <v>-</v>
      </c>
      <c r="O403" s="221"/>
      <c r="P403" s="222"/>
      <c r="Q403" s="214"/>
      <c r="R403" s="223"/>
      <c r="S403" s="213"/>
      <c r="T403" s="214"/>
      <c r="U403" s="79" t="str">
        <f>IF(ISBLANK(T403), "", VLOOKUP(T403, Z!$A$2:$C$4127, 3, FALSE))</f>
        <v/>
      </c>
      <c r="V403" s="225"/>
      <c r="W403" s="160">
        <f t="shared" si="75"/>
        <v>0</v>
      </c>
      <c r="X403" s="237"/>
      <c r="Y403" s="241">
        <f t="shared" si="76"/>
        <v>0</v>
      </c>
      <c r="Z403" s="242">
        <f t="shared" si="77"/>
        <v>15</v>
      </c>
      <c r="AA403" s="242">
        <v>0.75</v>
      </c>
      <c r="AB403" s="242">
        <f t="shared" si="71"/>
        <v>1.8</v>
      </c>
      <c r="AC403" s="242">
        <f t="shared" si="78"/>
        <v>43</v>
      </c>
      <c r="AD403" s="241" t="str" cm="1">
        <f t="array" ref="AD403">IFERROR(INDEX($AO$26:$AO$35, AF403), "-")</f>
        <v>-</v>
      </c>
      <c r="AE403" s="243" cm="1">
        <f t="array" ref="AE403">IFERROR(INDEX(($AP$26:$AS$35,$AP$36:$AV$40), IF($Y$20="B", MATCH($AF403, $AN$36:$AN$40, 0), MATCH($AF403, $AN$26:$AN$35, 0)), MATCH($AK403, $AP$25:$AV$25, 0), IF($Y$20="B", 2, 1)), 0)</f>
        <v>0</v>
      </c>
      <c r="AF403" s="244" t="str">
        <f t="shared" si="72"/>
        <v>-</v>
      </c>
      <c r="AG403" s="244" t="str">
        <f t="shared" si="79"/>
        <v>-</v>
      </c>
      <c r="AH403" s="245" t="str">
        <f t="shared" si="80"/>
        <v>-</v>
      </c>
      <c r="AI403" s="245" t="str">
        <f t="shared" si="81"/>
        <v>-</v>
      </c>
      <c r="AJ403" s="245" t="str" cm="1">
        <f t="array" ref="AJ403">IF($AG403=1, IF(ISBLANK($L403), "!", $L403), IFERROR(_xlfn.SWITCH(TRUE, AH403&lt;=0.5, "A", AH403&lt;=1, "B", AH403&lt;=1.5, "C", AH403&lt;=2, "D", AH403&lt;=2.5, "E", AH403&lt;=3, "F", AH403&lt;=1000, "G"), "-"))</f>
        <v>-</v>
      </c>
      <c r="AK403" s="245" t="str">
        <f t="shared" si="82"/>
        <v>-</v>
      </c>
      <c r="AL403" s="246" t="str">
        <f t="shared" si="83"/>
        <v>-</v>
      </c>
      <c r="AM403" s="237"/>
      <c r="AN403" s="237"/>
      <c r="AO403" s="237"/>
      <c r="AP403" s="237"/>
      <c r="AQ403" s="237"/>
      <c r="AR403" s="237"/>
      <c r="AS403" s="237"/>
      <c r="AT403" s="237"/>
      <c r="AU403" s="237"/>
      <c r="AV403" s="237"/>
      <c r="AW403" s="13"/>
      <c r="AX403" s="13"/>
    </row>
    <row r="404" spans="1:50" ht="12.75" customHeight="1" x14ac:dyDescent="0.2">
      <c r="A404" s="144">
        <f t="shared" si="70"/>
        <v>16</v>
      </c>
      <c r="B404" s="9">
        <v>381</v>
      </c>
      <c r="C404" s="213"/>
      <c r="D404" s="214"/>
      <c r="E404" s="79" t="str">
        <f>IF(ISBLANK(D404), "", VLOOKUP(D404, Z!$A$2:$C$4127, 3, FALSE))</f>
        <v/>
      </c>
      <c r="F404" s="215"/>
      <c r="G404" s="216"/>
      <c r="H404" s="217" t="b">
        <v>0</v>
      </c>
      <c r="I404" s="217" t="b">
        <v>0</v>
      </c>
      <c r="J404" s="152" t="str">
        <f t="shared" si="73"/>
        <v>-</v>
      </c>
      <c r="K404" s="218"/>
      <c r="L404" s="219"/>
      <c r="M404" s="220"/>
      <c r="N404" s="152" t="str">
        <f t="shared" si="74"/>
        <v>-</v>
      </c>
      <c r="O404" s="221"/>
      <c r="P404" s="222"/>
      <c r="Q404" s="214"/>
      <c r="R404" s="223"/>
      <c r="S404" s="213"/>
      <c r="T404" s="214"/>
      <c r="U404" s="79" t="str">
        <f>IF(ISBLANK(T404), "", VLOOKUP(T404, Z!$A$2:$C$4127, 3, FALSE))</f>
        <v/>
      </c>
      <c r="V404" s="225"/>
      <c r="W404" s="160">
        <f t="shared" si="75"/>
        <v>0</v>
      </c>
      <c r="X404" s="237"/>
      <c r="Y404" s="241">
        <f t="shared" si="76"/>
        <v>0</v>
      </c>
      <c r="Z404" s="242">
        <f t="shared" si="77"/>
        <v>15</v>
      </c>
      <c r="AA404" s="242">
        <v>0.75</v>
      </c>
      <c r="AB404" s="242">
        <f t="shared" si="71"/>
        <v>1.8</v>
      </c>
      <c r="AC404" s="242">
        <f t="shared" si="78"/>
        <v>43</v>
      </c>
      <c r="AD404" s="241" t="str" cm="1">
        <f t="array" ref="AD404">IFERROR(INDEX($AO$26:$AO$35, AF404), "-")</f>
        <v>-</v>
      </c>
      <c r="AE404" s="243" cm="1">
        <f t="array" ref="AE404">IFERROR(INDEX(($AP$26:$AS$35,$AP$36:$AV$40), IF($Y$20="B", MATCH($AF404, $AN$36:$AN$40, 0), MATCH($AF404, $AN$26:$AN$35, 0)), MATCH($AK404, $AP$25:$AV$25, 0), IF($Y$20="B", 2, 1)), 0)</f>
        <v>0</v>
      </c>
      <c r="AF404" s="244" t="str">
        <f t="shared" si="72"/>
        <v>-</v>
      </c>
      <c r="AG404" s="244" t="str">
        <f t="shared" si="79"/>
        <v>-</v>
      </c>
      <c r="AH404" s="245" t="str">
        <f t="shared" si="80"/>
        <v>-</v>
      </c>
      <c r="AI404" s="245" t="str">
        <f t="shared" si="81"/>
        <v>-</v>
      </c>
      <c r="AJ404" s="245" t="str" cm="1">
        <f t="array" ref="AJ404">IF($AG404=1, IF(ISBLANK($L404), "!", $L404), IFERROR(_xlfn.SWITCH(TRUE, AH404&lt;=0.5, "A", AH404&lt;=1, "B", AH404&lt;=1.5, "C", AH404&lt;=2, "D", AH404&lt;=2.5, "E", AH404&lt;=3, "F", AH404&lt;=1000, "G"), "-"))</f>
        <v>-</v>
      </c>
      <c r="AK404" s="245" t="str">
        <f t="shared" si="82"/>
        <v>-</v>
      </c>
      <c r="AL404" s="246" t="str">
        <f t="shared" si="83"/>
        <v>-</v>
      </c>
      <c r="AM404" s="237"/>
      <c r="AN404" s="237"/>
      <c r="AO404" s="237"/>
      <c r="AP404" s="237"/>
      <c r="AQ404" s="237"/>
      <c r="AR404" s="237"/>
      <c r="AS404" s="237"/>
      <c r="AT404" s="237"/>
      <c r="AU404" s="237"/>
      <c r="AV404" s="237"/>
      <c r="AW404" s="13"/>
      <c r="AX404" s="13"/>
    </row>
    <row r="405" spans="1:50" ht="12.75" customHeight="1" x14ac:dyDescent="0.2">
      <c r="A405" s="144">
        <f t="shared" si="70"/>
        <v>16</v>
      </c>
      <c r="B405" s="9">
        <v>382</v>
      </c>
      <c r="C405" s="213"/>
      <c r="D405" s="214"/>
      <c r="E405" s="79" t="str">
        <f>IF(ISBLANK(D405), "", VLOOKUP(D405, Z!$A$2:$C$4127, 3, FALSE))</f>
        <v/>
      </c>
      <c r="F405" s="215"/>
      <c r="G405" s="216"/>
      <c r="H405" s="217" t="b">
        <v>0</v>
      </c>
      <c r="I405" s="217" t="b">
        <v>0</v>
      </c>
      <c r="J405" s="152" t="str">
        <f t="shared" si="73"/>
        <v>-</v>
      </c>
      <c r="K405" s="218"/>
      <c r="L405" s="219"/>
      <c r="M405" s="220"/>
      <c r="N405" s="152" t="str">
        <f t="shared" si="74"/>
        <v>-</v>
      </c>
      <c r="O405" s="221"/>
      <c r="P405" s="222"/>
      <c r="Q405" s="214"/>
      <c r="R405" s="223"/>
      <c r="S405" s="213"/>
      <c r="T405" s="214"/>
      <c r="U405" s="79" t="str">
        <f>IF(ISBLANK(T405), "", VLOOKUP(T405, Z!$A$2:$C$4127, 3, FALSE))</f>
        <v/>
      </c>
      <c r="V405" s="225"/>
      <c r="W405" s="160">
        <f t="shared" si="75"/>
        <v>0</v>
      </c>
      <c r="X405" s="237"/>
      <c r="Y405" s="241">
        <f t="shared" si="76"/>
        <v>0</v>
      </c>
      <c r="Z405" s="242">
        <f t="shared" si="77"/>
        <v>15</v>
      </c>
      <c r="AA405" s="242">
        <v>0.75</v>
      </c>
      <c r="AB405" s="242">
        <f t="shared" si="71"/>
        <v>1.8</v>
      </c>
      <c r="AC405" s="242">
        <f t="shared" si="78"/>
        <v>43</v>
      </c>
      <c r="AD405" s="241" t="str" cm="1">
        <f t="array" ref="AD405">IFERROR(INDEX($AO$26:$AO$35, AF405), "-")</f>
        <v>-</v>
      </c>
      <c r="AE405" s="243" cm="1">
        <f t="array" ref="AE405">IFERROR(INDEX(($AP$26:$AS$35,$AP$36:$AV$40), IF($Y$20="B", MATCH($AF405, $AN$36:$AN$40, 0), MATCH($AF405, $AN$26:$AN$35, 0)), MATCH($AK405, $AP$25:$AV$25, 0), IF($Y$20="B", 2, 1)), 0)</f>
        <v>0</v>
      </c>
      <c r="AF405" s="244" t="str">
        <f t="shared" si="72"/>
        <v>-</v>
      </c>
      <c r="AG405" s="244" t="str">
        <f t="shared" si="79"/>
        <v>-</v>
      </c>
      <c r="AH405" s="245" t="str">
        <f t="shared" si="80"/>
        <v>-</v>
      </c>
      <c r="AI405" s="245" t="str">
        <f t="shared" si="81"/>
        <v>-</v>
      </c>
      <c r="AJ405" s="245" t="str" cm="1">
        <f t="array" ref="AJ405">IF($AG405=1, IF(ISBLANK($L405), "!", $L405), IFERROR(_xlfn.SWITCH(TRUE, AH405&lt;=0.5, "A", AH405&lt;=1, "B", AH405&lt;=1.5, "C", AH405&lt;=2, "D", AH405&lt;=2.5, "E", AH405&lt;=3, "F", AH405&lt;=1000, "G"), "-"))</f>
        <v>-</v>
      </c>
      <c r="AK405" s="245" t="str">
        <f t="shared" si="82"/>
        <v>-</v>
      </c>
      <c r="AL405" s="246" t="str">
        <f t="shared" si="83"/>
        <v>-</v>
      </c>
      <c r="AM405" s="237"/>
      <c r="AN405" s="237"/>
      <c r="AO405" s="237"/>
      <c r="AP405" s="237"/>
      <c r="AQ405" s="237"/>
      <c r="AR405" s="237"/>
      <c r="AS405" s="237"/>
      <c r="AT405" s="237"/>
      <c r="AU405" s="237"/>
      <c r="AV405" s="237"/>
      <c r="AW405" s="13"/>
      <c r="AX405" s="13"/>
    </row>
    <row r="406" spans="1:50" ht="12.75" customHeight="1" x14ac:dyDescent="0.2">
      <c r="A406" s="144">
        <f t="shared" si="70"/>
        <v>16</v>
      </c>
      <c r="B406" s="9">
        <v>383</v>
      </c>
      <c r="C406" s="213"/>
      <c r="D406" s="214"/>
      <c r="E406" s="79" t="str">
        <f>IF(ISBLANK(D406), "", VLOOKUP(D406, Z!$A$2:$C$4127, 3, FALSE))</f>
        <v/>
      </c>
      <c r="F406" s="215"/>
      <c r="G406" s="216"/>
      <c r="H406" s="217" t="b">
        <v>0</v>
      </c>
      <c r="I406" s="217" t="b">
        <v>0</v>
      </c>
      <c r="J406" s="152" t="str">
        <f t="shared" si="73"/>
        <v>-</v>
      </c>
      <c r="K406" s="218"/>
      <c r="L406" s="219"/>
      <c r="M406" s="220"/>
      <c r="N406" s="152" t="str">
        <f t="shared" si="74"/>
        <v>-</v>
      </c>
      <c r="O406" s="221"/>
      <c r="P406" s="222"/>
      <c r="Q406" s="214"/>
      <c r="R406" s="223"/>
      <c r="S406" s="213"/>
      <c r="T406" s="214"/>
      <c r="U406" s="79" t="str">
        <f>IF(ISBLANK(T406), "", VLOOKUP(T406, Z!$A$2:$C$4127, 3, FALSE))</f>
        <v/>
      </c>
      <c r="V406" s="225"/>
      <c r="W406" s="160">
        <f t="shared" si="75"/>
        <v>0</v>
      </c>
      <c r="X406" s="237"/>
      <c r="Y406" s="241">
        <f t="shared" si="76"/>
        <v>0</v>
      </c>
      <c r="Z406" s="242">
        <f t="shared" si="77"/>
        <v>15</v>
      </c>
      <c r="AA406" s="242">
        <v>0.75</v>
      </c>
      <c r="AB406" s="242">
        <f t="shared" si="71"/>
        <v>1.8</v>
      </c>
      <c r="AC406" s="242">
        <f t="shared" si="78"/>
        <v>43</v>
      </c>
      <c r="AD406" s="241" t="str" cm="1">
        <f t="array" ref="AD406">IFERROR(INDEX($AO$26:$AO$35, AF406), "-")</f>
        <v>-</v>
      </c>
      <c r="AE406" s="243" cm="1">
        <f t="array" ref="AE406">IFERROR(INDEX(($AP$26:$AS$35,$AP$36:$AV$40), IF($Y$20="B", MATCH($AF406, $AN$36:$AN$40, 0), MATCH($AF406, $AN$26:$AN$35, 0)), MATCH($AK406, $AP$25:$AV$25, 0), IF($Y$20="B", 2, 1)), 0)</f>
        <v>0</v>
      </c>
      <c r="AF406" s="244" t="str">
        <f t="shared" si="72"/>
        <v>-</v>
      </c>
      <c r="AG406" s="244" t="str">
        <f t="shared" si="79"/>
        <v>-</v>
      </c>
      <c r="AH406" s="245" t="str">
        <f t="shared" si="80"/>
        <v>-</v>
      </c>
      <c r="AI406" s="245" t="str">
        <f t="shared" si="81"/>
        <v>-</v>
      </c>
      <c r="AJ406" s="245" t="str" cm="1">
        <f t="array" ref="AJ406">IF($AG406=1, IF(ISBLANK($L406), "!", $L406), IFERROR(_xlfn.SWITCH(TRUE, AH406&lt;=0.5, "A", AH406&lt;=1, "B", AH406&lt;=1.5, "C", AH406&lt;=2, "D", AH406&lt;=2.5, "E", AH406&lt;=3, "F", AH406&lt;=1000, "G"), "-"))</f>
        <v>-</v>
      </c>
      <c r="AK406" s="245" t="str">
        <f t="shared" si="82"/>
        <v>-</v>
      </c>
      <c r="AL406" s="246" t="str">
        <f t="shared" si="83"/>
        <v>-</v>
      </c>
      <c r="AM406" s="237"/>
      <c r="AN406" s="237"/>
      <c r="AO406" s="237"/>
      <c r="AP406" s="237"/>
      <c r="AQ406" s="237"/>
      <c r="AR406" s="237"/>
      <c r="AS406" s="237"/>
      <c r="AT406" s="237"/>
      <c r="AU406" s="237"/>
      <c r="AV406" s="237"/>
      <c r="AW406" s="13"/>
      <c r="AX406" s="13"/>
    </row>
    <row r="407" spans="1:50" ht="12.75" customHeight="1" x14ac:dyDescent="0.2">
      <c r="A407" s="144">
        <f t="shared" si="70"/>
        <v>16</v>
      </c>
      <c r="B407" s="9">
        <v>384</v>
      </c>
      <c r="C407" s="213"/>
      <c r="D407" s="214"/>
      <c r="E407" s="79" t="str">
        <f>IF(ISBLANK(D407), "", VLOOKUP(D407, Z!$A$2:$C$4127, 3, FALSE))</f>
        <v/>
      </c>
      <c r="F407" s="215"/>
      <c r="G407" s="216"/>
      <c r="H407" s="217" t="b">
        <v>0</v>
      </c>
      <c r="I407" s="217" t="b">
        <v>0</v>
      </c>
      <c r="J407" s="152" t="str">
        <f t="shared" si="73"/>
        <v>-</v>
      </c>
      <c r="K407" s="218"/>
      <c r="L407" s="219"/>
      <c r="M407" s="220"/>
      <c r="N407" s="152" t="str">
        <f t="shared" si="74"/>
        <v>-</v>
      </c>
      <c r="O407" s="221"/>
      <c r="P407" s="222"/>
      <c r="Q407" s="214"/>
      <c r="R407" s="223"/>
      <c r="S407" s="213"/>
      <c r="T407" s="214"/>
      <c r="U407" s="79" t="str">
        <f>IF(ISBLANK(T407), "", VLOOKUP(T407, Z!$A$2:$C$4127, 3, FALSE))</f>
        <v/>
      </c>
      <c r="V407" s="225"/>
      <c r="W407" s="160">
        <f t="shared" si="75"/>
        <v>0</v>
      </c>
      <c r="X407" s="237"/>
      <c r="Y407" s="241">
        <f t="shared" si="76"/>
        <v>0</v>
      </c>
      <c r="Z407" s="242">
        <f t="shared" si="77"/>
        <v>15</v>
      </c>
      <c r="AA407" s="242">
        <v>0.75</v>
      </c>
      <c r="AB407" s="242">
        <f t="shared" si="71"/>
        <v>1.8</v>
      </c>
      <c r="AC407" s="242">
        <f t="shared" si="78"/>
        <v>43</v>
      </c>
      <c r="AD407" s="241" t="str" cm="1">
        <f t="array" ref="AD407">IFERROR(INDEX($AO$26:$AO$35, AF407), "-")</f>
        <v>-</v>
      </c>
      <c r="AE407" s="243" cm="1">
        <f t="array" ref="AE407">IFERROR(INDEX(($AP$26:$AS$35,$AP$36:$AV$40), IF($Y$20="B", MATCH($AF407, $AN$36:$AN$40, 0), MATCH($AF407, $AN$26:$AN$35, 0)), MATCH($AK407, $AP$25:$AV$25, 0), IF($Y$20="B", 2, 1)), 0)</f>
        <v>0</v>
      </c>
      <c r="AF407" s="244" t="str">
        <f t="shared" si="72"/>
        <v>-</v>
      </c>
      <c r="AG407" s="244" t="str">
        <f t="shared" si="79"/>
        <v>-</v>
      </c>
      <c r="AH407" s="245" t="str">
        <f t="shared" si="80"/>
        <v>-</v>
      </c>
      <c r="AI407" s="245" t="str">
        <f t="shared" si="81"/>
        <v>-</v>
      </c>
      <c r="AJ407" s="245" t="str" cm="1">
        <f t="array" ref="AJ407">IF($AG407=1, IF(ISBLANK($L407), "!", $L407), IFERROR(_xlfn.SWITCH(TRUE, AH407&lt;=0.5, "A", AH407&lt;=1, "B", AH407&lt;=1.5, "C", AH407&lt;=2, "D", AH407&lt;=2.5, "E", AH407&lt;=3, "F", AH407&lt;=1000, "G"), "-"))</f>
        <v>-</v>
      </c>
      <c r="AK407" s="245" t="str">
        <f t="shared" si="82"/>
        <v>-</v>
      </c>
      <c r="AL407" s="246" t="str">
        <f t="shared" si="83"/>
        <v>-</v>
      </c>
      <c r="AM407" s="237"/>
      <c r="AN407" s="237"/>
      <c r="AO407" s="237"/>
      <c r="AP407" s="237"/>
      <c r="AQ407" s="237"/>
      <c r="AR407" s="237"/>
      <c r="AS407" s="237"/>
      <c r="AT407" s="237"/>
      <c r="AU407" s="237"/>
      <c r="AV407" s="237"/>
      <c r="AW407" s="13"/>
      <c r="AX407" s="13"/>
    </row>
    <row r="408" spans="1:50" ht="12.75" customHeight="1" x14ac:dyDescent="0.2">
      <c r="A408" s="144">
        <f t="shared" ref="A408:A471" si="84">COUNTBLANK(C408:G408) + COUNTBLANK(O408:W408) + IF(I408, COUNTBLANK(K408:L408), COUNTBLANK(J408:N408))</f>
        <v>16</v>
      </c>
      <c r="B408" s="9">
        <v>385</v>
      </c>
      <c r="C408" s="213"/>
      <c r="D408" s="214"/>
      <c r="E408" s="79" t="str">
        <f>IF(ISBLANK(D408), "", VLOOKUP(D408, Z!$A$2:$C$4127, 3, FALSE))</f>
        <v/>
      </c>
      <c r="F408" s="215"/>
      <c r="G408" s="216"/>
      <c r="H408" s="217" t="b">
        <v>0</v>
      </c>
      <c r="I408" s="217" t="b">
        <v>0</v>
      </c>
      <c r="J408" s="152" t="str">
        <f t="shared" si="73"/>
        <v>-</v>
      </c>
      <c r="K408" s="218"/>
      <c r="L408" s="219"/>
      <c r="M408" s="220"/>
      <c r="N408" s="152" t="str">
        <f t="shared" si="74"/>
        <v>-</v>
      </c>
      <c r="O408" s="221"/>
      <c r="P408" s="222"/>
      <c r="Q408" s="214"/>
      <c r="R408" s="223"/>
      <c r="S408" s="213"/>
      <c r="T408" s="214"/>
      <c r="U408" s="79" t="str">
        <f>IF(ISBLANK(T408), "", VLOOKUP(T408, Z!$A$2:$C$4127, 3, FALSE))</f>
        <v/>
      </c>
      <c r="V408" s="225"/>
      <c r="W408" s="160">
        <f t="shared" si="75"/>
        <v>0</v>
      </c>
      <c r="X408" s="237"/>
      <c r="Y408" s="241">
        <f t="shared" si="76"/>
        <v>0</v>
      </c>
      <c r="Z408" s="242">
        <f t="shared" si="77"/>
        <v>15</v>
      </c>
      <c r="AA408" s="242">
        <v>0.75</v>
      </c>
      <c r="AB408" s="242">
        <f t="shared" ref="AB408:AB471" si="85">IF(H408, 1.4, 1.8)</f>
        <v>1.8</v>
      </c>
      <c r="AC408" s="242">
        <f t="shared" si="78"/>
        <v>43</v>
      </c>
      <c r="AD408" s="241" t="str" cm="1">
        <f t="array" ref="AD408">IFERROR(INDEX($AO$26:$AO$35, AF408), "-")</f>
        <v>-</v>
      </c>
      <c r="AE408" s="243" cm="1">
        <f t="array" ref="AE408">IFERROR(INDEX(($AP$26:$AS$35,$AP$36:$AV$40), IF($Y$20="B", MATCH($AF408, $AN$36:$AN$40, 0), MATCH($AF408, $AN$26:$AN$35, 0)), MATCH($AK408, $AP$25:$AV$25, 0), IF($Y$20="B", 2, 1)), 0)</f>
        <v>0</v>
      </c>
      <c r="AF408" s="244" t="str">
        <f t="shared" ref="AF408:AF471" si="86">IFERROR(MATCH($G408,INDEX(categories_EZ,,1),0),IFERROR(MATCH($G408,INDEX(categories_EZ,,2),0),IFERROR(MATCH($G408,INDEX(categories_EZ,,3),0),"-")))</f>
        <v>-</v>
      </c>
      <c r="AG408" s="244" t="str">
        <f t="shared" si="79"/>
        <v>-</v>
      </c>
      <c r="AH408" s="245" t="str">
        <f t="shared" si="80"/>
        <v>-</v>
      </c>
      <c r="AI408" s="245" t="str">
        <f t="shared" si="81"/>
        <v>-</v>
      </c>
      <c r="AJ408" s="245" t="str" cm="1">
        <f t="array" ref="AJ408">IF($AG408=1, IF(ISBLANK($L408), "!", $L408), IFERROR(_xlfn.SWITCH(TRUE, AH408&lt;=0.5, "A", AH408&lt;=1, "B", AH408&lt;=1.5, "C", AH408&lt;=2, "D", AH408&lt;=2.5, "E", AH408&lt;=3, "F", AH408&lt;=1000, "G"), "-"))</f>
        <v>-</v>
      </c>
      <c r="AK408" s="245" t="str">
        <f t="shared" si="82"/>
        <v>-</v>
      </c>
      <c r="AL408" s="246" t="str">
        <f t="shared" si="83"/>
        <v>-</v>
      </c>
      <c r="AM408" s="237"/>
      <c r="AN408" s="237"/>
      <c r="AO408" s="237"/>
      <c r="AP408" s="237"/>
      <c r="AQ408" s="237"/>
      <c r="AR408" s="237"/>
      <c r="AS408" s="237"/>
      <c r="AT408" s="237"/>
      <c r="AU408" s="237"/>
      <c r="AV408" s="237"/>
      <c r="AW408" s="13"/>
      <c r="AX408" s="13"/>
    </row>
    <row r="409" spans="1:50" ht="12.75" customHeight="1" x14ac:dyDescent="0.2">
      <c r="A409" s="144">
        <f t="shared" si="84"/>
        <v>16</v>
      </c>
      <c r="B409" s="9">
        <v>386</v>
      </c>
      <c r="C409" s="213"/>
      <c r="D409" s="214"/>
      <c r="E409" s="79" t="str">
        <f>IF(ISBLANK(D409), "", VLOOKUP(D409, Z!$A$2:$C$4127, 3, FALSE))</f>
        <v/>
      </c>
      <c r="F409" s="215"/>
      <c r="G409" s="216"/>
      <c r="H409" s="217" t="b">
        <v>0</v>
      </c>
      <c r="I409" s="217" t="b">
        <v>0</v>
      </c>
      <c r="J409" s="152" t="str">
        <f t="shared" ref="J409:J472" si="87">AD409</f>
        <v>-</v>
      </c>
      <c r="K409" s="218"/>
      <c r="L409" s="219"/>
      <c r="M409" s="220"/>
      <c r="N409" s="152" t="str">
        <f t="shared" ref="N409:N472" si="88">AJ409</f>
        <v>-</v>
      </c>
      <c r="O409" s="221"/>
      <c r="P409" s="222"/>
      <c r="Q409" s="214"/>
      <c r="R409" s="223"/>
      <c r="S409" s="213"/>
      <c r="T409" s="214"/>
      <c r="U409" s="79" t="str">
        <f>IF(ISBLANK(T409), "", VLOOKUP(T409, Z!$A$2:$C$4127, 3, FALSE))</f>
        <v/>
      </c>
      <c r="V409" s="225"/>
      <c r="W409" s="160">
        <f t="shared" ref="W409:W472" si="89">IF(AL409=TRUE, 0, $Y409 * 1000)</f>
        <v>0</v>
      </c>
      <c r="X409" s="237"/>
      <c r="Y409" s="241">
        <f t="shared" ref="Y409:Y472" si="90">IFERROR(AE409, 0)</f>
        <v>0</v>
      </c>
      <c r="Z409" s="242">
        <f t="shared" ref="Z409:Z472" si="91">IF($Y$20="A", 15, 5)</f>
        <v>15</v>
      </c>
      <c r="AA409" s="242">
        <v>0.75</v>
      </c>
      <c r="AB409" s="242">
        <f t="shared" si="85"/>
        <v>1.8</v>
      </c>
      <c r="AC409" s="242">
        <f t="shared" ref="AC409:AC472" si="92">IFERROR((16 + 15 * AB409), "-")</f>
        <v>43</v>
      </c>
      <c r="AD409" s="241" t="str" cm="1">
        <f t="array" ref="AD409">IFERROR(INDEX($AO$26:$AO$35, AF409), "-")</f>
        <v>-</v>
      </c>
      <c r="AE409" s="243" cm="1">
        <f t="array" ref="AE409">IFERROR(INDEX(($AP$26:$AS$35,$AP$36:$AV$40), IF($Y$20="B", MATCH($AF409, $AN$36:$AN$40, 0), MATCH($AF409, $AN$26:$AN$35, 0)), MATCH($AK409, $AP$25:$AV$25, 0), IF($Y$20="B", 2, 1)), 0)</f>
        <v>0</v>
      </c>
      <c r="AF409" s="244" t="str">
        <f t="shared" si="86"/>
        <v>-</v>
      </c>
      <c r="AG409" s="244" t="str">
        <f t="shared" ref="AG409:AG472" si="93">IF(ISNUMBER(AF409), IF($I409, 1, 2), "-")</f>
        <v>-</v>
      </c>
      <c r="AH409" s="245" t="str">
        <f t="shared" ref="AH409:AH472" si="94">IF(AND(M409&gt;0, AG409=2), M409/AC409, "-")</f>
        <v>-</v>
      </c>
      <c r="AI409" s="245" t="str">
        <f t="shared" ref="AI409:AI472" si="95">IF(M409&gt;0, MAX(M409/AC409 - 0.5, 0.5), "-")</f>
        <v>-</v>
      </c>
      <c r="AJ409" s="245" t="str" cm="1">
        <f t="array" ref="AJ409">IF($AG409=1, IF(ISBLANK($L409), "!", $L409), IFERROR(_xlfn.SWITCH(TRUE, AH409&lt;=0.5, "A", AH409&lt;=1, "B", AH409&lt;=1.5, "C", AH409&lt;=2, "D", AH409&lt;=2.5, "E", AH409&lt;=3, "F", AH409&lt;=1000, "G"), "-"))</f>
        <v>-</v>
      </c>
      <c r="AK409" s="245" t="str">
        <f t="shared" ref="AK409:AK472" si="96">IF(AJ409&lt;&gt;"-", IF($AG409=1, $AJ409, IF(AND($Y$20="A", AJ409&gt;"D"), "!", CHAR((MAX(CODE(AJ409)-1, CODE("A")))))), "-")</f>
        <v>-</v>
      </c>
      <c r="AL409" s="246" t="str">
        <f t="shared" ref="AL409:AL472" si="97">IF($Y$20="B", FALSE, IFERROR(AND(AG409&lt;&gt;1, AI409+0.5&gt;2), "-"))</f>
        <v>-</v>
      </c>
      <c r="AM409" s="237"/>
      <c r="AN409" s="237"/>
      <c r="AO409" s="237"/>
      <c r="AP409" s="237"/>
      <c r="AQ409" s="237"/>
      <c r="AR409" s="237"/>
      <c r="AS409" s="237"/>
      <c r="AT409" s="237"/>
      <c r="AU409" s="237"/>
      <c r="AV409" s="237"/>
      <c r="AW409" s="13"/>
      <c r="AX409" s="13"/>
    </row>
    <row r="410" spans="1:50" ht="12.75" customHeight="1" x14ac:dyDescent="0.2">
      <c r="A410" s="144">
        <f t="shared" si="84"/>
        <v>16</v>
      </c>
      <c r="B410" s="9">
        <v>387</v>
      </c>
      <c r="C410" s="213"/>
      <c r="D410" s="214"/>
      <c r="E410" s="79" t="str">
        <f>IF(ISBLANK(D410), "", VLOOKUP(D410, Z!$A$2:$C$4127, 3, FALSE))</f>
        <v/>
      </c>
      <c r="F410" s="215"/>
      <c r="G410" s="216"/>
      <c r="H410" s="217" t="b">
        <v>0</v>
      </c>
      <c r="I410" s="217" t="b">
        <v>0</v>
      </c>
      <c r="J410" s="152" t="str">
        <f t="shared" si="87"/>
        <v>-</v>
      </c>
      <c r="K410" s="218"/>
      <c r="L410" s="219"/>
      <c r="M410" s="220"/>
      <c r="N410" s="152" t="str">
        <f t="shared" si="88"/>
        <v>-</v>
      </c>
      <c r="O410" s="221"/>
      <c r="P410" s="222"/>
      <c r="Q410" s="214"/>
      <c r="R410" s="223"/>
      <c r="S410" s="213"/>
      <c r="T410" s="214"/>
      <c r="U410" s="79" t="str">
        <f>IF(ISBLANK(T410), "", VLOOKUP(T410, Z!$A$2:$C$4127, 3, FALSE))</f>
        <v/>
      </c>
      <c r="V410" s="225"/>
      <c r="W410" s="160">
        <f t="shared" si="89"/>
        <v>0</v>
      </c>
      <c r="X410" s="237"/>
      <c r="Y410" s="241">
        <f t="shared" si="90"/>
        <v>0</v>
      </c>
      <c r="Z410" s="242">
        <f t="shared" si="91"/>
        <v>15</v>
      </c>
      <c r="AA410" s="242">
        <v>0.75</v>
      </c>
      <c r="AB410" s="242">
        <f t="shared" si="85"/>
        <v>1.8</v>
      </c>
      <c r="AC410" s="242">
        <f t="shared" si="92"/>
        <v>43</v>
      </c>
      <c r="AD410" s="241" t="str" cm="1">
        <f t="array" ref="AD410">IFERROR(INDEX($AO$26:$AO$35, AF410), "-")</f>
        <v>-</v>
      </c>
      <c r="AE410" s="243" cm="1">
        <f t="array" ref="AE410">IFERROR(INDEX(($AP$26:$AS$35,$AP$36:$AV$40), IF($Y$20="B", MATCH($AF410, $AN$36:$AN$40, 0), MATCH($AF410, $AN$26:$AN$35, 0)), MATCH($AK410, $AP$25:$AV$25, 0), IF($Y$20="B", 2, 1)), 0)</f>
        <v>0</v>
      </c>
      <c r="AF410" s="244" t="str">
        <f t="shared" si="86"/>
        <v>-</v>
      </c>
      <c r="AG410" s="244" t="str">
        <f t="shared" si="93"/>
        <v>-</v>
      </c>
      <c r="AH410" s="245" t="str">
        <f t="shared" si="94"/>
        <v>-</v>
      </c>
      <c r="AI410" s="245" t="str">
        <f t="shared" si="95"/>
        <v>-</v>
      </c>
      <c r="AJ410" s="245" t="str" cm="1">
        <f t="array" ref="AJ410">IF($AG410=1, IF(ISBLANK($L410), "!", $L410), IFERROR(_xlfn.SWITCH(TRUE, AH410&lt;=0.5, "A", AH410&lt;=1, "B", AH410&lt;=1.5, "C", AH410&lt;=2, "D", AH410&lt;=2.5, "E", AH410&lt;=3, "F", AH410&lt;=1000, "G"), "-"))</f>
        <v>-</v>
      </c>
      <c r="AK410" s="245" t="str">
        <f t="shared" si="96"/>
        <v>-</v>
      </c>
      <c r="AL410" s="246" t="str">
        <f t="shared" si="97"/>
        <v>-</v>
      </c>
      <c r="AM410" s="237"/>
      <c r="AN410" s="237"/>
      <c r="AO410" s="237"/>
      <c r="AP410" s="237"/>
      <c r="AQ410" s="237"/>
      <c r="AR410" s="237"/>
      <c r="AS410" s="237"/>
      <c r="AT410" s="237"/>
      <c r="AU410" s="237"/>
      <c r="AV410" s="237"/>
      <c r="AW410" s="13"/>
      <c r="AX410" s="13"/>
    </row>
    <row r="411" spans="1:50" ht="12.75" customHeight="1" x14ac:dyDescent="0.2">
      <c r="A411" s="144">
        <f t="shared" si="84"/>
        <v>16</v>
      </c>
      <c r="B411" s="9">
        <v>388</v>
      </c>
      <c r="C411" s="213"/>
      <c r="D411" s="214"/>
      <c r="E411" s="79" t="str">
        <f>IF(ISBLANK(D411), "", VLOOKUP(D411, Z!$A$2:$C$4127, 3, FALSE))</f>
        <v/>
      </c>
      <c r="F411" s="215"/>
      <c r="G411" s="216"/>
      <c r="H411" s="217" t="b">
        <v>0</v>
      </c>
      <c r="I411" s="217" t="b">
        <v>0</v>
      </c>
      <c r="J411" s="152" t="str">
        <f t="shared" si="87"/>
        <v>-</v>
      </c>
      <c r="K411" s="218"/>
      <c r="L411" s="219"/>
      <c r="M411" s="220"/>
      <c r="N411" s="152" t="str">
        <f t="shared" si="88"/>
        <v>-</v>
      </c>
      <c r="O411" s="221"/>
      <c r="P411" s="222"/>
      <c r="Q411" s="214"/>
      <c r="R411" s="223"/>
      <c r="S411" s="213"/>
      <c r="T411" s="214"/>
      <c r="U411" s="79" t="str">
        <f>IF(ISBLANK(T411), "", VLOOKUP(T411, Z!$A$2:$C$4127, 3, FALSE))</f>
        <v/>
      </c>
      <c r="V411" s="225"/>
      <c r="W411" s="160">
        <f t="shared" si="89"/>
        <v>0</v>
      </c>
      <c r="X411" s="237"/>
      <c r="Y411" s="241">
        <f t="shared" si="90"/>
        <v>0</v>
      </c>
      <c r="Z411" s="242">
        <f t="shared" si="91"/>
        <v>15</v>
      </c>
      <c r="AA411" s="242">
        <v>0.75</v>
      </c>
      <c r="AB411" s="242">
        <f t="shared" si="85"/>
        <v>1.8</v>
      </c>
      <c r="AC411" s="242">
        <f t="shared" si="92"/>
        <v>43</v>
      </c>
      <c r="AD411" s="241" t="str" cm="1">
        <f t="array" ref="AD411">IFERROR(INDEX($AO$26:$AO$35, AF411), "-")</f>
        <v>-</v>
      </c>
      <c r="AE411" s="243" cm="1">
        <f t="array" ref="AE411">IFERROR(INDEX(($AP$26:$AS$35,$AP$36:$AV$40), IF($Y$20="B", MATCH($AF411, $AN$36:$AN$40, 0), MATCH($AF411, $AN$26:$AN$35, 0)), MATCH($AK411, $AP$25:$AV$25, 0), IF($Y$20="B", 2, 1)), 0)</f>
        <v>0</v>
      </c>
      <c r="AF411" s="244" t="str">
        <f t="shared" si="86"/>
        <v>-</v>
      </c>
      <c r="AG411" s="244" t="str">
        <f t="shared" si="93"/>
        <v>-</v>
      </c>
      <c r="AH411" s="245" t="str">
        <f t="shared" si="94"/>
        <v>-</v>
      </c>
      <c r="AI411" s="245" t="str">
        <f t="shared" si="95"/>
        <v>-</v>
      </c>
      <c r="AJ411" s="245" t="str" cm="1">
        <f t="array" ref="AJ411">IF($AG411=1, IF(ISBLANK($L411), "!", $L411), IFERROR(_xlfn.SWITCH(TRUE, AH411&lt;=0.5, "A", AH411&lt;=1, "B", AH411&lt;=1.5, "C", AH411&lt;=2, "D", AH411&lt;=2.5, "E", AH411&lt;=3, "F", AH411&lt;=1000, "G"), "-"))</f>
        <v>-</v>
      </c>
      <c r="AK411" s="245" t="str">
        <f t="shared" si="96"/>
        <v>-</v>
      </c>
      <c r="AL411" s="246" t="str">
        <f t="shared" si="97"/>
        <v>-</v>
      </c>
      <c r="AM411" s="237"/>
      <c r="AN411" s="237"/>
      <c r="AO411" s="237"/>
      <c r="AP411" s="237"/>
      <c r="AQ411" s="237"/>
      <c r="AR411" s="237"/>
      <c r="AS411" s="237"/>
      <c r="AT411" s="237"/>
      <c r="AU411" s="237"/>
      <c r="AV411" s="237"/>
      <c r="AW411" s="13"/>
      <c r="AX411" s="13"/>
    </row>
    <row r="412" spans="1:50" ht="12.75" customHeight="1" x14ac:dyDescent="0.2">
      <c r="A412" s="144">
        <f t="shared" si="84"/>
        <v>16</v>
      </c>
      <c r="B412" s="9">
        <v>389</v>
      </c>
      <c r="C412" s="213"/>
      <c r="D412" s="214"/>
      <c r="E412" s="79" t="str">
        <f>IF(ISBLANK(D412), "", VLOOKUP(D412, Z!$A$2:$C$4127, 3, FALSE))</f>
        <v/>
      </c>
      <c r="F412" s="215"/>
      <c r="G412" s="216"/>
      <c r="H412" s="217" t="b">
        <v>0</v>
      </c>
      <c r="I412" s="217" t="b">
        <v>0</v>
      </c>
      <c r="J412" s="152" t="str">
        <f t="shared" si="87"/>
        <v>-</v>
      </c>
      <c r="K412" s="218"/>
      <c r="L412" s="219"/>
      <c r="M412" s="220"/>
      <c r="N412" s="152" t="str">
        <f t="shared" si="88"/>
        <v>-</v>
      </c>
      <c r="O412" s="221"/>
      <c r="P412" s="222"/>
      <c r="Q412" s="214"/>
      <c r="R412" s="223"/>
      <c r="S412" s="213"/>
      <c r="T412" s="214"/>
      <c r="U412" s="79" t="str">
        <f>IF(ISBLANK(T412), "", VLOOKUP(T412, Z!$A$2:$C$4127, 3, FALSE))</f>
        <v/>
      </c>
      <c r="V412" s="225"/>
      <c r="W412" s="160">
        <f t="shared" si="89"/>
        <v>0</v>
      </c>
      <c r="X412" s="237"/>
      <c r="Y412" s="241">
        <f t="shared" si="90"/>
        <v>0</v>
      </c>
      <c r="Z412" s="242">
        <f t="shared" si="91"/>
        <v>15</v>
      </c>
      <c r="AA412" s="242">
        <v>0.75</v>
      </c>
      <c r="AB412" s="242">
        <f t="shared" si="85"/>
        <v>1.8</v>
      </c>
      <c r="AC412" s="242">
        <f t="shared" si="92"/>
        <v>43</v>
      </c>
      <c r="AD412" s="241" t="str" cm="1">
        <f t="array" ref="AD412">IFERROR(INDEX($AO$26:$AO$35, AF412), "-")</f>
        <v>-</v>
      </c>
      <c r="AE412" s="243" cm="1">
        <f t="array" ref="AE412">IFERROR(INDEX(($AP$26:$AS$35,$AP$36:$AV$40), IF($Y$20="B", MATCH($AF412, $AN$36:$AN$40, 0), MATCH($AF412, $AN$26:$AN$35, 0)), MATCH($AK412, $AP$25:$AV$25, 0), IF($Y$20="B", 2, 1)), 0)</f>
        <v>0</v>
      </c>
      <c r="AF412" s="244" t="str">
        <f t="shared" si="86"/>
        <v>-</v>
      </c>
      <c r="AG412" s="244" t="str">
        <f t="shared" si="93"/>
        <v>-</v>
      </c>
      <c r="AH412" s="245" t="str">
        <f t="shared" si="94"/>
        <v>-</v>
      </c>
      <c r="AI412" s="245" t="str">
        <f t="shared" si="95"/>
        <v>-</v>
      </c>
      <c r="AJ412" s="245" t="str" cm="1">
        <f t="array" ref="AJ412">IF($AG412=1, IF(ISBLANK($L412), "!", $L412), IFERROR(_xlfn.SWITCH(TRUE, AH412&lt;=0.5, "A", AH412&lt;=1, "B", AH412&lt;=1.5, "C", AH412&lt;=2, "D", AH412&lt;=2.5, "E", AH412&lt;=3, "F", AH412&lt;=1000, "G"), "-"))</f>
        <v>-</v>
      </c>
      <c r="AK412" s="245" t="str">
        <f t="shared" si="96"/>
        <v>-</v>
      </c>
      <c r="AL412" s="246" t="str">
        <f t="shared" si="97"/>
        <v>-</v>
      </c>
      <c r="AM412" s="237"/>
      <c r="AN412" s="237"/>
      <c r="AO412" s="237"/>
      <c r="AP412" s="237"/>
      <c r="AQ412" s="237"/>
      <c r="AR412" s="237"/>
      <c r="AS412" s="237"/>
      <c r="AT412" s="237"/>
      <c r="AU412" s="237"/>
      <c r="AV412" s="237"/>
      <c r="AW412" s="13"/>
      <c r="AX412" s="13"/>
    </row>
    <row r="413" spans="1:50" ht="12.75" customHeight="1" x14ac:dyDescent="0.2">
      <c r="A413" s="144">
        <f t="shared" si="84"/>
        <v>16</v>
      </c>
      <c r="B413" s="9">
        <v>390</v>
      </c>
      <c r="C413" s="213"/>
      <c r="D413" s="214"/>
      <c r="E413" s="79" t="str">
        <f>IF(ISBLANK(D413), "", VLOOKUP(D413, Z!$A$2:$C$4127, 3, FALSE))</f>
        <v/>
      </c>
      <c r="F413" s="215"/>
      <c r="G413" s="216"/>
      <c r="H413" s="217" t="b">
        <v>0</v>
      </c>
      <c r="I413" s="217" t="b">
        <v>0</v>
      </c>
      <c r="J413" s="152" t="str">
        <f t="shared" si="87"/>
        <v>-</v>
      </c>
      <c r="K413" s="218"/>
      <c r="L413" s="219"/>
      <c r="M413" s="220"/>
      <c r="N413" s="152" t="str">
        <f t="shared" si="88"/>
        <v>-</v>
      </c>
      <c r="O413" s="221"/>
      <c r="P413" s="222"/>
      <c r="Q413" s="214"/>
      <c r="R413" s="223"/>
      <c r="S413" s="213"/>
      <c r="T413" s="214"/>
      <c r="U413" s="79" t="str">
        <f>IF(ISBLANK(T413), "", VLOOKUP(T413, Z!$A$2:$C$4127, 3, FALSE))</f>
        <v/>
      </c>
      <c r="V413" s="225"/>
      <c r="W413" s="160">
        <f t="shared" si="89"/>
        <v>0</v>
      </c>
      <c r="X413" s="237"/>
      <c r="Y413" s="241">
        <f t="shared" si="90"/>
        <v>0</v>
      </c>
      <c r="Z413" s="242">
        <f t="shared" si="91"/>
        <v>15</v>
      </c>
      <c r="AA413" s="242">
        <v>0.75</v>
      </c>
      <c r="AB413" s="242">
        <f t="shared" si="85"/>
        <v>1.8</v>
      </c>
      <c r="AC413" s="242">
        <f t="shared" si="92"/>
        <v>43</v>
      </c>
      <c r="AD413" s="241" t="str" cm="1">
        <f t="array" ref="AD413">IFERROR(INDEX($AO$26:$AO$35, AF413), "-")</f>
        <v>-</v>
      </c>
      <c r="AE413" s="243" cm="1">
        <f t="array" ref="AE413">IFERROR(INDEX(($AP$26:$AS$35,$AP$36:$AV$40), IF($Y$20="B", MATCH($AF413, $AN$36:$AN$40, 0), MATCH($AF413, $AN$26:$AN$35, 0)), MATCH($AK413, $AP$25:$AV$25, 0), IF($Y$20="B", 2, 1)), 0)</f>
        <v>0</v>
      </c>
      <c r="AF413" s="244" t="str">
        <f t="shared" si="86"/>
        <v>-</v>
      </c>
      <c r="AG413" s="244" t="str">
        <f t="shared" si="93"/>
        <v>-</v>
      </c>
      <c r="AH413" s="245" t="str">
        <f t="shared" si="94"/>
        <v>-</v>
      </c>
      <c r="AI413" s="245" t="str">
        <f t="shared" si="95"/>
        <v>-</v>
      </c>
      <c r="AJ413" s="245" t="str" cm="1">
        <f t="array" ref="AJ413">IF($AG413=1, IF(ISBLANK($L413), "!", $L413), IFERROR(_xlfn.SWITCH(TRUE, AH413&lt;=0.5, "A", AH413&lt;=1, "B", AH413&lt;=1.5, "C", AH413&lt;=2, "D", AH413&lt;=2.5, "E", AH413&lt;=3, "F", AH413&lt;=1000, "G"), "-"))</f>
        <v>-</v>
      </c>
      <c r="AK413" s="245" t="str">
        <f t="shared" si="96"/>
        <v>-</v>
      </c>
      <c r="AL413" s="246" t="str">
        <f t="shared" si="97"/>
        <v>-</v>
      </c>
      <c r="AM413" s="237"/>
      <c r="AN413" s="237"/>
      <c r="AO413" s="237"/>
      <c r="AP413" s="237"/>
      <c r="AQ413" s="237"/>
      <c r="AR413" s="237"/>
      <c r="AS413" s="237"/>
      <c r="AT413" s="237"/>
      <c r="AU413" s="237"/>
      <c r="AV413" s="237"/>
      <c r="AW413" s="13"/>
      <c r="AX413" s="13"/>
    </row>
    <row r="414" spans="1:50" ht="12.75" customHeight="1" x14ac:dyDescent="0.2">
      <c r="A414" s="144">
        <f t="shared" si="84"/>
        <v>16</v>
      </c>
      <c r="B414" s="9">
        <v>391</v>
      </c>
      <c r="C414" s="213"/>
      <c r="D414" s="214"/>
      <c r="E414" s="79" t="str">
        <f>IF(ISBLANK(D414), "", VLOOKUP(D414, Z!$A$2:$C$4127, 3, FALSE))</f>
        <v/>
      </c>
      <c r="F414" s="215"/>
      <c r="G414" s="216"/>
      <c r="H414" s="217" t="b">
        <v>0</v>
      </c>
      <c r="I414" s="217" t="b">
        <v>0</v>
      </c>
      <c r="J414" s="152" t="str">
        <f t="shared" si="87"/>
        <v>-</v>
      </c>
      <c r="K414" s="218"/>
      <c r="L414" s="219"/>
      <c r="M414" s="220"/>
      <c r="N414" s="152" t="str">
        <f t="shared" si="88"/>
        <v>-</v>
      </c>
      <c r="O414" s="221"/>
      <c r="P414" s="222"/>
      <c r="Q414" s="214"/>
      <c r="R414" s="223"/>
      <c r="S414" s="213"/>
      <c r="T414" s="214"/>
      <c r="U414" s="79" t="str">
        <f>IF(ISBLANK(T414), "", VLOOKUP(T414, Z!$A$2:$C$4127, 3, FALSE))</f>
        <v/>
      </c>
      <c r="V414" s="225"/>
      <c r="W414" s="160">
        <f t="shared" si="89"/>
        <v>0</v>
      </c>
      <c r="X414" s="237"/>
      <c r="Y414" s="241">
        <f t="shared" si="90"/>
        <v>0</v>
      </c>
      <c r="Z414" s="242">
        <f t="shared" si="91"/>
        <v>15</v>
      </c>
      <c r="AA414" s="242">
        <v>0.75</v>
      </c>
      <c r="AB414" s="242">
        <f t="shared" si="85"/>
        <v>1.8</v>
      </c>
      <c r="AC414" s="242">
        <f t="shared" si="92"/>
        <v>43</v>
      </c>
      <c r="AD414" s="241" t="str" cm="1">
        <f t="array" ref="AD414">IFERROR(INDEX($AO$26:$AO$35, AF414), "-")</f>
        <v>-</v>
      </c>
      <c r="AE414" s="243" cm="1">
        <f t="array" ref="AE414">IFERROR(INDEX(($AP$26:$AS$35,$AP$36:$AV$40), IF($Y$20="B", MATCH($AF414, $AN$36:$AN$40, 0), MATCH($AF414, $AN$26:$AN$35, 0)), MATCH($AK414, $AP$25:$AV$25, 0), IF($Y$20="B", 2, 1)), 0)</f>
        <v>0</v>
      </c>
      <c r="AF414" s="244" t="str">
        <f t="shared" si="86"/>
        <v>-</v>
      </c>
      <c r="AG414" s="244" t="str">
        <f t="shared" si="93"/>
        <v>-</v>
      </c>
      <c r="AH414" s="245" t="str">
        <f t="shared" si="94"/>
        <v>-</v>
      </c>
      <c r="AI414" s="245" t="str">
        <f t="shared" si="95"/>
        <v>-</v>
      </c>
      <c r="AJ414" s="245" t="str" cm="1">
        <f t="array" ref="AJ414">IF($AG414=1, IF(ISBLANK($L414), "!", $L414), IFERROR(_xlfn.SWITCH(TRUE, AH414&lt;=0.5, "A", AH414&lt;=1, "B", AH414&lt;=1.5, "C", AH414&lt;=2, "D", AH414&lt;=2.5, "E", AH414&lt;=3, "F", AH414&lt;=1000, "G"), "-"))</f>
        <v>-</v>
      </c>
      <c r="AK414" s="245" t="str">
        <f t="shared" si="96"/>
        <v>-</v>
      </c>
      <c r="AL414" s="246" t="str">
        <f t="shared" si="97"/>
        <v>-</v>
      </c>
      <c r="AM414" s="237"/>
      <c r="AN414" s="237"/>
      <c r="AO414" s="237"/>
      <c r="AP414" s="237"/>
      <c r="AQ414" s="237"/>
      <c r="AR414" s="237"/>
      <c r="AS414" s="237"/>
      <c r="AT414" s="237"/>
      <c r="AU414" s="237"/>
      <c r="AV414" s="237"/>
      <c r="AW414" s="13"/>
      <c r="AX414" s="13"/>
    </row>
    <row r="415" spans="1:50" ht="12.75" customHeight="1" x14ac:dyDescent="0.2">
      <c r="A415" s="144">
        <f t="shared" si="84"/>
        <v>16</v>
      </c>
      <c r="B415" s="9">
        <v>392</v>
      </c>
      <c r="C415" s="213"/>
      <c r="D415" s="214"/>
      <c r="E415" s="79" t="str">
        <f>IF(ISBLANK(D415), "", VLOOKUP(D415, Z!$A$2:$C$4127, 3, FALSE))</f>
        <v/>
      </c>
      <c r="F415" s="215"/>
      <c r="G415" s="216"/>
      <c r="H415" s="217" t="b">
        <v>0</v>
      </c>
      <c r="I415" s="217" t="b">
        <v>0</v>
      </c>
      <c r="J415" s="152" t="str">
        <f t="shared" si="87"/>
        <v>-</v>
      </c>
      <c r="K415" s="218"/>
      <c r="L415" s="219"/>
      <c r="M415" s="220"/>
      <c r="N415" s="152" t="str">
        <f t="shared" si="88"/>
        <v>-</v>
      </c>
      <c r="O415" s="221"/>
      <c r="P415" s="222"/>
      <c r="Q415" s="214"/>
      <c r="R415" s="223"/>
      <c r="S415" s="213"/>
      <c r="T415" s="214"/>
      <c r="U415" s="79" t="str">
        <f>IF(ISBLANK(T415), "", VLOOKUP(T415, Z!$A$2:$C$4127, 3, FALSE))</f>
        <v/>
      </c>
      <c r="V415" s="225"/>
      <c r="W415" s="160">
        <f t="shared" si="89"/>
        <v>0</v>
      </c>
      <c r="X415" s="237"/>
      <c r="Y415" s="241">
        <f t="shared" si="90"/>
        <v>0</v>
      </c>
      <c r="Z415" s="242">
        <f t="shared" si="91"/>
        <v>15</v>
      </c>
      <c r="AA415" s="242">
        <v>0.75</v>
      </c>
      <c r="AB415" s="242">
        <f t="shared" si="85"/>
        <v>1.8</v>
      </c>
      <c r="AC415" s="242">
        <f t="shared" si="92"/>
        <v>43</v>
      </c>
      <c r="AD415" s="241" t="str" cm="1">
        <f t="array" ref="AD415">IFERROR(INDEX($AO$26:$AO$35, AF415), "-")</f>
        <v>-</v>
      </c>
      <c r="AE415" s="243" cm="1">
        <f t="array" ref="AE415">IFERROR(INDEX(($AP$26:$AS$35,$AP$36:$AV$40), IF($Y$20="B", MATCH($AF415, $AN$36:$AN$40, 0), MATCH($AF415, $AN$26:$AN$35, 0)), MATCH($AK415, $AP$25:$AV$25, 0), IF($Y$20="B", 2, 1)), 0)</f>
        <v>0</v>
      </c>
      <c r="AF415" s="244" t="str">
        <f t="shared" si="86"/>
        <v>-</v>
      </c>
      <c r="AG415" s="244" t="str">
        <f t="shared" si="93"/>
        <v>-</v>
      </c>
      <c r="AH415" s="245" t="str">
        <f t="shared" si="94"/>
        <v>-</v>
      </c>
      <c r="AI415" s="245" t="str">
        <f t="shared" si="95"/>
        <v>-</v>
      </c>
      <c r="AJ415" s="245" t="str" cm="1">
        <f t="array" ref="AJ415">IF($AG415=1, IF(ISBLANK($L415), "!", $L415), IFERROR(_xlfn.SWITCH(TRUE, AH415&lt;=0.5, "A", AH415&lt;=1, "B", AH415&lt;=1.5, "C", AH415&lt;=2, "D", AH415&lt;=2.5, "E", AH415&lt;=3, "F", AH415&lt;=1000, "G"), "-"))</f>
        <v>-</v>
      </c>
      <c r="AK415" s="245" t="str">
        <f t="shared" si="96"/>
        <v>-</v>
      </c>
      <c r="AL415" s="246" t="str">
        <f t="shared" si="97"/>
        <v>-</v>
      </c>
      <c r="AM415" s="237"/>
      <c r="AN415" s="237"/>
      <c r="AO415" s="237"/>
      <c r="AP415" s="237"/>
      <c r="AQ415" s="237"/>
      <c r="AR415" s="237"/>
      <c r="AS415" s="237"/>
      <c r="AT415" s="237"/>
      <c r="AU415" s="237"/>
      <c r="AV415" s="237"/>
      <c r="AW415" s="13"/>
      <c r="AX415" s="13"/>
    </row>
    <row r="416" spans="1:50" ht="12.75" customHeight="1" x14ac:dyDescent="0.2">
      <c r="A416" s="144">
        <f t="shared" si="84"/>
        <v>16</v>
      </c>
      <c r="B416" s="9">
        <v>393</v>
      </c>
      <c r="C416" s="213"/>
      <c r="D416" s="214"/>
      <c r="E416" s="79" t="str">
        <f>IF(ISBLANK(D416), "", VLOOKUP(D416, Z!$A$2:$C$4127, 3, FALSE))</f>
        <v/>
      </c>
      <c r="F416" s="215"/>
      <c r="G416" s="216"/>
      <c r="H416" s="217" t="b">
        <v>0</v>
      </c>
      <c r="I416" s="217" t="b">
        <v>0</v>
      </c>
      <c r="J416" s="152" t="str">
        <f t="shared" si="87"/>
        <v>-</v>
      </c>
      <c r="K416" s="218"/>
      <c r="L416" s="219"/>
      <c r="M416" s="220"/>
      <c r="N416" s="152" t="str">
        <f t="shared" si="88"/>
        <v>-</v>
      </c>
      <c r="O416" s="221"/>
      <c r="P416" s="222"/>
      <c r="Q416" s="214"/>
      <c r="R416" s="223"/>
      <c r="S416" s="213"/>
      <c r="T416" s="214"/>
      <c r="U416" s="79" t="str">
        <f>IF(ISBLANK(T416), "", VLOOKUP(T416, Z!$A$2:$C$4127, 3, FALSE))</f>
        <v/>
      </c>
      <c r="V416" s="225"/>
      <c r="W416" s="160">
        <f t="shared" si="89"/>
        <v>0</v>
      </c>
      <c r="X416" s="237"/>
      <c r="Y416" s="241">
        <f t="shared" si="90"/>
        <v>0</v>
      </c>
      <c r="Z416" s="242">
        <f t="shared" si="91"/>
        <v>15</v>
      </c>
      <c r="AA416" s="242">
        <v>0.75</v>
      </c>
      <c r="AB416" s="242">
        <f t="shared" si="85"/>
        <v>1.8</v>
      </c>
      <c r="AC416" s="242">
        <f t="shared" si="92"/>
        <v>43</v>
      </c>
      <c r="AD416" s="241" t="str" cm="1">
        <f t="array" ref="AD416">IFERROR(INDEX($AO$26:$AO$35, AF416), "-")</f>
        <v>-</v>
      </c>
      <c r="AE416" s="243" cm="1">
        <f t="array" ref="AE416">IFERROR(INDEX(($AP$26:$AS$35,$AP$36:$AV$40), IF($Y$20="B", MATCH($AF416, $AN$36:$AN$40, 0), MATCH($AF416, $AN$26:$AN$35, 0)), MATCH($AK416, $AP$25:$AV$25, 0), IF($Y$20="B", 2, 1)), 0)</f>
        <v>0</v>
      </c>
      <c r="AF416" s="244" t="str">
        <f t="shared" si="86"/>
        <v>-</v>
      </c>
      <c r="AG416" s="244" t="str">
        <f t="shared" si="93"/>
        <v>-</v>
      </c>
      <c r="AH416" s="245" t="str">
        <f t="shared" si="94"/>
        <v>-</v>
      </c>
      <c r="AI416" s="245" t="str">
        <f t="shared" si="95"/>
        <v>-</v>
      </c>
      <c r="AJ416" s="245" t="str" cm="1">
        <f t="array" ref="AJ416">IF($AG416=1, IF(ISBLANK($L416), "!", $L416), IFERROR(_xlfn.SWITCH(TRUE, AH416&lt;=0.5, "A", AH416&lt;=1, "B", AH416&lt;=1.5, "C", AH416&lt;=2, "D", AH416&lt;=2.5, "E", AH416&lt;=3, "F", AH416&lt;=1000, "G"), "-"))</f>
        <v>-</v>
      </c>
      <c r="AK416" s="245" t="str">
        <f t="shared" si="96"/>
        <v>-</v>
      </c>
      <c r="AL416" s="246" t="str">
        <f t="shared" si="97"/>
        <v>-</v>
      </c>
      <c r="AM416" s="237"/>
      <c r="AN416" s="237"/>
      <c r="AO416" s="237"/>
      <c r="AP416" s="237"/>
      <c r="AQ416" s="237"/>
      <c r="AR416" s="237"/>
      <c r="AS416" s="237"/>
      <c r="AT416" s="237"/>
      <c r="AU416" s="237"/>
      <c r="AV416" s="237"/>
      <c r="AW416" s="13"/>
      <c r="AX416" s="13"/>
    </row>
    <row r="417" spans="1:50" ht="12.75" customHeight="1" x14ac:dyDescent="0.2">
      <c r="A417" s="144">
        <f t="shared" si="84"/>
        <v>16</v>
      </c>
      <c r="B417" s="9">
        <v>394</v>
      </c>
      <c r="C417" s="213"/>
      <c r="D417" s="214"/>
      <c r="E417" s="79" t="str">
        <f>IF(ISBLANK(D417), "", VLOOKUP(D417, Z!$A$2:$C$4127, 3, FALSE))</f>
        <v/>
      </c>
      <c r="F417" s="215"/>
      <c r="G417" s="216"/>
      <c r="H417" s="217" t="b">
        <v>0</v>
      </c>
      <c r="I417" s="217" t="b">
        <v>0</v>
      </c>
      <c r="J417" s="152" t="str">
        <f t="shared" si="87"/>
        <v>-</v>
      </c>
      <c r="K417" s="218"/>
      <c r="L417" s="219"/>
      <c r="M417" s="220"/>
      <c r="N417" s="152" t="str">
        <f t="shared" si="88"/>
        <v>-</v>
      </c>
      <c r="O417" s="221"/>
      <c r="P417" s="222"/>
      <c r="Q417" s="214"/>
      <c r="R417" s="223"/>
      <c r="S417" s="213"/>
      <c r="T417" s="214"/>
      <c r="U417" s="79" t="str">
        <f>IF(ISBLANK(T417), "", VLOOKUP(T417, Z!$A$2:$C$4127, 3, FALSE))</f>
        <v/>
      </c>
      <c r="V417" s="225"/>
      <c r="W417" s="160">
        <f t="shared" si="89"/>
        <v>0</v>
      </c>
      <c r="X417" s="237"/>
      <c r="Y417" s="241">
        <f t="shared" si="90"/>
        <v>0</v>
      </c>
      <c r="Z417" s="242">
        <f t="shared" si="91"/>
        <v>15</v>
      </c>
      <c r="AA417" s="242">
        <v>0.75</v>
      </c>
      <c r="AB417" s="242">
        <f t="shared" si="85"/>
        <v>1.8</v>
      </c>
      <c r="AC417" s="242">
        <f t="shared" si="92"/>
        <v>43</v>
      </c>
      <c r="AD417" s="241" t="str" cm="1">
        <f t="array" ref="AD417">IFERROR(INDEX($AO$26:$AO$35, AF417), "-")</f>
        <v>-</v>
      </c>
      <c r="AE417" s="243" cm="1">
        <f t="array" ref="AE417">IFERROR(INDEX(($AP$26:$AS$35,$AP$36:$AV$40), IF($Y$20="B", MATCH($AF417, $AN$36:$AN$40, 0), MATCH($AF417, $AN$26:$AN$35, 0)), MATCH($AK417, $AP$25:$AV$25, 0), IF($Y$20="B", 2, 1)), 0)</f>
        <v>0</v>
      </c>
      <c r="AF417" s="244" t="str">
        <f t="shared" si="86"/>
        <v>-</v>
      </c>
      <c r="AG417" s="244" t="str">
        <f t="shared" si="93"/>
        <v>-</v>
      </c>
      <c r="AH417" s="245" t="str">
        <f t="shared" si="94"/>
        <v>-</v>
      </c>
      <c r="AI417" s="245" t="str">
        <f t="shared" si="95"/>
        <v>-</v>
      </c>
      <c r="AJ417" s="245" t="str" cm="1">
        <f t="array" ref="AJ417">IF($AG417=1, IF(ISBLANK($L417), "!", $L417), IFERROR(_xlfn.SWITCH(TRUE, AH417&lt;=0.5, "A", AH417&lt;=1, "B", AH417&lt;=1.5, "C", AH417&lt;=2, "D", AH417&lt;=2.5, "E", AH417&lt;=3, "F", AH417&lt;=1000, "G"), "-"))</f>
        <v>-</v>
      </c>
      <c r="AK417" s="245" t="str">
        <f t="shared" si="96"/>
        <v>-</v>
      </c>
      <c r="AL417" s="246" t="str">
        <f t="shared" si="97"/>
        <v>-</v>
      </c>
      <c r="AM417" s="237"/>
      <c r="AN417" s="237"/>
      <c r="AO417" s="237"/>
      <c r="AP417" s="237"/>
      <c r="AQ417" s="237"/>
      <c r="AR417" s="237"/>
      <c r="AS417" s="237"/>
      <c r="AT417" s="237"/>
      <c r="AU417" s="237"/>
      <c r="AV417" s="237"/>
      <c r="AW417" s="13"/>
      <c r="AX417" s="13"/>
    </row>
    <row r="418" spans="1:50" ht="12.75" customHeight="1" x14ac:dyDescent="0.2">
      <c r="A418" s="144">
        <f t="shared" si="84"/>
        <v>16</v>
      </c>
      <c r="B418" s="9">
        <v>395</v>
      </c>
      <c r="C418" s="213"/>
      <c r="D418" s="214"/>
      <c r="E418" s="79" t="str">
        <f>IF(ISBLANK(D418), "", VLOOKUP(D418, Z!$A$2:$C$4127, 3, FALSE))</f>
        <v/>
      </c>
      <c r="F418" s="215"/>
      <c r="G418" s="216"/>
      <c r="H418" s="217" t="b">
        <v>0</v>
      </c>
      <c r="I418" s="217" t="b">
        <v>0</v>
      </c>
      <c r="J418" s="152" t="str">
        <f t="shared" si="87"/>
        <v>-</v>
      </c>
      <c r="K418" s="218"/>
      <c r="L418" s="219"/>
      <c r="M418" s="220"/>
      <c r="N418" s="152" t="str">
        <f t="shared" si="88"/>
        <v>-</v>
      </c>
      <c r="O418" s="221"/>
      <c r="P418" s="222"/>
      <c r="Q418" s="214"/>
      <c r="R418" s="223"/>
      <c r="S418" s="213"/>
      <c r="T418" s="214"/>
      <c r="U418" s="79" t="str">
        <f>IF(ISBLANK(T418), "", VLOOKUP(T418, Z!$A$2:$C$4127, 3, FALSE))</f>
        <v/>
      </c>
      <c r="V418" s="225"/>
      <c r="W418" s="160">
        <f t="shared" si="89"/>
        <v>0</v>
      </c>
      <c r="X418" s="237"/>
      <c r="Y418" s="241">
        <f t="shared" si="90"/>
        <v>0</v>
      </c>
      <c r="Z418" s="242">
        <f t="shared" si="91"/>
        <v>15</v>
      </c>
      <c r="AA418" s="242">
        <v>0.75</v>
      </c>
      <c r="AB418" s="242">
        <f t="shared" si="85"/>
        <v>1.8</v>
      </c>
      <c r="AC418" s="242">
        <f t="shared" si="92"/>
        <v>43</v>
      </c>
      <c r="AD418" s="241" t="str" cm="1">
        <f t="array" ref="AD418">IFERROR(INDEX($AO$26:$AO$35, AF418), "-")</f>
        <v>-</v>
      </c>
      <c r="AE418" s="243" cm="1">
        <f t="array" ref="AE418">IFERROR(INDEX(($AP$26:$AS$35,$AP$36:$AV$40), IF($Y$20="B", MATCH($AF418, $AN$36:$AN$40, 0), MATCH($AF418, $AN$26:$AN$35, 0)), MATCH($AK418, $AP$25:$AV$25, 0), IF($Y$20="B", 2, 1)), 0)</f>
        <v>0</v>
      </c>
      <c r="AF418" s="244" t="str">
        <f t="shared" si="86"/>
        <v>-</v>
      </c>
      <c r="AG418" s="244" t="str">
        <f t="shared" si="93"/>
        <v>-</v>
      </c>
      <c r="AH418" s="245" t="str">
        <f t="shared" si="94"/>
        <v>-</v>
      </c>
      <c r="AI418" s="245" t="str">
        <f t="shared" si="95"/>
        <v>-</v>
      </c>
      <c r="AJ418" s="245" t="str" cm="1">
        <f t="array" ref="AJ418">IF($AG418=1, IF(ISBLANK($L418), "!", $L418), IFERROR(_xlfn.SWITCH(TRUE, AH418&lt;=0.5, "A", AH418&lt;=1, "B", AH418&lt;=1.5, "C", AH418&lt;=2, "D", AH418&lt;=2.5, "E", AH418&lt;=3, "F", AH418&lt;=1000, "G"), "-"))</f>
        <v>-</v>
      </c>
      <c r="AK418" s="245" t="str">
        <f t="shared" si="96"/>
        <v>-</v>
      </c>
      <c r="AL418" s="246" t="str">
        <f t="shared" si="97"/>
        <v>-</v>
      </c>
      <c r="AM418" s="237"/>
      <c r="AN418" s="237"/>
      <c r="AO418" s="237"/>
      <c r="AP418" s="237"/>
      <c r="AQ418" s="237"/>
      <c r="AR418" s="237"/>
      <c r="AS418" s="237"/>
      <c r="AT418" s="237"/>
      <c r="AU418" s="237"/>
      <c r="AV418" s="237"/>
      <c r="AW418" s="13"/>
      <c r="AX418" s="13"/>
    </row>
    <row r="419" spans="1:50" ht="12.75" customHeight="1" x14ac:dyDescent="0.2">
      <c r="A419" s="144">
        <f t="shared" si="84"/>
        <v>16</v>
      </c>
      <c r="B419" s="9">
        <v>396</v>
      </c>
      <c r="C419" s="213"/>
      <c r="D419" s="214"/>
      <c r="E419" s="79" t="str">
        <f>IF(ISBLANK(D419), "", VLOOKUP(D419, Z!$A$2:$C$4127, 3, FALSE))</f>
        <v/>
      </c>
      <c r="F419" s="215"/>
      <c r="G419" s="216"/>
      <c r="H419" s="217" t="b">
        <v>0</v>
      </c>
      <c r="I419" s="217" t="b">
        <v>0</v>
      </c>
      <c r="J419" s="152" t="str">
        <f t="shared" si="87"/>
        <v>-</v>
      </c>
      <c r="K419" s="218"/>
      <c r="L419" s="219"/>
      <c r="M419" s="220"/>
      <c r="N419" s="152" t="str">
        <f t="shared" si="88"/>
        <v>-</v>
      </c>
      <c r="O419" s="221"/>
      <c r="P419" s="222"/>
      <c r="Q419" s="214"/>
      <c r="R419" s="223"/>
      <c r="S419" s="213"/>
      <c r="T419" s="214"/>
      <c r="U419" s="79" t="str">
        <f>IF(ISBLANK(T419), "", VLOOKUP(T419, Z!$A$2:$C$4127, 3, FALSE))</f>
        <v/>
      </c>
      <c r="V419" s="225"/>
      <c r="W419" s="160">
        <f t="shared" si="89"/>
        <v>0</v>
      </c>
      <c r="X419" s="237"/>
      <c r="Y419" s="241">
        <f t="shared" si="90"/>
        <v>0</v>
      </c>
      <c r="Z419" s="242">
        <f t="shared" si="91"/>
        <v>15</v>
      </c>
      <c r="AA419" s="242">
        <v>0.75</v>
      </c>
      <c r="AB419" s="242">
        <f t="shared" si="85"/>
        <v>1.8</v>
      </c>
      <c r="AC419" s="242">
        <f t="shared" si="92"/>
        <v>43</v>
      </c>
      <c r="AD419" s="241" t="str" cm="1">
        <f t="array" ref="AD419">IFERROR(INDEX($AO$26:$AO$35, AF419), "-")</f>
        <v>-</v>
      </c>
      <c r="AE419" s="243" cm="1">
        <f t="array" ref="AE419">IFERROR(INDEX(($AP$26:$AS$35,$AP$36:$AV$40), IF($Y$20="B", MATCH($AF419, $AN$36:$AN$40, 0), MATCH($AF419, $AN$26:$AN$35, 0)), MATCH($AK419, $AP$25:$AV$25, 0), IF($Y$20="B", 2, 1)), 0)</f>
        <v>0</v>
      </c>
      <c r="AF419" s="244" t="str">
        <f t="shared" si="86"/>
        <v>-</v>
      </c>
      <c r="AG419" s="244" t="str">
        <f t="shared" si="93"/>
        <v>-</v>
      </c>
      <c r="AH419" s="245" t="str">
        <f t="shared" si="94"/>
        <v>-</v>
      </c>
      <c r="AI419" s="245" t="str">
        <f t="shared" si="95"/>
        <v>-</v>
      </c>
      <c r="AJ419" s="245" t="str" cm="1">
        <f t="array" ref="AJ419">IF($AG419=1, IF(ISBLANK($L419), "!", $L419), IFERROR(_xlfn.SWITCH(TRUE, AH419&lt;=0.5, "A", AH419&lt;=1, "B", AH419&lt;=1.5, "C", AH419&lt;=2, "D", AH419&lt;=2.5, "E", AH419&lt;=3, "F", AH419&lt;=1000, "G"), "-"))</f>
        <v>-</v>
      </c>
      <c r="AK419" s="245" t="str">
        <f t="shared" si="96"/>
        <v>-</v>
      </c>
      <c r="AL419" s="246" t="str">
        <f t="shared" si="97"/>
        <v>-</v>
      </c>
      <c r="AM419" s="237"/>
      <c r="AN419" s="237"/>
      <c r="AO419" s="237"/>
      <c r="AP419" s="237"/>
      <c r="AQ419" s="237"/>
      <c r="AR419" s="237"/>
      <c r="AS419" s="237"/>
      <c r="AT419" s="237"/>
      <c r="AU419" s="237"/>
      <c r="AV419" s="237"/>
      <c r="AW419" s="13"/>
      <c r="AX419" s="13"/>
    </row>
    <row r="420" spans="1:50" ht="12.75" customHeight="1" x14ac:dyDescent="0.2">
      <c r="A420" s="144">
        <f t="shared" si="84"/>
        <v>16</v>
      </c>
      <c r="B420" s="9">
        <v>397</v>
      </c>
      <c r="C420" s="213"/>
      <c r="D420" s="214"/>
      <c r="E420" s="79" t="str">
        <f>IF(ISBLANK(D420), "", VLOOKUP(D420, Z!$A$2:$C$4127, 3, FALSE))</f>
        <v/>
      </c>
      <c r="F420" s="215"/>
      <c r="G420" s="216"/>
      <c r="H420" s="217" t="b">
        <v>0</v>
      </c>
      <c r="I420" s="217" t="b">
        <v>0</v>
      </c>
      <c r="J420" s="152" t="str">
        <f t="shared" si="87"/>
        <v>-</v>
      </c>
      <c r="K420" s="218"/>
      <c r="L420" s="219"/>
      <c r="M420" s="220"/>
      <c r="N420" s="152" t="str">
        <f t="shared" si="88"/>
        <v>-</v>
      </c>
      <c r="O420" s="221"/>
      <c r="P420" s="222"/>
      <c r="Q420" s="214"/>
      <c r="R420" s="223"/>
      <c r="S420" s="213"/>
      <c r="T420" s="214"/>
      <c r="U420" s="79" t="str">
        <f>IF(ISBLANK(T420), "", VLOOKUP(T420, Z!$A$2:$C$4127, 3, FALSE))</f>
        <v/>
      </c>
      <c r="V420" s="225"/>
      <c r="W420" s="160">
        <f t="shared" si="89"/>
        <v>0</v>
      </c>
      <c r="X420" s="237"/>
      <c r="Y420" s="241">
        <f t="shared" si="90"/>
        <v>0</v>
      </c>
      <c r="Z420" s="242">
        <f t="shared" si="91"/>
        <v>15</v>
      </c>
      <c r="AA420" s="242">
        <v>0.75</v>
      </c>
      <c r="AB420" s="242">
        <f t="shared" si="85"/>
        <v>1.8</v>
      </c>
      <c r="AC420" s="242">
        <f t="shared" si="92"/>
        <v>43</v>
      </c>
      <c r="AD420" s="241" t="str" cm="1">
        <f t="array" ref="AD420">IFERROR(INDEX($AO$26:$AO$35, AF420), "-")</f>
        <v>-</v>
      </c>
      <c r="AE420" s="243" cm="1">
        <f t="array" ref="AE420">IFERROR(INDEX(($AP$26:$AS$35,$AP$36:$AV$40), IF($Y$20="B", MATCH($AF420, $AN$36:$AN$40, 0), MATCH($AF420, $AN$26:$AN$35, 0)), MATCH($AK420, $AP$25:$AV$25, 0), IF($Y$20="B", 2, 1)), 0)</f>
        <v>0</v>
      </c>
      <c r="AF420" s="244" t="str">
        <f t="shared" si="86"/>
        <v>-</v>
      </c>
      <c r="AG420" s="244" t="str">
        <f t="shared" si="93"/>
        <v>-</v>
      </c>
      <c r="AH420" s="245" t="str">
        <f t="shared" si="94"/>
        <v>-</v>
      </c>
      <c r="AI420" s="245" t="str">
        <f t="shared" si="95"/>
        <v>-</v>
      </c>
      <c r="AJ420" s="245" t="str" cm="1">
        <f t="array" ref="AJ420">IF($AG420=1, IF(ISBLANK($L420), "!", $L420), IFERROR(_xlfn.SWITCH(TRUE, AH420&lt;=0.5, "A", AH420&lt;=1, "B", AH420&lt;=1.5, "C", AH420&lt;=2, "D", AH420&lt;=2.5, "E", AH420&lt;=3, "F", AH420&lt;=1000, "G"), "-"))</f>
        <v>-</v>
      </c>
      <c r="AK420" s="245" t="str">
        <f t="shared" si="96"/>
        <v>-</v>
      </c>
      <c r="AL420" s="246" t="str">
        <f t="shared" si="97"/>
        <v>-</v>
      </c>
      <c r="AM420" s="237"/>
      <c r="AN420" s="237"/>
      <c r="AO420" s="237"/>
      <c r="AP420" s="237"/>
      <c r="AQ420" s="237"/>
      <c r="AR420" s="237"/>
      <c r="AS420" s="237"/>
      <c r="AT420" s="237"/>
      <c r="AU420" s="237"/>
      <c r="AV420" s="237"/>
      <c r="AW420" s="13"/>
      <c r="AX420" s="13"/>
    </row>
    <row r="421" spans="1:50" ht="12.75" customHeight="1" x14ac:dyDescent="0.2">
      <c r="A421" s="144">
        <f t="shared" si="84"/>
        <v>16</v>
      </c>
      <c r="B421" s="9">
        <v>398</v>
      </c>
      <c r="C421" s="213"/>
      <c r="D421" s="214"/>
      <c r="E421" s="79" t="str">
        <f>IF(ISBLANK(D421), "", VLOOKUP(D421, Z!$A$2:$C$4127, 3, FALSE))</f>
        <v/>
      </c>
      <c r="F421" s="215"/>
      <c r="G421" s="216"/>
      <c r="H421" s="217" t="b">
        <v>0</v>
      </c>
      <c r="I421" s="217" t="b">
        <v>0</v>
      </c>
      <c r="J421" s="152" t="str">
        <f t="shared" si="87"/>
        <v>-</v>
      </c>
      <c r="K421" s="218"/>
      <c r="L421" s="219"/>
      <c r="M421" s="220"/>
      <c r="N421" s="152" t="str">
        <f t="shared" si="88"/>
        <v>-</v>
      </c>
      <c r="O421" s="221"/>
      <c r="P421" s="222"/>
      <c r="Q421" s="214"/>
      <c r="R421" s="223"/>
      <c r="S421" s="213"/>
      <c r="T421" s="214"/>
      <c r="U421" s="79" t="str">
        <f>IF(ISBLANK(T421), "", VLOOKUP(T421, Z!$A$2:$C$4127, 3, FALSE))</f>
        <v/>
      </c>
      <c r="V421" s="225"/>
      <c r="W421" s="160">
        <f t="shared" si="89"/>
        <v>0</v>
      </c>
      <c r="X421" s="237"/>
      <c r="Y421" s="241">
        <f t="shared" si="90"/>
        <v>0</v>
      </c>
      <c r="Z421" s="242">
        <f t="shared" si="91"/>
        <v>15</v>
      </c>
      <c r="AA421" s="242">
        <v>0.75</v>
      </c>
      <c r="AB421" s="242">
        <f t="shared" si="85"/>
        <v>1.8</v>
      </c>
      <c r="AC421" s="242">
        <f t="shared" si="92"/>
        <v>43</v>
      </c>
      <c r="AD421" s="241" t="str" cm="1">
        <f t="array" ref="AD421">IFERROR(INDEX($AO$26:$AO$35, AF421), "-")</f>
        <v>-</v>
      </c>
      <c r="AE421" s="243" cm="1">
        <f t="array" ref="AE421">IFERROR(INDEX(($AP$26:$AS$35,$AP$36:$AV$40), IF($Y$20="B", MATCH($AF421, $AN$36:$AN$40, 0), MATCH($AF421, $AN$26:$AN$35, 0)), MATCH($AK421, $AP$25:$AV$25, 0), IF($Y$20="B", 2, 1)), 0)</f>
        <v>0</v>
      </c>
      <c r="AF421" s="244" t="str">
        <f t="shared" si="86"/>
        <v>-</v>
      </c>
      <c r="AG421" s="244" t="str">
        <f t="shared" si="93"/>
        <v>-</v>
      </c>
      <c r="AH421" s="245" t="str">
        <f t="shared" si="94"/>
        <v>-</v>
      </c>
      <c r="AI421" s="245" t="str">
        <f t="shared" si="95"/>
        <v>-</v>
      </c>
      <c r="AJ421" s="245" t="str" cm="1">
        <f t="array" ref="AJ421">IF($AG421=1, IF(ISBLANK($L421), "!", $L421), IFERROR(_xlfn.SWITCH(TRUE, AH421&lt;=0.5, "A", AH421&lt;=1, "B", AH421&lt;=1.5, "C", AH421&lt;=2, "D", AH421&lt;=2.5, "E", AH421&lt;=3, "F", AH421&lt;=1000, "G"), "-"))</f>
        <v>-</v>
      </c>
      <c r="AK421" s="245" t="str">
        <f t="shared" si="96"/>
        <v>-</v>
      </c>
      <c r="AL421" s="246" t="str">
        <f t="shared" si="97"/>
        <v>-</v>
      </c>
      <c r="AM421" s="237"/>
      <c r="AN421" s="237"/>
      <c r="AO421" s="237"/>
      <c r="AP421" s="237"/>
      <c r="AQ421" s="237"/>
      <c r="AR421" s="237"/>
      <c r="AS421" s="237"/>
      <c r="AT421" s="237"/>
      <c r="AU421" s="237"/>
      <c r="AV421" s="237"/>
      <c r="AW421" s="13"/>
      <c r="AX421" s="13"/>
    </row>
    <row r="422" spans="1:50" ht="12.75" customHeight="1" x14ac:dyDescent="0.2">
      <c r="A422" s="144">
        <f t="shared" si="84"/>
        <v>16</v>
      </c>
      <c r="B422" s="9">
        <v>399</v>
      </c>
      <c r="C422" s="213"/>
      <c r="D422" s="214"/>
      <c r="E422" s="79" t="str">
        <f>IF(ISBLANK(D422), "", VLOOKUP(D422, Z!$A$2:$C$4127, 3, FALSE))</f>
        <v/>
      </c>
      <c r="F422" s="215"/>
      <c r="G422" s="216"/>
      <c r="H422" s="217" t="b">
        <v>0</v>
      </c>
      <c r="I422" s="217" t="b">
        <v>0</v>
      </c>
      <c r="J422" s="152" t="str">
        <f t="shared" si="87"/>
        <v>-</v>
      </c>
      <c r="K422" s="218"/>
      <c r="L422" s="219"/>
      <c r="M422" s="220"/>
      <c r="N422" s="152" t="str">
        <f t="shared" si="88"/>
        <v>-</v>
      </c>
      <c r="O422" s="221"/>
      <c r="P422" s="222"/>
      <c r="Q422" s="214"/>
      <c r="R422" s="223"/>
      <c r="S422" s="213"/>
      <c r="T422" s="214"/>
      <c r="U422" s="79" t="str">
        <f>IF(ISBLANK(T422), "", VLOOKUP(T422, Z!$A$2:$C$4127, 3, FALSE))</f>
        <v/>
      </c>
      <c r="V422" s="225"/>
      <c r="W422" s="160">
        <f t="shared" si="89"/>
        <v>0</v>
      </c>
      <c r="X422" s="237"/>
      <c r="Y422" s="241">
        <f t="shared" si="90"/>
        <v>0</v>
      </c>
      <c r="Z422" s="242">
        <f t="shared" si="91"/>
        <v>15</v>
      </c>
      <c r="AA422" s="242">
        <v>0.75</v>
      </c>
      <c r="AB422" s="242">
        <f t="shared" si="85"/>
        <v>1.8</v>
      </c>
      <c r="AC422" s="242">
        <f t="shared" si="92"/>
        <v>43</v>
      </c>
      <c r="AD422" s="241" t="str" cm="1">
        <f t="array" ref="AD422">IFERROR(INDEX($AO$26:$AO$35, AF422), "-")</f>
        <v>-</v>
      </c>
      <c r="AE422" s="243" cm="1">
        <f t="array" ref="AE422">IFERROR(INDEX(($AP$26:$AS$35,$AP$36:$AV$40), IF($Y$20="B", MATCH($AF422, $AN$36:$AN$40, 0), MATCH($AF422, $AN$26:$AN$35, 0)), MATCH($AK422, $AP$25:$AV$25, 0), IF($Y$20="B", 2, 1)), 0)</f>
        <v>0</v>
      </c>
      <c r="AF422" s="244" t="str">
        <f t="shared" si="86"/>
        <v>-</v>
      </c>
      <c r="AG422" s="244" t="str">
        <f t="shared" si="93"/>
        <v>-</v>
      </c>
      <c r="AH422" s="245" t="str">
        <f t="shared" si="94"/>
        <v>-</v>
      </c>
      <c r="AI422" s="245" t="str">
        <f t="shared" si="95"/>
        <v>-</v>
      </c>
      <c r="AJ422" s="245" t="str" cm="1">
        <f t="array" ref="AJ422">IF($AG422=1, IF(ISBLANK($L422), "!", $L422), IFERROR(_xlfn.SWITCH(TRUE, AH422&lt;=0.5, "A", AH422&lt;=1, "B", AH422&lt;=1.5, "C", AH422&lt;=2, "D", AH422&lt;=2.5, "E", AH422&lt;=3, "F", AH422&lt;=1000, "G"), "-"))</f>
        <v>-</v>
      </c>
      <c r="AK422" s="245" t="str">
        <f t="shared" si="96"/>
        <v>-</v>
      </c>
      <c r="AL422" s="246" t="str">
        <f t="shared" si="97"/>
        <v>-</v>
      </c>
      <c r="AM422" s="237"/>
      <c r="AN422" s="237"/>
      <c r="AO422" s="237"/>
      <c r="AP422" s="237"/>
      <c r="AQ422" s="237"/>
      <c r="AR422" s="237"/>
      <c r="AS422" s="237"/>
      <c r="AT422" s="237"/>
      <c r="AU422" s="237"/>
      <c r="AV422" s="237"/>
      <c r="AW422" s="13"/>
      <c r="AX422" s="13"/>
    </row>
    <row r="423" spans="1:50" ht="12.75" customHeight="1" x14ac:dyDescent="0.2">
      <c r="A423" s="144">
        <f t="shared" si="84"/>
        <v>16</v>
      </c>
      <c r="B423" s="9">
        <v>400</v>
      </c>
      <c r="C423" s="213"/>
      <c r="D423" s="214"/>
      <c r="E423" s="79" t="str">
        <f>IF(ISBLANK(D423), "", VLOOKUP(D423, Z!$A$2:$C$4127, 3, FALSE))</f>
        <v/>
      </c>
      <c r="F423" s="215"/>
      <c r="G423" s="216"/>
      <c r="H423" s="217" t="b">
        <v>0</v>
      </c>
      <c r="I423" s="217" t="b">
        <v>0</v>
      </c>
      <c r="J423" s="152" t="str">
        <f t="shared" si="87"/>
        <v>-</v>
      </c>
      <c r="K423" s="218"/>
      <c r="L423" s="219"/>
      <c r="M423" s="220"/>
      <c r="N423" s="152" t="str">
        <f t="shared" si="88"/>
        <v>-</v>
      </c>
      <c r="O423" s="221"/>
      <c r="P423" s="222"/>
      <c r="Q423" s="214"/>
      <c r="R423" s="223"/>
      <c r="S423" s="213"/>
      <c r="T423" s="214"/>
      <c r="U423" s="79" t="str">
        <f>IF(ISBLANK(T423), "", VLOOKUP(T423, Z!$A$2:$C$4127, 3, FALSE))</f>
        <v/>
      </c>
      <c r="V423" s="225"/>
      <c r="W423" s="160">
        <f t="shared" si="89"/>
        <v>0</v>
      </c>
      <c r="X423" s="237"/>
      <c r="Y423" s="241">
        <f t="shared" si="90"/>
        <v>0</v>
      </c>
      <c r="Z423" s="242">
        <f t="shared" si="91"/>
        <v>15</v>
      </c>
      <c r="AA423" s="242">
        <v>0.75</v>
      </c>
      <c r="AB423" s="242">
        <f t="shared" si="85"/>
        <v>1.8</v>
      </c>
      <c r="AC423" s="242">
        <f t="shared" si="92"/>
        <v>43</v>
      </c>
      <c r="AD423" s="241" t="str" cm="1">
        <f t="array" ref="AD423">IFERROR(INDEX($AO$26:$AO$35, AF423), "-")</f>
        <v>-</v>
      </c>
      <c r="AE423" s="243" cm="1">
        <f t="array" ref="AE423">IFERROR(INDEX(($AP$26:$AS$35,$AP$36:$AV$40), IF($Y$20="B", MATCH($AF423, $AN$36:$AN$40, 0), MATCH($AF423, $AN$26:$AN$35, 0)), MATCH($AK423, $AP$25:$AV$25, 0), IF($Y$20="B", 2, 1)), 0)</f>
        <v>0</v>
      </c>
      <c r="AF423" s="244" t="str">
        <f t="shared" si="86"/>
        <v>-</v>
      </c>
      <c r="AG423" s="244" t="str">
        <f t="shared" si="93"/>
        <v>-</v>
      </c>
      <c r="AH423" s="245" t="str">
        <f t="shared" si="94"/>
        <v>-</v>
      </c>
      <c r="AI423" s="245" t="str">
        <f t="shared" si="95"/>
        <v>-</v>
      </c>
      <c r="AJ423" s="245" t="str" cm="1">
        <f t="array" ref="AJ423">IF($AG423=1, IF(ISBLANK($L423), "!", $L423), IFERROR(_xlfn.SWITCH(TRUE, AH423&lt;=0.5, "A", AH423&lt;=1, "B", AH423&lt;=1.5, "C", AH423&lt;=2, "D", AH423&lt;=2.5, "E", AH423&lt;=3, "F", AH423&lt;=1000, "G"), "-"))</f>
        <v>-</v>
      </c>
      <c r="AK423" s="245" t="str">
        <f t="shared" si="96"/>
        <v>-</v>
      </c>
      <c r="AL423" s="246" t="str">
        <f t="shared" si="97"/>
        <v>-</v>
      </c>
      <c r="AM423" s="237"/>
      <c r="AN423" s="237"/>
      <c r="AO423" s="237"/>
      <c r="AP423" s="237"/>
      <c r="AQ423" s="237"/>
      <c r="AR423" s="237"/>
      <c r="AS423" s="237"/>
      <c r="AT423" s="237"/>
      <c r="AU423" s="237"/>
      <c r="AV423" s="237"/>
      <c r="AW423" s="13"/>
      <c r="AX423" s="13"/>
    </row>
    <row r="424" spans="1:50" ht="12.75" customHeight="1" x14ac:dyDescent="0.2">
      <c r="A424" s="144">
        <f t="shared" si="84"/>
        <v>16</v>
      </c>
      <c r="B424" s="9">
        <v>401</v>
      </c>
      <c r="C424" s="213"/>
      <c r="D424" s="214"/>
      <c r="E424" s="79" t="str">
        <f>IF(ISBLANK(D424), "", VLOOKUP(D424, Z!$A$2:$C$4127, 3, FALSE))</f>
        <v/>
      </c>
      <c r="F424" s="215"/>
      <c r="G424" s="216"/>
      <c r="H424" s="217" t="b">
        <v>0</v>
      </c>
      <c r="I424" s="217" t="b">
        <v>0</v>
      </c>
      <c r="J424" s="152" t="str">
        <f t="shared" si="87"/>
        <v>-</v>
      </c>
      <c r="K424" s="218"/>
      <c r="L424" s="219"/>
      <c r="M424" s="220"/>
      <c r="N424" s="152" t="str">
        <f t="shared" si="88"/>
        <v>-</v>
      </c>
      <c r="O424" s="221"/>
      <c r="P424" s="222"/>
      <c r="Q424" s="214"/>
      <c r="R424" s="223"/>
      <c r="S424" s="213"/>
      <c r="T424" s="214"/>
      <c r="U424" s="79" t="str">
        <f>IF(ISBLANK(T424), "", VLOOKUP(T424, Z!$A$2:$C$4127, 3, FALSE))</f>
        <v/>
      </c>
      <c r="V424" s="225"/>
      <c r="W424" s="160">
        <f t="shared" si="89"/>
        <v>0</v>
      </c>
      <c r="X424" s="237"/>
      <c r="Y424" s="241">
        <f t="shared" si="90"/>
        <v>0</v>
      </c>
      <c r="Z424" s="242">
        <f t="shared" si="91"/>
        <v>15</v>
      </c>
      <c r="AA424" s="242">
        <v>0.75</v>
      </c>
      <c r="AB424" s="242">
        <f t="shared" si="85"/>
        <v>1.8</v>
      </c>
      <c r="AC424" s="242">
        <f t="shared" si="92"/>
        <v>43</v>
      </c>
      <c r="AD424" s="241" t="str" cm="1">
        <f t="array" ref="AD424">IFERROR(INDEX($AO$26:$AO$35, AF424), "-")</f>
        <v>-</v>
      </c>
      <c r="AE424" s="243" cm="1">
        <f t="array" ref="AE424">IFERROR(INDEX(($AP$26:$AS$35,$AP$36:$AV$40), IF($Y$20="B", MATCH($AF424, $AN$36:$AN$40, 0), MATCH($AF424, $AN$26:$AN$35, 0)), MATCH($AK424, $AP$25:$AV$25, 0), IF($Y$20="B", 2, 1)), 0)</f>
        <v>0</v>
      </c>
      <c r="AF424" s="244" t="str">
        <f t="shared" si="86"/>
        <v>-</v>
      </c>
      <c r="AG424" s="244" t="str">
        <f t="shared" si="93"/>
        <v>-</v>
      </c>
      <c r="AH424" s="245" t="str">
        <f t="shared" si="94"/>
        <v>-</v>
      </c>
      <c r="AI424" s="245" t="str">
        <f t="shared" si="95"/>
        <v>-</v>
      </c>
      <c r="AJ424" s="245" t="str" cm="1">
        <f t="array" ref="AJ424">IF($AG424=1, IF(ISBLANK($L424), "!", $L424), IFERROR(_xlfn.SWITCH(TRUE, AH424&lt;=0.5, "A", AH424&lt;=1, "B", AH424&lt;=1.5, "C", AH424&lt;=2, "D", AH424&lt;=2.5, "E", AH424&lt;=3, "F", AH424&lt;=1000, "G"), "-"))</f>
        <v>-</v>
      </c>
      <c r="AK424" s="245" t="str">
        <f t="shared" si="96"/>
        <v>-</v>
      </c>
      <c r="AL424" s="246" t="str">
        <f t="shared" si="97"/>
        <v>-</v>
      </c>
      <c r="AM424" s="237"/>
      <c r="AN424" s="237"/>
      <c r="AO424" s="237"/>
      <c r="AP424" s="237"/>
      <c r="AQ424" s="237"/>
      <c r="AR424" s="237"/>
      <c r="AS424" s="237"/>
      <c r="AT424" s="237"/>
      <c r="AU424" s="237"/>
      <c r="AV424" s="237"/>
      <c r="AW424" s="13"/>
      <c r="AX424" s="13"/>
    </row>
    <row r="425" spans="1:50" ht="12.75" customHeight="1" x14ac:dyDescent="0.2">
      <c r="A425" s="144">
        <f t="shared" si="84"/>
        <v>16</v>
      </c>
      <c r="B425" s="9">
        <v>402</v>
      </c>
      <c r="C425" s="213"/>
      <c r="D425" s="214"/>
      <c r="E425" s="79" t="str">
        <f>IF(ISBLANK(D425), "", VLOOKUP(D425, Z!$A$2:$C$4127, 3, FALSE))</f>
        <v/>
      </c>
      <c r="F425" s="215"/>
      <c r="G425" s="216"/>
      <c r="H425" s="217" t="b">
        <v>0</v>
      </c>
      <c r="I425" s="217" t="b">
        <v>0</v>
      </c>
      <c r="J425" s="152" t="str">
        <f t="shared" si="87"/>
        <v>-</v>
      </c>
      <c r="K425" s="218"/>
      <c r="L425" s="219"/>
      <c r="M425" s="220"/>
      <c r="N425" s="152" t="str">
        <f t="shared" si="88"/>
        <v>-</v>
      </c>
      <c r="O425" s="221"/>
      <c r="P425" s="222"/>
      <c r="Q425" s="214"/>
      <c r="R425" s="223"/>
      <c r="S425" s="213"/>
      <c r="T425" s="214"/>
      <c r="U425" s="79" t="str">
        <f>IF(ISBLANK(T425), "", VLOOKUP(T425, Z!$A$2:$C$4127, 3, FALSE))</f>
        <v/>
      </c>
      <c r="V425" s="225"/>
      <c r="W425" s="160">
        <f t="shared" si="89"/>
        <v>0</v>
      </c>
      <c r="X425" s="237"/>
      <c r="Y425" s="241">
        <f t="shared" si="90"/>
        <v>0</v>
      </c>
      <c r="Z425" s="242">
        <f t="shared" si="91"/>
        <v>15</v>
      </c>
      <c r="AA425" s="242">
        <v>0.75</v>
      </c>
      <c r="AB425" s="242">
        <f t="shared" si="85"/>
        <v>1.8</v>
      </c>
      <c r="AC425" s="242">
        <f t="shared" si="92"/>
        <v>43</v>
      </c>
      <c r="AD425" s="241" t="str" cm="1">
        <f t="array" ref="AD425">IFERROR(INDEX($AO$26:$AO$35, AF425), "-")</f>
        <v>-</v>
      </c>
      <c r="AE425" s="243" cm="1">
        <f t="array" ref="AE425">IFERROR(INDEX(($AP$26:$AS$35,$AP$36:$AV$40), IF($Y$20="B", MATCH($AF425, $AN$36:$AN$40, 0), MATCH($AF425, $AN$26:$AN$35, 0)), MATCH($AK425, $AP$25:$AV$25, 0), IF($Y$20="B", 2, 1)), 0)</f>
        <v>0</v>
      </c>
      <c r="AF425" s="244" t="str">
        <f t="shared" si="86"/>
        <v>-</v>
      </c>
      <c r="AG425" s="244" t="str">
        <f t="shared" si="93"/>
        <v>-</v>
      </c>
      <c r="AH425" s="245" t="str">
        <f t="shared" si="94"/>
        <v>-</v>
      </c>
      <c r="AI425" s="245" t="str">
        <f t="shared" si="95"/>
        <v>-</v>
      </c>
      <c r="AJ425" s="245" t="str" cm="1">
        <f t="array" ref="AJ425">IF($AG425=1, IF(ISBLANK($L425), "!", $L425), IFERROR(_xlfn.SWITCH(TRUE, AH425&lt;=0.5, "A", AH425&lt;=1, "B", AH425&lt;=1.5, "C", AH425&lt;=2, "D", AH425&lt;=2.5, "E", AH425&lt;=3, "F", AH425&lt;=1000, "G"), "-"))</f>
        <v>-</v>
      </c>
      <c r="AK425" s="245" t="str">
        <f t="shared" si="96"/>
        <v>-</v>
      </c>
      <c r="AL425" s="246" t="str">
        <f t="shared" si="97"/>
        <v>-</v>
      </c>
      <c r="AM425" s="237"/>
      <c r="AN425" s="237"/>
      <c r="AO425" s="237"/>
      <c r="AP425" s="237"/>
      <c r="AQ425" s="237"/>
      <c r="AR425" s="237"/>
      <c r="AS425" s="237"/>
      <c r="AT425" s="237"/>
      <c r="AU425" s="237"/>
      <c r="AV425" s="237"/>
      <c r="AW425" s="13"/>
      <c r="AX425" s="13"/>
    </row>
    <row r="426" spans="1:50" ht="12.75" customHeight="1" x14ac:dyDescent="0.2">
      <c r="A426" s="144">
        <f t="shared" si="84"/>
        <v>16</v>
      </c>
      <c r="B426" s="9">
        <v>403</v>
      </c>
      <c r="C426" s="213"/>
      <c r="D426" s="214"/>
      <c r="E426" s="79" t="str">
        <f>IF(ISBLANK(D426), "", VLOOKUP(D426, Z!$A$2:$C$4127, 3, FALSE))</f>
        <v/>
      </c>
      <c r="F426" s="215"/>
      <c r="G426" s="216"/>
      <c r="H426" s="217" t="b">
        <v>0</v>
      </c>
      <c r="I426" s="217" t="b">
        <v>0</v>
      </c>
      <c r="J426" s="152" t="str">
        <f t="shared" si="87"/>
        <v>-</v>
      </c>
      <c r="K426" s="218"/>
      <c r="L426" s="219"/>
      <c r="M426" s="220"/>
      <c r="N426" s="152" t="str">
        <f t="shared" si="88"/>
        <v>-</v>
      </c>
      <c r="O426" s="221"/>
      <c r="P426" s="222"/>
      <c r="Q426" s="214"/>
      <c r="R426" s="223"/>
      <c r="S426" s="213"/>
      <c r="T426" s="214"/>
      <c r="U426" s="79" t="str">
        <f>IF(ISBLANK(T426), "", VLOOKUP(T426, Z!$A$2:$C$4127, 3, FALSE))</f>
        <v/>
      </c>
      <c r="V426" s="225"/>
      <c r="W426" s="160">
        <f t="shared" si="89"/>
        <v>0</v>
      </c>
      <c r="X426" s="237"/>
      <c r="Y426" s="241">
        <f t="shared" si="90"/>
        <v>0</v>
      </c>
      <c r="Z426" s="242">
        <f t="shared" si="91"/>
        <v>15</v>
      </c>
      <c r="AA426" s="242">
        <v>0.75</v>
      </c>
      <c r="AB426" s="242">
        <f t="shared" si="85"/>
        <v>1.8</v>
      </c>
      <c r="AC426" s="242">
        <f t="shared" si="92"/>
        <v>43</v>
      </c>
      <c r="AD426" s="241" t="str" cm="1">
        <f t="array" ref="AD426">IFERROR(INDEX($AO$26:$AO$35, AF426), "-")</f>
        <v>-</v>
      </c>
      <c r="AE426" s="243" cm="1">
        <f t="array" ref="AE426">IFERROR(INDEX(($AP$26:$AS$35,$AP$36:$AV$40), IF($Y$20="B", MATCH($AF426, $AN$36:$AN$40, 0), MATCH($AF426, $AN$26:$AN$35, 0)), MATCH($AK426, $AP$25:$AV$25, 0), IF($Y$20="B", 2, 1)), 0)</f>
        <v>0</v>
      </c>
      <c r="AF426" s="244" t="str">
        <f t="shared" si="86"/>
        <v>-</v>
      </c>
      <c r="AG426" s="244" t="str">
        <f t="shared" si="93"/>
        <v>-</v>
      </c>
      <c r="AH426" s="245" t="str">
        <f t="shared" si="94"/>
        <v>-</v>
      </c>
      <c r="AI426" s="245" t="str">
        <f t="shared" si="95"/>
        <v>-</v>
      </c>
      <c r="AJ426" s="245" t="str" cm="1">
        <f t="array" ref="AJ426">IF($AG426=1, IF(ISBLANK($L426), "!", $L426), IFERROR(_xlfn.SWITCH(TRUE, AH426&lt;=0.5, "A", AH426&lt;=1, "B", AH426&lt;=1.5, "C", AH426&lt;=2, "D", AH426&lt;=2.5, "E", AH426&lt;=3, "F", AH426&lt;=1000, "G"), "-"))</f>
        <v>-</v>
      </c>
      <c r="AK426" s="245" t="str">
        <f t="shared" si="96"/>
        <v>-</v>
      </c>
      <c r="AL426" s="246" t="str">
        <f t="shared" si="97"/>
        <v>-</v>
      </c>
      <c r="AM426" s="237"/>
      <c r="AN426" s="237"/>
      <c r="AO426" s="237"/>
      <c r="AP426" s="237"/>
      <c r="AQ426" s="237"/>
      <c r="AR426" s="237"/>
      <c r="AS426" s="237"/>
      <c r="AT426" s="237"/>
      <c r="AU426" s="237"/>
      <c r="AV426" s="237"/>
      <c r="AW426" s="13"/>
      <c r="AX426" s="13"/>
    </row>
    <row r="427" spans="1:50" ht="12.75" customHeight="1" x14ac:dyDescent="0.2">
      <c r="A427" s="144">
        <f t="shared" si="84"/>
        <v>16</v>
      </c>
      <c r="B427" s="9">
        <v>404</v>
      </c>
      <c r="C427" s="213"/>
      <c r="D427" s="214"/>
      <c r="E427" s="79" t="str">
        <f>IF(ISBLANK(D427), "", VLOOKUP(D427, Z!$A$2:$C$4127, 3, FALSE))</f>
        <v/>
      </c>
      <c r="F427" s="215"/>
      <c r="G427" s="216"/>
      <c r="H427" s="217" t="b">
        <v>0</v>
      </c>
      <c r="I427" s="217" t="b">
        <v>0</v>
      </c>
      <c r="J427" s="152" t="str">
        <f t="shared" si="87"/>
        <v>-</v>
      </c>
      <c r="K427" s="218"/>
      <c r="L427" s="219"/>
      <c r="M427" s="220"/>
      <c r="N427" s="152" t="str">
        <f t="shared" si="88"/>
        <v>-</v>
      </c>
      <c r="O427" s="221"/>
      <c r="P427" s="222"/>
      <c r="Q427" s="214"/>
      <c r="R427" s="223"/>
      <c r="S427" s="213"/>
      <c r="T427" s="214"/>
      <c r="U427" s="79" t="str">
        <f>IF(ISBLANK(T427), "", VLOOKUP(T427, Z!$A$2:$C$4127, 3, FALSE))</f>
        <v/>
      </c>
      <c r="V427" s="225"/>
      <c r="W427" s="160">
        <f t="shared" si="89"/>
        <v>0</v>
      </c>
      <c r="X427" s="237"/>
      <c r="Y427" s="241">
        <f t="shared" si="90"/>
        <v>0</v>
      </c>
      <c r="Z427" s="242">
        <f t="shared" si="91"/>
        <v>15</v>
      </c>
      <c r="AA427" s="242">
        <v>0.75</v>
      </c>
      <c r="AB427" s="242">
        <f t="shared" si="85"/>
        <v>1.8</v>
      </c>
      <c r="AC427" s="242">
        <f t="shared" si="92"/>
        <v>43</v>
      </c>
      <c r="AD427" s="241" t="str" cm="1">
        <f t="array" ref="AD427">IFERROR(INDEX($AO$26:$AO$35, AF427), "-")</f>
        <v>-</v>
      </c>
      <c r="AE427" s="243" cm="1">
        <f t="array" ref="AE427">IFERROR(INDEX(($AP$26:$AS$35,$AP$36:$AV$40), IF($Y$20="B", MATCH($AF427, $AN$36:$AN$40, 0), MATCH($AF427, $AN$26:$AN$35, 0)), MATCH($AK427, $AP$25:$AV$25, 0), IF($Y$20="B", 2, 1)), 0)</f>
        <v>0</v>
      </c>
      <c r="AF427" s="244" t="str">
        <f t="shared" si="86"/>
        <v>-</v>
      </c>
      <c r="AG427" s="244" t="str">
        <f t="shared" si="93"/>
        <v>-</v>
      </c>
      <c r="AH427" s="245" t="str">
        <f t="shared" si="94"/>
        <v>-</v>
      </c>
      <c r="AI427" s="245" t="str">
        <f t="shared" si="95"/>
        <v>-</v>
      </c>
      <c r="AJ427" s="245" t="str" cm="1">
        <f t="array" ref="AJ427">IF($AG427=1, IF(ISBLANK($L427), "!", $L427), IFERROR(_xlfn.SWITCH(TRUE, AH427&lt;=0.5, "A", AH427&lt;=1, "B", AH427&lt;=1.5, "C", AH427&lt;=2, "D", AH427&lt;=2.5, "E", AH427&lt;=3, "F", AH427&lt;=1000, "G"), "-"))</f>
        <v>-</v>
      </c>
      <c r="AK427" s="245" t="str">
        <f t="shared" si="96"/>
        <v>-</v>
      </c>
      <c r="AL427" s="246" t="str">
        <f t="shared" si="97"/>
        <v>-</v>
      </c>
      <c r="AM427" s="237"/>
      <c r="AN427" s="237"/>
      <c r="AO427" s="237"/>
      <c r="AP427" s="237"/>
      <c r="AQ427" s="237"/>
      <c r="AR427" s="237"/>
      <c r="AS427" s="237"/>
      <c r="AT427" s="237"/>
      <c r="AU427" s="237"/>
      <c r="AV427" s="237"/>
      <c r="AW427" s="13"/>
      <c r="AX427" s="13"/>
    </row>
    <row r="428" spans="1:50" ht="12.75" customHeight="1" x14ac:dyDescent="0.2">
      <c r="A428" s="144">
        <f t="shared" si="84"/>
        <v>16</v>
      </c>
      <c r="B428" s="9">
        <v>405</v>
      </c>
      <c r="C428" s="213"/>
      <c r="D428" s="214"/>
      <c r="E428" s="79" t="str">
        <f>IF(ISBLANK(D428), "", VLOOKUP(D428, Z!$A$2:$C$4127, 3, FALSE))</f>
        <v/>
      </c>
      <c r="F428" s="215"/>
      <c r="G428" s="216"/>
      <c r="H428" s="217" t="b">
        <v>0</v>
      </c>
      <c r="I428" s="217" t="b">
        <v>0</v>
      </c>
      <c r="J428" s="152" t="str">
        <f t="shared" si="87"/>
        <v>-</v>
      </c>
      <c r="K428" s="218"/>
      <c r="L428" s="219"/>
      <c r="M428" s="220"/>
      <c r="N428" s="152" t="str">
        <f t="shared" si="88"/>
        <v>-</v>
      </c>
      <c r="O428" s="221"/>
      <c r="P428" s="222"/>
      <c r="Q428" s="214"/>
      <c r="R428" s="223"/>
      <c r="S428" s="213"/>
      <c r="T428" s="214"/>
      <c r="U428" s="79" t="str">
        <f>IF(ISBLANK(T428), "", VLOOKUP(T428, Z!$A$2:$C$4127, 3, FALSE))</f>
        <v/>
      </c>
      <c r="V428" s="225"/>
      <c r="W428" s="160">
        <f t="shared" si="89"/>
        <v>0</v>
      </c>
      <c r="X428" s="237"/>
      <c r="Y428" s="241">
        <f t="shared" si="90"/>
        <v>0</v>
      </c>
      <c r="Z428" s="242">
        <f t="shared" si="91"/>
        <v>15</v>
      </c>
      <c r="AA428" s="242">
        <v>0.75</v>
      </c>
      <c r="AB428" s="242">
        <f t="shared" si="85"/>
        <v>1.8</v>
      </c>
      <c r="AC428" s="242">
        <f t="shared" si="92"/>
        <v>43</v>
      </c>
      <c r="AD428" s="241" t="str" cm="1">
        <f t="array" ref="AD428">IFERROR(INDEX($AO$26:$AO$35, AF428), "-")</f>
        <v>-</v>
      </c>
      <c r="AE428" s="243" cm="1">
        <f t="array" ref="AE428">IFERROR(INDEX(($AP$26:$AS$35,$AP$36:$AV$40), IF($Y$20="B", MATCH($AF428, $AN$36:$AN$40, 0), MATCH($AF428, $AN$26:$AN$35, 0)), MATCH($AK428, $AP$25:$AV$25, 0), IF($Y$20="B", 2, 1)), 0)</f>
        <v>0</v>
      </c>
      <c r="AF428" s="244" t="str">
        <f t="shared" si="86"/>
        <v>-</v>
      </c>
      <c r="AG428" s="244" t="str">
        <f t="shared" si="93"/>
        <v>-</v>
      </c>
      <c r="AH428" s="245" t="str">
        <f t="shared" si="94"/>
        <v>-</v>
      </c>
      <c r="AI428" s="245" t="str">
        <f t="shared" si="95"/>
        <v>-</v>
      </c>
      <c r="AJ428" s="245" t="str" cm="1">
        <f t="array" ref="AJ428">IF($AG428=1, IF(ISBLANK($L428), "!", $L428), IFERROR(_xlfn.SWITCH(TRUE, AH428&lt;=0.5, "A", AH428&lt;=1, "B", AH428&lt;=1.5, "C", AH428&lt;=2, "D", AH428&lt;=2.5, "E", AH428&lt;=3, "F", AH428&lt;=1000, "G"), "-"))</f>
        <v>-</v>
      </c>
      <c r="AK428" s="245" t="str">
        <f t="shared" si="96"/>
        <v>-</v>
      </c>
      <c r="AL428" s="246" t="str">
        <f t="shared" si="97"/>
        <v>-</v>
      </c>
      <c r="AM428" s="237"/>
      <c r="AN428" s="237"/>
      <c r="AO428" s="237"/>
      <c r="AP428" s="237"/>
      <c r="AQ428" s="237"/>
      <c r="AR428" s="237"/>
      <c r="AS428" s="237"/>
      <c r="AT428" s="237"/>
      <c r="AU428" s="237"/>
      <c r="AV428" s="237"/>
      <c r="AW428" s="13"/>
      <c r="AX428" s="13"/>
    </row>
    <row r="429" spans="1:50" ht="12.75" customHeight="1" x14ac:dyDescent="0.2">
      <c r="A429" s="144">
        <f t="shared" si="84"/>
        <v>16</v>
      </c>
      <c r="B429" s="9">
        <v>406</v>
      </c>
      <c r="C429" s="213"/>
      <c r="D429" s="214"/>
      <c r="E429" s="79" t="str">
        <f>IF(ISBLANK(D429), "", VLOOKUP(D429, Z!$A$2:$C$4127, 3, FALSE))</f>
        <v/>
      </c>
      <c r="F429" s="215"/>
      <c r="G429" s="216"/>
      <c r="H429" s="217" t="b">
        <v>0</v>
      </c>
      <c r="I429" s="217" t="b">
        <v>0</v>
      </c>
      <c r="J429" s="152" t="str">
        <f t="shared" si="87"/>
        <v>-</v>
      </c>
      <c r="K429" s="218"/>
      <c r="L429" s="219"/>
      <c r="M429" s="220"/>
      <c r="N429" s="152" t="str">
        <f t="shared" si="88"/>
        <v>-</v>
      </c>
      <c r="O429" s="221"/>
      <c r="P429" s="222"/>
      <c r="Q429" s="214"/>
      <c r="R429" s="223"/>
      <c r="S429" s="213"/>
      <c r="T429" s="214"/>
      <c r="U429" s="79" t="str">
        <f>IF(ISBLANK(T429), "", VLOOKUP(T429, Z!$A$2:$C$4127, 3, FALSE))</f>
        <v/>
      </c>
      <c r="V429" s="225"/>
      <c r="W429" s="160">
        <f t="shared" si="89"/>
        <v>0</v>
      </c>
      <c r="X429" s="237"/>
      <c r="Y429" s="241">
        <f t="shared" si="90"/>
        <v>0</v>
      </c>
      <c r="Z429" s="242">
        <f t="shared" si="91"/>
        <v>15</v>
      </c>
      <c r="AA429" s="242">
        <v>0.75</v>
      </c>
      <c r="AB429" s="242">
        <f t="shared" si="85"/>
        <v>1.8</v>
      </c>
      <c r="AC429" s="242">
        <f t="shared" si="92"/>
        <v>43</v>
      </c>
      <c r="AD429" s="241" t="str" cm="1">
        <f t="array" ref="AD429">IFERROR(INDEX($AO$26:$AO$35, AF429), "-")</f>
        <v>-</v>
      </c>
      <c r="AE429" s="243" cm="1">
        <f t="array" ref="AE429">IFERROR(INDEX(($AP$26:$AS$35,$AP$36:$AV$40), IF($Y$20="B", MATCH($AF429, $AN$36:$AN$40, 0), MATCH($AF429, $AN$26:$AN$35, 0)), MATCH($AK429, $AP$25:$AV$25, 0), IF($Y$20="B", 2, 1)), 0)</f>
        <v>0</v>
      </c>
      <c r="AF429" s="244" t="str">
        <f t="shared" si="86"/>
        <v>-</v>
      </c>
      <c r="AG429" s="244" t="str">
        <f t="shared" si="93"/>
        <v>-</v>
      </c>
      <c r="AH429" s="245" t="str">
        <f t="shared" si="94"/>
        <v>-</v>
      </c>
      <c r="AI429" s="245" t="str">
        <f t="shared" si="95"/>
        <v>-</v>
      </c>
      <c r="AJ429" s="245" t="str" cm="1">
        <f t="array" ref="AJ429">IF($AG429=1, IF(ISBLANK($L429), "!", $L429), IFERROR(_xlfn.SWITCH(TRUE, AH429&lt;=0.5, "A", AH429&lt;=1, "B", AH429&lt;=1.5, "C", AH429&lt;=2, "D", AH429&lt;=2.5, "E", AH429&lt;=3, "F", AH429&lt;=1000, "G"), "-"))</f>
        <v>-</v>
      </c>
      <c r="AK429" s="245" t="str">
        <f t="shared" si="96"/>
        <v>-</v>
      </c>
      <c r="AL429" s="246" t="str">
        <f t="shared" si="97"/>
        <v>-</v>
      </c>
      <c r="AM429" s="237"/>
      <c r="AN429" s="237"/>
      <c r="AO429" s="237"/>
      <c r="AP429" s="237"/>
      <c r="AQ429" s="237"/>
      <c r="AR429" s="237"/>
      <c r="AS429" s="237"/>
      <c r="AT429" s="237"/>
      <c r="AU429" s="237"/>
      <c r="AV429" s="237"/>
      <c r="AW429" s="13"/>
      <c r="AX429" s="13"/>
    </row>
    <row r="430" spans="1:50" ht="12.75" customHeight="1" x14ac:dyDescent="0.2">
      <c r="A430" s="144">
        <f t="shared" si="84"/>
        <v>16</v>
      </c>
      <c r="B430" s="9">
        <v>407</v>
      </c>
      <c r="C430" s="213"/>
      <c r="D430" s="214"/>
      <c r="E430" s="79" t="str">
        <f>IF(ISBLANK(D430), "", VLOOKUP(D430, Z!$A$2:$C$4127, 3, FALSE))</f>
        <v/>
      </c>
      <c r="F430" s="215"/>
      <c r="G430" s="216"/>
      <c r="H430" s="217" t="b">
        <v>0</v>
      </c>
      <c r="I430" s="217" t="b">
        <v>0</v>
      </c>
      <c r="J430" s="152" t="str">
        <f t="shared" si="87"/>
        <v>-</v>
      </c>
      <c r="K430" s="218"/>
      <c r="L430" s="219"/>
      <c r="M430" s="220"/>
      <c r="N430" s="152" t="str">
        <f t="shared" si="88"/>
        <v>-</v>
      </c>
      <c r="O430" s="221"/>
      <c r="P430" s="222"/>
      <c r="Q430" s="214"/>
      <c r="R430" s="223"/>
      <c r="S430" s="213"/>
      <c r="T430" s="214"/>
      <c r="U430" s="79" t="str">
        <f>IF(ISBLANK(T430), "", VLOOKUP(T430, Z!$A$2:$C$4127, 3, FALSE))</f>
        <v/>
      </c>
      <c r="V430" s="225"/>
      <c r="W430" s="160">
        <f t="shared" si="89"/>
        <v>0</v>
      </c>
      <c r="X430" s="237"/>
      <c r="Y430" s="241">
        <f t="shared" si="90"/>
        <v>0</v>
      </c>
      <c r="Z430" s="242">
        <f t="shared" si="91"/>
        <v>15</v>
      </c>
      <c r="AA430" s="242">
        <v>0.75</v>
      </c>
      <c r="AB430" s="242">
        <f t="shared" si="85"/>
        <v>1.8</v>
      </c>
      <c r="AC430" s="242">
        <f t="shared" si="92"/>
        <v>43</v>
      </c>
      <c r="AD430" s="241" t="str" cm="1">
        <f t="array" ref="AD430">IFERROR(INDEX($AO$26:$AO$35, AF430), "-")</f>
        <v>-</v>
      </c>
      <c r="AE430" s="243" cm="1">
        <f t="array" ref="AE430">IFERROR(INDEX(($AP$26:$AS$35,$AP$36:$AV$40), IF($Y$20="B", MATCH($AF430, $AN$36:$AN$40, 0), MATCH($AF430, $AN$26:$AN$35, 0)), MATCH($AK430, $AP$25:$AV$25, 0), IF($Y$20="B", 2, 1)), 0)</f>
        <v>0</v>
      </c>
      <c r="AF430" s="244" t="str">
        <f t="shared" si="86"/>
        <v>-</v>
      </c>
      <c r="AG430" s="244" t="str">
        <f t="shared" si="93"/>
        <v>-</v>
      </c>
      <c r="AH430" s="245" t="str">
        <f t="shared" si="94"/>
        <v>-</v>
      </c>
      <c r="AI430" s="245" t="str">
        <f t="shared" si="95"/>
        <v>-</v>
      </c>
      <c r="AJ430" s="245" t="str" cm="1">
        <f t="array" ref="AJ430">IF($AG430=1, IF(ISBLANK($L430), "!", $L430), IFERROR(_xlfn.SWITCH(TRUE, AH430&lt;=0.5, "A", AH430&lt;=1, "B", AH430&lt;=1.5, "C", AH430&lt;=2, "D", AH430&lt;=2.5, "E", AH430&lt;=3, "F", AH430&lt;=1000, "G"), "-"))</f>
        <v>-</v>
      </c>
      <c r="AK430" s="245" t="str">
        <f t="shared" si="96"/>
        <v>-</v>
      </c>
      <c r="AL430" s="246" t="str">
        <f t="shared" si="97"/>
        <v>-</v>
      </c>
      <c r="AM430" s="237"/>
      <c r="AN430" s="237"/>
      <c r="AO430" s="237"/>
      <c r="AP430" s="237"/>
      <c r="AQ430" s="237"/>
      <c r="AR430" s="237"/>
      <c r="AS430" s="237"/>
      <c r="AT430" s="237"/>
      <c r="AU430" s="237"/>
      <c r="AV430" s="237"/>
      <c r="AW430" s="13"/>
      <c r="AX430" s="13"/>
    </row>
    <row r="431" spans="1:50" ht="12.75" customHeight="1" x14ac:dyDescent="0.2">
      <c r="A431" s="144">
        <f t="shared" si="84"/>
        <v>16</v>
      </c>
      <c r="B431" s="9">
        <v>408</v>
      </c>
      <c r="C431" s="213"/>
      <c r="D431" s="214"/>
      <c r="E431" s="79" t="str">
        <f>IF(ISBLANK(D431), "", VLOOKUP(D431, Z!$A$2:$C$4127, 3, FALSE))</f>
        <v/>
      </c>
      <c r="F431" s="215"/>
      <c r="G431" s="216"/>
      <c r="H431" s="217" t="b">
        <v>0</v>
      </c>
      <c r="I431" s="217" t="b">
        <v>0</v>
      </c>
      <c r="J431" s="152" t="str">
        <f t="shared" si="87"/>
        <v>-</v>
      </c>
      <c r="K431" s="218"/>
      <c r="L431" s="219"/>
      <c r="M431" s="220"/>
      <c r="N431" s="152" t="str">
        <f t="shared" si="88"/>
        <v>-</v>
      </c>
      <c r="O431" s="221"/>
      <c r="P431" s="222"/>
      <c r="Q431" s="214"/>
      <c r="R431" s="223"/>
      <c r="S431" s="213"/>
      <c r="T431" s="214"/>
      <c r="U431" s="79" t="str">
        <f>IF(ISBLANK(T431), "", VLOOKUP(T431, Z!$A$2:$C$4127, 3, FALSE))</f>
        <v/>
      </c>
      <c r="V431" s="225"/>
      <c r="W431" s="160">
        <f t="shared" si="89"/>
        <v>0</v>
      </c>
      <c r="X431" s="237"/>
      <c r="Y431" s="241">
        <f t="shared" si="90"/>
        <v>0</v>
      </c>
      <c r="Z431" s="242">
        <f t="shared" si="91"/>
        <v>15</v>
      </c>
      <c r="AA431" s="242">
        <v>0.75</v>
      </c>
      <c r="AB431" s="242">
        <f t="shared" si="85"/>
        <v>1.8</v>
      </c>
      <c r="AC431" s="242">
        <f t="shared" si="92"/>
        <v>43</v>
      </c>
      <c r="AD431" s="241" t="str" cm="1">
        <f t="array" ref="AD431">IFERROR(INDEX($AO$26:$AO$35, AF431), "-")</f>
        <v>-</v>
      </c>
      <c r="AE431" s="243" cm="1">
        <f t="array" ref="AE431">IFERROR(INDEX(($AP$26:$AS$35,$AP$36:$AV$40), IF($Y$20="B", MATCH($AF431, $AN$36:$AN$40, 0), MATCH($AF431, $AN$26:$AN$35, 0)), MATCH($AK431, $AP$25:$AV$25, 0), IF($Y$20="B", 2, 1)), 0)</f>
        <v>0</v>
      </c>
      <c r="AF431" s="244" t="str">
        <f t="shared" si="86"/>
        <v>-</v>
      </c>
      <c r="AG431" s="244" t="str">
        <f t="shared" si="93"/>
        <v>-</v>
      </c>
      <c r="AH431" s="245" t="str">
        <f t="shared" si="94"/>
        <v>-</v>
      </c>
      <c r="AI431" s="245" t="str">
        <f t="shared" si="95"/>
        <v>-</v>
      </c>
      <c r="AJ431" s="245" t="str" cm="1">
        <f t="array" ref="AJ431">IF($AG431=1, IF(ISBLANK($L431), "!", $L431), IFERROR(_xlfn.SWITCH(TRUE, AH431&lt;=0.5, "A", AH431&lt;=1, "B", AH431&lt;=1.5, "C", AH431&lt;=2, "D", AH431&lt;=2.5, "E", AH431&lt;=3, "F", AH431&lt;=1000, "G"), "-"))</f>
        <v>-</v>
      </c>
      <c r="AK431" s="245" t="str">
        <f t="shared" si="96"/>
        <v>-</v>
      </c>
      <c r="AL431" s="246" t="str">
        <f t="shared" si="97"/>
        <v>-</v>
      </c>
      <c r="AM431" s="237"/>
      <c r="AN431" s="237"/>
      <c r="AO431" s="237"/>
      <c r="AP431" s="237"/>
      <c r="AQ431" s="237"/>
      <c r="AR431" s="237"/>
      <c r="AS431" s="237"/>
      <c r="AT431" s="237"/>
      <c r="AU431" s="237"/>
      <c r="AV431" s="237"/>
      <c r="AW431" s="13"/>
      <c r="AX431" s="13"/>
    </row>
    <row r="432" spans="1:50" ht="12.75" customHeight="1" x14ac:dyDescent="0.2">
      <c r="A432" s="144">
        <f t="shared" si="84"/>
        <v>16</v>
      </c>
      <c r="B432" s="9">
        <v>409</v>
      </c>
      <c r="C432" s="213"/>
      <c r="D432" s="214"/>
      <c r="E432" s="79" t="str">
        <f>IF(ISBLANK(D432), "", VLOOKUP(D432, Z!$A$2:$C$4127, 3, FALSE))</f>
        <v/>
      </c>
      <c r="F432" s="215"/>
      <c r="G432" s="216"/>
      <c r="H432" s="217" t="b">
        <v>0</v>
      </c>
      <c r="I432" s="217" t="b">
        <v>0</v>
      </c>
      <c r="J432" s="152" t="str">
        <f t="shared" si="87"/>
        <v>-</v>
      </c>
      <c r="K432" s="218"/>
      <c r="L432" s="219"/>
      <c r="M432" s="220"/>
      <c r="N432" s="152" t="str">
        <f t="shared" si="88"/>
        <v>-</v>
      </c>
      <c r="O432" s="221"/>
      <c r="P432" s="222"/>
      <c r="Q432" s="214"/>
      <c r="R432" s="223"/>
      <c r="S432" s="213"/>
      <c r="T432" s="214"/>
      <c r="U432" s="79" t="str">
        <f>IF(ISBLANK(T432), "", VLOOKUP(T432, Z!$A$2:$C$4127, 3, FALSE))</f>
        <v/>
      </c>
      <c r="V432" s="225"/>
      <c r="W432" s="160">
        <f t="shared" si="89"/>
        <v>0</v>
      </c>
      <c r="X432" s="237"/>
      <c r="Y432" s="241">
        <f t="shared" si="90"/>
        <v>0</v>
      </c>
      <c r="Z432" s="242">
        <f t="shared" si="91"/>
        <v>15</v>
      </c>
      <c r="AA432" s="242">
        <v>0.75</v>
      </c>
      <c r="AB432" s="242">
        <f t="shared" si="85"/>
        <v>1.8</v>
      </c>
      <c r="AC432" s="242">
        <f t="shared" si="92"/>
        <v>43</v>
      </c>
      <c r="AD432" s="241" t="str" cm="1">
        <f t="array" ref="AD432">IFERROR(INDEX($AO$26:$AO$35, AF432), "-")</f>
        <v>-</v>
      </c>
      <c r="AE432" s="243" cm="1">
        <f t="array" ref="AE432">IFERROR(INDEX(($AP$26:$AS$35,$AP$36:$AV$40), IF($Y$20="B", MATCH($AF432, $AN$36:$AN$40, 0), MATCH($AF432, $AN$26:$AN$35, 0)), MATCH($AK432, $AP$25:$AV$25, 0), IF($Y$20="B", 2, 1)), 0)</f>
        <v>0</v>
      </c>
      <c r="AF432" s="244" t="str">
        <f t="shared" si="86"/>
        <v>-</v>
      </c>
      <c r="AG432" s="244" t="str">
        <f t="shared" si="93"/>
        <v>-</v>
      </c>
      <c r="AH432" s="245" t="str">
        <f t="shared" si="94"/>
        <v>-</v>
      </c>
      <c r="AI432" s="245" t="str">
        <f t="shared" si="95"/>
        <v>-</v>
      </c>
      <c r="AJ432" s="245" t="str" cm="1">
        <f t="array" ref="AJ432">IF($AG432=1, IF(ISBLANK($L432), "!", $L432), IFERROR(_xlfn.SWITCH(TRUE, AH432&lt;=0.5, "A", AH432&lt;=1, "B", AH432&lt;=1.5, "C", AH432&lt;=2, "D", AH432&lt;=2.5, "E", AH432&lt;=3, "F", AH432&lt;=1000, "G"), "-"))</f>
        <v>-</v>
      </c>
      <c r="AK432" s="245" t="str">
        <f t="shared" si="96"/>
        <v>-</v>
      </c>
      <c r="AL432" s="246" t="str">
        <f t="shared" si="97"/>
        <v>-</v>
      </c>
      <c r="AM432" s="237"/>
      <c r="AN432" s="237"/>
      <c r="AO432" s="237"/>
      <c r="AP432" s="237"/>
      <c r="AQ432" s="237"/>
      <c r="AR432" s="237"/>
      <c r="AS432" s="237"/>
      <c r="AT432" s="237"/>
      <c r="AU432" s="237"/>
      <c r="AV432" s="237"/>
      <c r="AW432" s="13"/>
      <c r="AX432" s="13"/>
    </row>
    <row r="433" spans="1:50" ht="12.75" customHeight="1" x14ac:dyDescent="0.2">
      <c r="A433" s="144">
        <f t="shared" si="84"/>
        <v>16</v>
      </c>
      <c r="B433" s="9">
        <v>410</v>
      </c>
      <c r="C433" s="213"/>
      <c r="D433" s="214"/>
      <c r="E433" s="79" t="str">
        <f>IF(ISBLANK(D433), "", VLOOKUP(D433, Z!$A$2:$C$4127, 3, FALSE))</f>
        <v/>
      </c>
      <c r="F433" s="215"/>
      <c r="G433" s="216"/>
      <c r="H433" s="217" t="b">
        <v>0</v>
      </c>
      <c r="I433" s="217" t="b">
        <v>0</v>
      </c>
      <c r="J433" s="152" t="str">
        <f t="shared" si="87"/>
        <v>-</v>
      </c>
      <c r="K433" s="218"/>
      <c r="L433" s="219"/>
      <c r="M433" s="220"/>
      <c r="N433" s="152" t="str">
        <f t="shared" si="88"/>
        <v>-</v>
      </c>
      <c r="O433" s="221"/>
      <c r="P433" s="222"/>
      <c r="Q433" s="214"/>
      <c r="R433" s="223"/>
      <c r="S433" s="213"/>
      <c r="T433" s="214"/>
      <c r="U433" s="79" t="str">
        <f>IF(ISBLANK(T433), "", VLOOKUP(T433, Z!$A$2:$C$4127, 3, FALSE))</f>
        <v/>
      </c>
      <c r="V433" s="225"/>
      <c r="W433" s="160">
        <f t="shared" si="89"/>
        <v>0</v>
      </c>
      <c r="X433" s="237"/>
      <c r="Y433" s="241">
        <f t="shared" si="90"/>
        <v>0</v>
      </c>
      <c r="Z433" s="242">
        <f t="shared" si="91"/>
        <v>15</v>
      </c>
      <c r="AA433" s="242">
        <v>0.75</v>
      </c>
      <c r="AB433" s="242">
        <f t="shared" si="85"/>
        <v>1.8</v>
      </c>
      <c r="AC433" s="242">
        <f t="shared" si="92"/>
        <v>43</v>
      </c>
      <c r="AD433" s="241" t="str" cm="1">
        <f t="array" ref="AD433">IFERROR(INDEX($AO$26:$AO$35, AF433), "-")</f>
        <v>-</v>
      </c>
      <c r="AE433" s="243" cm="1">
        <f t="array" ref="AE433">IFERROR(INDEX(($AP$26:$AS$35,$AP$36:$AV$40), IF($Y$20="B", MATCH($AF433, $AN$36:$AN$40, 0), MATCH($AF433, $AN$26:$AN$35, 0)), MATCH($AK433, $AP$25:$AV$25, 0), IF($Y$20="B", 2, 1)), 0)</f>
        <v>0</v>
      </c>
      <c r="AF433" s="244" t="str">
        <f t="shared" si="86"/>
        <v>-</v>
      </c>
      <c r="AG433" s="244" t="str">
        <f t="shared" si="93"/>
        <v>-</v>
      </c>
      <c r="AH433" s="245" t="str">
        <f t="shared" si="94"/>
        <v>-</v>
      </c>
      <c r="AI433" s="245" t="str">
        <f t="shared" si="95"/>
        <v>-</v>
      </c>
      <c r="AJ433" s="245" t="str" cm="1">
        <f t="array" ref="AJ433">IF($AG433=1, IF(ISBLANK($L433), "!", $L433), IFERROR(_xlfn.SWITCH(TRUE, AH433&lt;=0.5, "A", AH433&lt;=1, "B", AH433&lt;=1.5, "C", AH433&lt;=2, "D", AH433&lt;=2.5, "E", AH433&lt;=3, "F", AH433&lt;=1000, "G"), "-"))</f>
        <v>-</v>
      </c>
      <c r="AK433" s="245" t="str">
        <f t="shared" si="96"/>
        <v>-</v>
      </c>
      <c r="AL433" s="246" t="str">
        <f t="shared" si="97"/>
        <v>-</v>
      </c>
      <c r="AM433" s="237"/>
      <c r="AN433" s="237"/>
      <c r="AO433" s="237"/>
      <c r="AP433" s="237"/>
      <c r="AQ433" s="237"/>
      <c r="AR433" s="237"/>
      <c r="AS433" s="237"/>
      <c r="AT433" s="237"/>
      <c r="AU433" s="237"/>
      <c r="AV433" s="237"/>
      <c r="AW433" s="13"/>
      <c r="AX433" s="13"/>
    </row>
    <row r="434" spans="1:50" ht="12.75" customHeight="1" x14ac:dyDescent="0.2">
      <c r="A434" s="144">
        <f t="shared" si="84"/>
        <v>16</v>
      </c>
      <c r="B434" s="9">
        <v>411</v>
      </c>
      <c r="C434" s="213"/>
      <c r="D434" s="214"/>
      <c r="E434" s="79" t="str">
        <f>IF(ISBLANK(D434), "", VLOOKUP(D434, Z!$A$2:$C$4127, 3, FALSE))</f>
        <v/>
      </c>
      <c r="F434" s="215"/>
      <c r="G434" s="216"/>
      <c r="H434" s="217" t="b">
        <v>0</v>
      </c>
      <c r="I434" s="217" t="b">
        <v>0</v>
      </c>
      <c r="J434" s="152" t="str">
        <f t="shared" si="87"/>
        <v>-</v>
      </c>
      <c r="K434" s="218"/>
      <c r="L434" s="219"/>
      <c r="M434" s="220"/>
      <c r="N434" s="152" t="str">
        <f t="shared" si="88"/>
        <v>-</v>
      </c>
      <c r="O434" s="221"/>
      <c r="P434" s="222"/>
      <c r="Q434" s="214"/>
      <c r="R434" s="223"/>
      <c r="S434" s="213"/>
      <c r="T434" s="214"/>
      <c r="U434" s="79" t="str">
        <f>IF(ISBLANK(T434), "", VLOOKUP(T434, Z!$A$2:$C$4127, 3, FALSE))</f>
        <v/>
      </c>
      <c r="V434" s="225"/>
      <c r="W434" s="160">
        <f t="shared" si="89"/>
        <v>0</v>
      </c>
      <c r="X434" s="237"/>
      <c r="Y434" s="241">
        <f t="shared" si="90"/>
        <v>0</v>
      </c>
      <c r="Z434" s="242">
        <f t="shared" si="91"/>
        <v>15</v>
      </c>
      <c r="AA434" s="242">
        <v>0.75</v>
      </c>
      <c r="AB434" s="242">
        <f t="shared" si="85"/>
        <v>1.8</v>
      </c>
      <c r="AC434" s="242">
        <f t="shared" si="92"/>
        <v>43</v>
      </c>
      <c r="AD434" s="241" t="str" cm="1">
        <f t="array" ref="AD434">IFERROR(INDEX($AO$26:$AO$35, AF434), "-")</f>
        <v>-</v>
      </c>
      <c r="AE434" s="243" cm="1">
        <f t="array" ref="AE434">IFERROR(INDEX(($AP$26:$AS$35,$AP$36:$AV$40), IF($Y$20="B", MATCH($AF434, $AN$36:$AN$40, 0), MATCH($AF434, $AN$26:$AN$35, 0)), MATCH($AK434, $AP$25:$AV$25, 0), IF($Y$20="B", 2, 1)), 0)</f>
        <v>0</v>
      </c>
      <c r="AF434" s="244" t="str">
        <f t="shared" si="86"/>
        <v>-</v>
      </c>
      <c r="AG434" s="244" t="str">
        <f t="shared" si="93"/>
        <v>-</v>
      </c>
      <c r="AH434" s="245" t="str">
        <f t="shared" si="94"/>
        <v>-</v>
      </c>
      <c r="AI434" s="245" t="str">
        <f t="shared" si="95"/>
        <v>-</v>
      </c>
      <c r="AJ434" s="245" t="str" cm="1">
        <f t="array" ref="AJ434">IF($AG434=1, IF(ISBLANK($L434), "!", $L434), IFERROR(_xlfn.SWITCH(TRUE, AH434&lt;=0.5, "A", AH434&lt;=1, "B", AH434&lt;=1.5, "C", AH434&lt;=2, "D", AH434&lt;=2.5, "E", AH434&lt;=3, "F", AH434&lt;=1000, "G"), "-"))</f>
        <v>-</v>
      </c>
      <c r="AK434" s="245" t="str">
        <f t="shared" si="96"/>
        <v>-</v>
      </c>
      <c r="AL434" s="246" t="str">
        <f t="shared" si="97"/>
        <v>-</v>
      </c>
      <c r="AM434" s="237"/>
      <c r="AN434" s="237"/>
      <c r="AO434" s="237"/>
      <c r="AP434" s="237"/>
      <c r="AQ434" s="237"/>
      <c r="AR434" s="237"/>
      <c r="AS434" s="237"/>
      <c r="AT434" s="237"/>
      <c r="AU434" s="237"/>
      <c r="AV434" s="237"/>
      <c r="AW434" s="13"/>
      <c r="AX434" s="13"/>
    </row>
    <row r="435" spans="1:50" ht="12.75" customHeight="1" x14ac:dyDescent="0.2">
      <c r="A435" s="144">
        <f t="shared" si="84"/>
        <v>16</v>
      </c>
      <c r="B435" s="9">
        <v>412</v>
      </c>
      <c r="C435" s="213"/>
      <c r="D435" s="214"/>
      <c r="E435" s="79" t="str">
        <f>IF(ISBLANK(D435), "", VLOOKUP(D435, Z!$A$2:$C$4127, 3, FALSE))</f>
        <v/>
      </c>
      <c r="F435" s="215"/>
      <c r="G435" s="216"/>
      <c r="H435" s="217" t="b">
        <v>0</v>
      </c>
      <c r="I435" s="217" t="b">
        <v>0</v>
      </c>
      <c r="J435" s="152" t="str">
        <f t="shared" si="87"/>
        <v>-</v>
      </c>
      <c r="K435" s="218"/>
      <c r="L435" s="219"/>
      <c r="M435" s="220"/>
      <c r="N435" s="152" t="str">
        <f t="shared" si="88"/>
        <v>-</v>
      </c>
      <c r="O435" s="221"/>
      <c r="P435" s="222"/>
      <c r="Q435" s="214"/>
      <c r="R435" s="223"/>
      <c r="S435" s="213"/>
      <c r="T435" s="214"/>
      <c r="U435" s="79" t="str">
        <f>IF(ISBLANK(T435), "", VLOOKUP(T435, Z!$A$2:$C$4127, 3, FALSE))</f>
        <v/>
      </c>
      <c r="V435" s="225"/>
      <c r="W435" s="160">
        <f t="shared" si="89"/>
        <v>0</v>
      </c>
      <c r="X435" s="237"/>
      <c r="Y435" s="241">
        <f t="shared" si="90"/>
        <v>0</v>
      </c>
      <c r="Z435" s="242">
        <f t="shared" si="91"/>
        <v>15</v>
      </c>
      <c r="AA435" s="242">
        <v>0.75</v>
      </c>
      <c r="AB435" s="242">
        <f t="shared" si="85"/>
        <v>1.8</v>
      </c>
      <c r="AC435" s="242">
        <f t="shared" si="92"/>
        <v>43</v>
      </c>
      <c r="AD435" s="241" t="str" cm="1">
        <f t="array" ref="AD435">IFERROR(INDEX($AO$26:$AO$35, AF435), "-")</f>
        <v>-</v>
      </c>
      <c r="AE435" s="243" cm="1">
        <f t="array" ref="AE435">IFERROR(INDEX(($AP$26:$AS$35,$AP$36:$AV$40), IF($Y$20="B", MATCH($AF435, $AN$36:$AN$40, 0), MATCH($AF435, $AN$26:$AN$35, 0)), MATCH($AK435, $AP$25:$AV$25, 0), IF($Y$20="B", 2, 1)), 0)</f>
        <v>0</v>
      </c>
      <c r="AF435" s="244" t="str">
        <f t="shared" si="86"/>
        <v>-</v>
      </c>
      <c r="AG435" s="244" t="str">
        <f t="shared" si="93"/>
        <v>-</v>
      </c>
      <c r="AH435" s="245" t="str">
        <f t="shared" si="94"/>
        <v>-</v>
      </c>
      <c r="AI435" s="245" t="str">
        <f t="shared" si="95"/>
        <v>-</v>
      </c>
      <c r="AJ435" s="245" t="str" cm="1">
        <f t="array" ref="AJ435">IF($AG435=1, IF(ISBLANK($L435), "!", $L435), IFERROR(_xlfn.SWITCH(TRUE, AH435&lt;=0.5, "A", AH435&lt;=1, "B", AH435&lt;=1.5, "C", AH435&lt;=2, "D", AH435&lt;=2.5, "E", AH435&lt;=3, "F", AH435&lt;=1000, "G"), "-"))</f>
        <v>-</v>
      </c>
      <c r="AK435" s="245" t="str">
        <f t="shared" si="96"/>
        <v>-</v>
      </c>
      <c r="AL435" s="246" t="str">
        <f t="shared" si="97"/>
        <v>-</v>
      </c>
      <c r="AM435" s="237"/>
      <c r="AN435" s="237"/>
      <c r="AO435" s="237"/>
      <c r="AP435" s="237"/>
      <c r="AQ435" s="237"/>
      <c r="AR435" s="237"/>
      <c r="AS435" s="237"/>
      <c r="AT435" s="237"/>
      <c r="AU435" s="237"/>
      <c r="AV435" s="237"/>
      <c r="AW435" s="13"/>
      <c r="AX435" s="13"/>
    </row>
    <row r="436" spans="1:50" ht="12.75" customHeight="1" x14ac:dyDescent="0.2">
      <c r="A436" s="144">
        <f t="shared" si="84"/>
        <v>16</v>
      </c>
      <c r="B436" s="9">
        <v>413</v>
      </c>
      <c r="C436" s="213"/>
      <c r="D436" s="214"/>
      <c r="E436" s="79" t="str">
        <f>IF(ISBLANK(D436), "", VLOOKUP(D436, Z!$A$2:$C$4127, 3, FALSE))</f>
        <v/>
      </c>
      <c r="F436" s="215"/>
      <c r="G436" s="216"/>
      <c r="H436" s="217" t="b">
        <v>0</v>
      </c>
      <c r="I436" s="217" t="b">
        <v>0</v>
      </c>
      <c r="J436" s="152" t="str">
        <f t="shared" si="87"/>
        <v>-</v>
      </c>
      <c r="K436" s="218"/>
      <c r="L436" s="219"/>
      <c r="M436" s="220"/>
      <c r="N436" s="152" t="str">
        <f t="shared" si="88"/>
        <v>-</v>
      </c>
      <c r="O436" s="221"/>
      <c r="P436" s="222"/>
      <c r="Q436" s="214"/>
      <c r="R436" s="223"/>
      <c r="S436" s="213"/>
      <c r="T436" s="214"/>
      <c r="U436" s="79" t="str">
        <f>IF(ISBLANK(T436), "", VLOOKUP(T436, Z!$A$2:$C$4127, 3, FALSE))</f>
        <v/>
      </c>
      <c r="V436" s="225"/>
      <c r="W436" s="160">
        <f t="shared" si="89"/>
        <v>0</v>
      </c>
      <c r="X436" s="237"/>
      <c r="Y436" s="241">
        <f t="shared" si="90"/>
        <v>0</v>
      </c>
      <c r="Z436" s="242">
        <f t="shared" si="91"/>
        <v>15</v>
      </c>
      <c r="AA436" s="242">
        <v>0.75</v>
      </c>
      <c r="AB436" s="242">
        <f t="shared" si="85"/>
        <v>1.8</v>
      </c>
      <c r="AC436" s="242">
        <f t="shared" si="92"/>
        <v>43</v>
      </c>
      <c r="AD436" s="241" t="str" cm="1">
        <f t="array" ref="AD436">IFERROR(INDEX($AO$26:$AO$35, AF436), "-")</f>
        <v>-</v>
      </c>
      <c r="AE436" s="243" cm="1">
        <f t="array" ref="AE436">IFERROR(INDEX(($AP$26:$AS$35,$AP$36:$AV$40), IF($Y$20="B", MATCH($AF436, $AN$36:$AN$40, 0), MATCH($AF436, $AN$26:$AN$35, 0)), MATCH($AK436, $AP$25:$AV$25, 0), IF($Y$20="B", 2, 1)), 0)</f>
        <v>0</v>
      </c>
      <c r="AF436" s="244" t="str">
        <f t="shared" si="86"/>
        <v>-</v>
      </c>
      <c r="AG436" s="244" t="str">
        <f t="shared" si="93"/>
        <v>-</v>
      </c>
      <c r="AH436" s="245" t="str">
        <f t="shared" si="94"/>
        <v>-</v>
      </c>
      <c r="AI436" s="245" t="str">
        <f t="shared" si="95"/>
        <v>-</v>
      </c>
      <c r="AJ436" s="245" t="str" cm="1">
        <f t="array" ref="AJ436">IF($AG436=1, IF(ISBLANK($L436), "!", $L436), IFERROR(_xlfn.SWITCH(TRUE, AH436&lt;=0.5, "A", AH436&lt;=1, "B", AH436&lt;=1.5, "C", AH436&lt;=2, "D", AH436&lt;=2.5, "E", AH436&lt;=3, "F", AH436&lt;=1000, "G"), "-"))</f>
        <v>-</v>
      </c>
      <c r="AK436" s="245" t="str">
        <f t="shared" si="96"/>
        <v>-</v>
      </c>
      <c r="AL436" s="246" t="str">
        <f t="shared" si="97"/>
        <v>-</v>
      </c>
      <c r="AM436" s="237"/>
      <c r="AN436" s="237"/>
      <c r="AO436" s="237"/>
      <c r="AP436" s="237"/>
      <c r="AQ436" s="237"/>
      <c r="AR436" s="237"/>
      <c r="AS436" s="237"/>
      <c r="AT436" s="237"/>
      <c r="AU436" s="237"/>
      <c r="AV436" s="237"/>
      <c r="AW436" s="13"/>
      <c r="AX436" s="13"/>
    </row>
    <row r="437" spans="1:50" ht="12.75" customHeight="1" x14ac:dyDescent="0.2">
      <c r="A437" s="144">
        <f t="shared" si="84"/>
        <v>16</v>
      </c>
      <c r="B437" s="9">
        <v>414</v>
      </c>
      <c r="C437" s="213"/>
      <c r="D437" s="214"/>
      <c r="E437" s="79" t="str">
        <f>IF(ISBLANK(D437), "", VLOOKUP(D437, Z!$A$2:$C$4127, 3, FALSE))</f>
        <v/>
      </c>
      <c r="F437" s="215"/>
      <c r="G437" s="216"/>
      <c r="H437" s="217" t="b">
        <v>0</v>
      </c>
      <c r="I437" s="217" t="b">
        <v>0</v>
      </c>
      <c r="J437" s="152" t="str">
        <f t="shared" si="87"/>
        <v>-</v>
      </c>
      <c r="K437" s="218"/>
      <c r="L437" s="219"/>
      <c r="M437" s="220"/>
      <c r="N437" s="152" t="str">
        <f t="shared" si="88"/>
        <v>-</v>
      </c>
      <c r="O437" s="221"/>
      <c r="P437" s="222"/>
      <c r="Q437" s="214"/>
      <c r="R437" s="223"/>
      <c r="S437" s="213"/>
      <c r="T437" s="214"/>
      <c r="U437" s="79" t="str">
        <f>IF(ISBLANK(T437), "", VLOOKUP(T437, Z!$A$2:$C$4127, 3, FALSE))</f>
        <v/>
      </c>
      <c r="V437" s="225"/>
      <c r="W437" s="160">
        <f t="shared" si="89"/>
        <v>0</v>
      </c>
      <c r="X437" s="237"/>
      <c r="Y437" s="241">
        <f t="shared" si="90"/>
        <v>0</v>
      </c>
      <c r="Z437" s="242">
        <f t="shared" si="91"/>
        <v>15</v>
      </c>
      <c r="AA437" s="242">
        <v>0.75</v>
      </c>
      <c r="AB437" s="242">
        <f t="shared" si="85"/>
        <v>1.8</v>
      </c>
      <c r="AC437" s="242">
        <f t="shared" si="92"/>
        <v>43</v>
      </c>
      <c r="AD437" s="241" t="str" cm="1">
        <f t="array" ref="AD437">IFERROR(INDEX($AO$26:$AO$35, AF437), "-")</f>
        <v>-</v>
      </c>
      <c r="AE437" s="243" cm="1">
        <f t="array" ref="AE437">IFERROR(INDEX(($AP$26:$AS$35,$AP$36:$AV$40), IF($Y$20="B", MATCH($AF437, $AN$36:$AN$40, 0), MATCH($AF437, $AN$26:$AN$35, 0)), MATCH($AK437, $AP$25:$AV$25, 0), IF($Y$20="B", 2, 1)), 0)</f>
        <v>0</v>
      </c>
      <c r="AF437" s="244" t="str">
        <f t="shared" si="86"/>
        <v>-</v>
      </c>
      <c r="AG437" s="244" t="str">
        <f t="shared" si="93"/>
        <v>-</v>
      </c>
      <c r="AH437" s="245" t="str">
        <f t="shared" si="94"/>
        <v>-</v>
      </c>
      <c r="AI437" s="245" t="str">
        <f t="shared" si="95"/>
        <v>-</v>
      </c>
      <c r="AJ437" s="245" t="str" cm="1">
        <f t="array" ref="AJ437">IF($AG437=1, IF(ISBLANK($L437), "!", $L437), IFERROR(_xlfn.SWITCH(TRUE, AH437&lt;=0.5, "A", AH437&lt;=1, "B", AH437&lt;=1.5, "C", AH437&lt;=2, "D", AH437&lt;=2.5, "E", AH437&lt;=3, "F", AH437&lt;=1000, "G"), "-"))</f>
        <v>-</v>
      </c>
      <c r="AK437" s="245" t="str">
        <f t="shared" si="96"/>
        <v>-</v>
      </c>
      <c r="AL437" s="246" t="str">
        <f t="shared" si="97"/>
        <v>-</v>
      </c>
      <c r="AM437" s="237"/>
      <c r="AN437" s="237"/>
      <c r="AO437" s="237"/>
      <c r="AP437" s="237"/>
      <c r="AQ437" s="237"/>
      <c r="AR437" s="237"/>
      <c r="AS437" s="237"/>
      <c r="AT437" s="237"/>
      <c r="AU437" s="237"/>
      <c r="AV437" s="237"/>
      <c r="AW437" s="13"/>
      <c r="AX437" s="13"/>
    </row>
    <row r="438" spans="1:50" ht="12.75" customHeight="1" x14ac:dyDescent="0.2">
      <c r="A438" s="144">
        <f t="shared" si="84"/>
        <v>16</v>
      </c>
      <c r="B438" s="9">
        <v>415</v>
      </c>
      <c r="C438" s="213"/>
      <c r="D438" s="214"/>
      <c r="E438" s="79" t="str">
        <f>IF(ISBLANK(D438), "", VLOOKUP(D438, Z!$A$2:$C$4127, 3, FALSE))</f>
        <v/>
      </c>
      <c r="F438" s="215"/>
      <c r="G438" s="216"/>
      <c r="H438" s="217" t="b">
        <v>0</v>
      </c>
      <c r="I438" s="217" t="b">
        <v>0</v>
      </c>
      <c r="J438" s="152" t="str">
        <f t="shared" si="87"/>
        <v>-</v>
      </c>
      <c r="K438" s="218"/>
      <c r="L438" s="219"/>
      <c r="M438" s="220"/>
      <c r="N438" s="152" t="str">
        <f t="shared" si="88"/>
        <v>-</v>
      </c>
      <c r="O438" s="221"/>
      <c r="P438" s="222"/>
      <c r="Q438" s="214"/>
      <c r="R438" s="223"/>
      <c r="S438" s="213"/>
      <c r="T438" s="214"/>
      <c r="U438" s="79" t="str">
        <f>IF(ISBLANK(T438), "", VLOOKUP(T438, Z!$A$2:$C$4127, 3, FALSE))</f>
        <v/>
      </c>
      <c r="V438" s="225"/>
      <c r="W438" s="160">
        <f t="shared" si="89"/>
        <v>0</v>
      </c>
      <c r="X438" s="237"/>
      <c r="Y438" s="241">
        <f t="shared" si="90"/>
        <v>0</v>
      </c>
      <c r="Z438" s="242">
        <f t="shared" si="91"/>
        <v>15</v>
      </c>
      <c r="AA438" s="242">
        <v>0.75</v>
      </c>
      <c r="AB438" s="242">
        <f t="shared" si="85"/>
        <v>1.8</v>
      </c>
      <c r="AC438" s="242">
        <f t="shared" si="92"/>
        <v>43</v>
      </c>
      <c r="AD438" s="241" t="str" cm="1">
        <f t="array" ref="AD438">IFERROR(INDEX($AO$26:$AO$35, AF438), "-")</f>
        <v>-</v>
      </c>
      <c r="AE438" s="243" cm="1">
        <f t="array" ref="AE438">IFERROR(INDEX(($AP$26:$AS$35,$AP$36:$AV$40), IF($Y$20="B", MATCH($AF438, $AN$36:$AN$40, 0), MATCH($AF438, $AN$26:$AN$35, 0)), MATCH($AK438, $AP$25:$AV$25, 0), IF($Y$20="B", 2, 1)), 0)</f>
        <v>0</v>
      </c>
      <c r="AF438" s="244" t="str">
        <f t="shared" si="86"/>
        <v>-</v>
      </c>
      <c r="AG438" s="244" t="str">
        <f t="shared" si="93"/>
        <v>-</v>
      </c>
      <c r="AH438" s="245" t="str">
        <f t="shared" si="94"/>
        <v>-</v>
      </c>
      <c r="AI438" s="245" t="str">
        <f t="shared" si="95"/>
        <v>-</v>
      </c>
      <c r="AJ438" s="245" t="str" cm="1">
        <f t="array" ref="AJ438">IF($AG438=1, IF(ISBLANK($L438), "!", $L438), IFERROR(_xlfn.SWITCH(TRUE, AH438&lt;=0.5, "A", AH438&lt;=1, "B", AH438&lt;=1.5, "C", AH438&lt;=2, "D", AH438&lt;=2.5, "E", AH438&lt;=3, "F", AH438&lt;=1000, "G"), "-"))</f>
        <v>-</v>
      </c>
      <c r="AK438" s="245" t="str">
        <f t="shared" si="96"/>
        <v>-</v>
      </c>
      <c r="AL438" s="246" t="str">
        <f t="shared" si="97"/>
        <v>-</v>
      </c>
      <c r="AM438" s="237"/>
      <c r="AN438" s="237"/>
      <c r="AO438" s="237"/>
      <c r="AP438" s="237"/>
      <c r="AQ438" s="237"/>
      <c r="AR438" s="237"/>
      <c r="AS438" s="237"/>
      <c r="AT438" s="237"/>
      <c r="AU438" s="237"/>
      <c r="AV438" s="237"/>
      <c r="AW438" s="13"/>
      <c r="AX438" s="13"/>
    </row>
    <row r="439" spans="1:50" ht="12.75" customHeight="1" x14ac:dyDescent="0.2">
      <c r="A439" s="144">
        <f t="shared" si="84"/>
        <v>16</v>
      </c>
      <c r="B439" s="9">
        <v>416</v>
      </c>
      <c r="C439" s="213"/>
      <c r="D439" s="214"/>
      <c r="E439" s="79" t="str">
        <f>IF(ISBLANK(D439), "", VLOOKUP(D439, Z!$A$2:$C$4127, 3, FALSE))</f>
        <v/>
      </c>
      <c r="F439" s="215"/>
      <c r="G439" s="216"/>
      <c r="H439" s="217" t="b">
        <v>0</v>
      </c>
      <c r="I439" s="217" t="b">
        <v>0</v>
      </c>
      <c r="J439" s="152" t="str">
        <f t="shared" si="87"/>
        <v>-</v>
      </c>
      <c r="K439" s="218"/>
      <c r="L439" s="219"/>
      <c r="M439" s="220"/>
      <c r="N439" s="152" t="str">
        <f t="shared" si="88"/>
        <v>-</v>
      </c>
      <c r="O439" s="221"/>
      <c r="P439" s="222"/>
      <c r="Q439" s="214"/>
      <c r="R439" s="223"/>
      <c r="S439" s="213"/>
      <c r="T439" s="214"/>
      <c r="U439" s="79" t="str">
        <f>IF(ISBLANK(T439), "", VLOOKUP(T439, Z!$A$2:$C$4127, 3, FALSE))</f>
        <v/>
      </c>
      <c r="V439" s="225"/>
      <c r="W439" s="160">
        <f t="shared" si="89"/>
        <v>0</v>
      </c>
      <c r="X439" s="237"/>
      <c r="Y439" s="241">
        <f t="shared" si="90"/>
        <v>0</v>
      </c>
      <c r="Z439" s="242">
        <f t="shared" si="91"/>
        <v>15</v>
      </c>
      <c r="AA439" s="242">
        <v>0.75</v>
      </c>
      <c r="AB439" s="242">
        <f t="shared" si="85"/>
        <v>1.8</v>
      </c>
      <c r="AC439" s="242">
        <f t="shared" si="92"/>
        <v>43</v>
      </c>
      <c r="AD439" s="241" t="str" cm="1">
        <f t="array" ref="AD439">IFERROR(INDEX($AO$26:$AO$35, AF439), "-")</f>
        <v>-</v>
      </c>
      <c r="AE439" s="243" cm="1">
        <f t="array" ref="AE439">IFERROR(INDEX(($AP$26:$AS$35,$AP$36:$AV$40), IF($Y$20="B", MATCH($AF439, $AN$36:$AN$40, 0), MATCH($AF439, $AN$26:$AN$35, 0)), MATCH($AK439, $AP$25:$AV$25, 0), IF($Y$20="B", 2, 1)), 0)</f>
        <v>0</v>
      </c>
      <c r="AF439" s="244" t="str">
        <f t="shared" si="86"/>
        <v>-</v>
      </c>
      <c r="AG439" s="244" t="str">
        <f t="shared" si="93"/>
        <v>-</v>
      </c>
      <c r="AH439" s="245" t="str">
        <f t="shared" si="94"/>
        <v>-</v>
      </c>
      <c r="AI439" s="245" t="str">
        <f t="shared" si="95"/>
        <v>-</v>
      </c>
      <c r="AJ439" s="245" t="str" cm="1">
        <f t="array" ref="AJ439">IF($AG439=1, IF(ISBLANK($L439), "!", $L439), IFERROR(_xlfn.SWITCH(TRUE, AH439&lt;=0.5, "A", AH439&lt;=1, "B", AH439&lt;=1.5, "C", AH439&lt;=2, "D", AH439&lt;=2.5, "E", AH439&lt;=3, "F", AH439&lt;=1000, "G"), "-"))</f>
        <v>-</v>
      </c>
      <c r="AK439" s="245" t="str">
        <f t="shared" si="96"/>
        <v>-</v>
      </c>
      <c r="AL439" s="246" t="str">
        <f t="shared" si="97"/>
        <v>-</v>
      </c>
      <c r="AM439" s="237"/>
      <c r="AN439" s="237"/>
      <c r="AO439" s="237"/>
      <c r="AP439" s="237"/>
      <c r="AQ439" s="237"/>
      <c r="AR439" s="237"/>
      <c r="AS439" s="237"/>
      <c r="AT439" s="237"/>
      <c r="AU439" s="237"/>
      <c r="AV439" s="237"/>
      <c r="AW439" s="13"/>
      <c r="AX439" s="13"/>
    </row>
    <row r="440" spans="1:50" ht="12.75" customHeight="1" x14ac:dyDescent="0.2">
      <c r="A440" s="144">
        <f t="shared" si="84"/>
        <v>16</v>
      </c>
      <c r="B440" s="9">
        <v>417</v>
      </c>
      <c r="C440" s="213"/>
      <c r="D440" s="214"/>
      <c r="E440" s="79" t="str">
        <f>IF(ISBLANK(D440), "", VLOOKUP(D440, Z!$A$2:$C$4127, 3, FALSE))</f>
        <v/>
      </c>
      <c r="F440" s="215"/>
      <c r="G440" s="216"/>
      <c r="H440" s="217" t="b">
        <v>0</v>
      </c>
      <c r="I440" s="217" t="b">
        <v>0</v>
      </c>
      <c r="J440" s="152" t="str">
        <f t="shared" si="87"/>
        <v>-</v>
      </c>
      <c r="K440" s="218"/>
      <c r="L440" s="219"/>
      <c r="M440" s="220"/>
      <c r="N440" s="152" t="str">
        <f t="shared" si="88"/>
        <v>-</v>
      </c>
      <c r="O440" s="221"/>
      <c r="P440" s="222"/>
      <c r="Q440" s="214"/>
      <c r="R440" s="223"/>
      <c r="S440" s="213"/>
      <c r="T440" s="214"/>
      <c r="U440" s="79" t="str">
        <f>IF(ISBLANK(T440), "", VLOOKUP(T440, Z!$A$2:$C$4127, 3, FALSE))</f>
        <v/>
      </c>
      <c r="V440" s="225"/>
      <c r="W440" s="160">
        <f t="shared" si="89"/>
        <v>0</v>
      </c>
      <c r="X440" s="237"/>
      <c r="Y440" s="241">
        <f t="shared" si="90"/>
        <v>0</v>
      </c>
      <c r="Z440" s="242">
        <f t="shared" si="91"/>
        <v>15</v>
      </c>
      <c r="AA440" s="242">
        <v>0.75</v>
      </c>
      <c r="AB440" s="242">
        <f t="shared" si="85"/>
        <v>1.8</v>
      </c>
      <c r="AC440" s="242">
        <f t="shared" si="92"/>
        <v>43</v>
      </c>
      <c r="AD440" s="241" t="str" cm="1">
        <f t="array" ref="AD440">IFERROR(INDEX($AO$26:$AO$35, AF440), "-")</f>
        <v>-</v>
      </c>
      <c r="AE440" s="243" cm="1">
        <f t="array" ref="AE440">IFERROR(INDEX(($AP$26:$AS$35,$AP$36:$AV$40), IF($Y$20="B", MATCH($AF440, $AN$36:$AN$40, 0), MATCH($AF440, $AN$26:$AN$35, 0)), MATCH($AK440, $AP$25:$AV$25, 0), IF($Y$20="B", 2, 1)), 0)</f>
        <v>0</v>
      </c>
      <c r="AF440" s="244" t="str">
        <f t="shared" si="86"/>
        <v>-</v>
      </c>
      <c r="AG440" s="244" t="str">
        <f t="shared" si="93"/>
        <v>-</v>
      </c>
      <c r="AH440" s="245" t="str">
        <f t="shared" si="94"/>
        <v>-</v>
      </c>
      <c r="AI440" s="245" t="str">
        <f t="shared" si="95"/>
        <v>-</v>
      </c>
      <c r="AJ440" s="245" t="str" cm="1">
        <f t="array" ref="AJ440">IF($AG440=1, IF(ISBLANK($L440), "!", $L440), IFERROR(_xlfn.SWITCH(TRUE, AH440&lt;=0.5, "A", AH440&lt;=1, "B", AH440&lt;=1.5, "C", AH440&lt;=2, "D", AH440&lt;=2.5, "E", AH440&lt;=3, "F", AH440&lt;=1000, "G"), "-"))</f>
        <v>-</v>
      </c>
      <c r="AK440" s="245" t="str">
        <f t="shared" si="96"/>
        <v>-</v>
      </c>
      <c r="AL440" s="246" t="str">
        <f t="shared" si="97"/>
        <v>-</v>
      </c>
      <c r="AM440" s="237"/>
      <c r="AN440" s="237"/>
      <c r="AO440" s="237"/>
      <c r="AP440" s="237"/>
      <c r="AQ440" s="237"/>
      <c r="AR440" s="237"/>
      <c r="AS440" s="237"/>
      <c r="AT440" s="237"/>
      <c r="AU440" s="237"/>
      <c r="AV440" s="237"/>
      <c r="AW440" s="13"/>
      <c r="AX440" s="13"/>
    </row>
    <row r="441" spans="1:50" ht="12.75" customHeight="1" x14ac:dyDescent="0.2">
      <c r="A441" s="144">
        <f t="shared" si="84"/>
        <v>16</v>
      </c>
      <c r="B441" s="9">
        <v>418</v>
      </c>
      <c r="C441" s="213"/>
      <c r="D441" s="214"/>
      <c r="E441" s="79" t="str">
        <f>IF(ISBLANK(D441), "", VLOOKUP(D441, Z!$A$2:$C$4127, 3, FALSE))</f>
        <v/>
      </c>
      <c r="F441" s="215"/>
      <c r="G441" s="216"/>
      <c r="H441" s="217" t="b">
        <v>0</v>
      </c>
      <c r="I441" s="217" t="b">
        <v>0</v>
      </c>
      <c r="J441" s="152" t="str">
        <f t="shared" si="87"/>
        <v>-</v>
      </c>
      <c r="K441" s="218"/>
      <c r="L441" s="219"/>
      <c r="M441" s="220"/>
      <c r="N441" s="152" t="str">
        <f t="shared" si="88"/>
        <v>-</v>
      </c>
      <c r="O441" s="221"/>
      <c r="P441" s="222"/>
      <c r="Q441" s="214"/>
      <c r="R441" s="223"/>
      <c r="S441" s="213"/>
      <c r="T441" s="214"/>
      <c r="U441" s="79" t="str">
        <f>IF(ISBLANK(T441), "", VLOOKUP(T441, Z!$A$2:$C$4127, 3, FALSE))</f>
        <v/>
      </c>
      <c r="V441" s="225"/>
      <c r="W441" s="160">
        <f t="shared" si="89"/>
        <v>0</v>
      </c>
      <c r="X441" s="237"/>
      <c r="Y441" s="241">
        <f t="shared" si="90"/>
        <v>0</v>
      </c>
      <c r="Z441" s="242">
        <f t="shared" si="91"/>
        <v>15</v>
      </c>
      <c r="AA441" s="242">
        <v>0.75</v>
      </c>
      <c r="AB441" s="242">
        <f t="shared" si="85"/>
        <v>1.8</v>
      </c>
      <c r="AC441" s="242">
        <f t="shared" si="92"/>
        <v>43</v>
      </c>
      <c r="AD441" s="241" t="str" cm="1">
        <f t="array" ref="AD441">IFERROR(INDEX($AO$26:$AO$35, AF441), "-")</f>
        <v>-</v>
      </c>
      <c r="AE441" s="243" cm="1">
        <f t="array" ref="AE441">IFERROR(INDEX(($AP$26:$AS$35,$AP$36:$AV$40), IF($Y$20="B", MATCH($AF441, $AN$36:$AN$40, 0), MATCH($AF441, $AN$26:$AN$35, 0)), MATCH($AK441, $AP$25:$AV$25, 0), IF($Y$20="B", 2, 1)), 0)</f>
        <v>0</v>
      </c>
      <c r="AF441" s="244" t="str">
        <f t="shared" si="86"/>
        <v>-</v>
      </c>
      <c r="AG441" s="244" t="str">
        <f t="shared" si="93"/>
        <v>-</v>
      </c>
      <c r="AH441" s="245" t="str">
        <f t="shared" si="94"/>
        <v>-</v>
      </c>
      <c r="AI441" s="245" t="str">
        <f t="shared" si="95"/>
        <v>-</v>
      </c>
      <c r="AJ441" s="245" t="str" cm="1">
        <f t="array" ref="AJ441">IF($AG441=1, IF(ISBLANK($L441), "!", $L441), IFERROR(_xlfn.SWITCH(TRUE, AH441&lt;=0.5, "A", AH441&lt;=1, "B", AH441&lt;=1.5, "C", AH441&lt;=2, "D", AH441&lt;=2.5, "E", AH441&lt;=3, "F", AH441&lt;=1000, "G"), "-"))</f>
        <v>-</v>
      </c>
      <c r="AK441" s="245" t="str">
        <f t="shared" si="96"/>
        <v>-</v>
      </c>
      <c r="AL441" s="246" t="str">
        <f t="shared" si="97"/>
        <v>-</v>
      </c>
      <c r="AM441" s="237"/>
      <c r="AN441" s="237"/>
      <c r="AO441" s="237"/>
      <c r="AP441" s="237"/>
      <c r="AQ441" s="237"/>
      <c r="AR441" s="237"/>
      <c r="AS441" s="237"/>
      <c r="AT441" s="237"/>
      <c r="AU441" s="237"/>
      <c r="AV441" s="237"/>
      <c r="AW441" s="13"/>
      <c r="AX441" s="13"/>
    </row>
    <row r="442" spans="1:50" ht="12.75" customHeight="1" x14ac:dyDescent="0.2">
      <c r="A442" s="144">
        <f t="shared" si="84"/>
        <v>16</v>
      </c>
      <c r="B442" s="9">
        <v>419</v>
      </c>
      <c r="C442" s="213"/>
      <c r="D442" s="214"/>
      <c r="E442" s="79" t="str">
        <f>IF(ISBLANK(D442), "", VLOOKUP(D442, Z!$A$2:$C$4127, 3, FALSE))</f>
        <v/>
      </c>
      <c r="F442" s="215"/>
      <c r="G442" s="216"/>
      <c r="H442" s="217" t="b">
        <v>0</v>
      </c>
      <c r="I442" s="217" t="b">
        <v>0</v>
      </c>
      <c r="J442" s="152" t="str">
        <f t="shared" si="87"/>
        <v>-</v>
      </c>
      <c r="K442" s="218"/>
      <c r="L442" s="219"/>
      <c r="M442" s="220"/>
      <c r="N442" s="152" t="str">
        <f t="shared" si="88"/>
        <v>-</v>
      </c>
      <c r="O442" s="221"/>
      <c r="P442" s="222"/>
      <c r="Q442" s="214"/>
      <c r="R442" s="223"/>
      <c r="S442" s="213"/>
      <c r="T442" s="214"/>
      <c r="U442" s="79" t="str">
        <f>IF(ISBLANK(T442), "", VLOOKUP(T442, Z!$A$2:$C$4127, 3, FALSE))</f>
        <v/>
      </c>
      <c r="V442" s="225"/>
      <c r="W442" s="160">
        <f t="shared" si="89"/>
        <v>0</v>
      </c>
      <c r="X442" s="237"/>
      <c r="Y442" s="241">
        <f t="shared" si="90"/>
        <v>0</v>
      </c>
      <c r="Z442" s="242">
        <f t="shared" si="91"/>
        <v>15</v>
      </c>
      <c r="AA442" s="242">
        <v>0.75</v>
      </c>
      <c r="AB442" s="242">
        <f t="shared" si="85"/>
        <v>1.8</v>
      </c>
      <c r="AC442" s="242">
        <f t="shared" si="92"/>
        <v>43</v>
      </c>
      <c r="AD442" s="241" t="str" cm="1">
        <f t="array" ref="AD442">IFERROR(INDEX($AO$26:$AO$35, AF442), "-")</f>
        <v>-</v>
      </c>
      <c r="AE442" s="243" cm="1">
        <f t="array" ref="AE442">IFERROR(INDEX(($AP$26:$AS$35,$AP$36:$AV$40), IF($Y$20="B", MATCH($AF442, $AN$36:$AN$40, 0), MATCH($AF442, $AN$26:$AN$35, 0)), MATCH($AK442, $AP$25:$AV$25, 0), IF($Y$20="B", 2, 1)), 0)</f>
        <v>0</v>
      </c>
      <c r="AF442" s="244" t="str">
        <f t="shared" si="86"/>
        <v>-</v>
      </c>
      <c r="AG442" s="244" t="str">
        <f t="shared" si="93"/>
        <v>-</v>
      </c>
      <c r="AH442" s="245" t="str">
        <f t="shared" si="94"/>
        <v>-</v>
      </c>
      <c r="AI442" s="245" t="str">
        <f t="shared" si="95"/>
        <v>-</v>
      </c>
      <c r="AJ442" s="245" t="str" cm="1">
        <f t="array" ref="AJ442">IF($AG442=1, IF(ISBLANK($L442), "!", $L442), IFERROR(_xlfn.SWITCH(TRUE, AH442&lt;=0.5, "A", AH442&lt;=1, "B", AH442&lt;=1.5, "C", AH442&lt;=2, "D", AH442&lt;=2.5, "E", AH442&lt;=3, "F", AH442&lt;=1000, "G"), "-"))</f>
        <v>-</v>
      </c>
      <c r="AK442" s="245" t="str">
        <f t="shared" si="96"/>
        <v>-</v>
      </c>
      <c r="AL442" s="246" t="str">
        <f t="shared" si="97"/>
        <v>-</v>
      </c>
      <c r="AM442" s="237"/>
      <c r="AN442" s="237"/>
      <c r="AO442" s="237"/>
      <c r="AP442" s="237"/>
      <c r="AQ442" s="237"/>
      <c r="AR442" s="237"/>
      <c r="AS442" s="237"/>
      <c r="AT442" s="237"/>
      <c r="AU442" s="237"/>
      <c r="AV442" s="237"/>
      <c r="AW442" s="13"/>
      <c r="AX442" s="13"/>
    </row>
    <row r="443" spans="1:50" ht="12.75" customHeight="1" x14ac:dyDescent="0.2">
      <c r="A443" s="144">
        <f t="shared" si="84"/>
        <v>16</v>
      </c>
      <c r="B443" s="9">
        <v>420</v>
      </c>
      <c r="C443" s="213"/>
      <c r="D443" s="214"/>
      <c r="E443" s="79" t="str">
        <f>IF(ISBLANK(D443), "", VLOOKUP(D443, Z!$A$2:$C$4127, 3, FALSE))</f>
        <v/>
      </c>
      <c r="F443" s="215"/>
      <c r="G443" s="216"/>
      <c r="H443" s="217" t="b">
        <v>0</v>
      </c>
      <c r="I443" s="217" t="b">
        <v>0</v>
      </c>
      <c r="J443" s="152" t="str">
        <f t="shared" si="87"/>
        <v>-</v>
      </c>
      <c r="K443" s="218"/>
      <c r="L443" s="219"/>
      <c r="M443" s="220"/>
      <c r="N443" s="152" t="str">
        <f t="shared" si="88"/>
        <v>-</v>
      </c>
      <c r="O443" s="221"/>
      <c r="P443" s="222"/>
      <c r="Q443" s="214"/>
      <c r="R443" s="223"/>
      <c r="S443" s="213"/>
      <c r="T443" s="214"/>
      <c r="U443" s="79" t="str">
        <f>IF(ISBLANK(T443), "", VLOOKUP(T443, Z!$A$2:$C$4127, 3, FALSE))</f>
        <v/>
      </c>
      <c r="V443" s="225"/>
      <c r="W443" s="160">
        <f t="shared" si="89"/>
        <v>0</v>
      </c>
      <c r="X443" s="237"/>
      <c r="Y443" s="241">
        <f t="shared" si="90"/>
        <v>0</v>
      </c>
      <c r="Z443" s="242">
        <f t="shared" si="91"/>
        <v>15</v>
      </c>
      <c r="AA443" s="242">
        <v>0.75</v>
      </c>
      <c r="AB443" s="242">
        <f t="shared" si="85"/>
        <v>1.8</v>
      </c>
      <c r="AC443" s="242">
        <f t="shared" si="92"/>
        <v>43</v>
      </c>
      <c r="AD443" s="241" t="str" cm="1">
        <f t="array" ref="AD443">IFERROR(INDEX($AO$26:$AO$35, AF443), "-")</f>
        <v>-</v>
      </c>
      <c r="AE443" s="243" cm="1">
        <f t="array" ref="AE443">IFERROR(INDEX(($AP$26:$AS$35,$AP$36:$AV$40), IF($Y$20="B", MATCH($AF443, $AN$36:$AN$40, 0), MATCH($AF443, $AN$26:$AN$35, 0)), MATCH($AK443, $AP$25:$AV$25, 0), IF($Y$20="B", 2, 1)), 0)</f>
        <v>0</v>
      </c>
      <c r="AF443" s="244" t="str">
        <f t="shared" si="86"/>
        <v>-</v>
      </c>
      <c r="AG443" s="244" t="str">
        <f t="shared" si="93"/>
        <v>-</v>
      </c>
      <c r="AH443" s="245" t="str">
        <f t="shared" si="94"/>
        <v>-</v>
      </c>
      <c r="AI443" s="245" t="str">
        <f t="shared" si="95"/>
        <v>-</v>
      </c>
      <c r="AJ443" s="245" t="str" cm="1">
        <f t="array" ref="AJ443">IF($AG443=1, IF(ISBLANK($L443), "!", $L443), IFERROR(_xlfn.SWITCH(TRUE, AH443&lt;=0.5, "A", AH443&lt;=1, "B", AH443&lt;=1.5, "C", AH443&lt;=2, "D", AH443&lt;=2.5, "E", AH443&lt;=3, "F", AH443&lt;=1000, "G"), "-"))</f>
        <v>-</v>
      </c>
      <c r="AK443" s="245" t="str">
        <f t="shared" si="96"/>
        <v>-</v>
      </c>
      <c r="AL443" s="246" t="str">
        <f t="shared" si="97"/>
        <v>-</v>
      </c>
      <c r="AM443" s="237"/>
      <c r="AN443" s="237"/>
      <c r="AO443" s="237"/>
      <c r="AP443" s="237"/>
      <c r="AQ443" s="237"/>
      <c r="AR443" s="237"/>
      <c r="AS443" s="237"/>
      <c r="AT443" s="237"/>
      <c r="AU443" s="237"/>
      <c r="AV443" s="237"/>
      <c r="AW443" s="13"/>
      <c r="AX443" s="13"/>
    </row>
    <row r="444" spans="1:50" ht="12.75" customHeight="1" x14ac:dyDescent="0.2">
      <c r="A444" s="144">
        <f t="shared" si="84"/>
        <v>16</v>
      </c>
      <c r="B444" s="9">
        <v>421</v>
      </c>
      <c r="C444" s="213"/>
      <c r="D444" s="214"/>
      <c r="E444" s="79" t="str">
        <f>IF(ISBLANK(D444), "", VLOOKUP(D444, Z!$A$2:$C$4127, 3, FALSE))</f>
        <v/>
      </c>
      <c r="F444" s="215"/>
      <c r="G444" s="216"/>
      <c r="H444" s="217" t="b">
        <v>0</v>
      </c>
      <c r="I444" s="217" t="b">
        <v>0</v>
      </c>
      <c r="J444" s="152" t="str">
        <f t="shared" si="87"/>
        <v>-</v>
      </c>
      <c r="K444" s="218"/>
      <c r="L444" s="219"/>
      <c r="M444" s="220"/>
      <c r="N444" s="152" t="str">
        <f t="shared" si="88"/>
        <v>-</v>
      </c>
      <c r="O444" s="221"/>
      <c r="P444" s="222"/>
      <c r="Q444" s="214"/>
      <c r="R444" s="223"/>
      <c r="S444" s="213"/>
      <c r="T444" s="214"/>
      <c r="U444" s="79" t="str">
        <f>IF(ISBLANK(T444), "", VLOOKUP(T444, Z!$A$2:$C$4127, 3, FALSE))</f>
        <v/>
      </c>
      <c r="V444" s="225"/>
      <c r="W444" s="160">
        <f t="shared" si="89"/>
        <v>0</v>
      </c>
      <c r="X444" s="237"/>
      <c r="Y444" s="241">
        <f t="shared" si="90"/>
        <v>0</v>
      </c>
      <c r="Z444" s="242">
        <f t="shared" si="91"/>
        <v>15</v>
      </c>
      <c r="AA444" s="242">
        <v>0.75</v>
      </c>
      <c r="AB444" s="242">
        <f t="shared" si="85"/>
        <v>1.8</v>
      </c>
      <c r="AC444" s="242">
        <f t="shared" si="92"/>
        <v>43</v>
      </c>
      <c r="AD444" s="241" t="str" cm="1">
        <f t="array" ref="AD444">IFERROR(INDEX($AO$26:$AO$35, AF444), "-")</f>
        <v>-</v>
      </c>
      <c r="AE444" s="243" cm="1">
        <f t="array" ref="AE444">IFERROR(INDEX(($AP$26:$AS$35,$AP$36:$AV$40), IF($Y$20="B", MATCH($AF444, $AN$36:$AN$40, 0), MATCH($AF444, $AN$26:$AN$35, 0)), MATCH($AK444, $AP$25:$AV$25, 0), IF($Y$20="B", 2, 1)), 0)</f>
        <v>0</v>
      </c>
      <c r="AF444" s="244" t="str">
        <f t="shared" si="86"/>
        <v>-</v>
      </c>
      <c r="AG444" s="244" t="str">
        <f t="shared" si="93"/>
        <v>-</v>
      </c>
      <c r="AH444" s="245" t="str">
        <f t="shared" si="94"/>
        <v>-</v>
      </c>
      <c r="AI444" s="245" t="str">
        <f t="shared" si="95"/>
        <v>-</v>
      </c>
      <c r="AJ444" s="245" t="str" cm="1">
        <f t="array" ref="AJ444">IF($AG444=1, IF(ISBLANK($L444), "!", $L444), IFERROR(_xlfn.SWITCH(TRUE, AH444&lt;=0.5, "A", AH444&lt;=1, "B", AH444&lt;=1.5, "C", AH444&lt;=2, "D", AH444&lt;=2.5, "E", AH444&lt;=3, "F", AH444&lt;=1000, "G"), "-"))</f>
        <v>-</v>
      </c>
      <c r="AK444" s="245" t="str">
        <f t="shared" si="96"/>
        <v>-</v>
      </c>
      <c r="AL444" s="246" t="str">
        <f t="shared" si="97"/>
        <v>-</v>
      </c>
      <c r="AM444" s="237"/>
      <c r="AN444" s="237"/>
      <c r="AO444" s="237"/>
      <c r="AP444" s="237"/>
      <c r="AQ444" s="237"/>
      <c r="AR444" s="237"/>
      <c r="AS444" s="237"/>
      <c r="AT444" s="237"/>
      <c r="AU444" s="237"/>
      <c r="AV444" s="237"/>
      <c r="AW444" s="13"/>
      <c r="AX444" s="13"/>
    </row>
    <row r="445" spans="1:50" ht="12.75" customHeight="1" x14ac:dyDescent="0.2">
      <c r="A445" s="144">
        <f t="shared" si="84"/>
        <v>16</v>
      </c>
      <c r="B445" s="9">
        <v>422</v>
      </c>
      <c r="C445" s="213"/>
      <c r="D445" s="214"/>
      <c r="E445" s="79" t="str">
        <f>IF(ISBLANK(D445), "", VLOOKUP(D445, Z!$A$2:$C$4127, 3, FALSE))</f>
        <v/>
      </c>
      <c r="F445" s="215"/>
      <c r="G445" s="216"/>
      <c r="H445" s="217" t="b">
        <v>0</v>
      </c>
      <c r="I445" s="217" t="b">
        <v>0</v>
      </c>
      <c r="J445" s="152" t="str">
        <f t="shared" si="87"/>
        <v>-</v>
      </c>
      <c r="K445" s="218"/>
      <c r="L445" s="219"/>
      <c r="M445" s="220"/>
      <c r="N445" s="152" t="str">
        <f t="shared" si="88"/>
        <v>-</v>
      </c>
      <c r="O445" s="221"/>
      <c r="P445" s="222"/>
      <c r="Q445" s="214"/>
      <c r="R445" s="223"/>
      <c r="S445" s="213"/>
      <c r="T445" s="214"/>
      <c r="U445" s="79" t="str">
        <f>IF(ISBLANK(T445), "", VLOOKUP(T445, Z!$A$2:$C$4127, 3, FALSE))</f>
        <v/>
      </c>
      <c r="V445" s="225"/>
      <c r="W445" s="160">
        <f t="shared" si="89"/>
        <v>0</v>
      </c>
      <c r="X445" s="237"/>
      <c r="Y445" s="241">
        <f t="shared" si="90"/>
        <v>0</v>
      </c>
      <c r="Z445" s="242">
        <f t="shared" si="91"/>
        <v>15</v>
      </c>
      <c r="AA445" s="242">
        <v>0.75</v>
      </c>
      <c r="AB445" s="242">
        <f t="shared" si="85"/>
        <v>1.8</v>
      </c>
      <c r="AC445" s="242">
        <f t="shared" si="92"/>
        <v>43</v>
      </c>
      <c r="AD445" s="241" t="str" cm="1">
        <f t="array" ref="AD445">IFERROR(INDEX($AO$26:$AO$35, AF445), "-")</f>
        <v>-</v>
      </c>
      <c r="AE445" s="243" cm="1">
        <f t="array" ref="AE445">IFERROR(INDEX(($AP$26:$AS$35,$AP$36:$AV$40), IF($Y$20="B", MATCH($AF445, $AN$36:$AN$40, 0), MATCH($AF445, $AN$26:$AN$35, 0)), MATCH($AK445, $AP$25:$AV$25, 0), IF($Y$20="B", 2, 1)), 0)</f>
        <v>0</v>
      </c>
      <c r="AF445" s="244" t="str">
        <f t="shared" si="86"/>
        <v>-</v>
      </c>
      <c r="AG445" s="244" t="str">
        <f t="shared" si="93"/>
        <v>-</v>
      </c>
      <c r="AH445" s="245" t="str">
        <f t="shared" si="94"/>
        <v>-</v>
      </c>
      <c r="AI445" s="245" t="str">
        <f t="shared" si="95"/>
        <v>-</v>
      </c>
      <c r="AJ445" s="245" t="str" cm="1">
        <f t="array" ref="AJ445">IF($AG445=1, IF(ISBLANK($L445), "!", $L445), IFERROR(_xlfn.SWITCH(TRUE, AH445&lt;=0.5, "A", AH445&lt;=1, "B", AH445&lt;=1.5, "C", AH445&lt;=2, "D", AH445&lt;=2.5, "E", AH445&lt;=3, "F", AH445&lt;=1000, "G"), "-"))</f>
        <v>-</v>
      </c>
      <c r="AK445" s="245" t="str">
        <f t="shared" si="96"/>
        <v>-</v>
      </c>
      <c r="AL445" s="246" t="str">
        <f t="shared" si="97"/>
        <v>-</v>
      </c>
      <c r="AM445" s="237"/>
      <c r="AN445" s="237"/>
      <c r="AO445" s="237"/>
      <c r="AP445" s="237"/>
      <c r="AQ445" s="237"/>
      <c r="AR445" s="237"/>
      <c r="AS445" s="237"/>
      <c r="AT445" s="237"/>
      <c r="AU445" s="237"/>
      <c r="AV445" s="237"/>
      <c r="AW445" s="13"/>
      <c r="AX445" s="13"/>
    </row>
    <row r="446" spans="1:50" ht="12.75" customHeight="1" x14ac:dyDescent="0.2">
      <c r="A446" s="144">
        <f t="shared" si="84"/>
        <v>16</v>
      </c>
      <c r="B446" s="9">
        <v>423</v>
      </c>
      <c r="C446" s="213"/>
      <c r="D446" s="214"/>
      <c r="E446" s="79" t="str">
        <f>IF(ISBLANK(D446), "", VLOOKUP(D446, Z!$A$2:$C$4127, 3, FALSE))</f>
        <v/>
      </c>
      <c r="F446" s="215"/>
      <c r="G446" s="216"/>
      <c r="H446" s="217" t="b">
        <v>0</v>
      </c>
      <c r="I446" s="217" t="b">
        <v>0</v>
      </c>
      <c r="J446" s="152" t="str">
        <f t="shared" si="87"/>
        <v>-</v>
      </c>
      <c r="K446" s="218"/>
      <c r="L446" s="219"/>
      <c r="M446" s="220"/>
      <c r="N446" s="152" t="str">
        <f t="shared" si="88"/>
        <v>-</v>
      </c>
      <c r="O446" s="221"/>
      <c r="P446" s="222"/>
      <c r="Q446" s="214"/>
      <c r="R446" s="223"/>
      <c r="S446" s="213"/>
      <c r="T446" s="214"/>
      <c r="U446" s="79" t="str">
        <f>IF(ISBLANK(T446), "", VLOOKUP(T446, Z!$A$2:$C$4127, 3, FALSE))</f>
        <v/>
      </c>
      <c r="V446" s="225"/>
      <c r="W446" s="160">
        <f t="shared" si="89"/>
        <v>0</v>
      </c>
      <c r="X446" s="237"/>
      <c r="Y446" s="241">
        <f t="shared" si="90"/>
        <v>0</v>
      </c>
      <c r="Z446" s="242">
        <f t="shared" si="91"/>
        <v>15</v>
      </c>
      <c r="AA446" s="242">
        <v>0.75</v>
      </c>
      <c r="AB446" s="242">
        <f t="shared" si="85"/>
        <v>1.8</v>
      </c>
      <c r="AC446" s="242">
        <f t="shared" si="92"/>
        <v>43</v>
      </c>
      <c r="AD446" s="241" t="str" cm="1">
        <f t="array" ref="AD446">IFERROR(INDEX($AO$26:$AO$35, AF446), "-")</f>
        <v>-</v>
      </c>
      <c r="AE446" s="243" cm="1">
        <f t="array" ref="AE446">IFERROR(INDEX(($AP$26:$AS$35,$AP$36:$AV$40), IF($Y$20="B", MATCH($AF446, $AN$36:$AN$40, 0), MATCH($AF446, $AN$26:$AN$35, 0)), MATCH($AK446, $AP$25:$AV$25, 0), IF($Y$20="B", 2, 1)), 0)</f>
        <v>0</v>
      </c>
      <c r="AF446" s="244" t="str">
        <f t="shared" si="86"/>
        <v>-</v>
      </c>
      <c r="AG446" s="244" t="str">
        <f t="shared" si="93"/>
        <v>-</v>
      </c>
      <c r="AH446" s="245" t="str">
        <f t="shared" si="94"/>
        <v>-</v>
      </c>
      <c r="AI446" s="245" t="str">
        <f t="shared" si="95"/>
        <v>-</v>
      </c>
      <c r="AJ446" s="245" t="str" cm="1">
        <f t="array" ref="AJ446">IF($AG446=1, IF(ISBLANK($L446), "!", $L446), IFERROR(_xlfn.SWITCH(TRUE, AH446&lt;=0.5, "A", AH446&lt;=1, "B", AH446&lt;=1.5, "C", AH446&lt;=2, "D", AH446&lt;=2.5, "E", AH446&lt;=3, "F", AH446&lt;=1000, "G"), "-"))</f>
        <v>-</v>
      </c>
      <c r="AK446" s="245" t="str">
        <f t="shared" si="96"/>
        <v>-</v>
      </c>
      <c r="AL446" s="246" t="str">
        <f t="shared" si="97"/>
        <v>-</v>
      </c>
      <c r="AM446" s="237"/>
      <c r="AN446" s="237"/>
      <c r="AO446" s="237"/>
      <c r="AP446" s="237"/>
      <c r="AQ446" s="237"/>
      <c r="AR446" s="237"/>
      <c r="AS446" s="237"/>
      <c r="AT446" s="237"/>
      <c r="AU446" s="237"/>
      <c r="AV446" s="237"/>
      <c r="AW446" s="13"/>
      <c r="AX446" s="13"/>
    </row>
    <row r="447" spans="1:50" ht="12.75" customHeight="1" x14ac:dyDescent="0.2">
      <c r="A447" s="144">
        <f t="shared" si="84"/>
        <v>16</v>
      </c>
      <c r="B447" s="9">
        <v>424</v>
      </c>
      <c r="C447" s="213"/>
      <c r="D447" s="214"/>
      <c r="E447" s="79" t="str">
        <f>IF(ISBLANK(D447), "", VLOOKUP(D447, Z!$A$2:$C$4127, 3, FALSE))</f>
        <v/>
      </c>
      <c r="F447" s="215"/>
      <c r="G447" s="216"/>
      <c r="H447" s="217" t="b">
        <v>0</v>
      </c>
      <c r="I447" s="217" t="b">
        <v>0</v>
      </c>
      <c r="J447" s="152" t="str">
        <f t="shared" si="87"/>
        <v>-</v>
      </c>
      <c r="K447" s="218"/>
      <c r="L447" s="219"/>
      <c r="M447" s="220"/>
      <c r="N447" s="152" t="str">
        <f t="shared" si="88"/>
        <v>-</v>
      </c>
      <c r="O447" s="221"/>
      <c r="P447" s="222"/>
      <c r="Q447" s="214"/>
      <c r="R447" s="223"/>
      <c r="S447" s="213"/>
      <c r="T447" s="214"/>
      <c r="U447" s="79" t="str">
        <f>IF(ISBLANK(T447), "", VLOOKUP(T447, Z!$A$2:$C$4127, 3, FALSE))</f>
        <v/>
      </c>
      <c r="V447" s="225"/>
      <c r="W447" s="160">
        <f t="shared" si="89"/>
        <v>0</v>
      </c>
      <c r="X447" s="237"/>
      <c r="Y447" s="241">
        <f t="shared" si="90"/>
        <v>0</v>
      </c>
      <c r="Z447" s="242">
        <f t="shared" si="91"/>
        <v>15</v>
      </c>
      <c r="AA447" s="242">
        <v>0.75</v>
      </c>
      <c r="AB447" s="242">
        <f t="shared" si="85"/>
        <v>1.8</v>
      </c>
      <c r="AC447" s="242">
        <f t="shared" si="92"/>
        <v>43</v>
      </c>
      <c r="AD447" s="241" t="str" cm="1">
        <f t="array" ref="AD447">IFERROR(INDEX($AO$26:$AO$35, AF447), "-")</f>
        <v>-</v>
      </c>
      <c r="AE447" s="243" cm="1">
        <f t="array" ref="AE447">IFERROR(INDEX(($AP$26:$AS$35,$AP$36:$AV$40), IF($Y$20="B", MATCH($AF447, $AN$36:$AN$40, 0), MATCH($AF447, $AN$26:$AN$35, 0)), MATCH($AK447, $AP$25:$AV$25, 0), IF($Y$20="B", 2, 1)), 0)</f>
        <v>0</v>
      </c>
      <c r="AF447" s="244" t="str">
        <f t="shared" si="86"/>
        <v>-</v>
      </c>
      <c r="AG447" s="244" t="str">
        <f t="shared" si="93"/>
        <v>-</v>
      </c>
      <c r="AH447" s="245" t="str">
        <f t="shared" si="94"/>
        <v>-</v>
      </c>
      <c r="AI447" s="245" t="str">
        <f t="shared" si="95"/>
        <v>-</v>
      </c>
      <c r="AJ447" s="245" t="str" cm="1">
        <f t="array" ref="AJ447">IF($AG447=1, IF(ISBLANK($L447), "!", $L447), IFERROR(_xlfn.SWITCH(TRUE, AH447&lt;=0.5, "A", AH447&lt;=1, "B", AH447&lt;=1.5, "C", AH447&lt;=2, "D", AH447&lt;=2.5, "E", AH447&lt;=3, "F", AH447&lt;=1000, "G"), "-"))</f>
        <v>-</v>
      </c>
      <c r="AK447" s="245" t="str">
        <f t="shared" si="96"/>
        <v>-</v>
      </c>
      <c r="AL447" s="246" t="str">
        <f t="shared" si="97"/>
        <v>-</v>
      </c>
      <c r="AM447" s="237"/>
      <c r="AN447" s="237"/>
      <c r="AO447" s="237"/>
      <c r="AP447" s="237"/>
      <c r="AQ447" s="237"/>
      <c r="AR447" s="237"/>
      <c r="AS447" s="237"/>
      <c r="AT447" s="237"/>
      <c r="AU447" s="237"/>
      <c r="AV447" s="237"/>
      <c r="AW447" s="13"/>
      <c r="AX447" s="13"/>
    </row>
    <row r="448" spans="1:50" ht="12.75" customHeight="1" x14ac:dyDescent="0.2">
      <c r="A448" s="144">
        <f t="shared" si="84"/>
        <v>16</v>
      </c>
      <c r="B448" s="9">
        <v>425</v>
      </c>
      <c r="C448" s="213"/>
      <c r="D448" s="214"/>
      <c r="E448" s="79" t="str">
        <f>IF(ISBLANK(D448), "", VLOOKUP(D448, Z!$A$2:$C$4127, 3, FALSE))</f>
        <v/>
      </c>
      <c r="F448" s="215"/>
      <c r="G448" s="216"/>
      <c r="H448" s="217" t="b">
        <v>0</v>
      </c>
      <c r="I448" s="217" t="b">
        <v>0</v>
      </c>
      <c r="J448" s="152" t="str">
        <f t="shared" si="87"/>
        <v>-</v>
      </c>
      <c r="K448" s="218"/>
      <c r="L448" s="219"/>
      <c r="M448" s="220"/>
      <c r="N448" s="152" t="str">
        <f t="shared" si="88"/>
        <v>-</v>
      </c>
      <c r="O448" s="221"/>
      <c r="P448" s="222"/>
      <c r="Q448" s="214"/>
      <c r="R448" s="223"/>
      <c r="S448" s="213"/>
      <c r="T448" s="214"/>
      <c r="U448" s="79" t="str">
        <f>IF(ISBLANK(T448), "", VLOOKUP(T448, Z!$A$2:$C$4127, 3, FALSE))</f>
        <v/>
      </c>
      <c r="V448" s="225"/>
      <c r="W448" s="160">
        <f t="shared" si="89"/>
        <v>0</v>
      </c>
      <c r="X448" s="237"/>
      <c r="Y448" s="241">
        <f t="shared" si="90"/>
        <v>0</v>
      </c>
      <c r="Z448" s="242">
        <f t="shared" si="91"/>
        <v>15</v>
      </c>
      <c r="AA448" s="242">
        <v>0.75</v>
      </c>
      <c r="AB448" s="242">
        <f t="shared" si="85"/>
        <v>1.8</v>
      </c>
      <c r="AC448" s="242">
        <f t="shared" si="92"/>
        <v>43</v>
      </c>
      <c r="AD448" s="241" t="str" cm="1">
        <f t="array" ref="AD448">IFERROR(INDEX($AO$26:$AO$35, AF448), "-")</f>
        <v>-</v>
      </c>
      <c r="AE448" s="243" cm="1">
        <f t="array" ref="AE448">IFERROR(INDEX(($AP$26:$AS$35,$AP$36:$AV$40), IF($Y$20="B", MATCH($AF448, $AN$36:$AN$40, 0), MATCH($AF448, $AN$26:$AN$35, 0)), MATCH($AK448, $AP$25:$AV$25, 0), IF($Y$20="B", 2, 1)), 0)</f>
        <v>0</v>
      </c>
      <c r="AF448" s="244" t="str">
        <f t="shared" si="86"/>
        <v>-</v>
      </c>
      <c r="AG448" s="244" t="str">
        <f t="shared" si="93"/>
        <v>-</v>
      </c>
      <c r="AH448" s="245" t="str">
        <f t="shared" si="94"/>
        <v>-</v>
      </c>
      <c r="AI448" s="245" t="str">
        <f t="shared" si="95"/>
        <v>-</v>
      </c>
      <c r="AJ448" s="245" t="str" cm="1">
        <f t="array" ref="AJ448">IF($AG448=1, IF(ISBLANK($L448), "!", $L448), IFERROR(_xlfn.SWITCH(TRUE, AH448&lt;=0.5, "A", AH448&lt;=1, "B", AH448&lt;=1.5, "C", AH448&lt;=2, "D", AH448&lt;=2.5, "E", AH448&lt;=3, "F", AH448&lt;=1000, "G"), "-"))</f>
        <v>-</v>
      </c>
      <c r="AK448" s="245" t="str">
        <f t="shared" si="96"/>
        <v>-</v>
      </c>
      <c r="AL448" s="246" t="str">
        <f t="shared" si="97"/>
        <v>-</v>
      </c>
      <c r="AM448" s="237"/>
      <c r="AN448" s="237"/>
      <c r="AO448" s="237"/>
      <c r="AP448" s="237"/>
      <c r="AQ448" s="237"/>
      <c r="AR448" s="237"/>
      <c r="AS448" s="237"/>
      <c r="AT448" s="237"/>
      <c r="AU448" s="237"/>
      <c r="AV448" s="237"/>
      <c r="AW448" s="13"/>
      <c r="AX448" s="13"/>
    </row>
    <row r="449" spans="1:50" ht="12.75" customHeight="1" x14ac:dyDescent="0.2">
      <c r="A449" s="144">
        <f t="shared" si="84"/>
        <v>16</v>
      </c>
      <c r="B449" s="9">
        <v>426</v>
      </c>
      <c r="C449" s="213"/>
      <c r="D449" s="214"/>
      <c r="E449" s="79" t="str">
        <f>IF(ISBLANK(D449), "", VLOOKUP(D449, Z!$A$2:$C$4127, 3, FALSE))</f>
        <v/>
      </c>
      <c r="F449" s="215"/>
      <c r="G449" s="216"/>
      <c r="H449" s="217" t="b">
        <v>0</v>
      </c>
      <c r="I449" s="217" t="b">
        <v>0</v>
      </c>
      <c r="J449" s="152" t="str">
        <f t="shared" si="87"/>
        <v>-</v>
      </c>
      <c r="K449" s="218"/>
      <c r="L449" s="219"/>
      <c r="M449" s="220"/>
      <c r="N449" s="152" t="str">
        <f t="shared" si="88"/>
        <v>-</v>
      </c>
      <c r="O449" s="221"/>
      <c r="P449" s="222"/>
      <c r="Q449" s="214"/>
      <c r="R449" s="223"/>
      <c r="S449" s="213"/>
      <c r="T449" s="214"/>
      <c r="U449" s="79" t="str">
        <f>IF(ISBLANK(T449), "", VLOOKUP(T449, Z!$A$2:$C$4127, 3, FALSE))</f>
        <v/>
      </c>
      <c r="V449" s="225"/>
      <c r="W449" s="160">
        <f t="shared" si="89"/>
        <v>0</v>
      </c>
      <c r="X449" s="237"/>
      <c r="Y449" s="241">
        <f t="shared" si="90"/>
        <v>0</v>
      </c>
      <c r="Z449" s="242">
        <f t="shared" si="91"/>
        <v>15</v>
      </c>
      <c r="AA449" s="242">
        <v>0.75</v>
      </c>
      <c r="AB449" s="242">
        <f t="shared" si="85"/>
        <v>1.8</v>
      </c>
      <c r="AC449" s="242">
        <f t="shared" si="92"/>
        <v>43</v>
      </c>
      <c r="AD449" s="241" t="str" cm="1">
        <f t="array" ref="AD449">IFERROR(INDEX($AO$26:$AO$35, AF449), "-")</f>
        <v>-</v>
      </c>
      <c r="AE449" s="243" cm="1">
        <f t="array" ref="AE449">IFERROR(INDEX(($AP$26:$AS$35,$AP$36:$AV$40), IF($Y$20="B", MATCH($AF449, $AN$36:$AN$40, 0), MATCH($AF449, $AN$26:$AN$35, 0)), MATCH($AK449, $AP$25:$AV$25, 0), IF($Y$20="B", 2, 1)), 0)</f>
        <v>0</v>
      </c>
      <c r="AF449" s="244" t="str">
        <f t="shared" si="86"/>
        <v>-</v>
      </c>
      <c r="AG449" s="244" t="str">
        <f t="shared" si="93"/>
        <v>-</v>
      </c>
      <c r="AH449" s="245" t="str">
        <f t="shared" si="94"/>
        <v>-</v>
      </c>
      <c r="AI449" s="245" t="str">
        <f t="shared" si="95"/>
        <v>-</v>
      </c>
      <c r="AJ449" s="245" t="str" cm="1">
        <f t="array" ref="AJ449">IF($AG449=1, IF(ISBLANK($L449), "!", $L449), IFERROR(_xlfn.SWITCH(TRUE, AH449&lt;=0.5, "A", AH449&lt;=1, "B", AH449&lt;=1.5, "C", AH449&lt;=2, "D", AH449&lt;=2.5, "E", AH449&lt;=3, "F", AH449&lt;=1000, "G"), "-"))</f>
        <v>-</v>
      </c>
      <c r="AK449" s="245" t="str">
        <f t="shared" si="96"/>
        <v>-</v>
      </c>
      <c r="AL449" s="246" t="str">
        <f t="shared" si="97"/>
        <v>-</v>
      </c>
      <c r="AM449" s="237"/>
      <c r="AN449" s="237"/>
      <c r="AO449" s="237"/>
      <c r="AP449" s="237"/>
      <c r="AQ449" s="237"/>
      <c r="AR449" s="237"/>
      <c r="AS449" s="237"/>
      <c r="AT449" s="237"/>
      <c r="AU449" s="237"/>
      <c r="AV449" s="237"/>
      <c r="AW449" s="13"/>
      <c r="AX449" s="13"/>
    </row>
    <row r="450" spans="1:50" ht="12.75" customHeight="1" x14ac:dyDescent="0.2">
      <c r="A450" s="144">
        <f t="shared" si="84"/>
        <v>16</v>
      </c>
      <c r="B450" s="9">
        <v>427</v>
      </c>
      <c r="C450" s="213"/>
      <c r="D450" s="214"/>
      <c r="E450" s="79" t="str">
        <f>IF(ISBLANK(D450), "", VLOOKUP(D450, Z!$A$2:$C$4127, 3, FALSE))</f>
        <v/>
      </c>
      <c r="F450" s="215"/>
      <c r="G450" s="216"/>
      <c r="H450" s="217" t="b">
        <v>0</v>
      </c>
      <c r="I450" s="217" t="b">
        <v>0</v>
      </c>
      <c r="J450" s="152" t="str">
        <f t="shared" si="87"/>
        <v>-</v>
      </c>
      <c r="K450" s="218"/>
      <c r="L450" s="219"/>
      <c r="M450" s="220"/>
      <c r="N450" s="152" t="str">
        <f t="shared" si="88"/>
        <v>-</v>
      </c>
      <c r="O450" s="221"/>
      <c r="P450" s="222"/>
      <c r="Q450" s="214"/>
      <c r="R450" s="223"/>
      <c r="S450" s="213"/>
      <c r="T450" s="214"/>
      <c r="U450" s="79" t="str">
        <f>IF(ISBLANK(T450), "", VLOOKUP(T450, Z!$A$2:$C$4127, 3, FALSE))</f>
        <v/>
      </c>
      <c r="V450" s="225"/>
      <c r="W450" s="160">
        <f t="shared" si="89"/>
        <v>0</v>
      </c>
      <c r="X450" s="237"/>
      <c r="Y450" s="241">
        <f t="shared" si="90"/>
        <v>0</v>
      </c>
      <c r="Z450" s="242">
        <f t="shared" si="91"/>
        <v>15</v>
      </c>
      <c r="AA450" s="242">
        <v>0.75</v>
      </c>
      <c r="AB450" s="242">
        <f t="shared" si="85"/>
        <v>1.8</v>
      </c>
      <c r="AC450" s="242">
        <f t="shared" si="92"/>
        <v>43</v>
      </c>
      <c r="AD450" s="241" t="str" cm="1">
        <f t="array" ref="AD450">IFERROR(INDEX($AO$26:$AO$35, AF450), "-")</f>
        <v>-</v>
      </c>
      <c r="AE450" s="243" cm="1">
        <f t="array" ref="AE450">IFERROR(INDEX(($AP$26:$AS$35,$AP$36:$AV$40), IF($Y$20="B", MATCH($AF450, $AN$36:$AN$40, 0), MATCH($AF450, $AN$26:$AN$35, 0)), MATCH($AK450, $AP$25:$AV$25, 0), IF($Y$20="B", 2, 1)), 0)</f>
        <v>0</v>
      </c>
      <c r="AF450" s="244" t="str">
        <f t="shared" si="86"/>
        <v>-</v>
      </c>
      <c r="AG450" s="244" t="str">
        <f t="shared" si="93"/>
        <v>-</v>
      </c>
      <c r="AH450" s="245" t="str">
        <f t="shared" si="94"/>
        <v>-</v>
      </c>
      <c r="AI450" s="245" t="str">
        <f t="shared" si="95"/>
        <v>-</v>
      </c>
      <c r="AJ450" s="245" t="str" cm="1">
        <f t="array" ref="AJ450">IF($AG450=1, IF(ISBLANK($L450), "!", $L450), IFERROR(_xlfn.SWITCH(TRUE, AH450&lt;=0.5, "A", AH450&lt;=1, "B", AH450&lt;=1.5, "C", AH450&lt;=2, "D", AH450&lt;=2.5, "E", AH450&lt;=3, "F", AH450&lt;=1000, "G"), "-"))</f>
        <v>-</v>
      </c>
      <c r="AK450" s="245" t="str">
        <f t="shared" si="96"/>
        <v>-</v>
      </c>
      <c r="AL450" s="246" t="str">
        <f t="shared" si="97"/>
        <v>-</v>
      </c>
      <c r="AM450" s="237"/>
      <c r="AN450" s="237"/>
      <c r="AO450" s="237"/>
      <c r="AP450" s="237"/>
      <c r="AQ450" s="237"/>
      <c r="AR450" s="237"/>
      <c r="AS450" s="237"/>
      <c r="AT450" s="237"/>
      <c r="AU450" s="237"/>
      <c r="AV450" s="237"/>
      <c r="AW450" s="13"/>
      <c r="AX450" s="13"/>
    </row>
    <row r="451" spans="1:50" ht="12.75" customHeight="1" x14ac:dyDescent="0.2">
      <c r="A451" s="144">
        <f t="shared" si="84"/>
        <v>16</v>
      </c>
      <c r="B451" s="9">
        <v>428</v>
      </c>
      <c r="C451" s="213"/>
      <c r="D451" s="214"/>
      <c r="E451" s="79" t="str">
        <f>IF(ISBLANK(D451), "", VLOOKUP(D451, Z!$A$2:$C$4127, 3, FALSE))</f>
        <v/>
      </c>
      <c r="F451" s="215"/>
      <c r="G451" s="216"/>
      <c r="H451" s="217" t="b">
        <v>0</v>
      </c>
      <c r="I451" s="217" t="b">
        <v>0</v>
      </c>
      <c r="J451" s="152" t="str">
        <f t="shared" si="87"/>
        <v>-</v>
      </c>
      <c r="K451" s="218"/>
      <c r="L451" s="219"/>
      <c r="M451" s="220"/>
      <c r="N451" s="152" t="str">
        <f t="shared" si="88"/>
        <v>-</v>
      </c>
      <c r="O451" s="221"/>
      <c r="P451" s="222"/>
      <c r="Q451" s="214"/>
      <c r="R451" s="223"/>
      <c r="S451" s="213"/>
      <c r="T451" s="214"/>
      <c r="U451" s="79" t="str">
        <f>IF(ISBLANK(T451), "", VLOOKUP(T451, Z!$A$2:$C$4127, 3, FALSE))</f>
        <v/>
      </c>
      <c r="V451" s="225"/>
      <c r="W451" s="160">
        <f t="shared" si="89"/>
        <v>0</v>
      </c>
      <c r="X451" s="237"/>
      <c r="Y451" s="241">
        <f t="shared" si="90"/>
        <v>0</v>
      </c>
      <c r="Z451" s="242">
        <f t="shared" si="91"/>
        <v>15</v>
      </c>
      <c r="AA451" s="242">
        <v>0.75</v>
      </c>
      <c r="AB451" s="242">
        <f t="shared" si="85"/>
        <v>1.8</v>
      </c>
      <c r="AC451" s="242">
        <f t="shared" si="92"/>
        <v>43</v>
      </c>
      <c r="AD451" s="241" t="str" cm="1">
        <f t="array" ref="AD451">IFERROR(INDEX($AO$26:$AO$35, AF451), "-")</f>
        <v>-</v>
      </c>
      <c r="AE451" s="243" cm="1">
        <f t="array" ref="AE451">IFERROR(INDEX(($AP$26:$AS$35,$AP$36:$AV$40), IF($Y$20="B", MATCH($AF451, $AN$36:$AN$40, 0), MATCH($AF451, $AN$26:$AN$35, 0)), MATCH($AK451, $AP$25:$AV$25, 0), IF($Y$20="B", 2, 1)), 0)</f>
        <v>0</v>
      </c>
      <c r="AF451" s="244" t="str">
        <f t="shared" si="86"/>
        <v>-</v>
      </c>
      <c r="AG451" s="244" t="str">
        <f t="shared" si="93"/>
        <v>-</v>
      </c>
      <c r="AH451" s="245" t="str">
        <f t="shared" si="94"/>
        <v>-</v>
      </c>
      <c r="AI451" s="245" t="str">
        <f t="shared" si="95"/>
        <v>-</v>
      </c>
      <c r="AJ451" s="245" t="str" cm="1">
        <f t="array" ref="AJ451">IF($AG451=1, IF(ISBLANK($L451), "!", $L451), IFERROR(_xlfn.SWITCH(TRUE, AH451&lt;=0.5, "A", AH451&lt;=1, "B", AH451&lt;=1.5, "C", AH451&lt;=2, "D", AH451&lt;=2.5, "E", AH451&lt;=3, "F", AH451&lt;=1000, "G"), "-"))</f>
        <v>-</v>
      </c>
      <c r="AK451" s="245" t="str">
        <f t="shared" si="96"/>
        <v>-</v>
      </c>
      <c r="AL451" s="246" t="str">
        <f t="shared" si="97"/>
        <v>-</v>
      </c>
      <c r="AM451" s="237"/>
      <c r="AN451" s="237"/>
      <c r="AO451" s="237"/>
      <c r="AP451" s="237"/>
      <c r="AQ451" s="237"/>
      <c r="AR451" s="237"/>
      <c r="AS451" s="237"/>
      <c r="AT451" s="237"/>
      <c r="AU451" s="237"/>
      <c r="AV451" s="237"/>
      <c r="AW451" s="13"/>
      <c r="AX451" s="13"/>
    </row>
    <row r="452" spans="1:50" ht="12.75" customHeight="1" x14ac:dyDescent="0.2">
      <c r="A452" s="144">
        <f t="shared" si="84"/>
        <v>16</v>
      </c>
      <c r="B452" s="9">
        <v>429</v>
      </c>
      <c r="C452" s="213"/>
      <c r="D452" s="214"/>
      <c r="E452" s="79" t="str">
        <f>IF(ISBLANK(D452), "", VLOOKUP(D452, Z!$A$2:$C$4127, 3, FALSE))</f>
        <v/>
      </c>
      <c r="F452" s="215"/>
      <c r="G452" s="216"/>
      <c r="H452" s="217" t="b">
        <v>0</v>
      </c>
      <c r="I452" s="217" t="b">
        <v>0</v>
      </c>
      <c r="J452" s="152" t="str">
        <f t="shared" si="87"/>
        <v>-</v>
      </c>
      <c r="K452" s="218"/>
      <c r="L452" s="219"/>
      <c r="M452" s="220"/>
      <c r="N452" s="152" t="str">
        <f t="shared" si="88"/>
        <v>-</v>
      </c>
      <c r="O452" s="221"/>
      <c r="P452" s="222"/>
      <c r="Q452" s="214"/>
      <c r="R452" s="223"/>
      <c r="S452" s="213"/>
      <c r="T452" s="214"/>
      <c r="U452" s="79" t="str">
        <f>IF(ISBLANK(T452), "", VLOOKUP(T452, Z!$A$2:$C$4127, 3, FALSE))</f>
        <v/>
      </c>
      <c r="V452" s="225"/>
      <c r="W452" s="160">
        <f t="shared" si="89"/>
        <v>0</v>
      </c>
      <c r="X452" s="237"/>
      <c r="Y452" s="241">
        <f t="shared" si="90"/>
        <v>0</v>
      </c>
      <c r="Z452" s="242">
        <f t="shared" si="91"/>
        <v>15</v>
      </c>
      <c r="AA452" s="242">
        <v>0.75</v>
      </c>
      <c r="AB452" s="242">
        <f t="shared" si="85"/>
        <v>1.8</v>
      </c>
      <c r="AC452" s="242">
        <f t="shared" si="92"/>
        <v>43</v>
      </c>
      <c r="AD452" s="241" t="str" cm="1">
        <f t="array" ref="AD452">IFERROR(INDEX($AO$26:$AO$35, AF452), "-")</f>
        <v>-</v>
      </c>
      <c r="AE452" s="243" cm="1">
        <f t="array" ref="AE452">IFERROR(INDEX(($AP$26:$AS$35,$AP$36:$AV$40), IF($Y$20="B", MATCH($AF452, $AN$36:$AN$40, 0), MATCH($AF452, $AN$26:$AN$35, 0)), MATCH($AK452, $AP$25:$AV$25, 0), IF($Y$20="B", 2, 1)), 0)</f>
        <v>0</v>
      </c>
      <c r="AF452" s="244" t="str">
        <f t="shared" si="86"/>
        <v>-</v>
      </c>
      <c r="AG452" s="244" t="str">
        <f t="shared" si="93"/>
        <v>-</v>
      </c>
      <c r="AH452" s="245" t="str">
        <f t="shared" si="94"/>
        <v>-</v>
      </c>
      <c r="AI452" s="245" t="str">
        <f t="shared" si="95"/>
        <v>-</v>
      </c>
      <c r="AJ452" s="245" t="str" cm="1">
        <f t="array" ref="AJ452">IF($AG452=1, IF(ISBLANK($L452), "!", $L452), IFERROR(_xlfn.SWITCH(TRUE, AH452&lt;=0.5, "A", AH452&lt;=1, "B", AH452&lt;=1.5, "C", AH452&lt;=2, "D", AH452&lt;=2.5, "E", AH452&lt;=3, "F", AH452&lt;=1000, "G"), "-"))</f>
        <v>-</v>
      </c>
      <c r="AK452" s="245" t="str">
        <f t="shared" si="96"/>
        <v>-</v>
      </c>
      <c r="AL452" s="246" t="str">
        <f t="shared" si="97"/>
        <v>-</v>
      </c>
      <c r="AM452" s="237"/>
      <c r="AN452" s="237"/>
      <c r="AO452" s="237"/>
      <c r="AP452" s="237"/>
      <c r="AQ452" s="237"/>
      <c r="AR452" s="237"/>
      <c r="AS452" s="237"/>
      <c r="AT452" s="237"/>
      <c r="AU452" s="237"/>
      <c r="AV452" s="237"/>
      <c r="AW452" s="13"/>
      <c r="AX452" s="13"/>
    </row>
    <row r="453" spans="1:50" ht="12.75" customHeight="1" x14ac:dyDescent="0.2">
      <c r="A453" s="144">
        <f t="shared" si="84"/>
        <v>16</v>
      </c>
      <c r="B453" s="9">
        <v>430</v>
      </c>
      <c r="C453" s="213"/>
      <c r="D453" s="214"/>
      <c r="E453" s="79" t="str">
        <f>IF(ISBLANK(D453), "", VLOOKUP(D453, Z!$A$2:$C$4127, 3, FALSE))</f>
        <v/>
      </c>
      <c r="F453" s="215"/>
      <c r="G453" s="216"/>
      <c r="H453" s="217" t="b">
        <v>0</v>
      </c>
      <c r="I453" s="217" t="b">
        <v>0</v>
      </c>
      <c r="J453" s="152" t="str">
        <f t="shared" si="87"/>
        <v>-</v>
      </c>
      <c r="K453" s="218"/>
      <c r="L453" s="219"/>
      <c r="M453" s="220"/>
      <c r="N453" s="152" t="str">
        <f t="shared" si="88"/>
        <v>-</v>
      </c>
      <c r="O453" s="221"/>
      <c r="P453" s="222"/>
      <c r="Q453" s="214"/>
      <c r="R453" s="223"/>
      <c r="S453" s="213"/>
      <c r="T453" s="214"/>
      <c r="U453" s="79" t="str">
        <f>IF(ISBLANK(T453), "", VLOOKUP(T453, Z!$A$2:$C$4127, 3, FALSE))</f>
        <v/>
      </c>
      <c r="V453" s="225"/>
      <c r="W453" s="160">
        <f t="shared" si="89"/>
        <v>0</v>
      </c>
      <c r="X453" s="237"/>
      <c r="Y453" s="241">
        <f t="shared" si="90"/>
        <v>0</v>
      </c>
      <c r="Z453" s="242">
        <f t="shared" si="91"/>
        <v>15</v>
      </c>
      <c r="AA453" s="242">
        <v>0.75</v>
      </c>
      <c r="AB453" s="242">
        <f t="shared" si="85"/>
        <v>1.8</v>
      </c>
      <c r="AC453" s="242">
        <f t="shared" si="92"/>
        <v>43</v>
      </c>
      <c r="AD453" s="241" t="str" cm="1">
        <f t="array" ref="AD453">IFERROR(INDEX($AO$26:$AO$35, AF453), "-")</f>
        <v>-</v>
      </c>
      <c r="AE453" s="243" cm="1">
        <f t="array" ref="AE453">IFERROR(INDEX(($AP$26:$AS$35,$AP$36:$AV$40), IF($Y$20="B", MATCH($AF453, $AN$36:$AN$40, 0), MATCH($AF453, $AN$26:$AN$35, 0)), MATCH($AK453, $AP$25:$AV$25, 0), IF($Y$20="B", 2, 1)), 0)</f>
        <v>0</v>
      </c>
      <c r="AF453" s="244" t="str">
        <f t="shared" si="86"/>
        <v>-</v>
      </c>
      <c r="AG453" s="244" t="str">
        <f t="shared" si="93"/>
        <v>-</v>
      </c>
      <c r="AH453" s="245" t="str">
        <f t="shared" si="94"/>
        <v>-</v>
      </c>
      <c r="AI453" s="245" t="str">
        <f t="shared" si="95"/>
        <v>-</v>
      </c>
      <c r="AJ453" s="245" t="str" cm="1">
        <f t="array" ref="AJ453">IF($AG453=1, IF(ISBLANK($L453), "!", $L453), IFERROR(_xlfn.SWITCH(TRUE, AH453&lt;=0.5, "A", AH453&lt;=1, "B", AH453&lt;=1.5, "C", AH453&lt;=2, "D", AH453&lt;=2.5, "E", AH453&lt;=3, "F", AH453&lt;=1000, "G"), "-"))</f>
        <v>-</v>
      </c>
      <c r="AK453" s="245" t="str">
        <f t="shared" si="96"/>
        <v>-</v>
      </c>
      <c r="AL453" s="246" t="str">
        <f t="shared" si="97"/>
        <v>-</v>
      </c>
      <c r="AM453" s="237"/>
      <c r="AN453" s="237"/>
      <c r="AO453" s="237"/>
      <c r="AP453" s="237"/>
      <c r="AQ453" s="237"/>
      <c r="AR453" s="237"/>
      <c r="AS453" s="237"/>
      <c r="AT453" s="237"/>
      <c r="AU453" s="237"/>
      <c r="AV453" s="237"/>
      <c r="AW453" s="13"/>
      <c r="AX453" s="13"/>
    </row>
    <row r="454" spans="1:50" ht="12.75" customHeight="1" x14ac:dyDescent="0.2">
      <c r="A454" s="144">
        <f t="shared" si="84"/>
        <v>16</v>
      </c>
      <c r="B454" s="9">
        <v>431</v>
      </c>
      <c r="C454" s="213"/>
      <c r="D454" s="214"/>
      <c r="E454" s="79" t="str">
        <f>IF(ISBLANK(D454), "", VLOOKUP(D454, Z!$A$2:$C$4127, 3, FALSE))</f>
        <v/>
      </c>
      <c r="F454" s="215"/>
      <c r="G454" s="216"/>
      <c r="H454" s="217" t="b">
        <v>0</v>
      </c>
      <c r="I454" s="217" t="b">
        <v>0</v>
      </c>
      <c r="J454" s="152" t="str">
        <f t="shared" si="87"/>
        <v>-</v>
      </c>
      <c r="K454" s="218"/>
      <c r="L454" s="219"/>
      <c r="M454" s="220"/>
      <c r="N454" s="152" t="str">
        <f t="shared" si="88"/>
        <v>-</v>
      </c>
      <c r="O454" s="221"/>
      <c r="P454" s="222"/>
      <c r="Q454" s="214"/>
      <c r="R454" s="223"/>
      <c r="S454" s="213"/>
      <c r="T454" s="214"/>
      <c r="U454" s="79" t="str">
        <f>IF(ISBLANK(T454), "", VLOOKUP(T454, Z!$A$2:$C$4127, 3, FALSE))</f>
        <v/>
      </c>
      <c r="V454" s="225"/>
      <c r="W454" s="160">
        <f t="shared" si="89"/>
        <v>0</v>
      </c>
      <c r="X454" s="237"/>
      <c r="Y454" s="241">
        <f t="shared" si="90"/>
        <v>0</v>
      </c>
      <c r="Z454" s="242">
        <f t="shared" si="91"/>
        <v>15</v>
      </c>
      <c r="AA454" s="242">
        <v>0.75</v>
      </c>
      <c r="AB454" s="242">
        <f t="shared" si="85"/>
        <v>1.8</v>
      </c>
      <c r="AC454" s="242">
        <f t="shared" si="92"/>
        <v>43</v>
      </c>
      <c r="AD454" s="241" t="str" cm="1">
        <f t="array" ref="AD454">IFERROR(INDEX($AO$26:$AO$35, AF454), "-")</f>
        <v>-</v>
      </c>
      <c r="AE454" s="243" cm="1">
        <f t="array" ref="AE454">IFERROR(INDEX(($AP$26:$AS$35,$AP$36:$AV$40), IF($Y$20="B", MATCH($AF454, $AN$36:$AN$40, 0), MATCH($AF454, $AN$26:$AN$35, 0)), MATCH($AK454, $AP$25:$AV$25, 0), IF($Y$20="B", 2, 1)), 0)</f>
        <v>0</v>
      </c>
      <c r="AF454" s="244" t="str">
        <f t="shared" si="86"/>
        <v>-</v>
      </c>
      <c r="AG454" s="244" t="str">
        <f t="shared" si="93"/>
        <v>-</v>
      </c>
      <c r="AH454" s="245" t="str">
        <f t="shared" si="94"/>
        <v>-</v>
      </c>
      <c r="AI454" s="245" t="str">
        <f t="shared" si="95"/>
        <v>-</v>
      </c>
      <c r="AJ454" s="245" t="str" cm="1">
        <f t="array" ref="AJ454">IF($AG454=1, IF(ISBLANK($L454), "!", $L454), IFERROR(_xlfn.SWITCH(TRUE, AH454&lt;=0.5, "A", AH454&lt;=1, "B", AH454&lt;=1.5, "C", AH454&lt;=2, "D", AH454&lt;=2.5, "E", AH454&lt;=3, "F", AH454&lt;=1000, "G"), "-"))</f>
        <v>-</v>
      </c>
      <c r="AK454" s="245" t="str">
        <f t="shared" si="96"/>
        <v>-</v>
      </c>
      <c r="AL454" s="246" t="str">
        <f t="shared" si="97"/>
        <v>-</v>
      </c>
      <c r="AM454" s="237"/>
      <c r="AN454" s="237"/>
      <c r="AO454" s="237"/>
      <c r="AP454" s="237"/>
      <c r="AQ454" s="237"/>
      <c r="AR454" s="237"/>
      <c r="AS454" s="237"/>
      <c r="AT454" s="237"/>
      <c r="AU454" s="237"/>
      <c r="AV454" s="237"/>
      <c r="AW454" s="13"/>
      <c r="AX454" s="13"/>
    </row>
    <row r="455" spans="1:50" ht="12.75" customHeight="1" x14ac:dyDescent="0.2">
      <c r="A455" s="144">
        <f t="shared" si="84"/>
        <v>16</v>
      </c>
      <c r="B455" s="9">
        <v>432</v>
      </c>
      <c r="C455" s="213"/>
      <c r="D455" s="214"/>
      <c r="E455" s="79" t="str">
        <f>IF(ISBLANK(D455), "", VLOOKUP(D455, Z!$A$2:$C$4127, 3, FALSE))</f>
        <v/>
      </c>
      <c r="F455" s="215"/>
      <c r="G455" s="216"/>
      <c r="H455" s="217" t="b">
        <v>0</v>
      </c>
      <c r="I455" s="217" t="b">
        <v>0</v>
      </c>
      <c r="J455" s="152" t="str">
        <f t="shared" si="87"/>
        <v>-</v>
      </c>
      <c r="K455" s="218"/>
      <c r="L455" s="219"/>
      <c r="M455" s="220"/>
      <c r="N455" s="152" t="str">
        <f t="shared" si="88"/>
        <v>-</v>
      </c>
      <c r="O455" s="221"/>
      <c r="P455" s="222"/>
      <c r="Q455" s="214"/>
      <c r="R455" s="223"/>
      <c r="S455" s="213"/>
      <c r="T455" s="214"/>
      <c r="U455" s="79" t="str">
        <f>IF(ISBLANK(T455), "", VLOOKUP(T455, Z!$A$2:$C$4127, 3, FALSE))</f>
        <v/>
      </c>
      <c r="V455" s="225"/>
      <c r="W455" s="160">
        <f t="shared" si="89"/>
        <v>0</v>
      </c>
      <c r="X455" s="237"/>
      <c r="Y455" s="241">
        <f t="shared" si="90"/>
        <v>0</v>
      </c>
      <c r="Z455" s="242">
        <f t="shared" si="91"/>
        <v>15</v>
      </c>
      <c r="AA455" s="242">
        <v>0.75</v>
      </c>
      <c r="AB455" s="242">
        <f t="shared" si="85"/>
        <v>1.8</v>
      </c>
      <c r="AC455" s="242">
        <f t="shared" si="92"/>
        <v>43</v>
      </c>
      <c r="AD455" s="241" t="str" cm="1">
        <f t="array" ref="AD455">IFERROR(INDEX($AO$26:$AO$35, AF455), "-")</f>
        <v>-</v>
      </c>
      <c r="AE455" s="243" cm="1">
        <f t="array" ref="AE455">IFERROR(INDEX(($AP$26:$AS$35,$AP$36:$AV$40), IF($Y$20="B", MATCH($AF455, $AN$36:$AN$40, 0), MATCH($AF455, $AN$26:$AN$35, 0)), MATCH($AK455, $AP$25:$AV$25, 0), IF($Y$20="B", 2, 1)), 0)</f>
        <v>0</v>
      </c>
      <c r="AF455" s="244" t="str">
        <f t="shared" si="86"/>
        <v>-</v>
      </c>
      <c r="AG455" s="244" t="str">
        <f t="shared" si="93"/>
        <v>-</v>
      </c>
      <c r="AH455" s="245" t="str">
        <f t="shared" si="94"/>
        <v>-</v>
      </c>
      <c r="AI455" s="245" t="str">
        <f t="shared" si="95"/>
        <v>-</v>
      </c>
      <c r="AJ455" s="245" t="str" cm="1">
        <f t="array" ref="AJ455">IF($AG455=1, IF(ISBLANK($L455), "!", $L455), IFERROR(_xlfn.SWITCH(TRUE, AH455&lt;=0.5, "A", AH455&lt;=1, "B", AH455&lt;=1.5, "C", AH455&lt;=2, "D", AH455&lt;=2.5, "E", AH455&lt;=3, "F", AH455&lt;=1000, "G"), "-"))</f>
        <v>-</v>
      </c>
      <c r="AK455" s="245" t="str">
        <f t="shared" si="96"/>
        <v>-</v>
      </c>
      <c r="AL455" s="246" t="str">
        <f t="shared" si="97"/>
        <v>-</v>
      </c>
      <c r="AM455" s="237"/>
      <c r="AN455" s="237"/>
      <c r="AO455" s="237"/>
      <c r="AP455" s="237"/>
      <c r="AQ455" s="237"/>
      <c r="AR455" s="237"/>
      <c r="AS455" s="237"/>
      <c r="AT455" s="237"/>
      <c r="AU455" s="237"/>
      <c r="AV455" s="237"/>
      <c r="AW455" s="13"/>
      <c r="AX455" s="13"/>
    </row>
    <row r="456" spans="1:50" ht="12.75" customHeight="1" x14ac:dyDescent="0.2">
      <c r="A456" s="144">
        <f t="shared" si="84"/>
        <v>16</v>
      </c>
      <c r="B456" s="9">
        <v>433</v>
      </c>
      <c r="C456" s="213"/>
      <c r="D456" s="214"/>
      <c r="E456" s="79" t="str">
        <f>IF(ISBLANK(D456), "", VLOOKUP(D456, Z!$A$2:$C$4127, 3, FALSE))</f>
        <v/>
      </c>
      <c r="F456" s="215"/>
      <c r="G456" s="216"/>
      <c r="H456" s="217" t="b">
        <v>0</v>
      </c>
      <c r="I456" s="217" t="b">
        <v>0</v>
      </c>
      <c r="J456" s="152" t="str">
        <f t="shared" si="87"/>
        <v>-</v>
      </c>
      <c r="K456" s="218"/>
      <c r="L456" s="219"/>
      <c r="M456" s="220"/>
      <c r="N456" s="152" t="str">
        <f t="shared" si="88"/>
        <v>-</v>
      </c>
      <c r="O456" s="221"/>
      <c r="P456" s="222"/>
      <c r="Q456" s="214"/>
      <c r="R456" s="223"/>
      <c r="S456" s="213"/>
      <c r="T456" s="214"/>
      <c r="U456" s="79" t="str">
        <f>IF(ISBLANK(T456), "", VLOOKUP(T456, Z!$A$2:$C$4127, 3, FALSE))</f>
        <v/>
      </c>
      <c r="V456" s="225"/>
      <c r="W456" s="160">
        <f t="shared" si="89"/>
        <v>0</v>
      </c>
      <c r="X456" s="237"/>
      <c r="Y456" s="241">
        <f t="shared" si="90"/>
        <v>0</v>
      </c>
      <c r="Z456" s="242">
        <f t="shared" si="91"/>
        <v>15</v>
      </c>
      <c r="AA456" s="242">
        <v>0.75</v>
      </c>
      <c r="AB456" s="242">
        <f t="shared" si="85"/>
        <v>1.8</v>
      </c>
      <c r="AC456" s="242">
        <f t="shared" si="92"/>
        <v>43</v>
      </c>
      <c r="AD456" s="241" t="str" cm="1">
        <f t="array" ref="AD456">IFERROR(INDEX($AO$26:$AO$35, AF456), "-")</f>
        <v>-</v>
      </c>
      <c r="AE456" s="243" cm="1">
        <f t="array" ref="AE456">IFERROR(INDEX(($AP$26:$AS$35,$AP$36:$AV$40), IF($Y$20="B", MATCH($AF456, $AN$36:$AN$40, 0), MATCH($AF456, $AN$26:$AN$35, 0)), MATCH($AK456, $AP$25:$AV$25, 0), IF($Y$20="B", 2, 1)), 0)</f>
        <v>0</v>
      </c>
      <c r="AF456" s="244" t="str">
        <f t="shared" si="86"/>
        <v>-</v>
      </c>
      <c r="AG456" s="244" t="str">
        <f t="shared" si="93"/>
        <v>-</v>
      </c>
      <c r="AH456" s="245" t="str">
        <f t="shared" si="94"/>
        <v>-</v>
      </c>
      <c r="AI456" s="245" t="str">
        <f t="shared" si="95"/>
        <v>-</v>
      </c>
      <c r="AJ456" s="245" t="str" cm="1">
        <f t="array" ref="AJ456">IF($AG456=1, IF(ISBLANK($L456), "!", $L456), IFERROR(_xlfn.SWITCH(TRUE, AH456&lt;=0.5, "A", AH456&lt;=1, "B", AH456&lt;=1.5, "C", AH456&lt;=2, "D", AH456&lt;=2.5, "E", AH456&lt;=3, "F", AH456&lt;=1000, "G"), "-"))</f>
        <v>-</v>
      </c>
      <c r="AK456" s="245" t="str">
        <f t="shared" si="96"/>
        <v>-</v>
      </c>
      <c r="AL456" s="246" t="str">
        <f t="shared" si="97"/>
        <v>-</v>
      </c>
      <c r="AM456" s="237"/>
      <c r="AN456" s="237"/>
      <c r="AO456" s="237"/>
      <c r="AP456" s="237"/>
      <c r="AQ456" s="237"/>
      <c r="AR456" s="237"/>
      <c r="AS456" s="237"/>
      <c r="AT456" s="237"/>
      <c r="AU456" s="237"/>
      <c r="AV456" s="237"/>
      <c r="AW456" s="13"/>
      <c r="AX456" s="13"/>
    </row>
    <row r="457" spans="1:50" ht="12.75" customHeight="1" x14ac:dyDescent="0.2">
      <c r="A457" s="144">
        <f t="shared" si="84"/>
        <v>16</v>
      </c>
      <c r="B457" s="9">
        <v>434</v>
      </c>
      <c r="C457" s="213"/>
      <c r="D457" s="214"/>
      <c r="E457" s="79" t="str">
        <f>IF(ISBLANK(D457), "", VLOOKUP(D457, Z!$A$2:$C$4127, 3, FALSE))</f>
        <v/>
      </c>
      <c r="F457" s="215"/>
      <c r="G457" s="216"/>
      <c r="H457" s="217" t="b">
        <v>0</v>
      </c>
      <c r="I457" s="217" t="b">
        <v>0</v>
      </c>
      <c r="J457" s="152" t="str">
        <f t="shared" si="87"/>
        <v>-</v>
      </c>
      <c r="K457" s="218"/>
      <c r="L457" s="219"/>
      <c r="M457" s="220"/>
      <c r="N457" s="152" t="str">
        <f t="shared" si="88"/>
        <v>-</v>
      </c>
      <c r="O457" s="221"/>
      <c r="P457" s="222"/>
      <c r="Q457" s="214"/>
      <c r="R457" s="223"/>
      <c r="S457" s="213"/>
      <c r="T457" s="214"/>
      <c r="U457" s="79" t="str">
        <f>IF(ISBLANK(T457), "", VLOOKUP(T457, Z!$A$2:$C$4127, 3, FALSE))</f>
        <v/>
      </c>
      <c r="V457" s="225"/>
      <c r="W457" s="160">
        <f t="shared" si="89"/>
        <v>0</v>
      </c>
      <c r="X457" s="237"/>
      <c r="Y457" s="241">
        <f t="shared" si="90"/>
        <v>0</v>
      </c>
      <c r="Z457" s="242">
        <f t="shared" si="91"/>
        <v>15</v>
      </c>
      <c r="AA457" s="242">
        <v>0.75</v>
      </c>
      <c r="AB457" s="242">
        <f t="shared" si="85"/>
        <v>1.8</v>
      </c>
      <c r="AC457" s="242">
        <f t="shared" si="92"/>
        <v>43</v>
      </c>
      <c r="AD457" s="241" t="str" cm="1">
        <f t="array" ref="AD457">IFERROR(INDEX($AO$26:$AO$35, AF457), "-")</f>
        <v>-</v>
      </c>
      <c r="AE457" s="243" cm="1">
        <f t="array" ref="AE457">IFERROR(INDEX(($AP$26:$AS$35,$AP$36:$AV$40), IF($Y$20="B", MATCH($AF457, $AN$36:$AN$40, 0), MATCH($AF457, $AN$26:$AN$35, 0)), MATCH($AK457, $AP$25:$AV$25, 0), IF($Y$20="B", 2, 1)), 0)</f>
        <v>0</v>
      </c>
      <c r="AF457" s="244" t="str">
        <f t="shared" si="86"/>
        <v>-</v>
      </c>
      <c r="AG457" s="244" t="str">
        <f t="shared" si="93"/>
        <v>-</v>
      </c>
      <c r="AH457" s="245" t="str">
        <f t="shared" si="94"/>
        <v>-</v>
      </c>
      <c r="AI457" s="245" t="str">
        <f t="shared" si="95"/>
        <v>-</v>
      </c>
      <c r="AJ457" s="245" t="str" cm="1">
        <f t="array" ref="AJ457">IF($AG457=1, IF(ISBLANK($L457), "!", $L457), IFERROR(_xlfn.SWITCH(TRUE, AH457&lt;=0.5, "A", AH457&lt;=1, "B", AH457&lt;=1.5, "C", AH457&lt;=2, "D", AH457&lt;=2.5, "E", AH457&lt;=3, "F", AH457&lt;=1000, "G"), "-"))</f>
        <v>-</v>
      </c>
      <c r="AK457" s="245" t="str">
        <f t="shared" si="96"/>
        <v>-</v>
      </c>
      <c r="AL457" s="246" t="str">
        <f t="shared" si="97"/>
        <v>-</v>
      </c>
      <c r="AM457" s="237"/>
      <c r="AN457" s="237"/>
      <c r="AO457" s="237"/>
      <c r="AP457" s="237"/>
      <c r="AQ457" s="237"/>
      <c r="AR457" s="237"/>
      <c r="AS457" s="237"/>
      <c r="AT457" s="237"/>
      <c r="AU457" s="237"/>
      <c r="AV457" s="237"/>
      <c r="AW457" s="13"/>
      <c r="AX457" s="13"/>
    </row>
    <row r="458" spans="1:50" ht="12.75" customHeight="1" x14ac:dyDescent="0.2">
      <c r="A458" s="144">
        <f t="shared" si="84"/>
        <v>16</v>
      </c>
      <c r="B458" s="9">
        <v>435</v>
      </c>
      <c r="C458" s="213"/>
      <c r="D458" s="214"/>
      <c r="E458" s="79" t="str">
        <f>IF(ISBLANK(D458), "", VLOOKUP(D458, Z!$A$2:$C$4127, 3, FALSE))</f>
        <v/>
      </c>
      <c r="F458" s="215"/>
      <c r="G458" s="216"/>
      <c r="H458" s="217" t="b">
        <v>0</v>
      </c>
      <c r="I458" s="217" t="b">
        <v>0</v>
      </c>
      <c r="J458" s="152" t="str">
        <f t="shared" si="87"/>
        <v>-</v>
      </c>
      <c r="K458" s="218"/>
      <c r="L458" s="219"/>
      <c r="M458" s="220"/>
      <c r="N458" s="152" t="str">
        <f t="shared" si="88"/>
        <v>-</v>
      </c>
      <c r="O458" s="221"/>
      <c r="P458" s="222"/>
      <c r="Q458" s="214"/>
      <c r="R458" s="223"/>
      <c r="S458" s="213"/>
      <c r="T458" s="214"/>
      <c r="U458" s="79" t="str">
        <f>IF(ISBLANK(T458), "", VLOOKUP(T458, Z!$A$2:$C$4127, 3, FALSE))</f>
        <v/>
      </c>
      <c r="V458" s="225"/>
      <c r="W458" s="160">
        <f t="shared" si="89"/>
        <v>0</v>
      </c>
      <c r="X458" s="237"/>
      <c r="Y458" s="241">
        <f t="shared" si="90"/>
        <v>0</v>
      </c>
      <c r="Z458" s="242">
        <f t="shared" si="91"/>
        <v>15</v>
      </c>
      <c r="AA458" s="242">
        <v>0.75</v>
      </c>
      <c r="AB458" s="242">
        <f t="shared" si="85"/>
        <v>1.8</v>
      </c>
      <c r="AC458" s="242">
        <f t="shared" si="92"/>
        <v>43</v>
      </c>
      <c r="AD458" s="241" t="str" cm="1">
        <f t="array" ref="AD458">IFERROR(INDEX($AO$26:$AO$35, AF458), "-")</f>
        <v>-</v>
      </c>
      <c r="AE458" s="243" cm="1">
        <f t="array" ref="AE458">IFERROR(INDEX(($AP$26:$AS$35,$AP$36:$AV$40), IF($Y$20="B", MATCH($AF458, $AN$36:$AN$40, 0), MATCH($AF458, $AN$26:$AN$35, 0)), MATCH($AK458, $AP$25:$AV$25, 0), IF($Y$20="B", 2, 1)), 0)</f>
        <v>0</v>
      </c>
      <c r="AF458" s="244" t="str">
        <f t="shared" si="86"/>
        <v>-</v>
      </c>
      <c r="AG458" s="244" t="str">
        <f t="shared" si="93"/>
        <v>-</v>
      </c>
      <c r="AH458" s="245" t="str">
        <f t="shared" si="94"/>
        <v>-</v>
      </c>
      <c r="AI458" s="245" t="str">
        <f t="shared" si="95"/>
        <v>-</v>
      </c>
      <c r="AJ458" s="245" t="str" cm="1">
        <f t="array" ref="AJ458">IF($AG458=1, IF(ISBLANK($L458), "!", $L458), IFERROR(_xlfn.SWITCH(TRUE, AH458&lt;=0.5, "A", AH458&lt;=1, "B", AH458&lt;=1.5, "C", AH458&lt;=2, "D", AH458&lt;=2.5, "E", AH458&lt;=3, "F", AH458&lt;=1000, "G"), "-"))</f>
        <v>-</v>
      </c>
      <c r="AK458" s="245" t="str">
        <f t="shared" si="96"/>
        <v>-</v>
      </c>
      <c r="AL458" s="246" t="str">
        <f t="shared" si="97"/>
        <v>-</v>
      </c>
      <c r="AM458" s="237"/>
      <c r="AN458" s="237"/>
      <c r="AO458" s="237"/>
      <c r="AP458" s="237"/>
      <c r="AQ458" s="237"/>
      <c r="AR458" s="237"/>
      <c r="AS458" s="237"/>
      <c r="AT458" s="237"/>
      <c r="AU458" s="237"/>
      <c r="AV458" s="237"/>
      <c r="AW458" s="13"/>
      <c r="AX458" s="13"/>
    </row>
    <row r="459" spans="1:50" ht="12.75" customHeight="1" x14ac:dyDescent="0.2">
      <c r="A459" s="144">
        <f t="shared" si="84"/>
        <v>16</v>
      </c>
      <c r="B459" s="9">
        <v>436</v>
      </c>
      <c r="C459" s="213"/>
      <c r="D459" s="214"/>
      <c r="E459" s="79" t="str">
        <f>IF(ISBLANK(D459), "", VLOOKUP(D459, Z!$A$2:$C$4127, 3, FALSE))</f>
        <v/>
      </c>
      <c r="F459" s="215"/>
      <c r="G459" s="216"/>
      <c r="H459" s="217" t="b">
        <v>0</v>
      </c>
      <c r="I459" s="217" t="b">
        <v>0</v>
      </c>
      <c r="J459" s="152" t="str">
        <f t="shared" si="87"/>
        <v>-</v>
      </c>
      <c r="K459" s="218"/>
      <c r="L459" s="219"/>
      <c r="M459" s="220"/>
      <c r="N459" s="152" t="str">
        <f t="shared" si="88"/>
        <v>-</v>
      </c>
      <c r="O459" s="221"/>
      <c r="P459" s="222"/>
      <c r="Q459" s="214"/>
      <c r="R459" s="223"/>
      <c r="S459" s="213"/>
      <c r="T459" s="214"/>
      <c r="U459" s="79" t="str">
        <f>IF(ISBLANK(T459), "", VLOOKUP(T459, Z!$A$2:$C$4127, 3, FALSE))</f>
        <v/>
      </c>
      <c r="V459" s="225"/>
      <c r="W459" s="160">
        <f t="shared" si="89"/>
        <v>0</v>
      </c>
      <c r="X459" s="237"/>
      <c r="Y459" s="241">
        <f t="shared" si="90"/>
        <v>0</v>
      </c>
      <c r="Z459" s="242">
        <f t="shared" si="91"/>
        <v>15</v>
      </c>
      <c r="AA459" s="242">
        <v>0.75</v>
      </c>
      <c r="AB459" s="242">
        <f t="shared" si="85"/>
        <v>1.8</v>
      </c>
      <c r="AC459" s="242">
        <f t="shared" si="92"/>
        <v>43</v>
      </c>
      <c r="AD459" s="241" t="str" cm="1">
        <f t="array" ref="AD459">IFERROR(INDEX($AO$26:$AO$35, AF459), "-")</f>
        <v>-</v>
      </c>
      <c r="AE459" s="243" cm="1">
        <f t="array" ref="AE459">IFERROR(INDEX(($AP$26:$AS$35,$AP$36:$AV$40), IF($Y$20="B", MATCH($AF459, $AN$36:$AN$40, 0), MATCH($AF459, $AN$26:$AN$35, 0)), MATCH($AK459, $AP$25:$AV$25, 0), IF($Y$20="B", 2, 1)), 0)</f>
        <v>0</v>
      </c>
      <c r="AF459" s="244" t="str">
        <f t="shared" si="86"/>
        <v>-</v>
      </c>
      <c r="AG459" s="244" t="str">
        <f t="shared" si="93"/>
        <v>-</v>
      </c>
      <c r="AH459" s="245" t="str">
        <f t="shared" si="94"/>
        <v>-</v>
      </c>
      <c r="AI459" s="245" t="str">
        <f t="shared" si="95"/>
        <v>-</v>
      </c>
      <c r="AJ459" s="245" t="str" cm="1">
        <f t="array" ref="AJ459">IF($AG459=1, IF(ISBLANK($L459), "!", $L459), IFERROR(_xlfn.SWITCH(TRUE, AH459&lt;=0.5, "A", AH459&lt;=1, "B", AH459&lt;=1.5, "C", AH459&lt;=2, "D", AH459&lt;=2.5, "E", AH459&lt;=3, "F", AH459&lt;=1000, "G"), "-"))</f>
        <v>-</v>
      </c>
      <c r="AK459" s="245" t="str">
        <f t="shared" si="96"/>
        <v>-</v>
      </c>
      <c r="AL459" s="246" t="str">
        <f t="shared" si="97"/>
        <v>-</v>
      </c>
      <c r="AM459" s="237"/>
      <c r="AN459" s="237"/>
      <c r="AO459" s="237"/>
      <c r="AP459" s="237"/>
      <c r="AQ459" s="237"/>
      <c r="AR459" s="237"/>
      <c r="AS459" s="237"/>
      <c r="AT459" s="237"/>
      <c r="AU459" s="237"/>
      <c r="AV459" s="237"/>
      <c r="AW459" s="13"/>
      <c r="AX459" s="13"/>
    </row>
    <row r="460" spans="1:50" ht="12.75" customHeight="1" x14ac:dyDescent="0.2">
      <c r="A460" s="144">
        <f t="shared" si="84"/>
        <v>16</v>
      </c>
      <c r="B460" s="9">
        <v>437</v>
      </c>
      <c r="C460" s="213"/>
      <c r="D460" s="214"/>
      <c r="E460" s="79" t="str">
        <f>IF(ISBLANK(D460), "", VLOOKUP(D460, Z!$A$2:$C$4127, 3, FALSE))</f>
        <v/>
      </c>
      <c r="F460" s="215"/>
      <c r="G460" s="216"/>
      <c r="H460" s="217" t="b">
        <v>0</v>
      </c>
      <c r="I460" s="217" t="b">
        <v>0</v>
      </c>
      <c r="J460" s="152" t="str">
        <f t="shared" si="87"/>
        <v>-</v>
      </c>
      <c r="K460" s="218"/>
      <c r="L460" s="219"/>
      <c r="M460" s="220"/>
      <c r="N460" s="152" t="str">
        <f t="shared" si="88"/>
        <v>-</v>
      </c>
      <c r="O460" s="221"/>
      <c r="P460" s="222"/>
      <c r="Q460" s="214"/>
      <c r="R460" s="223"/>
      <c r="S460" s="213"/>
      <c r="T460" s="214"/>
      <c r="U460" s="79" t="str">
        <f>IF(ISBLANK(T460), "", VLOOKUP(T460, Z!$A$2:$C$4127, 3, FALSE))</f>
        <v/>
      </c>
      <c r="V460" s="225"/>
      <c r="W460" s="160">
        <f t="shared" si="89"/>
        <v>0</v>
      </c>
      <c r="X460" s="237"/>
      <c r="Y460" s="241">
        <f t="shared" si="90"/>
        <v>0</v>
      </c>
      <c r="Z460" s="242">
        <f t="shared" si="91"/>
        <v>15</v>
      </c>
      <c r="AA460" s="242">
        <v>0.75</v>
      </c>
      <c r="AB460" s="242">
        <f t="shared" si="85"/>
        <v>1.8</v>
      </c>
      <c r="AC460" s="242">
        <f t="shared" si="92"/>
        <v>43</v>
      </c>
      <c r="AD460" s="241" t="str" cm="1">
        <f t="array" ref="AD460">IFERROR(INDEX($AO$26:$AO$35, AF460), "-")</f>
        <v>-</v>
      </c>
      <c r="AE460" s="243" cm="1">
        <f t="array" ref="AE460">IFERROR(INDEX(($AP$26:$AS$35,$AP$36:$AV$40), IF($Y$20="B", MATCH($AF460, $AN$36:$AN$40, 0), MATCH($AF460, $AN$26:$AN$35, 0)), MATCH($AK460, $AP$25:$AV$25, 0), IF($Y$20="B", 2, 1)), 0)</f>
        <v>0</v>
      </c>
      <c r="AF460" s="244" t="str">
        <f t="shared" si="86"/>
        <v>-</v>
      </c>
      <c r="AG460" s="244" t="str">
        <f t="shared" si="93"/>
        <v>-</v>
      </c>
      <c r="AH460" s="245" t="str">
        <f t="shared" si="94"/>
        <v>-</v>
      </c>
      <c r="AI460" s="245" t="str">
        <f t="shared" si="95"/>
        <v>-</v>
      </c>
      <c r="AJ460" s="245" t="str" cm="1">
        <f t="array" ref="AJ460">IF($AG460=1, IF(ISBLANK($L460), "!", $L460), IFERROR(_xlfn.SWITCH(TRUE, AH460&lt;=0.5, "A", AH460&lt;=1, "B", AH460&lt;=1.5, "C", AH460&lt;=2, "D", AH460&lt;=2.5, "E", AH460&lt;=3, "F", AH460&lt;=1000, "G"), "-"))</f>
        <v>-</v>
      </c>
      <c r="AK460" s="245" t="str">
        <f t="shared" si="96"/>
        <v>-</v>
      </c>
      <c r="AL460" s="246" t="str">
        <f t="shared" si="97"/>
        <v>-</v>
      </c>
      <c r="AM460" s="237"/>
      <c r="AN460" s="237"/>
      <c r="AO460" s="237"/>
      <c r="AP460" s="237"/>
      <c r="AQ460" s="237"/>
      <c r="AR460" s="237"/>
      <c r="AS460" s="237"/>
      <c r="AT460" s="237"/>
      <c r="AU460" s="237"/>
      <c r="AV460" s="237"/>
      <c r="AW460" s="13"/>
      <c r="AX460" s="13"/>
    </row>
    <row r="461" spans="1:50" ht="12.75" customHeight="1" x14ac:dyDescent="0.2">
      <c r="A461" s="144">
        <f t="shared" si="84"/>
        <v>16</v>
      </c>
      <c r="B461" s="9">
        <v>438</v>
      </c>
      <c r="C461" s="213"/>
      <c r="D461" s="214"/>
      <c r="E461" s="79" t="str">
        <f>IF(ISBLANK(D461), "", VLOOKUP(D461, Z!$A$2:$C$4127, 3, FALSE))</f>
        <v/>
      </c>
      <c r="F461" s="215"/>
      <c r="G461" s="216"/>
      <c r="H461" s="217" t="b">
        <v>0</v>
      </c>
      <c r="I461" s="217" t="b">
        <v>0</v>
      </c>
      <c r="J461" s="152" t="str">
        <f t="shared" si="87"/>
        <v>-</v>
      </c>
      <c r="K461" s="218"/>
      <c r="L461" s="219"/>
      <c r="M461" s="220"/>
      <c r="N461" s="152" t="str">
        <f t="shared" si="88"/>
        <v>-</v>
      </c>
      <c r="O461" s="221"/>
      <c r="P461" s="222"/>
      <c r="Q461" s="214"/>
      <c r="R461" s="223"/>
      <c r="S461" s="213"/>
      <c r="T461" s="214"/>
      <c r="U461" s="79" t="str">
        <f>IF(ISBLANK(T461), "", VLOOKUP(T461, Z!$A$2:$C$4127, 3, FALSE))</f>
        <v/>
      </c>
      <c r="V461" s="225"/>
      <c r="W461" s="160">
        <f t="shared" si="89"/>
        <v>0</v>
      </c>
      <c r="X461" s="237"/>
      <c r="Y461" s="241">
        <f t="shared" si="90"/>
        <v>0</v>
      </c>
      <c r="Z461" s="242">
        <f t="shared" si="91"/>
        <v>15</v>
      </c>
      <c r="AA461" s="242">
        <v>0.75</v>
      </c>
      <c r="AB461" s="242">
        <f t="shared" si="85"/>
        <v>1.8</v>
      </c>
      <c r="AC461" s="242">
        <f t="shared" si="92"/>
        <v>43</v>
      </c>
      <c r="AD461" s="241" t="str" cm="1">
        <f t="array" ref="AD461">IFERROR(INDEX($AO$26:$AO$35, AF461), "-")</f>
        <v>-</v>
      </c>
      <c r="AE461" s="243" cm="1">
        <f t="array" ref="AE461">IFERROR(INDEX(($AP$26:$AS$35,$AP$36:$AV$40), IF($Y$20="B", MATCH($AF461, $AN$36:$AN$40, 0), MATCH($AF461, $AN$26:$AN$35, 0)), MATCH($AK461, $AP$25:$AV$25, 0), IF($Y$20="B", 2, 1)), 0)</f>
        <v>0</v>
      </c>
      <c r="AF461" s="244" t="str">
        <f t="shared" si="86"/>
        <v>-</v>
      </c>
      <c r="AG461" s="244" t="str">
        <f t="shared" si="93"/>
        <v>-</v>
      </c>
      <c r="AH461" s="245" t="str">
        <f t="shared" si="94"/>
        <v>-</v>
      </c>
      <c r="AI461" s="245" t="str">
        <f t="shared" si="95"/>
        <v>-</v>
      </c>
      <c r="AJ461" s="245" t="str" cm="1">
        <f t="array" ref="AJ461">IF($AG461=1, IF(ISBLANK($L461), "!", $L461), IFERROR(_xlfn.SWITCH(TRUE, AH461&lt;=0.5, "A", AH461&lt;=1, "B", AH461&lt;=1.5, "C", AH461&lt;=2, "D", AH461&lt;=2.5, "E", AH461&lt;=3, "F", AH461&lt;=1000, "G"), "-"))</f>
        <v>-</v>
      </c>
      <c r="AK461" s="245" t="str">
        <f t="shared" si="96"/>
        <v>-</v>
      </c>
      <c r="AL461" s="246" t="str">
        <f t="shared" si="97"/>
        <v>-</v>
      </c>
      <c r="AM461" s="237"/>
      <c r="AN461" s="237"/>
      <c r="AO461" s="237"/>
      <c r="AP461" s="237"/>
      <c r="AQ461" s="237"/>
      <c r="AR461" s="237"/>
      <c r="AS461" s="237"/>
      <c r="AT461" s="237"/>
      <c r="AU461" s="237"/>
      <c r="AV461" s="237"/>
      <c r="AW461" s="13"/>
      <c r="AX461" s="13"/>
    </row>
    <row r="462" spans="1:50" ht="12.75" customHeight="1" x14ac:dyDescent="0.2">
      <c r="A462" s="144">
        <f t="shared" si="84"/>
        <v>16</v>
      </c>
      <c r="B462" s="9">
        <v>439</v>
      </c>
      <c r="C462" s="213"/>
      <c r="D462" s="214"/>
      <c r="E462" s="79" t="str">
        <f>IF(ISBLANK(D462), "", VLOOKUP(D462, Z!$A$2:$C$4127, 3, FALSE))</f>
        <v/>
      </c>
      <c r="F462" s="215"/>
      <c r="G462" s="216"/>
      <c r="H462" s="217" t="b">
        <v>0</v>
      </c>
      <c r="I462" s="217" t="b">
        <v>0</v>
      </c>
      <c r="J462" s="152" t="str">
        <f t="shared" si="87"/>
        <v>-</v>
      </c>
      <c r="K462" s="218"/>
      <c r="L462" s="219"/>
      <c r="M462" s="220"/>
      <c r="N462" s="152" t="str">
        <f t="shared" si="88"/>
        <v>-</v>
      </c>
      <c r="O462" s="221"/>
      <c r="P462" s="222"/>
      <c r="Q462" s="214"/>
      <c r="R462" s="223"/>
      <c r="S462" s="213"/>
      <c r="T462" s="214"/>
      <c r="U462" s="79" t="str">
        <f>IF(ISBLANK(T462), "", VLOOKUP(T462, Z!$A$2:$C$4127, 3, FALSE))</f>
        <v/>
      </c>
      <c r="V462" s="225"/>
      <c r="W462" s="160">
        <f t="shared" si="89"/>
        <v>0</v>
      </c>
      <c r="X462" s="237"/>
      <c r="Y462" s="241">
        <f t="shared" si="90"/>
        <v>0</v>
      </c>
      <c r="Z462" s="242">
        <f t="shared" si="91"/>
        <v>15</v>
      </c>
      <c r="AA462" s="242">
        <v>0.75</v>
      </c>
      <c r="AB462" s="242">
        <f t="shared" si="85"/>
        <v>1.8</v>
      </c>
      <c r="AC462" s="242">
        <f t="shared" si="92"/>
        <v>43</v>
      </c>
      <c r="AD462" s="241" t="str" cm="1">
        <f t="array" ref="AD462">IFERROR(INDEX($AO$26:$AO$35, AF462), "-")</f>
        <v>-</v>
      </c>
      <c r="AE462" s="243" cm="1">
        <f t="array" ref="AE462">IFERROR(INDEX(($AP$26:$AS$35,$AP$36:$AV$40), IF($Y$20="B", MATCH($AF462, $AN$36:$AN$40, 0), MATCH($AF462, $AN$26:$AN$35, 0)), MATCH($AK462, $AP$25:$AV$25, 0), IF($Y$20="B", 2, 1)), 0)</f>
        <v>0</v>
      </c>
      <c r="AF462" s="244" t="str">
        <f t="shared" si="86"/>
        <v>-</v>
      </c>
      <c r="AG462" s="244" t="str">
        <f t="shared" si="93"/>
        <v>-</v>
      </c>
      <c r="AH462" s="245" t="str">
        <f t="shared" si="94"/>
        <v>-</v>
      </c>
      <c r="AI462" s="245" t="str">
        <f t="shared" si="95"/>
        <v>-</v>
      </c>
      <c r="AJ462" s="245" t="str" cm="1">
        <f t="array" ref="AJ462">IF($AG462=1, IF(ISBLANK($L462), "!", $L462), IFERROR(_xlfn.SWITCH(TRUE, AH462&lt;=0.5, "A", AH462&lt;=1, "B", AH462&lt;=1.5, "C", AH462&lt;=2, "D", AH462&lt;=2.5, "E", AH462&lt;=3, "F", AH462&lt;=1000, "G"), "-"))</f>
        <v>-</v>
      </c>
      <c r="AK462" s="245" t="str">
        <f t="shared" si="96"/>
        <v>-</v>
      </c>
      <c r="AL462" s="246" t="str">
        <f t="shared" si="97"/>
        <v>-</v>
      </c>
      <c r="AM462" s="237"/>
      <c r="AN462" s="237"/>
      <c r="AO462" s="237"/>
      <c r="AP462" s="237"/>
      <c r="AQ462" s="237"/>
      <c r="AR462" s="237"/>
      <c r="AS462" s="237"/>
      <c r="AT462" s="237"/>
      <c r="AU462" s="237"/>
      <c r="AV462" s="237"/>
      <c r="AW462" s="13"/>
      <c r="AX462" s="13"/>
    </row>
    <row r="463" spans="1:50" ht="12.75" customHeight="1" x14ac:dyDescent="0.2">
      <c r="A463" s="144">
        <f t="shared" si="84"/>
        <v>16</v>
      </c>
      <c r="B463" s="9">
        <v>440</v>
      </c>
      <c r="C463" s="213"/>
      <c r="D463" s="214"/>
      <c r="E463" s="79" t="str">
        <f>IF(ISBLANK(D463), "", VLOOKUP(D463, Z!$A$2:$C$4127, 3, FALSE))</f>
        <v/>
      </c>
      <c r="F463" s="215"/>
      <c r="G463" s="216"/>
      <c r="H463" s="217" t="b">
        <v>0</v>
      </c>
      <c r="I463" s="217" t="b">
        <v>0</v>
      </c>
      <c r="J463" s="152" t="str">
        <f t="shared" si="87"/>
        <v>-</v>
      </c>
      <c r="K463" s="218"/>
      <c r="L463" s="219"/>
      <c r="M463" s="220"/>
      <c r="N463" s="152" t="str">
        <f t="shared" si="88"/>
        <v>-</v>
      </c>
      <c r="O463" s="221"/>
      <c r="P463" s="222"/>
      <c r="Q463" s="214"/>
      <c r="R463" s="223"/>
      <c r="S463" s="213"/>
      <c r="T463" s="214"/>
      <c r="U463" s="79" t="str">
        <f>IF(ISBLANK(T463), "", VLOOKUP(T463, Z!$A$2:$C$4127, 3, FALSE))</f>
        <v/>
      </c>
      <c r="V463" s="225"/>
      <c r="W463" s="160">
        <f t="shared" si="89"/>
        <v>0</v>
      </c>
      <c r="X463" s="237"/>
      <c r="Y463" s="241">
        <f t="shared" si="90"/>
        <v>0</v>
      </c>
      <c r="Z463" s="242">
        <f t="shared" si="91"/>
        <v>15</v>
      </c>
      <c r="AA463" s="242">
        <v>0.75</v>
      </c>
      <c r="AB463" s="242">
        <f t="shared" si="85"/>
        <v>1.8</v>
      </c>
      <c r="AC463" s="242">
        <f t="shared" si="92"/>
        <v>43</v>
      </c>
      <c r="AD463" s="241" t="str" cm="1">
        <f t="array" ref="AD463">IFERROR(INDEX($AO$26:$AO$35, AF463), "-")</f>
        <v>-</v>
      </c>
      <c r="AE463" s="243" cm="1">
        <f t="array" ref="AE463">IFERROR(INDEX(($AP$26:$AS$35,$AP$36:$AV$40), IF($Y$20="B", MATCH($AF463, $AN$36:$AN$40, 0), MATCH($AF463, $AN$26:$AN$35, 0)), MATCH($AK463, $AP$25:$AV$25, 0), IF($Y$20="B", 2, 1)), 0)</f>
        <v>0</v>
      </c>
      <c r="AF463" s="244" t="str">
        <f t="shared" si="86"/>
        <v>-</v>
      </c>
      <c r="AG463" s="244" t="str">
        <f t="shared" si="93"/>
        <v>-</v>
      </c>
      <c r="AH463" s="245" t="str">
        <f t="shared" si="94"/>
        <v>-</v>
      </c>
      <c r="AI463" s="245" t="str">
        <f t="shared" si="95"/>
        <v>-</v>
      </c>
      <c r="AJ463" s="245" t="str" cm="1">
        <f t="array" ref="AJ463">IF($AG463=1, IF(ISBLANK($L463), "!", $L463), IFERROR(_xlfn.SWITCH(TRUE, AH463&lt;=0.5, "A", AH463&lt;=1, "B", AH463&lt;=1.5, "C", AH463&lt;=2, "D", AH463&lt;=2.5, "E", AH463&lt;=3, "F", AH463&lt;=1000, "G"), "-"))</f>
        <v>-</v>
      </c>
      <c r="AK463" s="245" t="str">
        <f t="shared" si="96"/>
        <v>-</v>
      </c>
      <c r="AL463" s="246" t="str">
        <f t="shared" si="97"/>
        <v>-</v>
      </c>
      <c r="AM463" s="237"/>
      <c r="AN463" s="237"/>
      <c r="AO463" s="237"/>
      <c r="AP463" s="237"/>
      <c r="AQ463" s="237"/>
      <c r="AR463" s="237"/>
      <c r="AS463" s="237"/>
      <c r="AT463" s="237"/>
      <c r="AU463" s="237"/>
      <c r="AV463" s="237"/>
      <c r="AW463" s="13"/>
      <c r="AX463" s="13"/>
    </row>
    <row r="464" spans="1:50" ht="12.75" customHeight="1" x14ac:dyDescent="0.2">
      <c r="A464" s="144">
        <f t="shared" si="84"/>
        <v>16</v>
      </c>
      <c r="B464" s="9">
        <v>441</v>
      </c>
      <c r="C464" s="213"/>
      <c r="D464" s="214"/>
      <c r="E464" s="79" t="str">
        <f>IF(ISBLANK(D464), "", VLOOKUP(D464, Z!$A$2:$C$4127, 3, FALSE))</f>
        <v/>
      </c>
      <c r="F464" s="215"/>
      <c r="G464" s="216"/>
      <c r="H464" s="217" t="b">
        <v>0</v>
      </c>
      <c r="I464" s="217" t="b">
        <v>0</v>
      </c>
      <c r="J464" s="152" t="str">
        <f t="shared" si="87"/>
        <v>-</v>
      </c>
      <c r="K464" s="218"/>
      <c r="L464" s="219"/>
      <c r="M464" s="220"/>
      <c r="N464" s="152" t="str">
        <f t="shared" si="88"/>
        <v>-</v>
      </c>
      <c r="O464" s="221"/>
      <c r="P464" s="222"/>
      <c r="Q464" s="214"/>
      <c r="R464" s="223"/>
      <c r="S464" s="213"/>
      <c r="T464" s="214"/>
      <c r="U464" s="79" t="str">
        <f>IF(ISBLANK(T464), "", VLOOKUP(T464, Z!$A$2:$C$4127, 3, FALSE))</f>
        <v/>
      </c>
      <c r="V464" s="225"/>
      <c r="W464" s="160">
        <f t="shared" si="89"/>
        <v>0</v>
      </c>
      <c r="X464" s="237"/>
      <c r="Y464" s="241">
        <f t="shared" si="90"/>
        <v>0</v>
      </c>
      <c r="Z464" s="242">
        <f t="shared" si="91"/>
        <v>15</v>
      </c>
      <c r="AA464" s="242">
        <v>0.75</v>
      </c>
      <c r="AB464" s="242">
        <f t="shared" si="85"/>
        <v>1.8</v>
      </c>
      <c r="AC464" s="242">
        <f t="shared" si="92"/>
        <v>43</v>
      </c>
      <c r="AD464" s="241" t="str" cm="1">
        <f t="array" ref="AD464">IFERROR(INDEX($AO$26:$AO$35, AF464), "-")</f>
        <v>-</v>
      </c>
      <c r="AE464" s="243" cm="1">
        <f t="array" ref="AE464">IFERROR(INDEX(($AP$26:$AS$35,$AP$36:$AV$40), IF($Y$20="B", MATCH($AF464, $AN$36:$AN$40, 0), MATCH($AF464, $AN$26:$AN$35, 0)), MATCH($AK464, $AP$25:$AV$25, 0), IF($Y$20="B", 2, 1)), 0)</f>
        <v>0</v>
      </c>
      <c r="AF464" s="244" t="str">
        <f t="shared" si="86"/>
        <v>-</v>
      </c>
      <c r="AG464" s="244" t="str">
        <f t="shared" si="93"/>
        <v>-</v>
      </c>
      <c r="AH464" s="245" t="str">
        <f t="shared" si="94"/>
        <v>-</v>
      </c>
      <c r="AI464" s="245" t="str">
        <f t="shared" si="95"/>
        <v>-</v>
      </c>
      <c r="AJ464" s="245" t="str" cm="1">
        <f t="array" ref="AJ464">IF($AG464=1, IF(ISBLANK($L464), "!", $L464), IFERROR(_xlfn.SWITCH(TRUE, AH464&lt;=0.5, "A", AH464&lt;=1, "B", AH464&lt;=1.5, "C", AH464&lt;=2, "D", AH464&lt;=2.5, "E", AH464&lt;=3, "F", AH464&lt;=1000, "G"), "-"))</f>
        <v>-</v>
      </c>
      <c r="AK464" s="245" t="str">
        <f t="shared" si="96"/>
        <v>-</v>
      </c>
      <c r="AL464" s="246" t="str">
        <f t="shared" si="97"/>
        <v>-</v>
      </c>
      <c r="AM464" s="237"/>
      <c r="AN464" s="237"/>
      <c r="AO464" s="237"/>
      <c r="AP464" s="237"/>
      <c r="AQ464" s="237"/>
      <c r="AR464" s="237"/>
      <c r="AS464" s="237"/>
      <c r="AT464" s="237"/>
      <c r="AU464" s="237"/>
      <c r="AV464" s="237"/>
      <c r="AW464" s="13"/>
      <c r="AX464" s="13"/>
    </row>
    <row r="465" spans="1:50" ht="12.75" customHeight="1" x14ac:dyDescent="0.2">
      <c r="A465" s="144">
        <f t="shared" si="84"/>
        <v>16</v>
      </c>
      <c r="B465" s="9">
        <v>442</v>
      </c>
      <c r="C465" s="213"/>
      <c r="D465" s="214"/>
      <c r="E465" s="79" t="str">
        <f>IF(ISBLANK(D465), "", VLOOKUP(D465, Z!$A$2:$C$4127, 3, FALSE))</f>
        <v/>
      </c>
      <c r="F465" s="215"/>
      <c r="G465" s="216"/>
      <c r="H465" s="217" t="b">
        <v>0</v>
      </c>
      <c r="I465" s="217" t="b">
        <v>0</v>
      </c>
      <c r="J465" s="152" t="str">
        <f t="shared" si="87"/>
        <v>-</v>
      </c>
      <c r="K465" s="218"/>
      <c r="L465" s="219"/>
      <c r="M465" s="220"/>
      <c r="N465" s="152" t="str">
        <f t="shared" si="88"/>
        <v>-</v>
      </c>
      <c r="O465" s="221"/>
      <c r="P465" s="222"/>
      <c r="Q465" s="214"/>
      <c r="R465" s="223"/>
      <c r="S465" s="213"/>
      <c r="T465" s="214"/>
      <c r="U465" s="79" t="str">
        <f>IF(ISBLANK(T465), "", VLOOKUP(T465, Z!$A$2:$C$4127, 3, FALSE))</f>
        <v/>
      </c>
      <c r="V465" s="225"/>
      <c r="W465" s="160">
        <f t="shared" si="89"/>
        <v>0</v>
      </c>
      <c r="X465" s="237"/>
      <c r="Y465" s="241">
        <f t="shared" si="90"/>
        <v>0</v>
      </c>
      <c r="Z465" s="242">
        <f t="shared" si="91"/>
        <v>15</v>
      </c>
      <c r="AA465" s="242">
        <v>0.75</v>
      </c>
      <c r="AB465" s="242">
        <f t="shared" si="85"/>
        <v>1.8</v>
      </c>
      <c r="AC465" s="242">
        <f t="shared" si="92"/>
        <v>43</v>
      </c>
      <c r="AD465" s="241" t="str" cm="1">
        <f t="array" ref="AD465">IFERROR(INDEX($AO$26:$AO$35, AF465), "-")</f>
        <v>-</v>
      </c>
      <c r="AE465" s="243" cm="1">
        <f t="array" ref="AE465">IFERROR(INDEX(($AP$26:$AS$35,$AP$36:$AV$40), IF($Y$20="B", MATCH($AF465, $AN$36:$AN$40, 0), MATCH($AF465, $AN$26:$AN$35, 0)), MATCH($AK465, $AP$25:$AV$25, 0), IF($Y$20="B", 2, 1)), 0)</f>
        <v>0</v>
      </c>
      <c r="AF465" s="244" t="str">
        <f t="shared" si="86"/>
        <v>-</v>
      </c>
      <c r="AG465" s="244" t="str">
        <f t="shared" si="93"/>
        <v>-</v>
      </c>
      <c r="AH465" s="245" t="str">
        <f t="shared" si="94"/>
        <v>-</v>
      </c>
      <c r="AI465" s="245" t="str">
        <f t="shared" si="95"/>
        <v>-</v>
      </c>
      <c r="AJ465" s="245" t="str" cm="1">
        <f t="array" ref="AJ465">IF($AG465=1, IF(ISBLANK($L465), "!", $L465), IFERROR(_xlfn.SWITCH(TRUE, AH465&lt;=0.5, "A", AH465&lt;=1, "B", AH465&lt;=1.5, "C", AH465&lt;=2, "D", AH465&lt;=2.5, "E", AH465&lt;=3, "F", AH465&lt;=1000, "G"), "-"))</f>
        <v>-</v>
      </c>
      <c r="AK465" s="245" t="str">
        <f t="shared" si="96"/>
        <v>-</v>
      </c>
      <c r="AL465" s="246" t="str">
        <f t="shared" si="97"/>
        <v>-</v>
      </c>
      <c r="AM465" s="237"/>
      <c r="AN465" s="237"/>
      <c r="AO465" s="237"/>
      <c r="AP465" s="237"/>
      <c r="AQ465" s="237"/>
      <c r="AR465" s="237"/>
      <c r="AS465" s="237"/>
      <c r="AT465" s="237"/>
      <c r="AU465" s="237"/>
      <c r="AV465" s="237"/>
      <c r="AW465" s="13"/>
      <c r="AX465" s="13"/>
    </row>
    <row r="466" spans="1:50" ht="12.75" customHeight="1" x14ac:dyDescent="0.2">
      <c r="A466" s="144">
        <f t="shared" si="84"/>
        <v>16</v>
      </c>
      <c r="B466" s="9">
        <v>443</v>
      </c>
      <c r="C466" s="213"/>
      <c r="D466" s="214"/>
      <c r="E466" s="79" t="str">
        <f>IF(ISBLANK(D466), "", VLOOKUP(D466, Z!$A$2:$C$4127, 3, FALSE))</f>
        <v/>
      </c>
      <c r="F466" s="215"/>
      <c r="G466" s="216"/>
      <c r="H466" s="217" t="b">
        <v>0</v>
      </c>
      <c r="I466" s="217" t="b">
        <v>0</v>
      </c>
      <c r="J466" s="152" t="str">
        <f t="shared" si="87"/>
        <v>-</v>
      </c>
      <c r="K466" s="218"/>
      <c r="L466" s="219"/>
      <c r="M466" s="220"/>
      <c r="N466" s="152" t="str">
        <f t="shared" si="88"/>
        <v>-</v>
      </c>
      <c r="O466" s="221"/>
      <c r="P466" s="222"/>
      <c r="Q466" s="214"/>
      <c r="R466" s="223"/>
      <c r="S466" s="213"/>
      <c r="T466" s="214"/>
      <c r="U466" s="79" t="str">
        <f>IF(ISBLANK(T466), "", VLOOKUP(T466, Z!$A$2:$C$4127, 3, FALSE))</f>
        <v/>
      </c>
      <c r="V466" s="225"/>
      <c r="W466" s="160">
        <f t="shared" si="89"/>
        <v>0</v>
      </c>
      <c r="X466" s="237"/>
      <c r="Y466" s="241">
        <f t="shared" si="90"/>
        <v>0</v>
      </c>
      <c r="Z466" s="242">
        <f t="shared" si="91"/>
        <v>15</v>
      </c>
      <c r="AA466" s="242">
        <v>0.75</v>
      </c>
      <c r="AB466" s="242">
        <f t="shared" si="85"/>
        <v>1.8</v>
      </c>
      <c r="AC466" s="242">
        <f t="shared" si="92"/>
        <v>43</v>
      </c>
      <c r="AD466" s="241" t="str" cm="1">
        <f t="array" ref="AD466">IFERROR(INDEX($AO$26:$AO$35, AF466), "-")</f>
        <v>-</v>
      </c>
      <c r="AE466" s="243" cm="1">
        <f t="array" ref="AE466">IFERROR(INDEX(($AP$26:$AS$35,$AP$36:$AV$40), IF($Y$20="B", MATCH($AF466, $AN$36:$AN$40, 0), MATCH($AF466, $AN$26:$AN$35, 0)), MATCH($AK466, $AP$25:$AV$25, 0), IF($Y$20="B", 2, 1)), 0)</f>
        <v>0</v>
      </c>
      <c r="AF466" s="244" t="str">
        <f t="shared" si="86"/>
        <v>-</v>
      </c>
      <c r="AG466" s="244" t="str">
        <f t="shared" si="93"/>
        <v>-</v>
      </c>
      <c r="AH466" s="245" t="str">
        <f t="shared" si="94"/>
        <v>-</v>
      </c>
      <c r="AI466" s="245" t="str">
        <f t="shared" si="95"/>
        <v>-</v>
      </c>
      <c r="AJ466" s="245" t="str" cm="1">
        <f t="array" ref="AJ466">IF($AG466=1, IF(ISBLANK($L466), "!", $L466), IFERROR(_xlfn.SWITCH(TRUE, AH466&lt;=0.5, "A", AH466&lt;=1, "B", AH466&lt;=1.5, "C", AH466&lt;=2, "D", AH466&lt;=2.5, "E", AH466&lt;=3, "F", AH466&lt;=1000, "G"), "-"))</f>
        <v>-</v>
      </c>
      <c r="AK466" s="245" t="str">
        <f t="shared" si="96"/>
        <v>-</v>
      </c>
      <c r="AL466" s="246" t="str">
        <f t="shared" si="97"/>
        <v>-</v>
      </c>
      <c r="AM466" s="237"/>
      <c r="AN466" s="237"/>
      <c r="AO466" s="237"/>
      <c r="AP466" s="237"/>
      <c r="AQ466" s="237"/>
      <c r="AR466" s="237"/>
      <c r="AS466" s="237"/>
      <c r="AT466" s="237"/>
      <c r="AU466" s="237"/>
      <c r="AV466" s="237"/>
      <c r="AW466" s="13"/>
      <c r="AX466" s="13"/>
    </row>
    <row r="467" spans="1:50" ht="12.75" customHeight="1" x14ac:dyDescent="0.2">
      <c r="A467" s="144">
        <f t="shared" si="84"/>
        <v>16</v>
      </c>
      <c r="B467" s="9">
        <v>444</v>
      </c>
      <c r="C467" s="213"/>
      <c r="D467" s="214"/>
      <c r="E467" s="79" t="str">
        <f>IF(ISBLANK(D467), "", VLOOKUP(D467, Z!$A$2:$C$4127, 3, FALSE))</f>
        <v/>
      </c>
      <c r="F467" s="215"/>
      <c r="G467" s="216"/>
      <c r="H467" s="217" t="b">
        <v>0</v>
      </c>
      <c r="I467" s="217" t="b">
        <v>0</v>
      </c>
      <c r="J467" s="152" t="str">
        <f t="shared" si="87"/>
        <v>-</v>
      </c>
      <c r="K467" s="218"/>
      <c r="L467" s="219"/>
      <c r="M467" s="220"/>
      <c r="N467" s="152" t="str">
        <f t="shared" si="88"/>
        <v>-</v>
      </c>
      <c r="O467" s="221"/>
      <c r="P467" s="222"/>
      <c r="Q467" s="214"/>
      <c r="R467" s="223"/>
      <c r="S467" s="213"/>
      <c r="T467" s="214"/>
      <c r="U467" s="79" t="str">
        <f>IF(ISBLANK(T467), "", VLOOKUP(T467, Z!$A$2:$C$4127, 3, FALSE))</f>
        <v/>
      </c>
      <c r="V467" s="225"/>
      <c r="W467" s="160">
        <f t="shared" si="89"/>
        <v>0</v>
      </c>
      <c r="X467" s="237"/>
      <c r="Y467" s="241">
        <f t="shared" si="90"/>
        <v>0</v>
      </c>
      <c r="Z467" s="242">
        <f t="shared" si="91"/>
        <v>15</v>
      </c>
      <c r="AA467" s="242">
        <v>0.75</v>
      </c>
      <c r="AB467" s="242">
        <f t="shared" si="85"/>
        <v>1.8</v>
      </c>
      <c r="AC467" s="242">
        <f t="shared" si="92"/>
        <v>43</v>
      </c>
      <c r="AD467" s="241" t="str" cm="1">
        <f t="array" ref="AD467">IFERROR(INDEX($AO$26:$AO$35, AF467), "-")</f>
        <v>-</v>
      </c>
      <c r="AE467" s="243" cm="1">
        <f t="array" ref="AE467">IFERROR(INDEX(($AP$26:$AS$35,$AP$36:$AV$40), IF($Y$20="B", MATCH($AF467, $AN$36:$AN$40, 0), MATCH($AF467, $AN$26:$AN$35, 0)), MATCH($AK467, $AP$25:$AV$25, 0), IF($Y$20="B", 2, 1)), 0)</f>
        <v>0</v>
      </c>
      <c r="AF467" s="244" t="str">
        <f t="shared" si="86"/>
        <v>-</v>
      </c>
      <c r="AG467" s="244" t="str">
        <f t="shared" si="93"/>
        <v>-</v>
      </c>
      <c r="AH467" s="245" t="str">
        <f t="shared" si="94"/>
        <v>-</v>
      </c>
      <c r="AI467" s="245" t="str">
        <f t="shared" si="95"/>
        <v>-</v>
      </c>
      <c r="AJ467" s="245" t="str" cm="1">
        <f t="array" ref="AJ467">IF($AG467=1, IF(ISBLANK($L467), "!", $L467), IFERROR(_xlfn.SWITCH(TRUE, AH467&lt;=0.5, "A", AH467&lt;=1, "B", AH467&lt;=1.5, "C", AH467&lt;=2, "D", AH467&lt;=2.5, "E", AH467&lt;=3, "F", AH467&lt;=1000, "G"), "-"))</f>
        <v>-</v>
      </c>
      <c r="AK467" s="245" t="str">
        <f t="shared" si="96"/>
        <v>-</v>
      </c>
      <c r="AL467" s="246" t="str">
        <f t="shared" si="97"/>
        <v>-</v>
      </c>
      <c r="AM467" s="237"/>
      <c r="AN467" s="237"/>
      <c r="AO467" s="237"/>
      <c r="AP467" s="237"/>
      <c r="AQ467" s="237"/>
      <c r="AR467" s="237"/>
      <c r="AS467" s="237"/>
      <c r="AT467" s="237"/>
      <c r="AU467" s="237"/>
      <c r="AV467" s="237"/>
      <c r="AW467" s="13"/>
      <c r="AX467" s="13"/>
    </row>
    <row r="468" spans="1:50" ht="12.75" customHeight="1" x14ac:dyDescent="0.2">
      <c r="A468" s="144">
        <f t="shared" si="84"/>
        <v>16</v>
      </c>
      <c r="B468" s="9">
        <v>445</v>
      </c>
      <c r="C468" s="213"/>
      <c r="D468" s="214"/>
      <c r="E468" s="79" t="str">
        <f>IF(ISBLANK(D468), "", VLOOKUP(D468, Z!$A$2:$C$4127, 3, FALSE))</f>
        <v/>
      </c>
      <c r="F468" s="215"/>
      <c r="G468" s="216"/>
      <c r="H468" s="217" t="b">
        <v>0</v>
      </c>
      <c r="I468" s="217" t="b">
        <v>0</v>
      </c>
      <c r="J468" s="152" t="str">
        <f t="shared" si="87"/>
        <v>-</v>
      </c>
      <c r="K468" s="218"/>
      <c r="L468" s="219"/>
      <c r="M468" s="220"/>
      <c r="N468" s="152" t="str">
        <f t="shared" si="88"/>
        <v>-</v>
      </c>
      <c r="O468" s="221"/>
      <c r="P468" s="222"/>
      <c r="Q468" s="214"/>
      <c r="R468" s="223"/>
      <c r="S468" s="213"/>
      <c r="T468" s="214"/>
      <c r="U468" s="79" t="str">
        <f>IF(ISBLANK(T468), "", VLOOKUP(T468, Z!$A$2:$C$4127, 3, FALSE))</f>
        <v/>
      </c>
      <c r="V468" s="225"/>
      <c r="W468" s="160">
        <f t="shared" si="89"/>
        <v>0</v>
      </c>
      <c r="X468" s="237"/>
      <c r="Y468" s="241">
        <f t="shared" si="90"/>
        <v>0</v>
      </c>
      <c r="Z468" s="242">
        <f t="shared" si="91"/>
        <v>15</v>
      </c>
      <c r="AA468" s="242">
        <v>0.75</v>
      </c>
      <c r="AB468" s="242">
        <f t="shared" si="85"/>
        <v>1.8</v>
      </c>
      <c r="AC468" s="242">
        <f t="shared" si="92"/>
        <v>43</v>
      </c>
      <c r="AD468" s="241" t="str" cm="1">
        <f t="array" ref="AD468">IFERROR(INDEX($AO$26:$AO$35, AF468), "-")</f>
        <v>-</v>
      </c>
      <c r="AE468" s="243" cm="1">
        <f t="array" ref="AE468">IFERROR(INDEX(($AP$26:$AS$35,$AP$36:$AV$40), IF($Y$20="B", MATCH($AF468, $AN$36:$AN$40, 0), MATCH($AF468, $AN$26:$AN$35, 0)), MATCH($AK468, $AP$25:$AV$25, 0), IF($Y$20="B", 2, 1)), 0)</f>
        <v>0</v>
      </c>
      <c r="AF468" s="244" t="str">
        <f t="shared" si="86"/>
        <v>-</v>
      </c>
      <c r="AG468" s="244" t="str">
        <f t="shared" si="93"/>
        <v>-</v>
      </c>
      <c r="AH468" s="245" t="str">
        <f t="shared" si="94"/>
        <v>-</v>
      </c>
      <c r="AI468" s="245" t="str">
        <f t="shared" si="95"/>
        <v>-</v>
      </c>
      <c r="AJ468" s="245" t="str" cm="1">
        <f t="array" ref="AJ468">IF($AG468=1, IF(ISBLANK($L468), "!", $L468), IFERROR(_xlfn.SWITCH(TRUE, AH468&lt;=0.5, "A", AH468&lt;=1, "B", AH468&lt;=1.5, "C", AH468&lt;=2, "D", AH468&lt;=2.5, "E", AH468&lt;=3, "F", AH468&lt;=1000, "G"), "-"))</f>
        <v>-</v>
      </c>
      <c r="AK468" s="245" t="str">
        <f t="shared" si="96"/>
        <v>-</v>
      </c>
      <c r="AL468" s="246" t="str">
        <f t="shared" si="97"/>
        <v>-</v>
      </c>
      <c r="AM468" s="237"/>
      <c r="AN468" s="237"/>
      <c r="AO468" s="237"/>
      <c r="AP468" s="237"/>
      <c r="AQ468" s="237"/>
      <c r="AR468" s="237"/>
      <c r="AS468" s="237"/>
      <c r="AT468" s="237"/>
      <c r="AU468" s="237"/>
      <c r="AV468" s="237"/>
      <c r="AW468" s="13"/>
      <c r="AX468" s="13"/>
    </row>
    <row r="469" spans="1:50" ht="12.75" customHeight="1" x14ac:dyDescent="0.2">
      <c r="A469" s="144">
        <f t="shared" si="84"/>
        <v>16</v>
      </c>
      <c r="B469" s="9">
        <v>446</v>
      </c>
      <c r="C469" s="213"/>
      <c r="D469" s="214"/>
      <c r="E469" s="79" t="str">
        <f>IF(ISBLANK(D469), "", VLOOKUP(D469, Z!$A$2:$C$4127, 3, FALSE))</f>
        <v/>
      </c>
      <c r="F469" s="215"/>
      <c r="G469" s="216"/>
      <c r="H469" s="217" t="b">
        <v>0</v>
      </c>
      <c r="I469" s="217" t="b">
        <v>0</v>
      </c>
      <c r="J469" s="152" t="str">
        <f t="shared" si="87"/>
        <v>-</v>
      </c>
      <c r="K469" s="218"/>
      <c r="L469" s="219"/>
      <c r="M469" s="220"/>
      <c r="N469" s="152" t="str">
        <f t="shared" si="88"/>
        <v>-</v>
      </c>
      <c r="O469" s="221"/>
      <c r="P469" s="222"/>
      <c r="Q469" s="214"/>
      <c r="R469" s="223"/>
      <c r="S469" s="213"/>
      <c r="T469" s="214"/>
      <c r="U469" s="79" t="str">
        <f>IF(ISBLANK(T469), "", VLOOKUP(T469, Z!$A$2:$C$4127, 3, FALSE))</f>
        <v/>
      </c>
      <c r="V469" s="225"/>
      <c r="W469" s="160">
        <f t="shared" si="89"/>
        <v>0</v>
      </c>
      <c r="X469" s="237"/>
      <c r="Y469" s="241">
        <f t="shared" si="90"/>
        <v>0</v>
      </c>
      <c r="Z469" s="242">
        <f t="shared" si="91"/>
        <v>15</v>
      </c>
      <c r="AA469" s="242">
        <v>0.75</v>
      </c>
      <c r="AB469" s="242">
        <f t="shared" si="85"/>
        <v>1.8</v>
      </c>
      <c r="AC469" s="242">
        <f t="shared" si="92"/>
        <v>43</v>
      </c>
      <c r="AD469" s="241" t="str" cm="1">
        <f t="array" ref="AD469">IFERROR(INDEX($AO$26:$AO$35, AF469), "-")</f>
        <v>-</v>
      </c>
      <c r="AE469" s="243" cm="1">
        <f t="array" ref="AE469">IFERROR(INDEX(($AP$26:$AS$35,$AP$36:$AV$40), IF($Y$20="B", MATCH($AF469, $AN$36:$AN$40, 0), MATCH($AF469, $AN$26:$AN$35, 0)), MATCH($AK469, $AP$25:$AV$25, 0), IF($Y$20="B", 2, 1)), 0)</f>
        <v>0</v>
      </c>
      <c r="AF469" s="244" t="str">
        <f t="shared" si="86"/>
        <v>-</v>
      </c>
      <c r="AG469" s="244" t="str">
        <f t="shared" si="93"/>
        <v>-</v>
      </c>
      <c r="AH469" s="245" t="str">
        <f t="shared" si="94"/>
        <v>-</v>
      </c>
      <c r="AI469" s="245" t="str">
        <f t="shared" si="95"/>
        <v>-</v>
      </c>
      <c r="AJ469" s="245" t="str" cm="1">
        <f t="array" ref="AJ469">IF($AG469=1, IF(ISBLANK($L469), "!", $L469), IFERROR(_xlfn.SWITCH(TRUE, AH469&lt;=0.5, "A", AH469&lt;=1, "B", AH469&lt;=1.5, "C", AH469&lt;=2, "D", AH469&lt;=2.5, "E", AH469&lt;=3, "F", AH469&lt;=1000, "G"), "-"))</f>
        <v>-</v>
      </c>
      <c r="AK469" s="245" t="str">
        <f t="shared" si="96"/>
        <v>-</v>
      </c>
      <c r="AL469" s="246" t="str">
        <f t="shared" si="97"/>
        <v>-</v>
      </c>
      <c r="AM469" s="237"/>
      <c r="AN469" s="237"/>
      <c r="AO469" s="237"/>
      <c r="AP469" s="237"/>
      <c r="AQ469" s="237"/>
      <c r="AR469" s="237"/>
      <c r="AS469" s="237"/>
      <c r="AT469" s="237"/>
      <c r="AU469" s="237"/>
      <c r="AV469" s="237"/>
      <c r="AW469" s="13"/>
      <c r="AX469" s="13"/>
    </row>
    <row r="470" spans="1:50" ht="12.75" customHeight="1" x14ac:dyDescent="0.2">
      <c r="A470" s="144">
        <f t="shared" si="84"/>
        <v>16</v>
      </c>
      <c r="B470" s="9">
        <v>447</v>
      </c>
      <c r="C470" s="213"/>
      <c r="D470" s="214"/>
      <c r="E470" s="79" t="str">
        <f>IF(ISBLANK(D470), "", VLOOKUP(D470, Z!$A$2:$C$4127, 3, FALSE))</f>
        <v/>
      </c>
      <c r="F470" s="215"/>
      <c r="G470" s="216"/>
      <c r="H470" s="217" t="b">
        <v>0</v>
      </c>
      <c r="I470" s="217" t="b">
        <v>0</v>
      </c>
      <c r="J470" s="152" t="str">
        <f t="shared" si="87"/>
        <v>-</v>
      </c>
      <c r="K470" s="218"/>
      <c r="L470" s="219"/>
      <c r="M470" s="220"/>
      <c r="N470" s="152" t="str">
        <f t="shared" si="88"/>
        <v>-</v>
      </c>
      <c r="O470" s="221"/>
      <c r="P470" s="222"/>
      <c r="Q470" s="214"/>
      <c r="R470" s="223"/>
      <c r="S470" s="213"/>
      <c r="T470" s="214"/>
      <c r="U470" s="79" t="str">
        <f>IF(ISBLANK(T470), "", VLOOKUP(T470, Z!$A$2:$C$4127, 3, FALSE))</f>
        <v/>
      </c>
      <c r="V470" s="225"/>
      <c r="W470" s="160">
        <f t="shared" si="89"/>
        <v>0</v>
      </c>
      <c r="X470" s="237"/>
      <c r="Y470" s="241">
        <f t="shared" si="90"/>
        <v>0</v>
      </c>
      <c r="Z470" s="242">
        <f t="shared" si="91"/>
        <v>15</v>
      </c>
      <c r="AA470" s="242">
        <v>0.75</v>
      </c>
      <c r="AB470" s="242">
        <f t="shared" si="85"/>
        <v>1.8</v>
      </c>
      <c r="AC470" s="242">
        <f t="shared" si="92"/>
        <v>43</v>
      </c>
      <c r="AD470" s="241" t="str" cm="1">
        <f t="array" ref="AD470">IFERROR(INDEX($AO$26:$AO$35, AF470), "-")</f>
        <v>-</v>
      </c>
      <c r="AE470" s="243" cm="1">
        <f t="array" ref="AE470">IFERROR(INDEX(($AP$26:$AS$35,$AP$36:$AV$40), IF($Y$20="B", MATCH($AF470, $AN$36:$AN$40, 0), MATCH($AF470, $AN$26:$AN$35, 0)), MATCH($AK470, $AP$25:$AV$25, 0), IF($Y$20="B", 2, 1)), 0)</f>
        <v>0</v>
      </c>
      <c r="AF470" s="244" t="str">
        <f t="shared" si="86"/>
        <v>-</v>
      </c>
      <c r="AG470" s="244" t="str">
        <f t="shared" si="93"/>
        <v>-</v>
      </c>
      <c r="AH470" s="245" t="str">
        <f t="shared" si="94"/>
        <v>-</v>
      </c>
      <c r="AI470" s="245" t="str">
        <f t="shared" si="95"/>
        <v>-</v>
      </c>
      <c r="AJ470" s="245" t="str" cm="1">
        <f t="array" ref="AJ470">IF($AG470=1, IF(ISBLANK($L470), "!", $L470), IFERROR(_xlfn.SWITCH(TRUE, AH470&lt;=0.5, "A", AH470&lt;=1, "B", AH470&lt;=1.5, "C", AH470&lt;=2, "D", AH470&lt;=2.5, "E", AH470&lt;=3, "F", AH470&lt;=1000, "G"), "-"))</f>
        <v>-</v>
      </c>
      <c r="AK470" s="245" t="str">
        <f t="shared" si="96"/>
        <v>-</v>
      </c>
      <c r="AL470" s="246" t="str">
        <f t="shared" si="97"/>
        <v>-</v>
      </c>
      <c r="AM470" s="237"/>
      <c r="AN470" s="237"/>
      <c r="AO470" s="237"/>
      <c r="AP470" s="237"/>
      <c r="AQ470" s="237"/>
      <c r="AR470" s="237"/>
      <c r="AS470" s="237"/>
      <c r="AT470" s="237"/>
      <c r="AU470" s="237"/>
      <c r="AV470" s="237"/>
      <c r="AW470" s="13"/>
      <c r="AX470" s="13"/>
    </row>
    <row r="471" spans="1:50" ht="12.75" customHeight="1" x14ac:dyDescent="0.2">
      <c r="A471" s="144">
        <f t="shared" si="84"/>
        <v>16</v>
      </c>
      <c r="B471" s="9">
        <v>448</v>
      </c>
      <c r="C471" s="213"/>
      <c r="D471" s="214"/>
      <c r="E471" s="79" t="str">
        <f>IF(ISBLANK(D471), "", VLOOKUP(D471, Z!$A$2:$C$4127, 3, FALSE))</f>
        <v/>
      </c>
      <c r="F471" s="215"/>
      <c r="G471" s="216"/>
      <c r="H471" s="217" t="b">
        <v>0</v>
      </c>
      <c r="I471" s="217" t="b">
        <v>0</v>
      </c>
      <c r="J471" s="152" t="str">
        <f t="shared" si="87"/>
        <v>-</v>
      </c>
      <c r="K471" s="218"/>
      <c r="L471" s="219"/>
      <c r="M471" s="220"/>
      <c r="N471" s="152" t="str">
        <f t="shared" si="88"/>
        <v>-</v>
      </c>
      <c r="O471" s="221"/>
      <c r="P471" s="222"/>
      <c r="Q471" s="214"/>
      <c r="R471" s="223"/>
      <c r="S471" s="213"/>
      <c r="T471" s="214"/>
      <c r="U471" s="79" t="str">
        <f>IF(ISBLANK(T471), "", VLOOKUP(T471, Z!$A$2:$C$4127, 3, FALSE))</f>
        <v/>
      </c>
      <c r="V471" s="225"/>
      <c r="W471" s="160">
        <f t="shared" si="89"/>
        <v>0</v>
      </c>
      <c r="X471" s="237"/>
      <c r="Y471" s="241">
        <f t="shared" si="90"/>
        <v>0</v>
      </c>
      <c r="Z471" s="242">
        <f t="shared" si="91"/>
        <v>15</v>
      </c>
      <c r="AA471" s="242">
        <v>0.75</v>
      </c>
      <c r="AB471" s="242">
        <f t="shared" si="85"/>
        <v>1.8</v>
      </c>
      <c r="AC471" s="242">
        <f t="shared" si="92"/>
        <v>43</v>
      </c>
      <c r="AD471" s="241" t="str" cm="1">
        <f t="array" ref="AD471">IFERROR(INDEX($AO$26:$AO$35, AF471), "-")</f>
        <v>-</v>
      </c>
      <c r="AE471" s="243" cm="1">
        <f t="array" ref="AE471">IFERROR(INDEX(($AP$26:$AS$35,$AP$36:$AV$40), IF($Y$20="B", MATCH($AF471, $AN$36:$AN$40, 0), MATCH($AF471, $AN$26:$AN$35, 0)), MATCH($AK471, $AP$25:$AV$25, 0), IF($Y$20="B", 2, 1)), 0)</f>
        <v>0</v>
      </c>
      <c r="AF471" s="244" t="str">
        <f t="shared" si="86"/>
        <v>-</v>
      </c>
      <c r="AG471" s="244" t="str">
        <f t="shared" si="93"/>
        <v>-</v>
      </c>
      <c r="AH471" s="245" t="str">
        <f t="shared" si="94"/>
        <v>-</v>
      </c>
      <c r="AI471" s="245" t="str">
        <f t="shared" si="95"/>
        <v>-</v>
      </c>
      <c r="AJ471" s="245" t="str" cm="1">
        <f t="array" ref="AJ471">IF($AG471=1, IF(ISBLANK($L471), "!", $L471), IFERROR(_xlfn.SWITCH(TRUE, AH471&lt;=0.5, "A", AH471&lt;=1, "B", AH471&lt;=1.5, "C", AH471&lt;=2, "D", AH471&lt;=2.5, "E", AH471&lt;=3, "F", AH471&lt;=1000, "G"), "-"))</f>
        <v>-</v>
      </c>
      <c r="AK471" s="245" t="str">
        <f t="shared" si="96"/>
        <v>-</v>
      </c>
      <c r="AL471" s="246" t="str">
        <f t="shared" si="97"/>
        <v>-</v>
      </c>
      <c r="AM471" s="237"/>
      <c r="AN471" s="237"/>
      <c r="AO471" s="237"/>
      <c r="AP471" s="237"/>
      <c r="AQ471" s="237"/>
      <c r="AR471" s="237"/>
      <c r="AS471" s="237"/>
      <c r="AT471" s="237"/>
      <c r="AU471" s="237"/>
      <c r="AV471" s="237"/>
      <c r="AW471" s="13"/>
      <c r="AX471" s="13"/>
    </row>
    <row r="472" spans="1:50" ht="12.75" customHeight="1" x14ac:dyDescent="0.2">
      <c r="A472" s="144">
        <f t="shared" ref="A472:A535" si="98">COUNTBLANK(C472:G472) + COUNTBLANK(O472:W472) + IF(I472, COUNTBLANK(K472:L472), COUNTBLANK(J472:N472))</f>
        <v>16</v>
      </c>
      <c r="B472" s="9">
        <v>449</v>
      </c>
      <c r="C472" s="213"/>
      <c r="D472" s="214"/>
      <c r="E472" s="79" t="str">
        <f>IF(ISBLANK(D472), "", VLOOKUP(D472, Z!$A$2:$C$4127, 3, FALSE))</f>
        <v/>
      </c>
      <c r="F472" s="215"/>
      <c r="G472" s="216"/>
      <c r="H472" s="217" t="b">
        <v>0</v>
      </c>
      <c r="I472" s="217" t="b">
        <v>0</v>
      </c>
      <c r="J472" s="152" t="str">
        <f t="shared" si="87"/>
        <v>-</v>
      </c>
      <c r="K472" s="218"/>
      <c r="L472" s="219"/>
      <c r="M472" s="220"/>
      <c r="N472" s="152" t="str">
        <f t="shared" si="88"/>
        <v>-</v>
      </c>
      <c r="O472" s="221"/>
      <c r="P472" s="222"/>
      <c r="Q472" s="214"/>
      <c r="R472" s="223"/>
      <c r="S472" s="213"/>
      <c r="T472" s="214"/>
      <c r="U472" s="79" t="str">
        <f>IF(ISBLANK(T472), "", VLOOKUP(T472, Z!$A$2:$C$4127, 3, FALSE))</f>
        <v/>
      </c>
      <c r="V472" s="225"/>
      <c r="W472" s="160">
        <f t="shared" si="89"/>
        <v>0</v>
      </c>
      <c r="X472" s="237"/>
      <c r="Y472" s="241">
        <f t="shared" si="90"/>
        <v>0</v>
      </c>
      <c r="Z472" s="242">
        <f t="shared" si="91"/>
        <v>15</v>
      </c>
      <c r="AA472" s="242">
        <v>0.75</v>
      </c>
      <c r="AB472" s="242">
        <f t="shared" ref="AB472:AB535" si="99">IF(H472, 1.4, 1.8)</f>
        <v>1.8</v>
      </c>
      <c r="AC472" s="242">
        <f t="shared" si="92"/>
        <v>43</v>
      </c>
      <c r="AD472" s="241" t="str" cm="1">
        <f t="array" ref="AD472">IFERROR(INDEX($AO$26:$AO$35, AF472), "-")</f>
        <v>-</v>
      </c>
      <c r="AE472" s="243" cm="1">
        <f t="array" ref="AE472">IFERROR(INDEX(($AP$26:$AS$35,$AP$36:$AV$40), IF($Y$20="B", MATCH($AF472, $AN$36:$AN$40, 0), MATCH($AF472, $AN$26:$AN$35, 0)), MATCH($AK472, $AP$25:$AV$25, 0), IF($Y$20="B", 2, 1)), 0)</f>
        <v>0</v>
      </c>
      <c r="AF472" s="244" t="str">
        <f t="shared" ref="AF472:AF535" si="100">IFERROR(MATCH($G472,INDEX(categories_EZ,,1),0),IFERROR(MATCH($G472,INDEX(categories_EZ,,2),0),IFERROR(MATCH($G472,INDEX(categories_EZ,,3),0),"-")))</f>
        <v>-</v>
      </c>
      <c r="AG472" s="244" t="str">
        <f t="shared" si="93"/>
        <v>-</v>
      </c>
      <c r="AH472" s="245" t="str">
        <f t="shared" si="94"/>
        <v>-</v>
      </c>
      <c r="AI472" s="245" t="str">
        <f t="shared" si="95"/>
        <v>-</v>
      </c>
      <c r="AJ472" s="245" t="str" cm="1">
        <f t="array" ref="AJ472">IF($AG472=1, IF(ISBLANK($L472), "!", $L472), IFERROR(_xlfn.SWITCH(TRUE, AH472&lt;=0.5, "A", AH472&lt;=1, "B", AH472&lt;=1.5, "C", AH472&lt;=2, "D", AH472&lt;=2.5, "E", AH472&lt;=3, "F", AH472&lt;=1000, "G"), "-"))</f>
        <v>-</v>
      </c>
      <c r="AK472" s="245" t="str">
        <f t="shared" si="96"/>
        <v>-</v>
      </c>
      <c r="AL472" s="246" t="str">
        <f t="shared" si="97"/>
        <v>-</v>
      </c>
      <c r="AM472" s="237"/>
      <c r="AN472" s="237"/>
      <c r="AO472" s="237"/>
      <c r="AP472" s="237"/>
      <c r="AQ472" s="237"/>
      <c r="AR472" s="237"/>
      <c r="AS472" s="237"/>
      <c r="AT472" s="237"/>
      <c r="AU472" s="237"/>
      <c r="AV472" s="237"/>
      <c r="AW472" s="13"/>
      <c r="AX472" s="13"/>
    </row>
    <row r="473" spans="1:50" ht="12.75" customHeight="1" x14ac:dyDescent="0.2">
      <c r="A473" s="144">
        <f t="shared" si="98"/>
        <v>16</v>
      </c>
      <c r="B473" s="9">
        <v>450</v>
      </c>
      <c r="C473" s="213"/>
      <c r="D473" s="214"/>
      <c r="E473" s="79" t="str">
        <f>IF(ISBLANK(D473), "", VLOOKUP(D473, Z!$A$2:$C$4127, 3, FALSE))</f>
        <v/>
      </c>
      <c r="F473" s="215"/>
      <c r="G473" s="216"/>
      <c r="H473" s="217" t="b">
        <v>0</v>
      </c>
      <c r="I473" s="217" t="b">
        <v>0</v>
      </c>
      <c r="J473" s="152" t="str">
        <f t="shared" ref="J473:J536" si="101">AD473</f>
        <v>-</v>
      </c>
      <c r="K473" s="218"/>
      <c r="L473" s="219"/>
      <c r="M473" s="220"/>
      <c r="N473" s="152" t="str">
        <f t="shared" ref="N473:N536" si="102">AJ473</f>
        <v>-</v>
      </c>
      <c r="O473" s="221"/>
      <c r="P473" s="222"/>
      <c r="Q473" s="214"/>
      <c r="R473" s="223"/>
      <c r="S473" s="213"/>
      <c r="T473" s="214"/>
      <c r="U473" s="79" t="str">
        <f>IF(ISBLANK(T473), "", VLOOKUP(T473, Z!$A$2:$C$4127, 3, FALSE))</f>
        <v/>
      </c>
      <c r="V473" s="225"/>
      <c r="W473" s="160">
        <f t="shared" ref="W473:W536" si="103">IF(AL473=TRUE, 0, $Y473 * 1000)</f>
        <v>0</v>
      </c>
      <c r="X473" s="237"/>
      <c r="Y473" s="241">
        <f t="shared" ref="Y473:Y536" si="104">IFERROR(AE473, 0)</f>
        <v>0</v>
      </c>
      <c r="Z473" s="242">
        <f t="shared" ref="Z473:Z536" si="105">IF($Y$20="A", 15, 5)</f>
        <v>15</v>
      </c>
      <c r="AA473" s="242">
        <v>0.75</v>
      </c>
      <c r="AB473" s="242">
        <f t="shared" si="99"/>
        <v>1.8</v>
      </c>
      <c r="AC473" s="242">
        <f t="shared" ref="AC473:AC536" si="106">IFERROR((16 + 15 * AB473), "-")</f>
        <v>43</v>
      </c>
      <c r="AD473" s="241" t="str" cm="1">
        <f t="array" ref="AD473">IFERROR(INDEX($AO$26:$AO$35, AF473), "-")</f>
        <v>-</v>
      </c>
      <c r="AE473" s="243" cm="1">
        <f t="array" ref="AE473">IFERROR(INDEX(($AP$26:$AS$35,$AP$36:$AV$40), IF($Y$20="B", MATCH($AF473, $AN$36:$AN$40, 0), MATCH($AF473, $AN$26:$AN$35, 0)), MATCH($AK473, $AP$25:$AV$25, 0), IF($Y$20="B", 2, 1)), 0)</f>
        <v>0</v>
      </c>
      <c r="AF473" s="244" t="str">
        <f t="shared" si="100"/>
        <v>-</v>
      </c>
      <c r="AG473" s="244" t="str">
        <f t="shared" ref="AG473:AG536" si="107">IF(ISNUMBER(AF473), IF($I473, 1, 2), "-")</f>
        <v>-</v>
      </c>
      <c r="AH473" s="245" t="str">
        <f t="shared" ref="AH473:AH536" si="108">IF(AND(M473&gt;0, AG473=2), M473/AC473, "-")</f>
        <v>-</v>
      </c>
      <c r="AI473" s="245" t="str">
        <f t="shared" ref="AI473:AI536" si="109">IF(M473&gt;0, MAX(M473/AC473 - 0.5, 0.5), "-")</f>
        <v>-</v>
      </c>
      <c r="AJ473" s="245" t="str" cm="1">
        <f t="array" ref="AJ473">IF($AG473=1, IF(ISBLANK($L473), "!", $L473), IFERROR(_xlfn.SWITCH(TRUE, AH473&lt;=0.5, "A", AH473&lt;=1, "B", AH473&lt;=1.5, "C", AH473&lt;=2, "D", AH473&lt;=2.5, "E", AH473&lt;=3, "F", AH473&lt;=1000, "G"), "-"))</f>
        <v>-</v>
      </c>
      <c r="AK473" s="245" t="str">
        <f t="shared" ref="AK473:AK536" si="110">IF(AJ473&lt;&gt;"-", IF($AG473=1, $AJ473, IF(AND($Y$20="A", AJ473&gt;"D"), "!", CHAR((MAX(CODE(AJ473)-1, CODE("A")))))), "-")</f>
        <v>-</v>
      </c>
      <c r="AL473" s="246" t="str">
        <f t="shared" ref="AL473:AL536" si="111">IF($Y$20="B", FALSE, IFERROR(AND(AG473&lt;&gt;1, AI473+0.5&gt;2), "-"))</f>
        <v>-</v>
      </c>
      <c r="AM473" s="237"/>
      <c r="AN473" s="237"/>
      <c r="AO473" s="237"/>
      <c r="AP473" s="237"/>
      <c r="AQ473" s="237"/>
      <c r="AR473" s="237"/>
      <c r="AS473" s="237"/>
      <c r="AT473" s="237"/>
      <c r="AU473" s="237"/>
      <c r="AV473" s="237"/>
      <c r="AW473" s="13"/>
      <c r="AX473" s="13"/>
    </row>
    <row r="474" spans="1:50" ht="12.75" customHeight="1" x14ac:dyDescent="0.2">
      <c r="A474" s="144">
        <f t="shared" si="98"/>
        <v>16</v>
      </c>
      <c r="B474" s="9">
        <v>451</v>
      </c>
      <c r="C474" s="213"/>
      <c r="D474" s="214"/>
      <c r="E474" s="79" t="str">
        <f>IF(ISBLANK(D474), "", VLOOKUP(D474, Z!$A$2:$C$4127, 3, FALSE))</f>
        <v/>
      </c>
      <c r="F474" s="215"/>
      <c r="G474" s="216"/>
      <c r="H474" s="217" t="b">
        <v>0</v>
      </c>
      <c r="I474" s="217" t="b">
        <v>0</v>
      </c>
      <c r="J474" s="152" t="str">
        <f t="shared" si="101"/>
        <v>-</v>
      </c>
      <c r="K474" s="218"/>
      <c r="L474" s="219"/>
      <c r="M474" s="220"/>
      <c r="N474" s="152" t="str">
        <f t="shared" si="102"/>
        <v>-</v>
      </c>
      <c r="O474" s="221"/>
      <c r="P474" s="222"/>
      <c r="Q474" s="214"/>
      <c r="R474" s="223"/>
      <c r="S474" s="213"/>
      <c r="T474" s="214"/>
      <c r="U474" s="79" t="str">
        <f>IF(ISBLANK(T474), "", VLOOKUP(T474, Z!$A$2:$C$4127, 3, FALSE))</f>
        <v/>
      </c>
      <c r="V474" s="225"/>
      <c r="W474" s="160">
        <f t="shared" si="103"/>
        <v>0</v>
      </c>
      <c r="X474" s="237"/>
      <c r="Y474" s="241">
        <f t="shared" si="104"/>
        <v>0</v>
      </c>
      <c r="Z474" s="242">
        <f t="shared" si="105"/>
        <v>15</v>
      </c>
      <c r="AA474" s="242">
        <v>0.75</v>
      </c>
      <c r="AB474" s="242">
        <f t="shared" si="99"/>
        <v>1.8</v>
      </c>
      <c r="AC474" s="242">
        <f t="shared" si="106"/>
        <v>43</v>
      </c>
      <c r="AD474" s="241" t="str" cm="1">
        <f t="array" ref="AD474">IFERROR(INDEX($AO$26:$AO$35, AF474), "-")</f>
        <v>-</v>
      </c>
      <c r="AE474" s="243" cm="1">
        <f t="array" ref="AE474">IFERROR(INDEX(($AP$26:$AS$35,$AP$36:$AV$40), IF($Y$20="B", MATCH($AF474, $AN$36:$AN$40, 0), MATCH($AF474, $AN$26:$AN$35, 0)), MATCH($AK474, $AP$25:$AV$25, 0), IF($Y$20="B", 2, 1)), 0)</f>
        <v>0</v>
      </c>
      <c r="AF474" s="244" t="str">
        <f t="shared" si="100"/>
        <v>-</v>
      </c>
      <c r="AG474" s="244" t="str">
        <f t="shared" si="107"/>
        <v>-</v>
      </c>
      <c r="AH474" s="245" t="str">
        <f t="shared" si="108"/>
        <v>-</v>
      </c>
      <c r="AI474" s="245" t="str">
        <f t="shared" si="109"/>
        <v>-</v>
      </c>
      <c r="AJ474" s="245" t="str" cm="1">
        <f t="array" ref="AJ474">IF($AG474=1, IF(ISBLANK($L474), "!", $L474), IFERROR(_xlfn.SWITCH(TRUE, AH474&lt;=0.5, "A", AH474&lt;=1, "B", AH474&lt;=1.5, "C", AH474&lt;=2, "D", AH474&lt;=2.5, "E", AH474&lt;=3, "F", AH474&lt;=1000, "G"), "-"))</f>
        <v>-</v>
      </c>
      <c r="AK474" s="245" t="str">
        <f t="shared" si="110"/>
        <v>-</v>
      </c>
      <c r="AL474" s="246" t="str">
        <f t="shared" si="111"/>
        <v>-</v>
      </c>
      <c r="AM474" s="237"/>
      <c r="AN474" s="237"/>
      <c r="AO474" s="237"/>
      <c r="AP474" s="237"/>
      <c r="AQ474" s="237"/>
      <c r="AR474" s="237"/>
      <c r="AS474" s="237"/>
      <c r="AT474" s="237"/>
      <c r="AU474" s="237"/>
      <c r="AV474" s="237"/>
      <c r="AW474" s="13"/>
      <c r="AX474" s="13"/>
    </row>
    <row r="475" spans="1:50" ht="12.75" customHeight="1" x14ac:dyDescent="0.2">
      <c r="A475" s="144">
        <f t="shared" si="98"/>
        <v>16</v>
      </c>
      <c r="B475" s="9">
        <v>452</v>
      </c>
      <c r="C475" s="213"/>
      <c r="D475" s="214"/>
      <c r="E475" s="79" t="str">
        <f>IF(ISBLANK(D475), "", VLOOKUP(D475, Z!$A$2:$C$4127, 3, FALSE))</f>
        <v/>
      </c>
      <c r="F475" s="215"/>
      <c r="G475" s="216"/>
      <c r="H475" s="217" t="b">
        <v>0</v>
      </c>
      <c r="I475" s="217" t="b">
        <v>0</v>
      </c>
      <c r="J475" s="152" t="str">
        <f t="shared" si="101"/>
        <v>-</v>
      </c>
      <c r="K475" s="218"/>
      <c r="L475" s="219"/>
      <c r="M475" s="220"/>
      <c r="N475" s="152" t="str">
        <f t="shared" si="102"/>
        <v>-</v>
      </c>
      <c r="O475" s="221"/>
      <c r="P475" s="222"/>
      <c r="Q475" s="214"/>
      <c r="R475" s="223"/>
      <c r="S475" s="213"/>
      <c r="T475" s="214"/>
      <c r="U475" s="79" t="str">
        <f>IF(ISBLANK(T475), "", VLOOKUP(T475, Z!$A$2:$C$4127, 3, FALSE))</f>
        <v/>
      </c>
      <c r="V475" s="225"/>
      <c r="W475" s="160">
        <f t="shared" si="103"/>
        <v>0</v>
      </c>
      <c r="X475" s="237"/>
      <c r="Y475" s="241">
        <f t="shared" si="104"/>
        <v>0</v>
      </c>
      <c r="Z475" s="242">
        <f t="shared" si="105"/>
        <v>15</v>
      </c>
      <c r="AA475" s="242">
        <v>0.75</v>
      </c>
      <c r="AB475" s="242">
        <f t="shared" si="99"/>
        <v>1.8</v>
      </c>
      <c r="AC475" s="242">
        <f t="shared" si="106"/>
        <v>43</v>
      </c>
      <c r="AD475" s="241" t="str" cm="1">
        <f t="array" ref="AD475">IFERROR(INDEX($AO$26:$AO$35, AF475), "-")</f>
        <v>-</v>
      </c>
      <c r="AE475" s="243" cm="1">
        <f t="array" ref="AE475">IFERROR(INDEX(($AP$26:$AS$35,$AP$36:$AV$40), IF($Y$20="B", MATCH($AF475, $AN$36:$AN$40, 0), MATCH($AF475, $AN$26:$AN$35, 0)), MATCH($AK475, $AP$25:$AV$25, 0), IF($Y$20="B", 2, 1)), 0)</f>
        <v>0</v>
      </c>
      <c r="AF475" s="244" t="str">
        <f t="shared" si="100"/>
        <v>-</v>
      </c>
      <c r="AG475" s="244" t="str">
        <f t="shared" si="107"/>
        <v>-</v>
      </c>
      <c r="AH475" s="245" t="str">
        <f t="shared" si="108"/>
        <v>-</v>
      </c>
      <c r="AI475" s="245" t="str">
        <f t="shared" si="109"/>
        <v>-</v>
      </c>
      <c r="AJ475" s="245" t="str" cm="1">
        <f t="array" ref="AJ475">IF($AG475=1, IF(ISBLANK($L475), "!", $L475), IFERROR(_xlfn.SWITCH(TRUE, AH475&lt;=0.5, "A", AH475&lt;=1, "B", AH475&lt;=1.5, "C", AH475&lt;=2, "D", AH475&lt;=2.5, "E", AH475&lt;=3, "F", AH475&lt;=1000, "G"), "-"))</f>
        <v>-</v>
      </c>
      <c r="AK475" s="245" t="str">
        <f t="shared" si="110"/>
        <v>-</v>
      </c>
      <c r="AL475" s="246" t="str">
        <f t="shared" si="111"/>
        <v>-</v>
      </c>
      <c r="AM475" s="237"/>
      <c r="AN475" s="237"/>
      <c r="AO475" s="237"/>
      <c r="AP475" s="237"/>
      <c r="AQ475" s="237"/>
      <c r="AR475" s="237"/>
      <c r="AS475" s="237"/>
      <c r="AT475" s="237"/>
      <c r="AU475" s="237"/>
      <c r="AV475" s="237"/>
      <c r="AW475" s="13"/>
      <c r="AX475" s="13"/>
    </row>
    <row r="476" spans="1:50" ht="12.75" customHeight="1" x14ac:dyDescent="0.2">
      <c r="A476" s="144">
        <f t="shared" si="98"/>
        <v>16</v>
      </c>
      <c r="B476" s="9">
        <v>453</v>
      </c>
      <c r="C476" s="213"/>
      <c r="D476" s="214"/>
      <c r="E476" s="79" t="str">
        <f>IF(ISBLANK(D476), "", VLOOKUP(D476, Z!$A$2:$C$4127, 3, FALSE))</f>
        <v/>
      </c>
      <c r="F476" s="215"/>
      <c r="G476" s="216"/>
      <c r="H476" s="217" t="b">
        <v>0</v>
      </c>
      <c r="I476" s="217" t="b">
        <v>0</v>
      </c>
      <c r="J476" s="152" t="str">
        <f t="shared" si="101"/>
        <v>-</v>
      </c>
      <c r="K476" s="218"/>
      <c r="L476" s="219"/>
      <c r="M476" s="220"/>
      <c r="N476" s="152" t="str">
        <f t="shared" si="102"/>
        <v>-</v>
      </c>
      <c r="O476" s="221"/>
      <c r="P476" s="222"/>
      <c r="Q476" s="214"/>
      <c r="R476" s="223"/>
      <c r="S476" s="213"/>
      <c r="T476" s="214"/>
      <c r="U476" s="79" t="str">
        <f>IF(ISBLANK(T476), "", VLOOKUP(T476, Z!$A$2:$C$4127, 3, FALSE))</f>
        <v/>
      </c>
      <c r="V476" s="225"/>
      <c r="W476" s="160">
        <f t="shared" si="103"/>
        <v>0</v>
      </c>
      <c r="X476" s="237"/>
      <c r="Y476" s="241">
        <f t="shared" si="104"/>
        <v>0</v>
      </c>
      <c r="Z476" s="242">
        <f t="shared" si="105"/>
        <v>15</v>
      </c>
      <c r="AA476" s="242">
        <v>0.75</v>
      </c>
      <c r="AB476" s="242">
        <f t="shared" si="99"/>
        <v>1.8</v>
      </c>
      <c r="AC476" s="242">
        <f t="shared" si="106"/>
        <v>43</v>
      </c>
      <c r="AD476" s="241" t="str" cm="1">
        <f t="array" ref="AD476">IFERROR(INDEX($AO$26:$AO$35, AF476), "-")</f>
        <v>-</v>
      </c>
      <c r="AE476" s="243" cm="1">
        <f t="array" ref="AE476">IFERROR(INDEX(($AP$26:$AS$35,$AP$36:$AV$40), IF($Y$20="B", MATCH($AF476, $AN$36:$AN$40, 0), MATCH($AF476, $AN$26:$AN$35, 0)), MATCH($AK476, $AP$25:$AV$25, 0), IF($Y$20="B", 2, 1)), 0)</f>
        <v>0</v>
      </c>
      <c r="AF476" s="244" t="str">
        <f t="shared" si="100"/>
        <v>-</v>
      </c>
      <c r="AG476" s="244" t="str">
        <f t="shared" si="107"/>
        <v>-</v>
      </c>
      <c r="AH476" s="245" t="str">
        <f t="shared" si="108"/>
        <v>-</v>
      </c>
      <c r="AI476" s="245" t="str">
        <f t="shared" si="109"/>
        <v>-</v>
      </c>
      <c r="AJ476" s="245" t="str" cm="1">
        <f t="array" ref="AJ476">IF($AG476=1, IF(ISBLANK($L476), "!", $L476), IFERROR(_xlfn.SWITCH(TRUE, AH476&lt;=0.5, "A", AH476&lt;=1, "B", AH476&lt;=1.5, "C", AH476&lt;=2, "D", AH476&lt;=2.5, "E", AH476&lt;=3, "F", AH476&lt;=1000, "G"), "-"))</f>
        <v>-</v>
      </c>
      <c r="AK476" s="245" t="str">
        <f t="shared" si="110"/>
        <v>-</v>
      </c>
      <c r="AL476" s="246" t="str">
        <f t="shared" si="111"/>
        <v>-</v>
      </c>
      <c r="AM476" s="237"/>
      <c r="AN476" s="237"/>
      <c r="AO476" s="237"/>
      <c r="AP476" s="237"/>
      <c r="AQ476" s="237"/>
      <c r="AR476" s="237"/>
      <c r="AS476" s="237"/>
      <c r="AT476" s="237"/>
      <c r="AU476" s="237"/>
      <c r="AV476" s="237"/>
      <c r="AW476" s="13"/>
      <c r="AX476" s="13"/>
    </row>
    <row r="477" spans="1:50" ht="12.75" customHeight="1" x14ac:dyDescent="0.2">
      <c r="A477" s="144">
        <f t="shared" si="98"/>
        <v>16</v>
      </c>
      <c r="B477" s="9">
        <v>454</v>
      </c>
      <c r="C477" s="213"/>
      <c r="D477" s="214"/>
      <c r="E477" s="79" t="str">
        <f>IF(ISBLANK(D477), "", VLOOKUP(D477, Z!$A$2:$C$4127, 3, FALSE))</f>
        <v/>
      </c>
      <c r="F477" s="215"/>
      <c r="G477" s="216"/>
      <c r="H477" s="217" t="b">
        <v>0</v>
      </c>
      <c r="I477" s="217" t="b">
        <v>0</v>
      </c>
      <c r="J477" s="152" t="str">
        <f t="shared" si="101"/>
        <v>-</v>
      </c>
      <c r="K477" s="218"/>
      <c r="L477" s="219"/>
      <c r="M477" s="220"/>
      <c r="N477" s="152" t="str">
        <f t="shared" si="102"/>
        <v>-</v>
      </c>
      <c r="O477" s="221"/>
      <c r="P477" s="222"/>
      <c r="Q477" s="214"/>
      <c r="R477" s="223"/>
      <c r="S477" s="213"/>
      <c r="T477" s="214"/>
      <c r="U477" s="79" t="str">
        <f>IF(ISBLANK(T477), "", VLOOKUP(T477, Z!$A$2:$C$4127, 3, FALSE))</f>
        <v/>
      </c>
      <c r="V477" s="225"/>
      <c r="W477" s="160">
        <f t="shared" si="103"/>
        <v>0</v>
      </c>
      <c r="X477" s="237"/>
      <c r="Y477" s="241">
        <f t="shared" si="104"/>
        <v>0</v>
      </c>
      <c r="Z477" s="242">
        <f t="shared" si="105"/>
        <v>15</v>
      </c>
      <c r="AA477" s="242">
        <v>0.75</v>
      </c>
      <c r="AB477" s="242">
        <f t="shared" si="99"/>
        <v>1.8</v>
      </c>
      <c r="AC477" s="242">
        <f t="shared" si="106"/>
        <v>43</v>
      </c>
      <c r="AD477" s="241" t="str" cm="1">
        <f t="array" ref="AD477">IFERROR(INDEX($AO$26:$AO$35, AF477), "-")</f>
        <v>-</v>
      </c>
      <c r="AE477" s="243" cm="1">
        <f t="array" ref="AE477">IFERROR(INDEX(($AP$26:$AS$35,$AP$36:$AV$40), IF($Y$20="B", MATCH($AF477, $AN$36:$AN$40, 0), MATCH($AF477, $AN$26:$AN$35, 0)), MATCH($AK477, $AP$25:$AV$25, 0), IF($Y$20="B", 2, 1)), 0)</f>
        <v>0</v>
      </c>
      <c r="AF477" s="244" t="str">
        <f t="shared" si="100"/>
        <v>-</v>
      </c>
      <c r="AG477" s="244" t="str">
        <f t="shared" si="107"/>
        <v>-</v>
      </c>
      <c r="AH477" s="245" t="str">
        <f t="shared" si="108"/>
        <v>-</v>
      </c>
      <c r="AI477" s="245" t="str">
        <f t="shared" si="109"/>
        <v>-</v>
      </c>
      <c r="AJ477" s="245" t="str" cm="1">
        <f t="array" ref="AJ477">IF($AG477=1, IF(ISBLANK($L477), "!", $L477), IFERROR(_xlfn.SWITCH(TRUE, AH477&lt;=0.5, "A", AH477&lt;=1, "B", AH477&lt;=1.5, "C", AH477&lt;=2, "D", AH477&lt;=2.5, "E", AH477&lt;=3, "F", AH477&lt;=1000, "G"), "-"))</f>
        <v>-</v>
      </c>
      <c r="AK477" s="245" t="str">
        <f t="shared" si="110"/>
        <v>-</v>
      </c>
      <c r="AL477" s="246" t="str">
        <f t="shared" si="111"/>
        <v>-</v>
      </c>
      <c r="AM477" s="237"/>
      <c r="AN477" s="237"/>
      <c r="AO477" s="237"/>
      <c r="AP477" s="237"/>
      <c r="AQ477" s="237"/>
      <c r="AR477" s="237"/>
      <c r="AS477" s="237"/>
      <c r="AT477" s="237"/>
      <c r="AU477" s="237"/>
      <c r="AV477" s="237"/>
      <c r="AW477" s="13"/>
      <c r="AX477" s="13"/>
    </row>
    <row r="478" spans="1:50" ht="12.75" customHeight="1" x14ac:dyDescent="0.2">
      <c r="A478" s="144">
        <f t="shared" si="98"/>
        <v>16</v>
      </c>
      <c r="B478" s="9">
        <v>455</v>
      </c>
      <c r="C478" s="213"/>
      <c r="D478" s="214"/>
      <c r="E478" s="79" t="str">
        <f>IF(ISBLANK(D478), "", VLOOKUP(D478, Z!$A$2:$C$4127, 3, FALSE))</f>
        <v/>
      </c>
      <c r="F478" s="215"/>
      <c r="G478" s="216"/>
      <c r="H478" s="217" t="b">
        <v>0</v>
      </c>
      <c r="I478" s="217" t="b">
        <v>0</v>
      </c>
      <c r="J478" s="152" t="str">
        <f t="shared" si="101"/>
        <v>-</v>
      </c>
      <c r="K478" s="218"/>
      <c r="L478" s="219"/>
      <c r="M478" s="220"/>
      <c r="N478" s="152" t="str">
        <f t="shared" si="102"/>
        <v>-</v>
      </c>
      <c r="O478" s="221"/>
      <c r="P478" s="222"/>
      <c r="Q478" s="214"/>
      <c r="R478" s="223"/>
      <c r="S478" s="213"/>
      <c r="T478" s="214"/>
      <c r="U478" s="79" t="str">
        <f>IF(ISBLANK(T478), "", VLOOKUP(T478, Z!$A$2:$C$4127, 3, FALSE))</f>
        <v/>
      </c>
      <c r="V478" s="225"/>
      <c r="W478" s="160">
        <f t="shared" si="103"/>
        <v>0</v>
      </c>
      <c r="X478" s="237"/>
      <c r="Y478" s="241">
        <f t="shared" si="104"/>
        <v>0</v>
      </c>
      <c r="Z478" s="242">
        <f t="shared" si="105"/>
        <v>15</v>
      </c>
      <c r="AA478" s="242">
        <v>0.75</v>
      </c>
      <c r="AB478" s="242">
        <f t="shared" si="99"/>
        <v>1.8</v>
      </c>
      <c r="AC478" s="242">
        <f t="shared" si="106"/>
        <v>43</v>
      </c>
      <c r="AD478" s="241" t="str" cm="1">
        <f t="array" ref="AD478">IFERROR(INDEX($AO$26:$AO$35, AF478), "-")</f>
        <v>-</v>
      </c>
      <c r="AE478" s="243" cm="1">
        <f t="array" ref="AE478">IFERROR(INDEX(($AP$26:$AS$35,$AP$36:$AV$40), IF($Y$20="B", MATCH($AF478, $AN$36:$AN$40, 0), MATCH($AF478, $AN$26:$AN$35, 0)), MATCH($AK478, $AP$25:$AV$25, 0), IF($Y$20="B", 2, 1)), 0)</f>
        <v>0</v>
      </c>
      <c r="AF478" s="244" t="str">
        <f t="shared" si="100"/>
        <v>-</v>
      </c>
      <c r="AG478" s="244" t="str">
        <f t="shared" si="107"/>
        <v>-</v>
      </c>
      <c r="AH478" s="245" t="str">
        <f t="shared" si="108"/>
        <v>-</v>
      </c>
      <c r="AI478" s="245" t="str">
        <f t="shared" si="109"/>
        <v>-</v>
      </c>
      <c r="AJ478" s="245" t="str" cm="1">
        <f t="array" ref="AJ478">IF($AG478=1, IF(ISBLANK($L478), "!", $L478), IFERROR(_xlfn.SWITCH(TRUE, AH478&lt;=0.5, "A", AH478&lt;=1, "B", AH478&lt;=1.5, "C", AH478&lt;=2, "D", AH478&lt;=2.5, "E", AH478&lt;=3, "F", AH478&lt;=1000, "G"), "-"))</f>
        <v>-</v>
      </c>
      <c r="AK478" s="245" t="str">
        <f t="shared" si="110"/>
        <v>-</v>
      </c>
      <c r="AL478" s="246" t="str">
        <f t="shared" si="111"/>
        <v>-</v>
      </c>
      <c r="AM478" s="237"/>
      <c r="AN478" s="237"/>
      <c r="AO478" s="237"/>
      <c r="AP478" s="237"/>
      <c r="AQ478" s="237"/>
      <c r="AR478" s="237"/>
      <c r="AS478" s="237"/>
      <c r="AT478" s="237"/>
      <c r="AU478" s="237"/>
      <c r="AV478" s="237"/>
      <c r="AW478" s="13"/>
      <c r="AX478" s="13"/>
    </row>
    <row r="479" spans="1:50" ht="12.75" customHeight="1" x14ac:dyDescent="0.2">
      <c r="A479" s="144">
        <f t="shared" si="98"/>
        <v>16</v>
      </c>
      <c r="B479" s="9">
        <v>456</v>
      </c>
      <c r="C479" s="213"/>
      <c r="D479" s="214"/>
      <c r="E479" s="79" t="str">
        <f>IF(ISBLANK(D479), "", VLOOKUP(D479, Z!$A$2:$C$4127, 3, FALSE))</f>
        <v/>
      </c>
      <c r="F479" s="215"/>
      <c r="G479" s="216"/>
      <c r="H479" s="217" t="b">
        <v>0</v>
      </c>
      <c r="I479" s="217" t="b">
        <v>0</v>
      </c>
      <c r="J479" s="152" t="str">
        <f t="shared" si="101"/>
        <v>-</v>
      </c>
      <c r="K479" s="218"/>
      <c r="L479" s="219"/>
      <c r="M479" s="220"/>
      <c r="N479" s="152" t="str">
        <f t="shared" si="102"/>
        <v>-</v>
      </c>
      <c r="O479" s="221"/>
      <c r="P479" s="222"/>
      <c r="Q479" s="214"/>
      <c r="R479" s="223"/>
      <c r="S479" s="213"/>
      <c r="T479" s="214"/>
      <c r="U479" s="79" t="str">
        <f>IF(ISBLANK(T479), "", VLOOKUP(T479, Z!$A$2:$C$4127, 3, FALSE))</f>
        <v/>
      </c>
      <c r="V479" s="225"/>
      <c r="W479" s="160">
        <f t="shared" si="103"/>
        <v>0</v>
      </c>
      <c r="X479" s="237"/>
      <c r="Y479" s="241">
        <f t="shared" si="104"/>
        <v>0</v>
      </c>
      <c r="Z479" s="242">
        <f t="shared" si="105"/>
        <v>15</v>
      </c>
      <c r="AA479" s="242">
        <v>0.75</v>
      </c>
      <c r="AB479" s="242">
        <f t="shared" si="99"/>
        <v>1.8</v>
      </c>
      <c r="AC479" s="242">
        <f t="shared" si="106"/>
        <v>43</v>
      </c>
      <c r="AD479" s="241" t="str" cm="1">
        <f t="array" ref="AD479">IFERROR(INDEX($AO$26:$AO$35, AF479), "-")</f>
        <v>-</v>
      </c>
      <c r="AE479" s="243" cm="1">
        <f t="array" ref="AE479">IFERROR(INDEX(($AP$26:$AS$35,$AP$36:$AV$40), IF($Y$20="B", MATCH($AF479, $AN$36:$AN$40, 0), MATCH($AF479, $AN$26:$AN$35, 0)), MATCH($AK479, $AP$25:$AV$25, 0), IF($Y$20="B", 2, 1)), 0)</f>
        <v>0</v>
      </c>
      <c r="AF479" s="244" t="str">
        <f t="shared" si="100"/>
        <v>-</v>
      </c>
      <c r="AG479" s="244" t="str">
        <f t="shared" si="107"/>
        <v>-</v>
      </c>
      <c r="AH479" s="245" t="str">
        <f t="shared" si="108"/>
        <v>-</v>
      </c>
      <c r="AI479" s="245" t="str">
        <f t="shared" si="109"/>
        <v>-</v>
      </c>
      <c r="AJ479" s="245" t="str" cm="1">
        <f t="array" ref="AJ479">IF($AG479=1, IF(ISBLANK($L479), "!", $L479), IFERROR(_xlfn.SWITCH(TRUE, AH479&lt;=0.5, "A", AH479&lt;=1, "B", AH479&lt;=1.5, "C", AH479&lt;=2, "D", AH479&lt;=2.5, "E", AH479&lt;=3, "F", AH479&lt;=1000, "G"), "-"))</f>
        <v>-</v>
      </c>
      <c r="AK479" s="245" t="str">
        <f t="shared" si="110"/>
        <v>-</v>
      </c>
      <c r="AL479" s="246" t="str">
        <f t="shared" si="111"/>
        <v>-</v>
      </c>
      <c r="AM479" s="237"/>
      <c r="AN479" s="237"/>
      <c r="AO479" s="237"/>
      <c r="AP479" s="237"/>
      <c r="AQ479" s="237"/>
      <c r="AR479" s="237"/>
      <c r="AS479" s="237"/>
      <c r="AT479" s="237"/>
      <c r="AU479" s="237"/>
      <c r="AV479" s="237"/>
      <c r="AW479" s="13"/>
      <c r="AX479" s="13"/>
    </row>
    <row r="480" spans="1:50" ht="12.75" customHeight="1" x14ac:dyDescent="0.2">
      <c r="A480" s="144">
        <f t="shared" si="98"/>
        <v>16</v>
      </c>
      <c r="B480" s="9">
        <v>457</v>
      </c>
      <c r="C480" s="213"/>
      <c r="D480" s="214"/>
      <c r="E480" s="79" t="str">
        <f>IF(ISBLANK(D480), "", VLOOKUP(D480, Z!$A$2:$C$4127, 3, FALSE))</f>
        <v/>
      </c>
      <c r="F480" s="215"/>
      <c r="G480" s="216"/>
      <c r="H480" s="217" t="b">
        <v>0</v>
      </c>
      <c r="I480" s="217" t="b">
        <v>0</v>
      </c>
      <c r="J480" s="152" t="str">
        <f t="shared" si="101"/>
        <v>-</v>
      </c>
      <c r="K480" s="218"/>
      <c r="L480" s="219"/>
      <c r="M480" s="220"/>
      <c r="N480" s="152" t="str">
        <f t="shared" si="102"/>
        <v>-</v>
      </c>
      <c r="O480" s="221"/>
      <c r="P480" s="222"/>
      <c r="Q480" s="214"/>
      <c r="R480" s="223"/>
      <c r="S480" s="213"/>
      <c r="T480" s="214"/>
      <c r="U480" s="79" t="str">
        <f>IF(ISBLANK(T480), "", VLOOKUP(T480, Z!$A$2:$C$4127, 3, FALSE))</f>
        <v/>
      </c>
      <c r="V480" s="225"/>
      <c r="W480" s="160">
        <f t="shared" si="103"/>
        <v>0</v>
      </c>
      <c r="X480" s="237"/>
      <c r="Y480" s="241">
        <f t="shared" si="104"/>
        <v>0</v>
      </c>
      <c r="Z480" s="242">
        <f t="shared" si="105"/>
        <v>15</v>
      </c>
      <c r="AA480" s="242">
        <v>0.75</v>
      </c>
      <c r="AB480" s="242">
        <f t="shared" si="99"/>
        <v>1.8</v>
      </c>
      <c r="AC480" s="242">
        <f t="shared" si="106"/>
        <v>43</v>
      </c>
      <c r="AD480" s="241" t="str" cm="1">
        <f t="array" ref="AD480">IFERROR(INDEX($AO$26:$AO$35, AF480), "-")</f>
        <v>-</v>
      </c>
      <c r="AE480" s="243" cm="1">
        <f t="array" ref="AE480">IFERROR(INDEX(($AP$26:$AS$35,$AP$36:$AV$40), IF($Y$20="B", MATCH($AF480, $AN$36:$AN$40, 0), MATCH($AF480, $AN$26:$AN$35, 0)), MATCH($AK480, $AP$25:$AV$25, 0), IF($Y$20="B", 2, 1)), 0)</f>
        <v>0</v>
      </c>
      <c r="AF480" s="244" t="str">
        <f t="shared" si="100"/>
        <v>-</v>
      </c>
      <c r="AG480" s="244" t="str">
        <f t="shared" si="107"/>
        <v>-</v>
      </c>
      <c r="AH480" s="245" t="str">
        <f t="shared" si="108"/>
        <v>-</v>
      </c>
      <c r="AI480" s="245" t="str">
        <f t="shared" si="109"/>
        <v>-</v>
      </c>
      <c r="AJ480" s="245" t="str" cm="1">
        <f t="array" ref="AJ480">IF($AG480=1, IF(ISBLANK($L480), "!", $L480), IFERROR(_xlfn.SWITCH(TRUE, AH480&lt;=0.5, "A", AH480&lt;=1, "B", AH480&lt;=1.5, "C", AH480&lt;=2, "D", AH480&lt;=2.5, "E", AH480&lt;=3, "F", AH480&lt;=1000, "G"), "-"))</f>
        <v>-</v>
      </c>
      <c r="AK480" s="245" t="str">
        <f t="shared" si="110"/>
        <v>-</v>
      </c>
      <c r="AL480" s="246" t="str">
        <f t="shared" si="111"/>
        <v>-</v>
      </c>
      <c r="AM480" s="237"/>
      <c r="AN480" s="237"/>
      <c r="AO480" s="237"/>
      <c r="AP480" s="237"/>
      <c r="AQ480" s="237"/>
      <c r="AR480" s="237"/>
      <c r="AS480" s="237"/>
      <c r="AT480" s="237"/>
      <c r="AU480" s="237"/>
      <c r="AV480" s="237"/>
      <c r="AW480" s="13"/>
      <c r="AX480" s="13"/>
    </row>
    <row r="481" spans="1:50" ht="12.75" customHeight="1" x14ac:dyDescent="0.2">
      <c r="A481" s="144">
        <f t="shared" si="98"/>
        <v>16</v>
      </c>
      <c r="B481" s="9">
        <v>458</v>
      </c>
      <c r="C481" s="213"/>
      <c r="D481" s="214"/>
      <c r="E481" s="79" t="str">
        <f>IF(ISBLANK(D481), "", VLOOKUP(D481, Z!$A$2:$C$4127, 3, FALSE))</f>
        <v/>
      </c>
      <c r="F481" s="215"/>
      <c r="G481" s="216"/>
      <c r="H481" s="217" t="b">
        <v>0</v>
      </c>
      <c r="I481" s="217" t="b">
        <v>0</v>
      </c>
      <c r="J481" s="152" t="str">
        <f t="shared" si="101"/>
        <v>-</v>
      </c>
      <c r="K481" s="218"/>
      <c r="L481" s="219"/>
      <c r="M481" s="220"/>
      <c r="N481" s="152" t="str">
        <f t="shared" si="102"/>
        <v>-</v>
      </c>
      <c r="O481" s="221"/>
      <c r="P481" s="222"/>
      <c r="Q481" s="214"/>
      <c r="R481" s="223"/>
      <c r="S481" s="213"/>
      <c r="T481" s="214"/>
      <c r="U481" s="79" t="str">
        <f>IF(ISBLANK(T481), "", VLOOKUP(T481, Z!$A$2:$C$4127, 3, FALSE))</f>
        <v/>
      </c>
      <c r="V481" s="225"/>
      <c r="W481" s="160">
        <f t="shared" si="103"/>
        <v>0</v>
      </c>
      <c r="X481" s="237"/>
      <c r="Y481" s="241">
        <f t="shared" si="104"/>
        <v>0</v>
      </c>
      <c r="Z481" s="242">
        <f t="shared" si="105"/>
        <v>15</v>
      </c>
      <c r="AA481" s="242">
        <v>0.75</v>
      </c>
      <c r="AB481" s="242">
        <f t="shared" si="99"/>
        <v>1.8</v>
      </c>
      <c r="AC481" s="242">
        <f t="shared" si="106"/>
        <v>43</v>
      </c>
      <c r="AD481" s="241" t="str" cm="1">
        <f t="array" ref="AD481">IFERROR(INDEX($AO$26:$AO$35, AF481), "-")</f>
        <v>-</v>
      </c>
      <c r="AE481" s="243" cm="1">
        <f t="array" ref="AE481">IFERROR(INDEX(($AP$26:$AS$35,$AP$36:$AV$40), IF($Y$20="B", MATCH($AF481, $AN$36:$AN$40, 0), MATCH($AF481, $AN$26:$AN$35, 0)), MATCH($AK481, $AP$25:$AV$25, 0), IF($Y$20="B", 2, 1)), 0)</f>
        <v>0</v>
      </c>
      <c r="AF481" s="244" t="str">
        <f t="shared" si="100"/>
        <v>-</v>
      </c>
      <c r="AG481" s="244" t="str">
        <f t="shared" si="107"/>
        <v>-</v>
      </c>
      <c r="AH481" s="245" t="str">
        <f t="shared" si="108"/>
        <v>-</v>
      </c>
      <c r="AI481" s="245" t="str">
        <f t="shared" si="109"/>
        <v>-</v>
      </c>
      <c r="AJ481" s="245" t="str" cm="1">
        <f t="array" ref="AJ481">IF($AG481=1, IF(ISBLANK($L481), "!", $L481), IFERROR(_xlfn.SWITCH(TRUE, AH481&lt;=0.5, "A", AH481&lt;=1, "B", AH481&lt;=1.5, "C", AH481&lt;=2, "D", AH481&lt;=2.5, "E", AH481&lt;=3, "F", AH481&lt;=1000, "G"), "-"))</f>
        <v>-</v>
      </c>
      <c r="AK481" s="245" t="str">
        <f t="shared" si="110"/>
        <v>-</v>
      </c>
      <c r="AL481" s="246" t="str">
        <f t="shared" si="111"/>
        <v>-</v>
      </c>
      <c r="AM481" s="237"/>
      <c r="AN481" s="237"/>
      <c r="AO481" s="237"/>
      <c r="AP481" s="237"/>
      <c r="AQ481" s="237"/>
      <c r="AR481" s="237"/>
      <c r="AS481" s="237"/>
      <c r="AT481" s="237"/>
      <c r="AU481" s="237"/>
      <c r="AV481" s="237"/>
      <c r="AW481" s="13"/>
      <c r="AX481" s="13"/>
    </row>
    <row r="482" spans="1:50" ht="12.75" customHeight="1" x14ac:dyDescent="0.2">
      <c r="A482" s="144">
        <f t="shared" si="98"/>
        <v>16</v>
      </c>
      <c r="B482" s="9">
        <v>459</v>
      </c>
      <c r="C482" s="213"/>
      <c r="D482" s="214"/>
      <c r="E482" s="79" t="str">
        <f>IF(ISBLANK(D482), "", VLOOKUP(D482, Z!$A$2:$C$4127, 3, FALSE))</f>
        <v/>
      </c>
      <c r="F482" s="215"/>
      <c r="G482" s="216"/>
      <c r="H482" s="217" t="b">
        <v>0</v>
      </c>
      <c r="I482" s="217" t="b">
        <v>0</v>
      </c>
      <c r="J482" s="152" t="str">
        <f t="shared" si="101"/>
        <v>-</v>
      </c>
      <c r="K482" s="218"/>
      <c r="L482" s="219"/>
      <c r="M482" s="220"/>
      <c r="N482" s="152" t="str">
        <f t="shared" si="102"/>
        <v>-</v>
      </c>
      <c r="O482" s="221"/>
      <c r="P482" s="222"/>
      <c r="Q482" s="214"/>
      <c r="R482" s="223"/>
      <c r="S482" s="213"/>
      <c r="T482" s="214"/>
      <c r="U482" s="79" t="str">
        <f>IF(ISBLANK(T482), "", VLOOKUP(T482, Z!$A$2:$C$4127, 3, FALSE))</f>
        <v/>
      </c>
      <c r="V482" s="225"/>
      <c r="W482" s="160">
        <f t="shared" si="103"/>
        <v>0</v>
      </c>
      <c r="X482" s="237"/>
      <c r="Y482" s="241">
        <f t="shared" si="104"/>
        <v>0</v>
      </c>
      <c r="Z482" s="242">
        <f t="shared" si="105"/>
        <v>15</v>
      </c>
      <c r="AA482" s="242">
        <v>0.75</v>
      </c>
      <c r="AB482" s="242">
        <f t="shared" si="99"/>
        <v>1.8</v>
      </c>
      <c r="AC482" s="242">
        <f t="shared" si="106"/>
        <v>43</v>
      </c>
      <c r="AD482" s="241" t="str" cm="1">
        <f t="array" ref="AD482">IFERROR(INDEX($AO$26:$AO$35, AF482), "-")</f>
        <v>-</v>
      </c>
      <c r="AE482" s="243" cm="1">
        <f t="array" ref="AE482">IFERROR(INDEX(($AP$26:$AS$35,$AP$36:$AV$40), IF($Y$20="B", MATCH($AF482, $AN$36:$AN$40, 0), MATCH($AF482, $AN$26:$AN$35, 0)), MATCH($AK482, $AP$25:$AV$25, 0), IF($Y$20="B", 2, 1)), 0)</f>
        <v>0</v>
      </c>
      <c r="AF482" s="244" t="str">
        <f t="shared" si="100"/>
        <v>-</v>
      </c>
      <c r="AG482" s="244" t="str">
        <f t="shared" si="107"/>
        <v>-</v>
      </c>
      <c r="AH482" s="245" t="str">
        <f t="shared" si="108"/>
        <v>-</v>
      </c>
      <c r="AI482" s="245" t="str">
        <f t="shared" si="109"/>
        <v>-</v>
      </c>
      <c r="AJ482" s="245" t="str" cm="1">
        <f t="array" ref="AJ482">IF($AG482=1, IF(ISBLANK($L482), "!", $L482), IFERROR(_xlfn.SWITCH(TRUE, AH482&lt;=0.5, "A", AH482&lt;=1, "B", AH482&lt;=1.5, "C", AH482&lt;=2, "D", AH482&lt;=2.5, "E", AH482&lt;=3, "F", AH482&lt;=1000, "G"), "-"))</f>
        <v>-</v>
      </c>
      <c r="AK482" s="245" t="str">
        <f t="shared" si="110"/>
        <v>-</v>
      </c>
      <c r="AL482" s="246" t="str">
        <f t="shared" si="111"/>
        <v>-</v>
      </c>
      <c r="AM482" s="237"/>
      <c r="AN482" s="237"/>
      <c r="AO482" s="237"/>
      <c r="AP482" s="237"/>
      <c r="AQ482" s="237"/>
      <c r="AR482" s="237"/>
      <c r="AS482" s="237"/>
      <c r="AT482" s="237"/>
      <c r="AU482" s="237"/>
      <c r="AV482" s="237"/>
      <c r="AW482" s="13"/>
      <c r="AX482" s="13"/>
    </row>
    <row r="483" spans="1:50" ht="12.75" customHeight="1" x14ac:dyDescent="0.2">
      <c r="A483" s="144">
        <f t="shared" si="98"/>
        <v>16</v>
      </c>
      <c r="B483" s="9">
        <v>460</v>
      </c>
      <c r="C483" s="213"/>
      <c r="D483" s="214"/>
      <c r="E483" s="79" t="str">
        <f>IF(ISBLANK(D483), "", VLOOKUP(D483, Z!$A$2:$C$4127, 3, FALSE))</f>
        <v/>
      </c>
      <c r="F483" s="215"/>
      <c r="G483" s="216"/>
      <c r="H483" s="217" t="b">
        <v>0</v>
      </c>
      <c r="I483" s="217" t="b">
        <v>0</v>
      </c>
      <c r="J483" s="152" t="str">
        <f t="shared" si="101"/>
        <v>-</v>
      </c>
      <c r="K483" s="218"/>
      <c r="L483" s="219"/>
      <c r="M483" s="220"/>
      <c r="N483" s="152" t="str">
        <f t="shared" si="102"/>
        <v>-</v>
      </c>
      <c r="O483" s="221"/>
      <c r="P483" s="222"/>
      <c r="Q483" s="214"/>
      <c r="R483" s="223"/>
      <c r="S483" s="213"/>
      <c r="T483" s="214"/>
      <c r="U483" s="79" t="str">
        <f>IF(ISBLANK(T483), "", VLOOKUP(T483, Z!$A$2:$C$4127, 3, FALSE))</f>
        <v/>
      </c>
      <c r="V483" s="225"/>
      <c r="W483" s="160">
        <f t="shared" si="103"/>
        <v>0</v>
      </c>
      <c r="X483" s="237"/>
      <c r="Y483" s="241">
        <f t="shared" si="104"/>
        <v>0</v>
      </c>
      <c r="Z483" s="242">
        <f t="shared" si="105"/>
        <v>15</v>
      </c>
      <c r="AA483" s="242">
        <v>0.75</v>
      </c>
      <c r="AB483" s="242">
        <f t="shared" si="99"/>
        <v>1.8</v>
      </c>
      <c r="AC483" s="242">
        <f t="shared" si="106"/>
        <v>43</v>
      </c>
      <c r="AD483" s="241" t="str" cm="1">
        <f t="array" ref="AD483">IFERROR(INDEX($AO$26:$AO$35, AF483), "-")</f>
        <v>-</v>
      </c>
      <c r="AE483" s="243" cm="1">
        <f t="array" ref="AE483">IFERROR(INDEX(($AP$26:$AS$35,$AP$36:$AV$40), IF($Y$20="B", MATCH($AF483, $AN$36:$AN$40, 0), MATCH($AF483, $AN$26:$AN$35, 0)), MATCH($AK483, $AP$25:$AV$25, 0), IF($Y$20="B", 2, 1)), 0)</f>
        <v>0</v>
      </c>
      <c r="AF483" s="244" t="str">
        <f t="shared" si="100"/>
        <v>-</v>
      </c>
      <c r="AG483" s="244" t="str">
        <f t="shared" si="107"/>
        <v>-</v>
      </c>
      <c r="AH483" s="245" t="str">
        <f t="shared" si="108"/>
        <v>-</v>
      </c>
      <c r="AI483" s="245" t="str">
        <f t="shared" si="109"/>
        <v>-</v>
      </c>
      <c r="AJ483" s="245" t="str" cm="1">
        <f t="array" ref="AJ483">IF($AG483=1, IF(ISBLANK($L483), "!", $L483), IFERROR(_xlfn.SWITCH(TRUE, AH483&lt;=0.5, "A", AH483&lt;=1, "B", AH483&lt;=1.5, "C", AH483&lt;=2, "D", AH483&lt;=2.5, "E", AH483&lt;=3, "F", AH483&lt;=1000, "G"), "-"))</f>
        <v>-</v>
      </c>
      <c r="AK483" s="245" t="str">
        <f t="shared" si="110"/>
        <v>-</v>
      </c>
      <c r="AL483" s="246" t="str">
        <f t="shared" si="111"/>
        <v>-</v>
      </c>
      <c r="AM483" s="237"/>
      <c r="AN483" s="237"/>
      <c r="AO483" s="237"/>
      <c r="AP483" s="237"/>
      <c r="AQ483" s="237"/>
      <c r="AR483" s="237"/>
      <c r="AS483" s="237"/>
      <c r="AT483" s="237"/>
      <c r="AU483" s="237"/>
      <c r="AV483" s="237"/>
      <c r="AW483" s="13"/>
      <c r="AX483" s="13"/>
    </row>
    <row r="484" spans="1:50" ht="12.75" customHeight="1" x14ac:dyDescent="0.2">
      <c r="A484" s="144">
        <f t="shared" si="98"/>
        <v>16</v>
      </c>
      <c r="B484" s="9">
        <v>461</v>
      </c>
      <c r="C484" s="213"/>
      <c r="D484" s="214"/>
      <c r="E484" s="79" t="str">
        <f>IF(ISBLANK(D484), "", VLOOKUP(D484, Z!$A$2:$C$4127, 3, FALSE))</f>
        <v/>
      </c>
      <c r="F484" s="215"/>
      <c r="G484" s="216"/>
      <c r="H484" s="217" t="b">
        <v>0</v>
      </c>
      <c r="I484" s="217" t="b">
        <v>0</v>
      </c>
      <c r="J484" s="152" t="str">
        <f t="shared" si="101"/>
        <v>-</v>
      </c>
      <c r="K484" s="218"/>
      <c r="L484" s="219"/>
      <c r="M484" s="220"/>
      <c r="N484" s="152" t="str">
        <f t="shared" si="102"/>
        <v>-</v>
      </c>
      <c r="O484" s="221"/>
      <c r="P484" s="222"/>
      <c r="Q484" s="214"/>
      <c r="R484" s="223"/>
      <c r="S484" s="213"/>
      <c r="T484" s="214"/>
      <c r="U484" s="79" t="str">
        <f>IF(ISBLANK(T484), "", VLOOKUP(T484, Z!$A$2:$C$4127, 3, FALSE))</f>
        <v/>
      </c>
      <c r="V484" s="225"/>
      <c r="W484" s="160">
        <f t="shared" si="103"/>
        <v>0</v>
      </c>
      <c r="X484" s="237"/>
      <c r="Y484" s="241">
        <f t="shared" si="104"/>
        <v>0</v>
      </c>
      <c r="Z484" s="242">
        <f t="shared" si="105"/>
        <v>15</v>
      </c>
      <c r="AA484" s="242">
        <v>0.75</v>
      </c>
      <c r="AB484" s="242">
        <f t="shared" si="99"/>
        <v>1.8</v>
      </c>
      <c r="AC484" s="242">
        <f t="shared" si="106"/>
        <v>43</v>
      </c>
      <c r="AD484" s="241" t="str" cm="1">
        <f t="array" ref="AD484">IFERROR(INDEX($AO$26:$AO$35, AF484), "-")</f>
        <v>-</v>
      </c>
      <c r="AE484" s="243" cm="1">
        <f t="array" ref="AE484">IFERROR(INDEX(($AP$26:$AS$35,$AP$36:$AV$40), IF($Y$20="B", MATCH($AF484, $AN$36:$AN$40, 0), MATCH($AF484, $AN$26:$AN$35, 0)), MATCH($AK484, $AP$25:$AV$25, 0), IF($Y$20="B", 2, 1)), 0)</f>
        <v>0</v>
      </c>
      <c r="AF484" s="244" t="str">
        <f t="shared" si="100"/>
        <v>-</v>
      </c>
      <c r="AG484" s="244" t="str">
        <f t="shared" si="107"/>
        <v>-</v>
      </c>
      <c r="AH484" s="245" t="str">
        <f t="shared" si="108"/>
        <v>-</v>
      </c>
      <c r="AI484" s="245" t="str">
        <f t="shared" si="109"/>
        <v>-</v>
      </c>
      <c r="AJ484" s="245" t="str" cm="1">
        <f t="array" ref="AJ484">IF($AG484=1, IF(ISBLANK($L484), "!", $L484), IFERROR(_xlfn.SWITCH(TRUE, AH484&lt;=0.5, "A", AH484&lt;=1, "B", AH484&lt;=1.5, "C", AH484&lt;=2, "D", AH484&lt;=2.5, "E", AH484&lt;=3, "F", AH484&lt;=1000, "G"), "-"))</f>
        <v>-</v>
      </c>
      <c r="AK484" s="245" t="str">
        <f t="shared" si="110"/>
        <v>-</v>
      </c>
      <c r="AL484" s="246" t="str">
        <f t="shared" si="111"/>
        <v>-</v>
      </c>
      <c r="AM484" s="237"/>
      <c r="AN484" s="237"/>
      <c r="AO484" s="237"/>
      <c r="AP484" s="237"/>
      <c r="AQ484" s="237"/>
      <c r="AR484" s="237"/>
      <c r="AS484" s="237"/>
      <c r="AT484" s="237"/>
      <c r="AU484" s="237"/>
      <c r="AV484" s="237"/>
      <c r="AW484" s="13"/>
      <c r="AX484" s="13"/>
    </row>
    <row r="485" spans="1:50" ht="12.75" customHeight="1" x14ac:dyDescent="0.2">
      <c r="A485" s="144">
        <f t="shared" si="98"/>
        <v>16</v>
      </c>
      <c r="B485" s="9">
        <v>462</v>
      </c>
      <c r="C485" s="213"/>
      <c r="D485" s="214"/>
      <c r="E485" s="79" t="str">
        <f>IF(ISBLANK(D485), "", VLOOKUP(D485, Z!$A$2:$C$4127, 3, FALSE))</f>
        <v/>
      </c>
      <c r="F485" s="215"/>
      <c r="G485" s="216"/>
      <c r="H485" s="217" t="b">
        <v>0</v>
      </c>
      <c r="I485" s="217" t="b">
        <v>0</v>
      </c>
      <c r="J485" s="152" t="str">
        <f t="shared" si="101"/>
        <v>-</v>
      </c>
      <c r="K485" s="218"/>
      <c r="L485" s="219"/>
      <c r="M485" s="220"/>
      <c r="N485" s="152" t="str">
        <f t="shared" si="102"/>
        <v>-</v>
      </c>
      <c r="O485" s="221"/>
      <c r="P485" s="222"/>
      <c r="Q485" s="214"/>
      <c r="R485" s="223"/>
      <c r="S485" s="213"/>
      <c r="T485" s="214"/>
      <c r="U485" s="79" t="str">
        <f>IF(ISBLANK(T485), "", VLOOKUP(T485, Z!$A$2:$C$4127, 3, FALSE))</f>
        <v/>
      </c>
      <c r="V485" s="225"/>
      <c r="W485" s="160">
        <f t="shared" si="103"/>
        <v>0</v>
      </c>
      <c r="X485" s="237"/>
      <c r="Y485" s="241">
        <f t="shared" si="104"/>
        <v>0</v>
      </c>
      <c r="Z485" s="242">
        <f t="shared" si="105"/>
        <v>15</v>
      </c>
      <c r="AA485" s="242">
        <v>0.75</v>
      </c>
      <c r="AB485" s="242">
        <f t="shared" si="99"/>
        <v>1.8</v>
      </c>
      <c r="AC485" s="242">
        <f t="shared" si="106"/>
        <v>43</v>
      </c>
      <c r="AD485" s="241" t="str" cm="1">
        <f t="array" ref="AD485">IFERROR(INDEX($AO$26:$AO$35, AF485), "-")</f>
        <v>-</v>
      </c>
      <c r="AE485" s="243" cm="1">
        <f t="array" ref="AE485">IFERROR(INDEX(($AP$26:$AS$35,$AP$36:$AV$40), IF($Y$20="B", MATCH($AF485, $AN$36:$AN$40, 0), MATCH($AF485, $AN$26:$AN$35, 0)), MATCH($AK485, $AP$25:$AV$25, 0), IF($Y$20="B", 2, 1)), 0)</f>
        <v>0</v>
      </c>
      <c r="AF485" s="244" t="str">
        <f t="shared" si="100"/>
        <v>-</v>
      </c>
      <c r="AG485" s="244" t="str">
        <f t="shared" si="107"/>
        <v>-</v>
      </c>
      <c r="AH485" s="245" t="str">
        <f t="shared" si="108"/>
        <v>-</v>
      </c>
      <c r="AI485" s="245" t="str">
        <f t="shared" si="109"/>
        <v>-</v>
      </c>
      <c r="AJ485" s="245" t="str" cm="1">
        <f t="array" ref="AJ485">IF($AG485=1, IF(ISBLANK($L485), "!", $L485), IFERROR(_xlfn.SWITCH(TRUE, AH485&lt;=0.5, "A", AH485&lt;=1, "B", AH485&lt;=1.5, "C", AH485&lt;=2, "D", AH485&lt;=2.5, "E", AH485&lt;=3, "F", AH485&lt;=1000, "G"), "-"))</f>
        <v>-</v>
      </c>
      <c r="AK485" s="245" t="str">
        <f t="shared" si="110"/>
        <v>-</v>
      </c>
      <c r="AL485" s="246" t="str">
        <f t="shared" si="111"/>
        <v>-</v>
      </c>
      <c r="AM485" s="237"/>
      <c r="AN485" s="237"/>
      <c r="AO485" s="237"/>
      <c r="AP485" s="237"/>
      <c r="AQ485" s="237"/>
      <c r="AR485" s="237"/>
      <c r="AS485" s="237"/>
      <c r="AT485" s="237"/>
      <c r="AU485" s="237"/>
      <c r="AV485" s="237"/>
      <c r="AW485" s="13"/>
      <c r="AX485" s="13"/>
    </row>
    <row r="486" spans="1:50" ht="12.75" customHeight="1" x14ac:dyDescent="0.2">
      <c r="A486" s="144">
        <f t="shared" si="98"/>
        <v>16</v>
      </c>
      <c r="B486" s="9">
        <v>463</v>
      </c>
      <c r="C486" s="213"/>
      <c r="D486" s="214"/>
      <c r="E486" s="79" t="str">
        <f>IF(ISBLANK(D486), "", VLOOKUP(D486, Z!$A$2:$C$4127, 3, FALSE))</f>
        <v/>
      </c>
      <c r="F486" s="215"/>
      <c r="G486" s="216"/>
      <c r="H486" s="217" t="b">
        <v>0</v>
      </c>
      <c r="I486" s="217" t="b">
        <v>0</v>
      </c>
      <c r="J486" s="152" t="str">
        <f t="shared" si="101"/>
        <v>-</v>
      </c>
      <c r="K486" s="218"/>
      <c r="L486" s="219"/>
      <c r="M486" s="220"/>
      <c r="N486" s="152" t="str">
        <f t="shared" si="102"/>
        <v>-</v>
      </c>
      <c r="O486" s="221"/>
      <c r="P486" s="222"/>
      <c r="Q486" s="214"/>
      <c r="R486" s="223"/>
      <c r="S486" s="213"/>
      <c r="T486" s="214"/>
      <c r="U486" s="79" t="str">
        <f>IF(ISBLANK(T486), "", VLOOKUP(T486, Z!$A$2:$C$4127, 3, FALSE))</f>
        <v/>
      </c>
      <c r="V486" s="225"/>
      <c r="W486" s="160">
        <f t="shared" si="103"/>
        <v>0</v>
      </c>
      <c r="X486" s="237"/>
      <c r="Y486" s="241">
        <f t="shared" si="104"/>
        <v>0</v>
      </c>
      <c r="Z486" s="242">
        <f t="shared" si="105"/>
        <v>15</v>
      </c>
      <c r="AA486" s="242">
        <v>0.75</v>
      </c>
      <c r="AB486" s="242">
        <f t="shared" si="99"/>
        <v>1.8</v>
      </c>
      <c r="AC486" s="242">
        <f t="shared" si="106"/>
        <v>43</v>
      </c>
      <c r="AD486" s="241" t="str" cm="1">
        <f t="array" ref="AD486">IFERROR(INDEX($AO$26:$AO$35, AF486), "-")</f>
        <v>-</v>
      </c>
      <c r="AE486" s="243" cm="1">
        <f t="array" ref="AE486">IFERROR(INDEX(($AP$26:$AS$35,$AP$36:$AV$40), IF($Y$20="B", MATCH($AF486, $AN$36:$AN$40, 0), MATCH($AF486, $AN$26:$AN$35, 0)), MATCH($AK486, $AP$25:$AV$25, 0), IF($Y$20="B", 2, 1)), 0)</f>
        <v>0</v>
      </c>
      <c r="AF486" s="244" t="str">
        <f t="shared" si="100"/>
        <v>-</v>
      </c>
      <c r="AG486" s="244" t="str">
        <f t="shared" si="107"/>
        <v>-</v>
      </c>
      <c r="AH486" s="245" t="str">
        <f t="shared" si="108"/>
        <v>-</v>
      </c>
      <c r="AI486" s="245" t="str">
        <f t="shared" si="109"/>
        <v>-</v>
      </c>
      <c r="AJ486" s="245" t="str" cm="1">
        <f t="array" ref="AJ486">IF($AG486=1, IF(ISBLANK($L486), "!", $L486), IFERROR(_xlfn.SWITCH(TRUE, AH486&lt;=0.5, "A", AH486&lt;=1, "B", AH486&lt;=1.5, "C", AH486&lt;=2, "D", AH486&lt;=2.5, "E", AH486&lt;=3, "F", AH486&lt;=1000, "G"), "-"))</f>
        <v>-</v>
      </c>
      <c r="AK486" s="245" t="str">
        <f t="shared" si="110"/>
        <v>-</v>
      </c>
      <c r="AL486" s="246" t="str">
        <f t="shared" si="111"/>
        <v>-</v>
      </c>
      <c r="AM486" s="237"/>
      <c r="AN486" s="237"/>
      <c r="AO486" s="237"/>
      <c r="AP486" s="237"/>
      <c r="AQ486" s="237"/>
      <c r="AR486" s="237"/>
      <c r="AS486" s="237"/>
      <c r="AT486" s="237"/>
      <c r="AU486" s="237"/>
      <c r="AV486" s="237"/>
      <c r="AW486" s="13"/>
      <c r="AX486" s="13"/>
    </row>
    <row r="487" spans="1:50" ht="12.75" customHeight="1" x14ac:dyDescent="0.2">
      <c r="A487" s="144">
        <f t="shared" si="98"/>
        <v>16</v>
      </c>
      <c r="B487" s="9">
        <v>464</v>
      </c>
      <c r="C487" s="213"/>
      <c r="D487" s="214"/>
      <c r="E487" s="79" t="str">
        <f>IF(ISBLANK(D487), "", VLOOKUP(D487, Z!$A$2:$C$4127, 3, FALSE))</f>
        <v/>
      </c>
      <c r="F487" s="215"/>
      <c r="G487" s="216"/>
      <c r="H487" s="217" t="b">
        <v>0</v>
      </c>
      <c r="I487" s="217" t="b">
        <v>0</v>
      </c>
      <c r="J487" s="152" t="str">
        <f t="shared" si="101"/>
        <v>-</v>
      </c>
      <c r="K487" s="218"/>
      <c r="L487" s="219"/>
      <c r="M487" s="220"/>
      <c r="N487" s="152" t="str">
        <f t="shared" si="102"/>
        <v>-</v>
      </c>
      <c r="O487" s="221"/>
      <c r="P487" s="222"/>
      <c r="Q487" s="214"/>
      <c r="R487" s="223"/>
      <c r="S487" s="213"/>
      <c r="T487" s="214"/>
      <c r="U487" s="79" t="str">
        <f>IF(ISBLANK(T487), "", VLOOKUP(T487, Z!$A$2:$C$4127, 3, FALSE))</f>
        <v/>
      </c>
      <c r="V487" s="225"/>
      <c r="W487" s="160">
        <f t="shared" si="103"/>
        <v>0</v>
      </c>
      <c r="X487" s="237"/>
      <c r="Y487" s="241">
        <f t="shared" si="104"/>
        <v>0</v>
      </c>
      <c r="Z487" s="242">
        <f t="shared" si="105"/>
        <v>15</v>
      </c>
      <c r="AA487" s="242">
        <v>0.75</v>
      </c>
      <c r="AB487" s="242">
        <f t="shared" si="99"/>
        <v>1.8</v>
      </c>
      <c r="AC487" s="242">
        <f t="shared" si="106"/>
        <v>43</v>
      </c>
      <c r="AD487" s="241" t="str" cm="1">
        <f t="array" ref="AD487">IFERROR(INDEX($AO$26:$AO$35, AF487), "-")</f>
        <v>-</v>
      </c>
      <c r="AE487" s="243" cm="1">
        <f t="array" ref="AE487">IFERROR(INDEX(($AP$26:$AS$35,$AP$36:$AV$40), IF($Y$20="B", MATCH($AF487, $AN$36:$AN$40, 0), MATCH($AF487, $AN$26:$AN$35, 0)), MATCH($AK487, $AP$25:$AV$25, 0), IF($Y$20="B", 2, 1)), 0)</f>
        <v>0</v>
      </c>
      <c r="AF487" s="244" t="str">
        <f t="shared" si="100"/>
        <v>-</v>
      </c>
      <c r="AG487" s="244" t="str">
        <f t="shared" si="107"/>
        <v>-</v>
      </c>
      <c r="AH487" s="245" t="str">
        <f t="shared" si="108"/>
        <v>-</v>
      </c>
      <c r="AI487" s="245" t="str">
        <f t="shared" si="109"/>
        <v>-</v>
      </c>
      <c r="AJ487" s="245" t="str" cm="1">
        <f t="array" ref="AJ487">IF($AG487=1, IF(ISBLANK($L487), "!", $L487), IFERROR(_xlfn.SWITCH(TRUE, AH487&lt;=0.5, "A", AH487&lt;=1, "B", AH487&lt;=1.5, "C", AH487&lt;=2, "D", AH487&lt;=2.5, "E", AH487&lt;=3, "F", AH487&lt;=1000, "G"), "-"))</f>
        <v>-</v>
      </c>
      <c r="AK487" s="245" t="str">
        <f t="shared" si="110"/>
        <v>-</v>
      </c>
      <c r="AL487" s="246" t="str">
        <f t="shared" si="111"/>
        <v>-</v>
      </c>
      <c r="AM487" s="237"/>
      <c r="AN487" s="237"/>
      <c r="AO487" s="237"/>
      <c r="AP487" s="237"/>
      <c r="AQ487" s="237"/>
      <c r="AR487" s="237"/>
      <c r="AS487" s="237"/>
      <c r="AT487" s="237"/>
      <c r="AU487" s="237"/>
      <c r="AV487" s="237"/>
      <c r="AW487" s="13"/>
      <c r="AX487" s="13"/>
    </row>
    <row r="488" spans="1:50" ht="12.75" customHeight="1" x14ac:dyDescent="0.2">
      <c r="A488" s="144">
        <f t="shared" si="98"/>
        <v>16</v>
      </c>
      <c r="B488" s="9">
        <v>465</v>
      </c>
      <c r="C488" s="213"/>
      <c r="D488" s="214"/>
      <c r="E488" s="79" t="str">
        <f>IF(ISBLANK(D488), "", VLOOKUP(D488, Z!$A$2:$C$4127, 3, FALSE))</f>
        <v/>
      </c>
      <c r="F488" s="215"/>
      <c r="G488" s="216"/>
      <c r="H488" s="217" t="b">
        <v>0</v>
      </c>
      <c r="I488" s="217" t="b">
        <v>0</v>
      </c>
      <c r="J488" s="152" t="str">
        <f t="shared" si="101"/>
        <v>-</v>
      </c>
      <c r="K488" s="218"/>
      <c r="L488" s="219"/>
      <c r="M488" s="220"/>
      <c r="N488" s="152" t="str">
        <f t="shared" si="102"/>
        <v>-</v>
      </c>
      <c r="O488" s="221"/>
      <c r="P488" s="222"/>
      <c r="Q488" s="214"/>
      <c r="R488" s="223"/>
      <c r="S488" s="213"/>
      <c r="T488" s="214"/>
      <c r="U488" s="79" t="str">
        <f>IF(ISBLANK(T488), "", VLOOKUP(T488, Z!$A$2:$C$4127, 3, FALSE))</f>
        <v/>
      </c>
      <c r="V488" s="225"/>
      <c r="W488" s="160">
        <f t="shared" si="103"/>
        <v>0</v>
      </c>
      <c r="X488" s="237"/>
      <c r="Y488" s="241">
        <f t="shared" si="104"/>
        <v>0</v>
      </c>
      <c r="Z488" s="242">
        <f t="shared" si="105"/>
        <v>15</v>
      </c>
      <c r="AA488" s="242">
        <v>0.75</v>
      </c>
      <c r="AB488" s="242">
        <f t="shared" si="99"/>
        <v>1.8</v>
      </c>
      <c r="AC488" s="242">
        <f t="shared" si="106"/>
        <v>43</v>
      </c>
      <c r="AD488" s="241" t="str" cm="1">
        <f t="array" ref="AD488">IFERROR(INDEX($AO$26:$AO$35, AF488), "-")</f>
        <v>-</v>
      </c>
      <c r="AE488" s="243" cm="1">
        <f t="array" ref="AE488">IFERROR(INDEX(($AP$26:$AS$35,$AP$36:$AV$40), IF($Y$20="B", MATCH($AF488, $AN$36:$AN$40, 0), MATCH($AF488, $AN$26:$AN$35, 0)), MATCH($AK488, $AP$25:$AV$25, 0), IF($Y$20="B", 2, 1)), 0)</f>
        <v>0</v>
      </c>
      <c r="AF488" s="244" t="str">
        <f t="shared" si="100"/>
        <v>-</v>
      </c>
      <c r="AG488" s="244" t="str">
        <f t="shared" si="107"/>
        <v>-</v>
      </c>
      <c r="AH488" s="245" t="str">
        <f t="shared" si="108"/>
        <v>-</v>
      </c>
      <c r="AI488" s="245" t="str">
        <f t="shared" si="109"/>
        <v>-</v>
      </c>
      <c r="AJ488" s="245" t="str" cm="1">
        <f t="array" ref="AJ488">IF($AG488=1, IF(ISBLANK($L488), "!", $L488), IFERROR(_xlfn.SWITCH(TRUE, AH488&lt;=0.5, "A", AH488&lt;=1, "B", AH488&lt;=1.5, "C", AH488&lt;=2, "D", AH488&lt;=2.5, "E", AH488&lt;=3, "F", AH488&lt;=1000, "G"), "-"))</f>
        <v>-</v>
      </c>
      <c r="AK488" s="245" t="str">
        <f t="shared" si="110"/>
        <v>-</v>
      </c>
      <c r="AL488" s="246" t="str">
        <f t="shared" si="111"/>
        <v>-</v>
      </c>
      <c r="AM488" s="237"/>
      <c r="AN488" s="237"/>
      <c r="AO488" s="237"/>
      <c r="AP488" s="237"/>
      <c r="AQ488" s="237"/>
      <c r="AR488" s="237"/>
      <c r="AS488" s="237"/>
      <c r="AT488" s="237"/>
      <c r="AU488" s="237"/>
      <c r="AV488" s="237"/>
      <c r="AW488" s="13"/>
      <c r="AX488" s="13"/>
    </row>
    <row r="489" spans="1:50" ht="12.75" customHeight="1" x14ac:dyDescent="0.2">
      <c r="A489" s="144">
        <f t="shared" si="98"/>
        <v>16</v>
      </c>
      <c r="B489" s="9">
        <v>466</v>
      </c>
      <c r="C489" s="213"/>
      <c r="D489" s="214"/>
      <c r="E489" s="79" t="str">
        <f>IF(ISBLANK(D489), "", VLOOKUP(D489, Z!$A$2:$C$4127, 3, FALSE))</f>
        <v/>
      </c>
      <c r="F489" s="215"/>
      <c r="G489" s="216"/>
      <c r="H489" s="217" t="b">
        <v>0</v>
      </c>
      <c r="I489" s="217" t="b">
        <v>0</v>
      </c>
      <c r="J489" s="152" t="str">
        <f t="shared" si="101"/>
        <v>-</v>
      </c>
      <c r="K489" s="218"/>
      <c r="L489" s="219"/>
      <c r="M489" s="220"/>
      <c r="N489" s="152" t="str">
        <f t="shared" si="102"/>
        <v>-</v>
      </c>
      <c r="O489" s="221"/>
      <c r="P489" s="222"/>
      <c r="Q489" s="214"/>
      <c r="R489" s="223"/>
      <c r="S489" s="213"/>
      <c r="T489" s="214"/>
      <c r="U489" s="79" t="str">
        <f>IF(ISBLANK(T489), "", VLOOKUP(T489, Z!$A$2:$C$4127, 3, FALSE))</f>
        <v/>
      </c>
      <c r="V489" s="225"/>
      <c r="W489" s="160">
        <f t="shared" si="103"/>
        <v>0</v>
      </c>
      <c r="X489" s="237"/>
      <c r="Y489" s="241">
        <f t="shared" si="104"/>
        <v>0</v>
      </c>
      <c r="Z489" s="242">
        <f t="shared" si="105"/>
        <v>15</v>
      </c>
      <c r="AA489" s="242">
        <v>0.75</v>
      </c>
      <c r="AB489" s="242">
        <f t="shared" si="99"/>
        <v>1.8</v>
      </c>
      <c r="AC489" s="242">
        <f t="shared" si="106"/>
        <v>43</v>
      </c>
      <c r="AD489" s="241" t="str" cm="1">
        <f t="array" ref="AD489">IFERROR(INDEX($AO$26:$AO$35, AF489), "-")</f>
        <v>-</v>
      </c>
      <c r="AE489" s="243" cm="1">
        <f t="array" ref="AE489">IFERROR(INDEX(($AP$26:$AS$35,$AP$36:$AV$40), IF($Y$20="B", MATCH($AF489, $AN$36:$AN$40, 0), MATCH($AF489, $AN$26:$AN$35, 0)), MATCH($AK489, $AP$25:$AV$25, 0), IF($Y$20="B", 2, 1)), 0)</f>
        <v>0</v>
      </c>
      <c r="AF489" s="244" t="str">
        <f t="shared" si="100"/>
        <v>-</v>
      </c>
      <c r="AG489" s="244" t="str">
        <f t="shared" si="107"/>
        <v>-</v>
      </c>
      <c r="AH489" s="245" t="str">
        <f t="shared" si="108"/>
        <v>-</v>
      </c>
      <c r="AI489" s="245" t="str">
        <f t="shared" si="109"/>
        <v>-</v>
      </c>
      <c r="AJ489" s="245" t="str" cm="1">
        <f t="array" ref="AJ489">IF($AG489=1, IF(ISBLANK($L489), "!", $L489), IFERROR(_xlfn.SWITCH(TRUE, AH489&lt;=0.5, "A", AH489&lt;=1, "B", AH489&lt;=1.5, "C", AH489&lt;=2, "D", AH489&lt;=2.5, "E", AH489&lt;=3, "F", AH489&lt;=1000, "G"), "-"))</f>
        <v>-</v>
      </c>
      <c r="AK489" s="245" t="str">
        <f t="shared" si="110"/>
        <v>-</v>
      </c>
      <c r="AL489" s="246" t="str">
        <f t="shared" si="111"/>
        <v>-</v>
      </c>
      <c r="AM489" s="237"/>
      <c r="AN489" s="237"/>
      <c r="AO489" s="237"/>
      <c r="AP489" s="237"/>
      <c r="AQ489" s="237"/>
      <c r="AR489" s="237"/>
      <c r="AS489" s="237"/>
      <c r="AT489" s="237"/>
      <c r="AU489" s="237"/>
      <c r="AV489" s="237"/>
      <c r="AW489" s="13"/>
      <c r="AX489" s="13"/>
    </row>
    <row r="490" spans="1:50" ht="12.75" customHeight="1" x14ac:dyDescent="0.2">
      <c r="A490" s="144">
        <f t="shared" si="98"/>
        <v>16</v>
      </c>
      <c r="B490" s="9">
        <v>467</v>
      </c>
      <c r="C490" s="213"/>
      <c r="D490" s="214"/>
      <c r="E490" s="79" t="str">
        <f>IF(ISBLANK(D490), "", VLOOKUP(D490, Z!$A$2:$C$4127, 3, FALSE))</f>
        <v/>
      </c>
      <c r="F490" s="215"/>
      <c r="G490" s="216"/>
      <c r="H490" s="217" t="b">
        <v>0</v>
      </c>
      <c r="I490" s="217" t="b">
        <v>0</v>
      </c>
      <c r="J490" s="152" t="str">
        <f t="shared" si="101"/>
        <v>-</v>
      </c>
      <c r="K490" s="218"/>
      <c r="L490" s="219"/>
      <c r="M490" s="220"/>
      <c r="N490" s="152" t="str">
        <f t="shared" si="102"/>
        <v>-</v>
      </c>
      <c r="O490" s="221"/>
      <c r="P490" s="222"/>
      <c r="Q490" s="214"/>
      <c r="R490" s="223"/>
      <c r="S490" s="213"/>
      <c r="T490" s="214"/>
      <c r="U490" s="79" t="str">
        <f>IF(ISBLANK(T490), "", VLOOKUP(T490, Z!$A$2:$C$4127, 3, FALSE))</f>
        <v/>
      </c>
      <c r="V490" s="225"/>
      <c r="W490" s="160">
        <f t="shared" si="103"/>
        <v>0</v>
      </c>
      <c r="X490" s="237"/>
      <c r="Y490" s="241">
        <f t="shared" si="104"/>
        <v>0</v>
      </c>
      <c r="Z490" s="242">
        <f t="shared" si="105"/>
        <v>15</v>
      </c>
      <c r="AA490" s="242">
        <v>0.75</v>
      </c>
      <c r="AB490" s="242">
        <f t="shared" si="99"/>
        <v>1.8</v>
      </c>
      <c r="AC490" s="242">
        <f t="shared" si="106"/>
        <v>43</v>
      </c>
      <c r="AD490" s="241" t="str" cm="1">
        <f t="array" ref="AD490">IFERROR(INDEX($AO$26:$AO$35, AF490), "-")</f>
        <v>-</v>
      </c>
      <c r="AE490" s="243" cm="1">
        <f t="array" ref="AE490">IFERROR(INDEX(($AP$26:$AS$35,$AP$36:$AV$40), IF($Y$20="B", MATCH($AF490, $AN$36:$AN$40, 0), MATCH($AF490, $AN$26:$AN$35, 0)), MATCH($AK490, $AP$25:$AV$25, 0), IF($Y$20="B", 2, 1)), 0)</f>
        <v>0</v>
      </c>
      <c r="AF490" s="244" t="str">
        <f t="shared" si="100"/>
        <v>-</v>
      </c>
      <c r="AG490" s="244" t="str">
        <f t="shared" si="107"/>
        <v>-</v>
      </c>
      <c r="AH490" s="245" t="str">
        <f t="shared" si="108"/>
        <v>-</v>
      </c>
      <c r="AI490" s="245" t="str">
        <f t="shared" si="109"/>
        <v>-</v>
      </c>
      <c r="AJ490" s="245" t="str" cm="1">
        <f t="array" ref="AJ490">IF($AG490=1, IF(ISBLANK($L490), "!", $L490), IFERROR(_xlfn.SWITCH(TRUE, AH490&lt;=0.5, "A", AH490&lt;=1, "B", AH490&lt;=1.5, "C", AH490&lt;=2, "D", AH490&lt;=2.5, "E", AH490&lt;=3, "F", AH490&lt;=1000, "G"), "-"))</f>
        <v>-</v>
      </c>
      <c r="AK490" s="245" t="str">
        <f t="shared" si="110"/>
        <v>-</v>
      </c>
      <c r="AL490" s="246" t="str">
        <f t="shared" si="111"/>
        <v>-</v>
      </c>
      <c r="AM490" s="237"/>
      <c r="AN490" s="237"/>
      <c r="AO490" s="237"/>
      <c r="AP490" s="237"/>
      <c r="AQ490" s="237"/>
      <c r="AR490" s="237"/>
      <c r="AS490" s="237"/>
      <c r="AT490" s="237"/>
      <c r="AU490" s="237"/>
      <c r="AV490" s="237"/>
      <c r="AW490" s="13"/>
      <c r="AX490" s="13"/>
    </row>
    <row r="491" spans="1:50" ht="12.75" customHeight="1" x14ac:dyDescent="0.2">
      <c r="A491" s="144">
        <f t="shared" si="98"/>
        <v>16</v>
      </c>
      <c r="B491" s="9">
        <v>468</v>
      </c>
      <c r="C491" s="213"/>
      <c r="D491" s="214"/>
      <c r="E491" s="79" t="str">
        <f>IF(ISBLANK(D491), "", VLOOKUP(D491, Z!$A$2:$C$4127, 3, FALSE))</f>
        <v/>
      </c>
      <c r="F491" s="215"/>
      <c r="G491" s="216"/>
      <c r="H491" s="217" t="b">
        <v>0</v>
      </c>
      <c r="I491" s="217" t="b">
        <v>0</v>
      </c>
      <c r="J491" s="152" t="str">
        <f t="shared" si="101"/>
        <v>-</v>
      </c>
      <c r="K491" s="218"/>
      <c r="L491" s="219"/>
      <c r="M491" s="220"/>
      <c r="N491" s="152" t="str">
        <f t="shared" si="102"/>
        <v>-</v>
      </c>
      <c r="O491" s="221"/>
      <c r="P491" s="222"/>
      <c r="Q491" s="214"/>
      <c r="R491" s="223"/>
      <c r="S491" s="213"/>
      <c r="T491" s="214"/>
      <c r="U491" s="79" t="str">
        <f>IF(ISBLANK(T491), "", VLOOKUP(T491, Z!$A$2:$C$4127, 3, FALSE))</f>
        <v/>
      </c>
      <c r="V491" s="225"/>
      <c r="W491" s="160">
        <f t="shared" si="103"/>
        <v>0</v>
      </c>
      <c r="X491" s="237"/>
      <c r="Y491" s="241">
        <f t="shared" si="104"/>
        <v>0</v>
      </c>
      <c r="Z491" s="242">
        <f t="shared" si="105"/>
        <v>15</v>
      </c>
      <c r="AA491" s="242">
        <v>0.75</v>
      </c>
      <c r="AB491" s="242">
        <f t="shared" si="99"/>
        <v>1.8</v>
      </c>
      <c r="AC491" s="242">
        <f t="shared" si="106"/>
        <v>43</v>
      </c>
      <c r="AD491" s="241" t="str" cm="1">
        <f t="array" ref="AD491">IFERROR(INDEX($AO$26:$AO$35, AF491), "-")</f>
        <v>-</v>
      </c>
      <c r="AE491" s="243" cm="1">
        <f t="array" ref="AE491">IFERROR(INDEX(($AP$26:$AS$35,$AP$36:$AV$40), IF($Y$20="B", MATCH($AF491, $AN$36:$AN$40, 0), MATCH($AF491, $AN$26:$AN$35, 0)), MATCH($AK491, $AP$25:$AV$25, 0), IF($Y$20="B", 2, 1)), 0)</f>
        <v>0</v>
      </c>
      <c r="AF491" s="244" t="str">
        <f t="shared" si="100"/>
        <v>-</v>
      </c>
      <c r="AG491" s="244" t="str">
        <f t="shared" si="107"/>
        <v>-</v>
      </c>
      <c r="AH491" s="245" t="str">
        <f t="shared" si="108"/>
        <v>-</v>
      </c>
      <c r="AI491" s="245" t="str">
        <f t="shared" si="109"/>
        <v>-</v>
      </c>
      <c r="AJ491" s="245" t="str" cm="1">
        <f t="array" ref="AJ491">IF($AG491=1, IF(ISBLANK($L491), "!", $L491), IFERROR(_xlfn.SWITCH(TRUE, AH491&lt;=0.5, "A", AH491&lt;=1, "B", AH491&lt;=1.5, "C", AH491&lt;=2, "D", AH491&lt;=2.5, "E", AH491&lt;=3, "F", AH491&lt;=1000, "G"), "-"))</f>
        <v>-</v>
      </c>
      <c r="AK491" s="245" t="str">
        <f t="shared" si="110"/>
        <v>-</v>
      </c>
      <c r="AL491" s="246" t="str">
        <f t="shared" si="111"/>
        <v>-</v>
      </c>
      <c r="AM491" s="237"/>
      <c r="AN491" s="237"/>
      <c r="AO491" s="237"/>
      <c r="AP491" s="237"/>
      <c r="AQ491" s="237"/>
      <c r="AR491" s="237"/>
      <c r="AS491" s="237"/>
      <c r="AT491" s="237"/>
      <c r="AU491" s="237"/>
      <c r="AV491" s="237"/>
      <c r="AW491" s="13"/>
      <c r="AX491" s="13"/>
    </row>
    <row r="492" spans="1:50" ht="12.75" customHeight="1" x14ac:dyDescent="0.2">
      <c r="A492" s="144">
        <f t="shared" si="98"/>
        <v>16</v>
      </c>
      <c r="B492" s="9">
        <v>469</v>
      </c>
      <c r="C492" s="213"/>
      <c r="D492" s="214"/>
      <c r="E492" s="79" t="str">
        <f>IF(ISBLANK(D492), "", VLOOKUP(D492, Z!$A$2:$C$4127, 3, FALSE))</f>
        <v/>
      </c>
      <c r="F492" s="215"/>
      <c r="G492" s="216"/>
      <c r="H492" s="217" t="b">
        <v>0</v>
      </c>
      <c r="I492" s="217" t="b">
        <v>0</v>
      </c>
      <c r="J492" s="152" t="str">
        <f t="shared" si="101"/>
        <v>-</v>
      </c>
      <c r="K492" s="218"/>
      <c r="L492" s="219"/>
      <c r="M492" s="220"/>
      <c r="N492" s="152" t="str">
        <f t="shared" si="102"/>
        <v>-</v>
      </c>
      <c r="O492" s="221"/>
      <c r="P492" s="222"/>
      <c r="Q492" s="214"/>
      <c r="R492" s="223"/>
      <c r="S492" s="213"/>
      <c r="T492" s="214"/>
      <c r="U492" s="79" t="str">
        <f>IF(ISBLANK(T492), "", VLOOKUP(T492, Z!$A$2:$C$4127, 3, FALSE))</f>
        <v/>
      </c>
      <c r="V492" s="225"/>
      <c r="W492" s="160">
        <f t="shared" si="103"/>
        <v>0</v>
      </c>
      <c r="X492" s="237"/>
      <c r="Y492" s="241">
        <f t="shared" si="104"/>
        <v>0</v>
      </c>
      <c r="Z492" s="242">
        <f t="shared" si="105"/>
        <v>15</v>
      </c>
      <c r="AA492" s="242">
        <v>0.75</v>
      </c>
      <c r="AB492" s="242">
        <f t="shared" si="99"/>
        <v>1.8</v>
      </c>
      <c r="AC492" s="242">
        <f t="shared" si="106"/>
        <v>43</v>
      </c>
      <c r="AD492" s="241" t="str" cm="1">
        <f t="array" ref="AD492">IFERROR(INDEX($AO$26:$AO$35, AF492), "-")</f>
        <v>-</v>
      </c>
      <c r="AE492" s="243" cm="1">
        <f t="array" ref="AE492">IFERROR(INDEX(($AP$26:$AS$35,$AP$36:$AV$40), IF($Y$20="B", MATCH($AF492, $AN$36:$AN$40, 0), MATCH($AF492, $AN$26:$AN$35, 0)), MATCH($AK492, $AP$25:$AV$25, 0), IF($Y$20="B", 2, 1)), 0)</f>
        <v>0</v>
      </c>
      <c r="AF492" s="244" t="str">
        <f t="shared" si="100"/>
        <v>-</v>
      </c>
      <c r="AG492" s="244" t="str">
        <f t="shared" si="107"/>
        <v>-</v>
      </c>
      <c r="AH492" s="245" t="str">
        <f t="shared" si="108"/>
        <v>-</v>
      </c>
      <c r="AI492" s="245" t="str">
        <f t="shared" si="109"/>
        <v>-</v>
      </c>
      <c r="AJ492" s="245" t="str" cm="1">
        <f t="array" ref="AJ492">IF($AG492=1, IF(ISBLANK($L492), "!", $L492), IFERROR(_xlfn.SWITCH(TRUE, AH492&lt;=0.5, "A", AH492&lt;=1, "B", AH492&lt;=1.5, "C", AH492&lt;=2, "D", AH492&lt;=2.5, "E", AH492&lt;=3, "F", AH492&lt;=1000, "G"), "-"))</f>
        <v>-</v>
      </c>
      <c r="AK492" s="245" t="str">
        <f t="shared" si="110"/>
        <v>-</v>
      </c>
      <c r="AL492" s="246" t="str">
        <f t="shared" si="111"/>
        <v>-</v>
      </c>
      <c r="AM492" s="237"/>
      <c r="AN492" s="237"/>
      <c r="AO492" s="237"/>
      <c r="AP492" s="237"/>
      <c r="AQ492" s="237"/>
      <c r="AR492" s="237"/>
      <c r="AS492" s="237"/>
      <c r="AT492" s="237"/>
      <c r="AU492" s="237"/>
      <c r="AV492" s="237"/>
      <c r="AW492" s="13"/>
      <c r="AX492" s="13"/>
    </row>
    <row r="493" spans="1:50" ht="12.75" customHeight="1" x14ac:dyDescent="0.2">
      <c r="A493" s="144">
        <f t="shared" si="98"/>
        <v>16</v>
      </c>
      <c r="B493" s="9">
        <v>470</v>
      </c>
      <c r="C493" s="213"/>
      <c r="D493" s="214"/>
      <c r="E493" s="79" t="str">
        <f>IF(ISBLANK(D493), "", VLOOKUP(D493, Z!$A$2:$C$4127, 3, FALSE))</f>
        <v/>
      </c>
      <c r="F493" s="215"/>
      <c r="G493" s="216"/>
      <c r="H493" s="217" t="b">
        <v>0</v>
      </c>
      <c r="I493" s="217" t="b">
        <v>0</v>
      </c>
      <c r="J493" s="152" t="str">
        <f t="shared" si="101"/>
        <v>-</v>
      </c>
      <c r="K493" s="218"/>
      <c r="L493" s="219"/>
      <c r="M493" s="220"/>
      <c r="N493" s="152" t="str">
        <f t="shared" si="102"/>
        <v>-</v>
      </c>
      <c r="O493" s="221"/>
      <c r="P493" s="222"/>
      <c r="Q493" s="214"/>
      <c r="R493" s="223"/>
      <c r="S493" s="213"/>
      <c r="T493" s="214"/>
      <c r="U493" s="79" t="str">
        <f>IF(ISBLANK(T493), "", VLOOKUP(T493, Z!$A$2:$C$4127, 3, FALSE))</f>
        <v/>
      </c>
      <c r="V493" s="225"/>
      <c r="W493" s="160">
        <f t="shared" si="103"/>
        <v>0</v>
      </c>
      <c r="X493" s="237"/>
      <c r="Y493" s="241">
        <f t="shared" si="104"/>
        <v>0</v>
      </c>
      <c r="Z493" s="242">
        <f t="shared" si="105"/>
        <v>15</v>
      </c>
      <c r="AA493" s="242">
        <v>0.75</v>
      </c>
      <c r="AB493" s="242">
        <f t="shared" si="99"/>
        <v>1.8</v>
      </c>
      <c r="AC493" s="242">
        <f t="shared" si="106"/>
        <v>43</v>
      </c>
      <c r="AD493" s="241" t="str" cm="1">
        <f t="array" ref="AD493">IFERROR(INDEX($AO$26:$AO$35, AF493), "-")</f>
        <v>-</v>
      </c>
      <c r="AE493" s="243" cm="1">
        <f t="array" ref="AE493">IFERROR(INDEX(($AP$26:$AS$35,$AP$36:$AV$40), IF($Y$20="B", MATCH($AF493, $AN$36:$AN$40, 0), MATCH($AF493, $AN$26:$AN$35, 0)), MATCH($AK493, $AP$25:$AV$25, 0), IF($Y$20="B", 2, 1)), 0)</f>
        <v>0</v>
      </c>
      <c r="AF493" s="244" t="str">
        <f t="shared" si="100"/>
        <v>-</v>
      </c>
      <c r="AG493" s="244" t="str">
        <f t="shared" si="107"/>
        <v>-</v>
      </c>
      <c r="AH493" s="245" t="str">
        <f t="shared" si="108"/>
        <v>-</v>
      </c>
      <c r="AI493" s="245" t="str">
        <f t="shared" si="109"/>
        <v>-</v>
      </c>
      <c r="AJ493" s="245" t="str" cm="1">
        <f t="array" ref="AJ493">IF($AG493=1, IF(ISBLANK($L493), "!", $L493), IFERROR(_xlfn.SWITCH(TRUE, AH493&lt;=0.5, "A", AH493&lt;=1, "B", AH493&lt;=1.5, "C", AH493&lt;=2, "D", AH493&lt;=2.5, "E", AH493&lt;=3, "F", AH493&lt;=1000, "G"), "-"))</f>
        <v>-</v>
      </c>
      <c r="AK493" s="245" t="str">
        <f t="shared" si="110"/>
        <v>-</v>
      </c>
      <c r="AL493" s="246" t="str">
        <f t="shared" si="111"/>
        <v>-</v>
      </c>
      <c r="AM493" s="237"/>
      <c r="AN493" s="237"/>
      <c r="AO493" s="237"/>
      <c r="AP493" s="237"/>
      <c r="AQ493" s="237"/>
      <c r="AR493" s="237"/>
      <c r="AS493" s="237"/>
      <c r="AT493" s="237"/>
      <c r="AU493" s="237"/>
      <c r="AV493" s="237"/>
      <c r="AW493" s="13"/>
      <c r="AX493" s="13"/>
    </row>
    <row r="494" spans="1:50" ht="12.75" customHeight="1" x14ac:dyDescent="0.2">
      <c r="A494" s="144">
        <f t="shared" si="98"/>
        <v>16</v>
      </c>
      <c r="B494" s="9">
        <v>471</v>
      </c>
      <c r="C494" s="213"/>
      <c r="D494" s="214"/>
      <c r="E494" s="79" t="str">
        <f>IF(ISBLANK(D494), "", VLOOKUP(D494, Z!$A$2:$C$4127, 3, FALSE))</f>
        <v/>
      </c>
      <c r="F494" s="215"/>
      <c r="G494" s="216"/>
      <c r="H494" s="217" t="b">
        <v>0</v>
      </c>
      <c r="I494" s="217" t="b">
        <v>0</v>
      </c>
      <c r="J494" s="152" t="str">
        <f t="shared" si="101"/>
        <v>-</v>
      </c>
      <c r="K494" s="218"/>
      <c r="L494" s="219"/>
      <c r="M494" s="220"/>
      <c r="N494" s="152" t="str">
        <f t="shared" si="102"/>
        <v>-</v>
      </c>
      <c r="O494" s="221"/>
      <c r="P494" s="222"/>
      <c r="Q494" s="214"/>
      <c r="R494" s="223"/>
      <c r="S494" s="213"/>
      <c r="T494" s="214"/>
      <c r="U494" s="79" t="str">
        <f>IF(ISBLANK(T494), "", VLOOKUP(T494, Z!$A$2:$C$4127, 3, FALSE))</f>
        <v/>
      </c>
      <c r="V494" s="225"/>
      <c r="W494" s="160">
        <f t="shared" si="103"/>
        <v>0</v>
      </c>
      <c r="X494" s="237"/>
      <c r="Y494" s="241">
        <f t="shared" si="104"/>
        <v>0</v>
      </c>
      <c r="Z494" s="242">
        <f t="shared" si="105"/>
        <v>15</v>
      </c>
      <c r="AA494" s="242">
        <v>0.75</v>
      </c>
      <c r="AB494" s="242">
        <f t="shared" si="99"/>
        <v>1.8</v>
      </c>
      <c r="AC494" s="242">
        <f t="shared" si="106"/>
        <v>43</v>
      </c>
      <c r="AD494" s="241" t="str" cm="1">
        <f t="array" ref="AD494">IFERROR(INDEX($AO$26:$AO$35, AF494), "-")</f>
        <v>-</v>
      </c>
      <c r="AE494" s="243" cm="1">
        <f t="array" ref="AE494">IFERROR(INDEX(($AP$26:$AS$35,$AP$36:$AV$40), IF($Y$20="B", MATCH($AF494, $AN$36:$AN$40, 0), MATCH($AF494, $AN$26:$AN$35, 0)), MATCH($AK494, $AP$25:$AV$25, 0), IF($Y$20="B", 2, 1)), 0)</f>
        <v>0</v>
      </c>
      <c r="AF494" s="244" t="str">
        <f t="shared" si="100"/>
        <v>-</v>
      </c>
      <c r="AG494" s="244" t="str">
        <f t="shared" si="107"/>
        <v>-</v>
      </c>
      <c r="AH494" s="245" t="str">
        <f t="shared" si="108"/>
        <v>-</v>
      </c>
      <c r="AI494" s="245" t="str">
        <f t="shared" si="109"/>
        <v>-</v>
      </c>
      <c r="AJ494" s="245" t="str" cm="1">
        <f t="array" ref="AJ494">IF($AG494=1, IF(ISBLANK($L494), "!", $L494), IFERROR(_xlfn.SWITCH(TRUE, AH494&lt;=0.5, "A", AH494&lt;=1, "B", AH494&lt;=1.5, "C", AH494&lt;=2, "D", AH494&lt;=2.5, "E", AH494&lt;=3, "F", AH494&lt;=1000, "G"), "-"))</f>
        <v>-</v>
      </c>
      <c r="AK494" s="245" t="str">
        <f t="shared" si="110"/>
        <v>-</v>
      </c>
      <c r="AL494" s="246" t="str">
        <f t="shared" si="111"/>
        <v>-</v>
      </c>
      <c r="AM494" s="237"/>
      <c r="AN494" s="237"/>
      <c r="AO494" s="237"/>
      <c r="AP494" s="237"/>
      <c r="AQ494" s="237"/>
      <c r="AR494" s="237"/>
      <c r="AS494" s="237"/>
      <c r="AT494" s="237"/>
      <c r="AU494" s="237"/>
      <c r="AV494" s="237"/>
      <c r="AW494" s="13"/>
      <c r="AX494" s="13"/>
    </row>
    <row r="495" spans="1:50" ht="12.75" customHeight="1" x14ac:dyDescent="0.2">
      <c r="A495" s="144">
        <f t="shared" si="98"/>
        <v>16</v>
      </c>
      <c r="B495" s="9">
        <v>472</v>
      </c>
      <c r="C495" s="213"/>
      <c r="D495" s="214"/>
      <c r="E495" s="79" t="str">
        <f>IF(ISBLANK(D495), "", VLOOKUP(D495, Z!$A$2:$C$4127, 3, FALSE))</f>
        <v/>
      </c>
      <c r="F495" s="215"/>
      <c r="G495" s="216"/>
      <c r="H495" s="217" t="b">
        <v>0</v>
      </c>
      <c r="I495" s="217" t="b">
        <v>0</v>
      </c>
      <c r="J495" s="152" t="str">
        <f t="shared" si="101"/>
        <v>-</v>
      </c>
      <c r="K495" s="218"/>
      <c r="L495" s="219"/>
      <c r="M495" s="220"/>
      <c r="N495" s="152" t="str">
        <f t="shared" si="102"/>
        <v>-</v>
      </c>
      <c r="O495" s="221"/>
      <c r="P495" s="222"/>
      <c r="Q495" s="214"/>
      <c r="R495" s="223"/>
      <c r="S495" s="213"/>
      <c r="T495" s="214"/>
      <c r="U495" s="79" t="str">
        <f>IF(ISBLANK(T495), "", VLOOKUP(T495, Z!$A$2:$C$4127, 3, FALSE))</f>
        <v/>
      </c>
      <c r="V495" s="225"/>
      <c r="W495" s="160">
        <f t="shared" si="103"/>
        <v>0</v>
      </c>
      <c r="X495" s="237"/>
      <c r="Y495" s="241">
        <f t="shared" si="104"/>
        <v>0</v>
      </c>
      <c r="Z495" s="242">
        <f t="shared" si="105"/>
        <v>15</v>
      </c>
      <c r="AA495" s="242">
        <v>0.75</v>
      </c>
      <c r="AB495" s="242">
        <f t="shared" si="99"/>
        <v>1.8</v>
      </c>
      <c r="AC495" s="242">
        <f t="shared" si="106"/>
        <v>43</v>
      </c>
      <c r="AD495" s="241" t="str" cm="1">
        <f t="array" ref="AD495">IFERROR(INDEX($AO$26:$AO$35, AF495), "-")</f>
        <v>-</v>
      </c>
      <c r="AE495" s="243" cm="1">
        <f t="array" ref="AE495">IFERROR(INDEX(($AP$26:$AS$35,$AP$36:$AV$40), IF($Y$20="B", MATCH($AF495, $AN$36:$AN$40, 0), MATCH($AF495, $AN$26:$AN$35, 0)), MATCH($AK495, $AP$25:$AV$25, 0), IF($Y$20="B", 2, 1)), 0)</f>
        <v>0</v>
      </c>
      <c r="AF495" s="244" t="str">
        <f t="shared" si="100"/>
        <v>-</v>
      </c>
      <c r="AG495" s="244" t="str">
        <f t="shared" si="107"/>
        <v>-</v>
      </c>
      <c r="AH495" s="245" t="str">
        <f t="shared" si="108"/>
        <v>-</v>
      </c>
      <c r="AI495" s="245" t="str">
        <f t="shared" si="109"/>
        <v>-</v>
      </c>
      <c r="AJ495" s="245" t="str" cm="1">
        <f t="array" ref="AJ495">IF($AG495=1, IF(ISBLANK($L495), "!", $L495), IFERROR(_xlfn.SWITCH(TRUE, AH495&lt;=0.5, "A", AH495&lt;=1, "B", AH495&lt;=1.5, "C", AH495&lt;=2, "D", AH495&lt;=2.5, "E", AH495&lt;=3, "F", AH495&lt;=1000, "G"), "-"))</f>
        <v>-</v>
      </c>
      <c r="AK495" s="245" t="str">
        <f t="shared" si="110"/>
        <v>-</v>
      </c>
      <c r="AL495" s="246" t="str">
        <f t="shared" si="111"/>
        <v>-</v>
      </c>
      <c r="AM495" s="237"/>
      <c r="AN495" s="237"/>
      <c r="AO495" s="237"/>
      <c r="AP495" s="237"/>
      <c r="AQ495" s="237"/>
      <c r="AR495" s="237"/>
      <c r="AS495" s="237"/>
      <c r="AT495" s="237"/>
      <c r="AU495" s="237"/>
      <c r="AV495" s="237"/>
      <c r="AW495" s="13"/>
      <c r="AX495" s="13"/>
    </row>
    <row r="496" spans="1:50" ht="12.75" customHeight="1" x14ac:dyDescent="0.2">
      <c r="A496" s="144">
        <f t="shared" si="98"/>
        <v>16</v>
      </c>
      <c r="B496" s="9">
        <v>473</v>
      </c>
      <c r="C496" s="213"/>
      <c r="D496" s="214"/>
      <c r="E496" s="79" t="str">
        <f>IF(ISBLANK(D496), "", VLOOKUP(D496, Z!$A$2:$C$4127, 3, FALSE))</f>
        <v/>
      </c>
      <c r="F496" s="215"/>
      <c r="G496" s="216"/>
      <c r="H496" s="217" t="b">
        <v>0</v>
      </c>
      <c r="I496" s="217" t="b">
        <v>0</v>
      </c>
      <c r="J496" s="152" t="str">
        <f t="shared" si="101"/>
        <v>-</v>
      </c>
      <c r="K496" s="218"/>
      <c r="L496" s="219"/>
      <c r="M496" s="220"/>
      <c r="N496" s="152" t="str">
        <f t="shared" si="102"/>
        <v>-</v>
      </c>
      <c r="O496" s="221"/>
      <c r="P496" s="222"/>
      <c r="Q496" s="214"/>
      <c r="R496" s="223"/>
      <c r="S496" s="213"/>
      <c r="T496" s="214"/>
      <c r="U496" s="79" t="str">
        <f>IF(ISBLANK(T496), "", VLOOKUP(T496, Z!$A$2:$C$4127, 3, FALSE))</f>
        <v/>
      </c>
      <c r="V496" s="225"/>
      <c r="W496" s="160">
        <f t="shared" si="103"/>
        <v>0</v>
      </c>
      <c r="X496" s="237"/>
      <c r="Y496" s="241">
        <f t="shared" si="104"/>
        <v>0</v>
      </c>
      <c r="Z496" s="242">
        <f t="shared" si="105"/>
        <v>15</v>
      </c>
      <c r="AA496" s="242">
        <v>0.75</v>
      </c>
      <c r="AB496" s="242">
        <f t="shared" si="99"/>
        <v>1.8</v>
      </c>
      <c r="AC496" s="242">
        <f t="shared" si="106"/>
        <v>43</v>
      </c>
      <c r="AD496" s="241" t="str" cm="1">
        <f t="array" ref="AD496">IFERROR(INDEX($AO$26:$AO$35, AF496), "-")</f>
        <v>-</v>
      </c>
      <c r="AE496" s="243" cm="1">
        <f t="array" ref="AE496">IFERROR(INDEX(($AP$26:$AS$35,$AP$36:$AV$40), IF($Y$20="B", MATCH($AF496, $AN$36:$AN$40, 0), MATCH($AF496, $AN$26:$AN$35, 0)), MATCH($AK496, $AP$25:$AV$25, 0), IF($Y$20="B", 2, 1)), 0)</f>
        <v>0</v>
      </c>
      <c r="AF496" s="244" t="str">
        <f t="shared" si="100"/>
        <v>-</v>
      </c>
      <c r="AG496" s="244" t="str">
        <f t="shared" si="107"/>
        <v>-</v>
      </c>
      <c r="AH496" s="245" t="str">
        <f t="shared" si="108"/>
        <v>-</v>
      </c>
      <c r="AI496" s="245" t="str">
        <f t="shared" si="109"/>
        <v>-</v>
      </c>
      <c r="AJ496" s="245" t="str" cm="1">
        <f t="array" ref="AJ496">IF($AG496=1, IF(ISBLANK($L496), "!", $L496), IFERROR(_xlfn.SWITCH(TRUE, AH496&lt;=0.5, "A", AH496&lt;=1, "B", AH496&lt;=1.5, "C", AH496&lt;=2, "D", AH496&lt;=2.5, "E", AH496&lt;=3, "F", AH496&lt;=1000, "G"), "-"))</f>
        <v>-</v>
      </c>
      <c r="AK496" s="245" t="str">
        <f t="shared" si="110"/>
        <v>-</v>
      </c>
      <c r="AL496" s="246" t="str">
        <f t="shared" si="111"/>
        <v>-</v>
      </c>
      <c r="AM496" s="237"/>
      <c r="AN496" s="237"/>
      <c r="AO496" s="237"/>
      <c r="AP496" s="237"/>
      <c r="AQ496" s="237"/>
      <c r="AR496" s="237"/>
      <c r="AS496" s="237"/>
      <c r="AT496" s="237"/>
      <c r="AU496" s="237"/>
      <c r="AV496" s="237"/>
      <c r="AW496" s="13"/>
      <c r="AX496" s="13"/>
    </row>
    <row r="497" spans="1:50" ht="12.75" customHeight="1" x14ac:dyDescent="0.2">
      <c r="A497" s="144">
        <f t="shared" si="98"/>
        <v>16</v>
      </c>
      <c r="B497" s="9">
        <v>474</v>
      </c>
      <c r="C497" s="213"/>
      <c r="D497" s="214"/>
      <c r="E497" s="79" t="str">
        <f>IF(ISBLANK(D497), "", VLOOKUP(D497, Z!$A$2:$C$4127, 3, FALSE))</f>
        <v/>
      </c>
      <c r="F497" s="215"/>
      <c r="G497" s="216"/>
      <c r="H497" s="217" t="b">
        <v>0</v>
      </c>
      <c r="I497" s="217" t="b">
        <v>0</v>
      </c>
      <c r="J497" s="152" t="str">
        <f t="shared" si="101"/>
        <v>-</v>
      </c>
      <c r="K497" s="218"/>
      <c r="L497" s="219"/>
      <c r="M497" s="220"/>
      <c r="N497" s="152" t="str">
        <f t="shared" si="102"/>
        <v>-</v>
      </c>
      <c r="O497" s="221"/>
      <c r="P497" s="222"/>
      <c r="Q497" s="214"/>
      <c r="R497" s="223"/>
      <c r="S497" s="213"/>
      <c r="T497" s="214"/>
      <c r="U497" s="79" t="str">
        <f>IF(ISBLANK(T497), "", VLOOKUP(T497, Z!$A$2:$C$4127, 3, FALSE))</f>
        <v/>
      </c>
      <c r="V497" s="225"/>
      <c r="W497" s="160">
        <f t="shared" si="103"/>
        <v>0</v>
      </c>
      <c r="X497" s="237"/>
      <c r="Y497" s="241">
        <f t="shared" si="104"/>
        <v>0</v>
      </c>
      <c r="Z497" s="242">
        <f t="shared" si="105"/>
        <v>15</v>
      </c>
      <c r="AA497" s="242">
        <v>0.75</v>
      </c>
      <c r="AB497" s="242">
        <f t="shared" si="99"/>
        <v>1.8</v>
      </c>
      <c r="AC497" s="242">
        <f t="shared" si="106"/>
        <v>43</v>
      </c>
      <c r="AD497" s="241" t="str" cm="1">
        <f t="array" ref="AD497">IFERROR(INDEX($AO$26:$AO$35, AF497), "-")</f>
        <v>-</v>
      </c>
      <c r="AE497" s="243" cm="1">
        <f t="array" ref="AE497">IFERROR(INDEX(($AP$26:$AS$35,$AP$36:$AV$40), IF($Y$20="B", MATCH($AF497, $AN$36:$AN$40, 0), MATCH($AF497, $AN$26:$AN$35, 0)), MATCH($AK497, $AP$25:$AV$25, 0), IF($Y$20="B", 2, 1)), 0)</f>
        <v>0</v>
      </c>
      <c r="AF497" s="244" t="str">
        <f t="shared" si="100"/>
        <v>-</v>
      </c>
      <c r="AG497" s="244" t="str">
        <f t="shared" si="107"/>
        <v>-</v>
      </c>
      <c r="AH497" s="245" t="str">
        <f t="shared" si="108"/>
        <v>-</v>
      </c>
      <c r="AI497" s="245" t="str">
        <f t="shared" si="109"/>
        <v>-</v>
      </c>
      <c r="AJ497" s="245" t="str" cm="1">
        <f t="array" ref="AJ497">IF($AG497=1, IF(ISBLANK($L497), "!", $L497), IFERROR(_xlfn.SWITCH(TRUE, AH497&lt;=0.5, "A", AH497&lt;=1, "B", AH497&lt;=1.5, "C", AH497&lt;=2, "D", AH497&lt;=2.5, "E", AH497&lt;=3, "F", AH497&lt;=1000, "G"), "-"))</f>
        <v>-</v>
      </c>
      <c r="AK497" s="245" t="str">
        <f t="shared" si="110"/>
        <v>-</v>
      </c>
      <c r="AL497" s="246" t="str">
        <f t="shared" si="111"/>
        <v>-</v>
      </c>
      <c r="AM497" s="237"/>
      <c r="AN497" s="237"/>
      <c r="AO497" s="237"/>
      <c r="AP497" s="237"/>
      <c r="AQ497" s="237"/>
      <c r="AR497" s="237"/>
      <c r="AS497" s="237"/>
      <c r="AT497" s="237"/>
      <c r="AU497" s="237"/>
      <c r="AV497" s="237"/>
      <c r="AW497" s="13"/>
      <c r="AX497" s="13"/>
    </row>
    <row r="498" spans="1:50" ht="12.75" customHeight="1" x14ac:dyDescent="0.2">
      <c r="A498" s="144">
        <f t="shared" si="98"/>
        <v>16</v>
      </c>
      <c r="B498" s="9">
        <v>475</v>
      </c>
      <c r="C498" s="213"/>
      <c r="D498" s="214"/>
      <c r="E498" s="79" t="str">
        <f>IF(ISBLANK(D498), "", VLOOKUP(D498, Z!$A$2:$C$4127, 3, FALSE))</f>
        <v/>
      </c>
      <c r="F498" s="215"/>
      <c r="G498" s="216"/>
      <c r="H498" s="217" t="b">
        <v>0</v>
      </c>
      <c r="I498" s="217" t="b">
        <v>0</v>
      </c>
      <c r="J498" s="152" t="str">
        <f t="shared" si="101"/>
        <v>-</v>
      </c>
      <c r="K498" s="218"/>
      <c r="L498" s="219"/>
      <c r="M498" s="220"/>
      <c r="N498" s="152" t="str">
        <f t="shared" si="102"/>
        <v>-</v>
      </c>
      <c r="O498" s="221"/>
      <c r="P498" s="222"/>
      <c r="Q498" s="214"/>
      <c r="R498" s="223"/>
      <c r="S498" s="213"/>
      <c r="T498" s="214"/>
      <c r="U498" s="79" t="str">
        <f>IF(ISBLANK(T498), "", VLOOKUP(T498, Z!$A$2:$C$4127, 3, FALSE))</f>
        <v/>
      </c>
      <c r="V498" s="225"/>
      <c r="W498" s="160">
        <f t="shared" si="103"/>
        <v>0</v>
      </c>
      <c r="X498" s="237"/>
      <c r="Y498" s="241">
        <f t="shared" si="104"/>
        <v>0</v>
      </c>
      <c r="Z498" s="242">
        <f t="shared" si="105"/>
        <v>15</v>
      </c>
      <c r="AA498" s="242">
        <v>0.75</v>
      </c>
      <c r="AB498" s="242">
        <f t="shared" si="99"/>
        <v>1.8</v>
      </c>
      <c r="AC498" s="242">
        <f t="shared" si="106"/>
        <v>43</v>
      </c>
      <c r="AD498" s="241" t="str" cm="1">
        <f t="array" ref="AD498">IFERROR(INDEX($AO$26:$AO$35, AF498), "-")</f>
        <v>-</v>
      </c>
      <c r="AE498" s="243" cm="1">
        <f t="array" ref="AE498">IFERROR(INDEX(($AP$26:$AS$35,$AP$36:$AV$40), IF($Y$20="B", MATCH($AF498, $AN$36:$AN$40, 0), MATCH($AF498, $AN$26:$AN$35, 0)), MATCH($AK498, $AP$25:$AV$25, 0), IF($Y$20="B", 2, 1)), 0)</f>
        <v>0</v>
      </c>
      <c r="AF498" s="244" t="str">
        <f t="shared" si="100"/>
        <v>-</v>
      </c>
      <c r="AG498" s="244" t="str">
        <f t="shared" si="107"/>
        <v>-</v>
      </c>
      <c r="AH498" s="245" t="str">
        <f t="shared" si="108"/>
        <v>-</v>
      </c>
      <c r="AI498" s="245" t="str">
        <f t="shared" si="109"/>
        <v>-</v>
      </c>
      <c r="AJ498" s="245" t="str" cm="1">
        <f t="array" ref="AJ498">IF($AG498=1, IF(ISBLANK($L498), "!", $L498), IFERROR(_xlfn.SWITCH(TRUE, AH498&lt;=0.5, "A", AH498&lt;=1, "B", AH498&lt;=1.5, "C", AH498&lt;=2, "D", AH498&lt;=2.5, "E", AH498&lt;=3, "F", AH498&lt;=1000, "G"), "-"))</f>
        <v>-</v>
      </c>
      <c r="AK498" s="245" t="str">
        <f t="shared" si="110"/>
        <v>-</v>
      </c>
      <c r="AL498" s="246" t="str">
        <f t="shared" si="111"/>
        <v>-</v>
      </c>
      <c r="AM498" s="237"/>
      <c r="AN498" s="237"/>
      <c r="AO498" s="237"/>
      <c r="AP498" s="237"/>
      <c r="AQ498" s="237"/>
      <c r="AR498" s="237"/>
      <c r="AS498" s="237"/>
      <c r="AT498" s="237"/>
      <c r="AU498" s="237"/>
      <c r="AV498" s="237"/>
      <c r="AW498" s="13"/>
      <c r="AX498" s="13"/>
    </row>
    <row r="499" spans="1:50" ht="12.75" customHeight="1" x14ac:dyDescent="0.2">
      <c r="A499" s="144">
        <f t="shared" si="98"/>
        <v>16</v>
      </c>
      <c r="B499" s="9">
        <v>476</v>
      </c>
      <c r="C499" s="213"/>
      <c r="D499" s="214"/>
      <c r="E499" s="79" t="str">
        <f>IF(ISBLANK(D499), "", VLOOKUP(D499, Z!$A$2:$C$4127, 3, FALSE))</f>
        <v/>
      </c>
      <c r="F499" s="215"/>
      <c r="G499" s="216"/>
      <c r="H499" s="217" t="b">
        <v>0</v>
      </c>
      <c r="I499" s="217" t="b">
        <v>0</v>
      </c>
      <c r="J499" s="152" t="str">
        <f t="shared" si="101"/>
        <v>-</v>
      </c>
      <c r="K499" s="218"/>
      <c r="L499" s="219"/>
      <c r="M499" s="220"/>
      <c r="N499" s="152" t="str">
        <f t="shared" si="102"/>
        <v>-</v>
      </c>
      <c r="O499" s="221"/>
      <c r="P499" s="222"/>
      <c r="Q499" s="214"/>
      <c r="R499" s="223"/>
      <c r="S499" s="213"/>
      <c r="T499" s="214"/>
      <c r="U499" s="79" t="str">
        <f>IF(ISBLANK(T499), "", VLOOKUP(T499, Z!$A$2:$C$4127, 3, FALSE))</f>
        <v/>
      </c>
      <c r="V499" s="225"/>
      <c r="W499" s="160">
        <f t="shared" si="103"/>
        <v>0</v>
      </c>
      <c r="X499" s="237"/>
      <c r="Y499" s="241">
        <f t="shared" si="104"/>
        <v>0</v>
      </c>
      <c r="Z499" s="242">
        <f t="shared" si="105"/>
        <v>15</v>
      </c>
      <c r="AA499" s="242">
        <v>0.75</v>
      </c>
      <c r="AB499" s="242">
        <f t="shared" si="99"/>
        <v>1.8</v>
      </c>
      <c r="AC499" s="242">
        <f t="shared" si="106"/>
        <v>43</v>
      </c>
      <c r="AD499" s="241" t="str" cm="1">
        <f t="array" ref="AD499">IFERROR(INDEX($AO$26:$AO$35, AF499), "-")</f>
        <v>-</v>
      </c>
      <c r="AE499" s="243" cm="1">
        <f t="array" ref="AE499">IFERROR(INDEX(($AP$26:$AS$35,$AP$36:$AV$40), IF($Y$20="B", MATCH($AF499, $AN$36:$AN$40, 0), MATCH($AF499, $AN$26:$AN$35, 0)), MATCH($AK499, $AP$25:$AV$25, 0), IF($Y$20="B", 2, 1)), 0)</f>
        <v>0</v>
      </c>
      <c r="AF499" s="244" t="str">
        <f t="shared" si="100"/>
        <v>-</v>
      </c>
      <c r="AG499" s="244" t="str">
        <f t="shared" si="107"/>
        <v>-</v>
      </c>
      <c r="AH499" s="245" t="str">
        <f t="shared" si="108"/>
        <v>-</v>
      </c>
      <c r="AI499" s="245" t="str">
        <f t="shared" si="109"/>
        <v>-</v>
      </c>
      <c r="AJ499" s="245" t="str" cm="1">
        <f t="array" ref="AJ499">IF($AG499=1, IF(ISBLANK($L499), "!", $L499), IFERROR(_xlfn.SWITCH(TRUE, AH499&lt;=0.5, "A", AH499&lt;=1, "B", AH499&lt;=1.5, "C", AH499&lt;=2, "D", AH499&lt;=2.5, "E", AH499&lt;=3, "F", AH499&lt;=1000, "G"), "-"))</f>
        <v>-</v>
      </c>
      <c r="AK499" s="245" t="str">
        <f t="shared" si="110"/>
        <v>-</v>
      </c>
      <c r="AL499" s="246" t="str">
        <f t="shared" si="111"/>
        <v>-</v>
      </c>
      <c r="AM499" s="237"/>
      <c r="AN499" s="237"/>
      <c r="AO499" s="237"/>
      <c r="AP499" s="237"/>
      <c r="AQ499" s="237"/>
      <c r="AR499" s="237"/>
      <c r="AS499" s="237"/>
      <c r="AT499" s="237"/>
      <c r="AU499" s="237"/>
      <c r="AV499" s="237"/>
      <c r="AW499" s="13"/>
      <c r="AX499" s="13"/>
    </row>
    <row r="500" spans="1:50" ht="12.75" customHeight="1" x14ac:dyDescent="0.2">
      <c r="A500" s="144">
        <f t="shared" si="98"/>
        <v>16</v>
      </c>
      <c r="B500" s="9">
        <v>477</v>
      </c>
      <c r="C500" s="213"/>
      <c r="D500" s="214"/>
      <c r="E500" s="79" t="str">
        <f>IF(ISBLANK(D500), "", VLOOKUP(D500, Z!$A$2:$C$4127, 3, FALSE))</f>
        <v/>
      </c>
      <c r="F500" s="215"/>
      <c r="G500" s="216"/>
      <c r="H500" s="217" t="b">
        <v>0</v>
      </c>
      <c r="I500" s="217" t="b">
        <v>0</v>
      </c>
      <c r="J500" s="152" t="str">
        <f t="shared" si="101"/>
        <v>-</v>
      </c>
      <c r="K500" s="218"/>
      <c r="L500" s="219"/>
      <c r="M500" s="220"/>
      <c r="N500" s="152" t="str">
        <f t="shared" si="102"/>
        <v>-</v>
      </c>
      <c r="O500" s="221"/>
      <c r="P500" s="222"/>
      <c r="Q500" s="214"/>
      <c r="R500" s="223"/>
      <c r="S500" s="213"/>
      <c r="T500" s="214"/>
      <c r="U500" s="79" t="str">
        <f>IF(ISBLANK(T500), "", VLOOKUP(T500, Z!$A$2:$C$4127, 3, FALSE))</f>
        <v/>
      </c>
      <c r="V500" s="225"/>
      <c r="W500" s="160">
        <f t="shared" si="103"/>
        <v>0</v>
      </c>
      <c r="X500" s="237"/>
      <c r="Y500" s="241">
        <f t="shared" si="104"/>
        <v>0</v>
      </c>
      <c r="Z500" s="242">
        <f t="shared" si="105"/>
        <v>15</v>
      </c>
      <c r="AA500" s="242">
        <v>0.75</v>
      </c>
      <c r="AB500" s="242">
        <f t="shared" si="99"/>
        <v>1.8</v>
      </c>
      <c r="AC500" s="242">
        <f t="shared" si="106"/>
        <v>43</v>
      </c>
      <c r="AD500" s="241" t="str" cm="1">
        <f t="array" ref="AD500">IFERROR(INDEX($AO$26:$AO$35, AF500), "-")</f>
        <v>-</v>
      </c>
      <c r="AE500" s="243" cm="1">
        <f t="array" ref="AE500">IFERROR(INDEX(($AP$26:$AS$35,$AP$36:$AV$40), IF($Y$20="B", MATCH($AF500, $AN$36:$AN$40, 0), MATCH($AF500, $AN$26:$AN$35, 0)), MATCH($AK500, $AP$25:$AV$25, 0), IF($Y$20="B", 2, 1)), 0)</f>
        <v>0</v>
      </c>
      <c r="AF500" s="244" t="str">
        <f t="shared" si="100"/>
        <v>-</v>
      </c>
      <c r="AG500" s="244" t="str">
        <f t="shared" si="107"/>
        <v>-</v>
      </c>
      <c r="AH500" s="245" t="str">
        <f t="shared" si="108"/>
        <v>-</v>
      </c>
      <c r="AI500" s="245" t="str">
        <f t="shared" si="109"/>
        <v>-</v>
      </c>
      <c r="AJ500" s="245" t="str" cm="1">
        <f t="array" ref="AJ500">IF($AG500=1, IF(ISBLANK($L500), "!", $L500), IFERROR(_xlfn.SWITCH(TRUE, AH500&lt;=0.5, "A", AH500&lt;=1, "B", AH500&lt;=1.5, "C", AH500&lt;=2, "D", AH500&lt;=2.5, "E", AH500&lt;=3, "F", AH500&lt;=1000, "G"), "-"))</f>
        <v>-</v>
      </c>
      <c r="AK500" s="245" t="str">
        <f t="shared" si="110"/>
        <v>-</v>
      </c>
      <c r="AL500" s="246" t="str">
        <f t="shared" si="111"/>
        <v>-</v>
      </c>
      <c r="AM500" s="237"/>
      <c r="AN500" s="237"/>
      <c r="AO500" s="237"/>
      <c r="AP500" s="237"/>
      <c r="AQ500" s="237"/>
      <c r="AR500" s="237"/>
      <c r="AS500" s="237"/>
      <c r="AT500" s="237"/>
      <c r="AU500" s="237"/>
      <c r="AV500" s="237"/>
      <c r="AW500" s="13"/>
      <c r="AX500" s="13"/>
    </row>
    <row r="501" spans="1:50" ht="12.75" customHeight="1" x14ac:dyDescent="0.2">
      <c r="A501" s="144">
        <f t="shared" si="98"/>
        <v>16</v>
      </c>
      <c r="B501" s="9">
        <v>478</v>
      </c>
      <c r="C501" s="213"/>
      <c r="D501" s="214"/>
      <c r="E501" s="79" t="str">
        <f>IF(ISBLANK(D501), "", VLOOKUP(D501, Z!$A$2:$C$4127, 3, FALSE))</f>
        <v/>
      </c>
      <c r="F501" s="215"/>
      <c r="G501" s="216"/>
      <c r="H501" s="217" t="b">
        <v>0</v>
      </c>
      <c r="I501" s="217" t="b">
        <v>0</v>
      </c>
      <c r="J501" s="152" t="str">
        <f t="shared" si="101"/>
        <v>-</v>
      </c>
      <c r="K501" s="218"/>
      <c r="L501" s="219"/>
      <c r="M501" s="220"/>
      <c r="N501" s="152" t="str">
        <f t="shared" si="102"/>
        <v>-</v>
      </c>
      <c r="O501" s="221"/>
      <c r="P501" s="222"/>
      <c r="Q501" s="214"/>
      <c r="R501" s="223"/>
      <c r="S501" s="213"/>
      <c r="T501" s="214"/>
      <c r="U501" s="79" t="str">
        <f>IF(ISBLANK(T501), "", VLOOKUP(T501, Z!$A$2:$C$4127, 3, FALSE))</f>
        <v/>
      </c>
      <c r="V501" s="225"/>
      <c r="W501" s="160">
        <f t="shared" si="103"/>
        <v>0</v>
      </c>
      <c r="X501" s="237"/>
      <c r="Y501" s="241">
        <f t="shared" si="104"/>
        <v>0</v>
      </c>
      <c r="Z501" s="242">
        <f t="shared" si="105"/>
        <v>15</v>
      </c>
      <c r="AA501" s="242">
        <v>0.75</v>
      </c>
      <c r="AB501" s="242">
        <f t="shared" si="99"/>
        <v>1.8</v>
      </c>
      <c r="AC501" s="242">
        <f t="shared" si="106"/>
        <v>43</v>
      </c>
      <c r="AD501" s="241" t="str" cm="1">
        <f t="array" ref="AD501">IFERROR(INDEX($AO$26:$AO$35, AF501), "-")</f>
        <v>-</v>
      </c>
      <c r="AE501" s="243" cm="1">
        <f t="array" ref="AE501">IFERROR(INDEX(($AP$26:$AS$35,$AP$36:$AV$40), IF($Y$20="B", MATCH($AF501, $AN$36:$AN$40, 0), MATCH($AF501, $AN$26:$AN$35, 0)), MATCH($AK501, $AP$25:$AV$25, 0), IF($Y$20="B", 2, 1)), 0)</f>
        <v>0</v>
      </c>
      <c r="AF501" s="244" t="str">
        <f t="shared" si="100"/>
        <v>-</v>
      </c>
      <c r="AG501" s="244" t="str">
        <f t="shared" si="107"/>
        <v>-</v>
      </c>
      <c r="AH501" s="245" t="str">
        <f t="shared" si="108"/>
        <v>-</v>
      </c>
      <c r="AI501" s="245" t="str">
        <f t="shared" si="109"/>
        <v>-</v>
      </c>
      <c r="AJ501" s="245" t="str" cm="1">
        <f t="array" ref="AJ501">IF($AG501=1, IF(ISBLANK($L501), "!", $L501), IFERROR(_xlfn.SWITCH(TRUE, AH501&lt;=0.5, "A", AH501&lt;=1, "B", AH501&lt;=1.5, "C", AH501&lt;=2, "D", AH501&lt;=2.5, "E", AH501&lt;=3, "F", AH501&lt;=1000, "G"), "-"))</f>
        <v>-</v>
      </c>
      <c r="AK501" s="245" t="str">
        <f t="shared" si="110"/>
        <v>-</v>
      </c>
      <c r="AL501" s="246" t="str">
        <f t="shared" si="111"/>
        <v>-</v>
      </c>
      <c r="AM501" s="237"/>
      <c r="AN501" s="237"/>
      <c r="AO501" s="237"/>
      <c r="AP501" s="237"/>
      <c r="AQ501" s="237"/>
      <c r="AR501" s="237"/>
      <c r="AS501" s="237"/>
      <c r="AT501" s="237"/>
      <c r="AU501" s="237"/>
      <c r="AV501" s="237"/>
      <c r="AW501" s="13"/>
      <c r="AX501" s="13"/>
    </row>
    <row r="502" spans="1:50" ht="12.75" customHeight="1" x14ac:dyDescent="0.2">
      <c r="A502" s="144">
        <f t="shared" si="98"/>
        <v>16</v>
      </c>
      <c r="B502" s="9">
        <v>479</v>
      </c>
      <c r="C502" s="213"/>
      <c r="D502" s="214"/>
      <c r="E502" s="79" t="str">
        <f>IF(ISBLANK(D502), "", VLOOKUP(D502, Z!$A$2:$C$4127, 3, FALSE))</f>
        <v/>
      </c>
      <c r="F502" s="215"/>
      <c r="G502" s="216"/>
      <c r="H502" s="217" t="b">
        <v>0</v>
      </c>
      <c r="I502" s="217" t="b">
        <v>0</v>
      </c>
      <c r="J502" s="152" t="str">
        <f t="shared" si="101"/>
        <v>-</v>
      </c>
      <c r="K502" s="218"/>
      <c r="L502" s="219"/>
      <c r="M502" s="220"/>
      <c r="N502" s="152" t="str">
        <f t="shared" si="102"/>
        <v>-</v>
      </c>
      <c r="O502" s="221"/>
      <c r="P502" s="222"/>
      <c r="Q502" s="214"/>
      <c r="R502" s="223"/>
      <c r="S502" s="213"/>
      <c r="T502" s="214"/>
      <c r="U502" s="79" t="str">
        <f>IF(ISBLANK(T502), "", VLOOKUP(T502, Z!$A$2:$C$4127, 3, FALSE))</f>
        <v/>
      </c>
      <c r="V502" s="225"/>
      <c r="W502" s="160">
        <f t="shared" si="103"/>
        <v>0</v>
      </c>
      <c r="X502" s="237"/>
      <c r="Y502" s="241">
        <f t="shared" si="104"/>
        <v>0</v>
      </c>
      <c r="Z502" s="242">
        <f t="shared" si="105"/>
        <v>15</v>
      </c>
      <c r="AA502" s="242">
        <v>0.75</v>
      </c>
      <c r="AB502" s="242">
        <f t="shared" si="99"/>
        <v>1.8</v>
      </c>
      <c r="AC502" s="242">
        <f t="shared" si="106"/>
        <v>43</v>
      </c>
      <c r="AD502" s="241" t="str" cm="1">
        <f t="array" ref="AD502">IFERROR(INDEX($AO$26:$AO$35, AF502), "-")</f>
        <v>-</v>
      </c>
      <c r="AE502" s="243" cm="1">
        <f t="array" ref="AE502">IFERROR(INDEX(($AP$26:$AS$35,$AP$36:$AV$40), IF($Y$20="B", MATCH($AF502, $AN$36:$AN$40, 0), MATCH($AF502, $AN$26:$AN$35, 0)), MATCH($AK502, $AP$25:$AV$25, 0), IF($Y$20="B", 2, 1)), 0)</f>
        <v>0</v>
      </c>
      <c r="AF502" s="244" t="str">
        <f t="shared" si="100"/>
        <v>-</v>
      </c>
      <c r="AG502" s="244" t="str">
        <f t="shared" si="107"/>
        <v>-</v>
      </c>
      <c r="AH502" s="245" t="str">
        <f t="shared" si="108"/>
        <v>-</v>
      </c>
      <c r="AI502" s="245" t="str">
        <f t="shared" si="109"/>
        <v>-</v>
      </c>
      <c r="AJ502" s="245" t="str" cm="1">
        <f t="array" ref="AJ502">IF($AG502=1, IF(ISBLANK($L502), "!", $L502), IFERROR(_xlfn.SWITCH(TRUE, AH502&lt;=0.5, "A", AH502&lt;=1, "B", AH502&lt;=1.5, "C", AH502&lt;=2, "D", AH502&lt;=2.5, "E", AH502&lt;=3, "F", AH502&lt;=1000, "G"), "-"))</f>
        <v>-</v>
      </c>
      <c r="AK502" s="245" t="str">
        <f t="shared" si="110"/>
        <v>-</v>
      </c>
      <c r="AL502" s="246" t="str">
        <f t="shared" si="111"/>
        <v>-</v>
      </c>
      <c r="AM502" s="237"/>
      <c r="AN502" s="237"/>
      <c r="AO502" s="237"/>
      <c r="AP502" s="237"/>
      <c r="AQ502" s="237"/>
      <c r="AR502" s="237"/>
      <c r="AS502" s="237"/>
      <c r="AT502" s="237"/>
      <c r="AU502" s="237"/>
      <c r="AV502" s="237"/>
      <c r="AW502" s="13"/>
      <c r="AX502" s="13"/>
    </row>
    <row r="503" spans="1:50" ht="12.75" customHeight="1" x14ac:dyDescent="0.2">
      <c r="A503" s="144">
        <f t="shared" si="98"/>
        <v>16</v>
      </c>
      <c r="B503" s="9">
        <v>480</v>
      </c>
      <c r="C503" s="213"/>
      <c r="D503" s="214"/>
      <c r="E503" s="79" t="str">
        <f>IF(ISBLANK(D503), "", VLOOKUP(D503, Z!$A$2:$C$4127, 3, FALSE))</f>
        <v/>
      </c>
      <c r="F503" s="215"/>
      <c r="G503" s="216"/>
      <c r="H503" s="217" t="b">
        <v>0</v>
      </c>
      <c r="I503" s="217" t="b">
        <v>0</v>
      </c>
      <c r="J503" s="152" t="str">
        <f t="shared" si="101"/>
        <v>-</v>
      </c>
      <c r="K503" s="218"/>
      <c r="L503" s="219"/>
      <c r="M503" s="220"/>
      <c r="N503" s="152" t="str">
        <f t="shared" si="102"/>
        <v>-</v>
      </c>
      <c r="O503" s="221"/>
      <c r="P503" s="222"/>
      <c r="Q503" s="214"/>
      <c r="R503" s="223"/>
      <c r="S503" s="213"/>
      <c r="T503" s="214"/>
      <c r="U503" s="79" t="str">
        <f>IF(ISBLANK(T503), "", VLOOKUP(T503, Z!$A$2:$C$4127, 3, FALSE))</f>
        <v/>
      </c>
      <c r="V503" s="225"/>
      <c r="W503" s="160">
        <f t="shared" si="103"/>
        <v>0</v>
      </c>
      <c r="X503" s="237"/>
      <c r="Y503" s="241">
        <f t="shared" si="104"/>
        <v>0</v>
      </c>
      <c r="Z503" s="242">
        <f t="shared" si="105"/>
        <v>15</v>
      </c>
      <c r="AA503" s="242">
        <v>0.75</v>
      </c>
      <c r="AB503" s="242">
        <f t="shared" si="99"/>
        <v>1.8</v>
      </c>
      <c r="AC503" s="242">
        <f t="shared" si="106"/>
        <v>43</v>
      </c>
      <c r="AD503" s="241" t="str" cm="1">
        <f t="array" ref="AD503">IFERROR(INDEX($AO$26:$AO$35, AF503), "-")</f>
        <v>-</v>
      </c>
      <c r="AE503" s="243" cm="1">
        <f t="array" ref="AE503">IFERROR(INDEX(($AP$26:$AS$35,$AP$36:$AV$40), IF($Y$20="B", MATCH($AF503, $AN$36:$AN$40, 0), MATCH($AF503, $AN$26:$AN$35, 0)), MATCH($AK503, $AP$25:$AV$25, 0), IF($Y$20="B", 2, 1)), 0)</f>
        <v>0</v>
      </c>
      <c r="AF503" s="244" t="str">
        <f t="shared" si="100"/>
        <v>-</v>
      </c>
      <c r="AG503" s="244" t="str">
        <f t="shared" si="107"/>
        <v>-</v>
      </c>
      <c r="AH503" s="245" t="str">
        <f t="shared" si="108"/>
        <v>-</v>
      </c>
      <c r="AI503" s="245" t="str">
        <f t="shared" si="109"/>
        <v>-</v>
      </c>
      <c r="AJ503" s="245" t="str" cm="1">
        <f t="array" ref="AJ503">IF($AG503=1, IF(ISBLANK($L503), "!", $L503), IFERROR(_xlfn.SWITCH(TRUE, AH503&lt;=0.5, "A", AH503&lt;=1, "B", AH503&lt;=1.5, "C", AH503&lt;=2, "D", AH503&lt;=2.5, "E", AH503&lt;=3, "F", AH503&lt;=1000, "G"), "-"))</f>
        <v>-</v>
      </c>
      <c r="AK503" s="245" t="str">
        <f t="shared" si="110"/>
        <v>-</v>
      </c>
      <c r="AL503" s="246" t="str">
        <f t="shared" si="111"/>
        <v>-</v>
      </c>
      <c r="AM503" s="237"/>
      <c r="AN503" s="237"/>
      <c r="AO503" s="237"/>
      <c r="AP503" s="237"/>
      <c r="AQ503" s="237"/>
      <c r="AR503" s="237"/>
      <c r="AS503" s="237"/>
      <c r="AT503" s="237"/>
      <c r="AU503" s="237"/>
      <c r="AV503" s="237"/>
      <c r="AW503" s="13"/>
      <c r="AX503" s="13"/>
    </row>
    <row r="504" spans="1:50" ht="12.75" customHeight="1" x14ac:dyDescent="0.2">
      <c r="A504" s="144">
        <f t="shared" si="98"/>
        <v>16</v>
      </c>
      <c r="B504" s="9">
        <v>481</v>
      </c>
      <c r="C504" s="213"/>
      <c r="D504" s="214"/>
      <c r="E504" s="79" t="str">
        <f>IF(ISBLANK(D504), "", VLOOKUP(D504, Z!$A$2:$C$4127, 3, FALSE))</f>
        <v/>
      </c>
      <c r="F504" s="215"/>
      <c r="G504" s="216"/>
      <c r="H504" s="217" t="b">
        <v>0</v>
      </c>
      <c r="I504" s="217" t="b">
        <v>0</v>
      </c>
      <c r="J504" s="152" t="str">
        <f t="shared" si="101"/>
        <v>-</v>
      </c>
      <c r="K504" s="218"/>
      <c r="L504" s="219"/>
      <c r="M504" s="220"/>
      <c r="N504" s="152" t="str">
        <f t="shared" si="102"/>
        <v>-</v>
      </c>
      <c r="O504" s="221"/>
      <c r="P504" s="222"/>
      <c r="Q504" s="214"/>
      <c r="R504" s="223"/>
      <c r="S504" s="213"/>
      <c r="T504" s="214"/>
      <c r="U504" s="79" t="str">
        <f>IF(ISBLANK(T504), "", VLOOKUP(T504, Z!$A$2:$C$4127, 3, FALSE))</f>
        <v/>
      </c>
      <c r="V504" s="225"/>
      <c r="W504" s="160">
        <f t="shared" si="103"/>
        <v>0</v>
      </c>
      <c r="X504" s="237"/>
      <c r="Y504" s="241">
        <f t="shared" si="104"/>
        <v>0</v>
      </c>
      <c r="Z504" s="242">
        <f t="shared" si="105"/>
        <v>15</v>
      </c>
      <c r="AA504" s="242">
        <v>0.75</v>
      </c>
      <c r="AB504" s="242">
        <f t="shared" si="99"/>
        <v>1.8</v>
      </c>
      <c r="AC504" s="242">
        <f t="shared" si="106"/>
        <v>43</v>
      </c>
      <c r="AD504" s="241" t="str" cm="1">
        <f t="array" ref="AD504">IFERROR(INDEX($AO$26:$AO$35, AF504), "-")</f>
        <v>-</v>
      </c>
      <c r="AE504" s="243" cm="1">
        <f t="array" ref="AE504">IFERROR(INDEX(($AP$26:$AS$35,$AP$36:$AV$40), IF($Y$20="B", MATCH($AF504, $AN$36:$AN$40, 0), MATCH($AF504, $AN$26:$AN$35, 0)), MATCH($AK504, $AP$25:$AV$25, 0), IF($Y$20="B", 2, 1)), 0)</f>
        <v>0</v>
      </c>
      <c r="AF504" s="244" t="str">
        <f t="shared" si="100"/>
        <v>-</v>
      </c>
      <c r="AG504" s="244" t="str">
        <f t="shared" si="107"/>
        <v>-</v>
      </c>
      <c r="AH504" s="245" t="str">
        <f t="shared" si="108"/>
        <v>-</v>
      </c>
      <c r="AI504" s="245" t="str">
        <f t="shared" si="109"/>
        <v>-</v>
      </c>
      <c r="AJ504" s="245" t="str" cm="1">
        <f t="array" ref="AJ504">IF($AG504=1, IF(ISBLANK($L504), "!", $L504), IFERROR(_xlfn.SWITCH(TRUE, AH504&lt;=0.5, "A", AH504&lt;=1, "B", AH504&lt;=1.5, "C", AH504&lt;=2, "D", AH504&lt;=2.5, "E", AH504&lt;=3, "F", AH504&lt;=1000, "G"), "-"))</f>
        <v>-</v>
      </c>
      <c r="AK504" s="245" t="str">
        <f t="shared" si="110"/>
        <v>-</v>
      </c>
      <c r="AL504" s="246" t="str">
        <f t="shared" si="111"/>
        <v>-</v>
      </c>
      <c r="AM504" s="237"/>
      <c r="AN504" s="237"/>
      <c r="AO504" s="237"/>
      <c r="AP504" s="237"/>
      <c r="AQ504" s="237"/>
      <c r="AR504" s="237"/>
      <c r="AS504" s="237"/>
      <c r="AT504" s="237"/>
      <c r="AU504" s="237"/>
      <c r="AV504" s="237"/>
      <c r="AW504" s="13"/>
      <c r="AX504" s="13"/>
    </row>
    <row r="505" spans="1:50" ht="12.75" customHeight="1" x14ac:dyDescent="0.2">
      <c r="A505" s="144">
        <f t="shared" si="98"/>
        <v>16</v>
      </c>
      <c r="B505" s="9">
        <v>482</v>
      </c>
      <c r="C505" s="213"/>
      <c r="D505" s="214"/>
      <c r="E505" s="79" t="str">
        <f>IF(ISBLANK(D505), "", VLOOKUP(D505, Z!$A$2:$C$4127, 3, FALSE))</f>
        <v/>
      </c>
      <c r="F505" s="215"/>
      <c r="G505" s="216"/>
      <c r="H505" s="217" t="b">
        <v>0</v>
      </c>
      <c r="I505" s="217" t="b">
        <v>0</v>
      </c>
      <c r="J505" s="152" t="str">
        <f t="shared" si="101"/>
        <v>-</v>
      </c>
      <c r="K505" s="218"/>
      <c r="L505" s="219"/>
      <c r="M505" s="220"/>
      <c r="N505" s="152" t="str">
        <f t="shared" si="102"/>
        <v>-</v>
      </c>
      <c r="O505" s="221"/>
      <c r="P505" s="222"/>
      <c r="Q505" s="214"/>
      <c r="R505" s="223"/>
      <c r="S505" s="213"/>
      <c r="T505" s="214"/>
      <c r="U505" s="79" t="str">
        <f>IF(ISBLANK(T505), "", VLOOKUP(T505, Z!$A$2:$C$4127, 3, FALSE))</f>
        <v/>
      </c>
      <c r="V505" s="225"/>
      <c r="W505" s="160">
        <f t="shared" si="103"/>
        <v>0</v>
      </c>
      <c r="X505" s="237"/>
      <c r="Y505" s="241">
        <f t="shared" si="104"/>
        <v>0</v>
      </c>
      <c r="Z505" s="242">
        <f t="shared" si="105"/>
        <v>15</v>
      </c>
      <c r="AA505" s="242">
        <v>0.75</v>
      </c>
      <c r="AB505" s="242">
        <f t="shared" si="99"/>
        <v>1.8</v>
      </c>
      <c r="AC505" s="242">
        <f t="shared" si="106"/>
        <v>43</v>
      </c>
      <c r="AD505" s="241" t="str" cm="1">
        <f t="array" ref="AD505">IFERROR(INDEX($AO$26:$AO$35, AF505), "-")</f>
        <v>-</v>
      </c>
      <c r="AE505" s="243" cm="1">
        <f t="array" ref="AE505">IFERROR(INDEX(($AP$26:$AS$35,$AP$36:$AV$40), IF($Y$20="B", MATCH($AF505, $AN$36:$AN$40, 0), MATCH($AF505, $AN$26:$AN$35, 0)), MATCH($AK505, $AP$25:$AV$25, 0), IF($Y$20="B", 2, 1)), 0)</f>
        <v>0</v>
      </c>
      <c r="AF505" s="244" t="str">
        <f t="shared" si="100"/>
        <v>-</v>
      </c>
      <c r="AG505" s="244" t="str">
        <f t="shared" si="107"/>
        <v>-</v>
      </c>
      <c r="AH505" s="245" t="str">
        <f t="shared" si="108"/>
        <v>-</v>
      </c>
      <c r="AI505" s="245" t="str">
        <f t="shared" si="109"/>
        <v>-</v>
      </c>
      <c r="AJ505" s="245" t="str" cm="1">
        <f t="array" ref="AJ505">IF($AG505=1, IF(ISBLANK($L505), "!", $L505), IFERROR(_xlfn.SWITCH(TRUE, AH505&lt;=0.5, "A", AH505&lt;=1, "B", AH505&lt;=1.5, "C", AH505&lt;=2, "D", AH505&lt;=2.5, "E", AH505&lt;=3, "F", AH505&lt;=1000, "G"), "-"))</f>
        <v>-</v>
      </c>
      <c r="AK505" s="245" t="str">
        <f t="shared" si="110"/>
        <v>-</v>
      </c>
      <c r="AL505" s="246" t="str">
        <f t="shared" si="111"/>
        <v>-</v>
      </c>
      <c r="AM505" s="237"/>
      <c r="AN505" s="237"/>
      <c r="AO505" s="237"/>
      <c r="AP505" s="237"/>
      <c r="AQ505" s="237"/>
      <c r="AR505" s="237"/>
      <c r="AS505" s="237"/>
      <c r="AT505" s="237"/>
      <c r="AU505" s="237"/>
      <c r="AV505" s="237"/>
      <c r="AW505" s="13"/>
      <c r="AX505" s="13"/>
    </row>
    <row r="506" spans="1:50" ht="12.75" customHeight="1" x14ac:dyDescent="0.2">
      <c r="A506" s="144">
        <f t="shared" si="98"/>
        <v>16</v>
      </c>
      <c r="B506" s="9">
        <v>483</v>
      </c>
      <c r="C506" s="213"/>
      <c r="D506" s="214"/>
      <c r="E506" s="79" t="str">
        <f>IF(ISBLANK(D506), "", VLOOKUP(D506, Z!$A$2:$C$4127, 3, FALSE))</f>
        <v/>
      </c>
      <c r="F506" s="215"/>
      <c r="G506" s="216"/>
      <c r="H506" s="217" t="b">
        <v>0</v>
      </c>
      <c r="I506" s="217" t="b">
        <v>0</v>
      </c>
      <c r="J506" s="152" t="str">
        <f t="shared" si="101"/>
        <v>-</v>
      </c>
      <c r="K506" s="218"/>
      <c r="L506" s="219"/>
      <c r="M506" s="220"/>
      <c r="N506" s="152" t="str">
        <f t="shared" si="102"/>
        <v>-</v>
      </c>
      <c r="O506" s="221"/>
      <c r="P506" s="222"/>
      <c r="Q506" s="214"/>
      <c r="R506" s="223"/>
      <c r="S506" s="213"/>
      <c r="T506" s="214"/>
      <c r="U506" s="79" t="str">
        <f>IF(ISBLANK(T506), "", VLOOKUP(T506, Z!$A$2:$C$4127, 3, FALSE))</f>
        <v/>
      </c>
      <c r="V506" s="225"/>
      <c r="W506" s="160">
        <f t="shared" si="103"/>
        <v>0</v>
      </c>
      <c r="X506" s="237"/>
      <c r="Y506" s="241">
        <f t="shared" si="104"/>
        <v>0</v>
      </c>
      <c r="Z506" s="242">
        <f t="shared" si="105"/>
        <v>15</v>
      </c>
      <c r="AA506" s="242">
        <v>0.75</v>
      </c>
      <c r="AB506" s="242">
        <f t="shared" si="99"/>
        <v>1.8</v>
      </c>
      <c r="AC506" s="242">
        <f t="shared" si="106"/>
        <v>43</v>
      </c>
      <c r="AD506" s="241" t="str" cm="1">
        <f t="array" ref="AD506">IFERROR(INDEX($AO$26:$AO$35, AF506), "-")</f>
        <v>-</v>
      </c>
      <c r="AE506" s="243" cm="1">
        <f t="array" ref="AE506">IFERROR(INDEX(($AP$26:$AS$35,$AP$36:$AV$40), IF($Y$20="B", MATCH($AF506, $AN$36:$AN$40, 0), MATCH($AF506, $AN$26:$AN$35, 0)), MATCH($AK506, $AP$25:$AV$25, 0), IF($Y$20="B", 2, 1)), 0)</f>
        <v>0</v>
      </c>
      <c r="AF506" s="244" t="str">
        <f t="shared" si="100"/>
        <v>-</v>
      </c>
      <c r="AG506" s="244" t="str">
        <f t="shared" si="107"/>
        <v>-</v>
      </c>
      <c r="AH506" s="245" t="str">
        <f t="shared" si="108"/>
        <v>-</v>
      </c>
      <c r="AI506" s="245" t="str">
        <f t="shared" si="109"/>
        <v>-</v>
      </c>
      <c r="AJ506" s="245" t="str" cm="1">
        <f t="array" ref="AJ506">IF($AG506=1, IF(ISBLANK($L506), "!", $L506), IFERROR(_xlfn.SWITCH(TRUE, AH506&lt;=0.5, "A", AH506&lt;=1, "B", AH506&lt;=1.5, "C", AH506&lt;=2, "D", AH506&lt;=2.5, "E", AH506&lt;=3, "F", AH506&lt;=1000, "G"), "-"))</f>
        <v>-</v>
      </c>
      <c r="AK506" s="245" t="str">
        <f t="shared" si="110"/>
        <v>-</v>
      </c>
      <c r="AL506" s="246" t="str">
        <f t="shared" si="111"/>
        <v>-</v>
      </c>
      <c r="AM506" s="237"/>
      <c r="AN506" s="237"/>
      <c r="AO506" s="237"/>
      <c r="AP506" s="237"/>
      <c r="AQ506" s="237"/>
      <c r="AR506" s="237"/>
      <c r="AS506" s="237"/>
      <c r="AT506" s="237"/>
      <c r="AU506" s="237"/>
      <c r="AV506" s="237"/>
      <c r="AW506" s="13"/>
      <c r="AX506" s="13"/>
    </row>
    <row r="507" spans="1:50" ht="12.75" customHeight="1" x14ac:dyDescent="0.2">
      <c r="A507" s="144">
        <f t="shared" si="98"/>
        <v>16</v>
      </c>
      <c r="B507" s="9">
        <v>484</v>
      </c>
      <c r="C507" s="213"/>
      <c r="D507" s="214"/>
      <c r="E507" s="79" t="str">
        <f>IF(ISBLANK(D507), "", VLOOKUP(D507, Z!$A$2:$C$4127, 3, FALSE))</f>
        <v/>
      </c>
      <c r="F507" s="215"/>
      <c r="G507" s="216"/>
      <c r="H507" s="217" t="b">
        <v>0</v>
      </c>
      <c r="I507" s="217" t="b">
        <v>0</v>
      </c>
      <c r="J507" s="152" t="str">
        <f t="shared" si="101"/>
        <v>-</v>
      </c>
      <c r="K507" s="218"/>
      <c r="L507" s="219"/>
      <c r="M507" s="220"/>
      <c r="N507" s="152" t="str">
        <f t="shared" si="102"/>
        <v>-</v>
      </c>
      <c r="O507" s="221"/>
      <c r="P507" s="222"/>
      <c r="Q507" s="214"/>
      <c r="R507" s="223"/>
      <c r="S507" s="213"/>
      <c r="T507" s="214"/>
      <c r="U507" s="79" t="str">
        <f>IF(ISBLANK(T507), "", VLOOKUP(T507, Z!$A$2:$C$4127, 3, FALSE))</f>
        <v/>
      </c>
      <c r="V507" s="225"/>
      <c r="W507" s="160">
        <f t="shared" si="103"/>
        <v>0</v>
      </c>
      <c r="X507" s="237"/>
      <c r="Y507" s="241">
        <f t="shared" si="104"/>
        <v>0</v>
      </c>
      <c r="Z507" s="242">
        <f t="shared" si="105"/>
        <v>15</v>
      </c>
      <c r="AA507" s="242">
        <v>0.75</v>
      </c>
      <c r="AB507" s="242">
        <f t="shared" si="99"/>
        <v>1.8</v>
      </c>
      <c r="AC507" s="242">
        <f t="shared" si="106"/>
        <v>43</v>
      </c>
      <c r="AD507" s="241" t="str" cm="1">
        <f t="array" ref="AD507">IFERROR(INDEX($AO$26:$AO$35, AF507), "-")</f>
        <v>-</v>
      </c>
      <c r="AE507" s="243" cm="1">
        <f t="array" ref="AE507">IFERROR(INDEX(($AP$26:$AS$35,$AP$36:$AV$40), IF($Y$20="B", MATCH($AF507, $AN$36:$AN$40, 0), MATCH($AF507, $AN$26:$AN$35, 0)), MATCH($AK507, $AP$25:$AV$25, 0), IF($Y$20="B", 2, 1)), 0)</f>
        <v>0</v>
      </c>
      <c r="AF507" s="244" t="str">
        <f t="shared" si="100"/>
        <v>-</v>
      </c>
      <c r="AG507" s="244" t="str">
        <f t="shared" si="107"/>
        <v>-</v>
      </c>
      <c r="AH507" s="245" t="str">
        <f t="shared" si="108"/>
        <v>-</v>
      </c>
      <c r="AI507" s="245" t="str">
        <f t="shared" si="109"/>
        <v>-</v>
      </c>
      <c r="AJ507" s="245" t="str" cm="1">
        <f t="array" ref="AJ507">IF($AG507=1, IF(ISBLANK($L507), "!", $L507), IFERROR(_xlfn.SWITCH(TRUE, AH507&lt;=0.5, "A", AH507&lt;=1, "B", AH507&lt;=1.5, "C", AH507&lt;=2, "D", AH507&lt;=2.5, "E", AH507&lt;=3, "F", AH507&lt;=1000, "G"), "-"))</f>
        <v>-</v>
      </c>
      <c r="AK507" s="245" t="str">
        <f t="shared" si="110"/>
        <v>-</v>
      </c>
      <c r="AL507" s="246" t="str">
        <f t="shared" si="111"/>
        <v>-</v>
      </c>
      <c r="AM507" s="237"/>
      <c r="AN507" s="237"/>
      <c r="AO507" s="237"/>
      <c r="AP507" s="237"/>
      <c r="AQ507" s="237"/>
      <c r="AR507" s="237"/>
      <c r="AS507" s="237"/>
      <c r="AT507" s="237"/>
      <c r="AU507" s="237"/>
      <c r="AV507" s="237"/>
      <c r="AW507" s="13"/>
      <c r="AX507" s="13"/>
    </row>
    <row r="508" spans="1:50" ht="12.75" customHeight="1" x14ac:dyDescent="0.2">
      <c r="A508" s="144">
        <f t="shared" si="98"/>
        <v>16</v>
      </c>
      <c r="B508" s="9">
        <v>485</v>
      </c>
      <c r="C508" s="213"/>
      <c r="D508" s="214"/>
      <c r="E508" s="79" t="str">
        <f>IF(ISBLANK(D508), "", VLOOKUP(D508, Z!$A$2:$C$4127, 3, FALSE))</f>
        <v/>
      </c>
      <c r="F508" s="215"/>
      <c r="G508" s="216"/>
      <c r="H508" s="217" t="b">
        <v>0</v>
      </c>
      <c r="I508" s="217" t="b">
        <v>0</v>
      </c>
      <c r="J508" s="152" t="str">
        <f t="shared" si="101"/>
        <v>-</v>
      </c>
      <c r="K508" s="218"/>
      <c r="L508" s="219"/>
      <c r="M508" s="220"/>
      <c r="N508" s="152" t="str">
        <f t="shared" si="102"/>
        <v>-</v>
      </c>
      <c r="O508" s="221"/>
      <c r="P508" s="222"/>
      <c r="Q508" s="214"/>
      <c r="R508" s="223"/>
      <c r="S508" s="213"/>
      <c r="T508" s="214"/>
      <c r="U508" s="79" t="str">
        <f>IF(ISBLANK(T508), "", VLOOKUP(T508, Z!$A$2:$C$4127, 3, FALSE))</f>
        <v/>
      </c>
      <c r="V508" s="225"/>
      <c r="W508" s="160">
        <f t="shared" si="103"/>
        <v>0</v>
      </c>
      <c r="X508" s="237"/>
      <c r="Y508" s="241">
        <f t="shared" si="104"/>
        <v>0</v>
      </c>
      <c r="Z508" s="242">
        <f t="shared" si="105"/>
        <v>15</v>
      </c>
      <c r="AA508" s="242">
        <v>0.75</v>
      </c>
      <c r="AB508" s="242">
        <f t="shared" si="99"/>
        <v>1.8</v>
      </c>
      <c r="AC508" s="242">
        <f t="shared" si="106"/>
        <v>43</v>
      </c>
      <c r="AD508" s="241" t="str" cm="1">
        <f t="array" ref="AD508">IFERROR(INDEX($AO$26:$AO$35, AF508), "-")</f>
        <v>-</v>
      </c>
      <c r="AE508" s="243" cm="1">
        <f t="array" ref="AE508">IFERROR(INDEX(($AP$26:$AS$35,$AP$36:$AV$40), IF($Y$20="B", MATCH($AF508, $AN$36:$AN$40, 0), MATCH($AF508, $AN$26:$AN$35, 0)), MATCH($AK508, $AP$25:$AV$25, 0), IF($Y$20="B", 2, 1)), 0)</f>
        <v>0</v>
      </c>
      <c r="AF508" s="244" t="str">
        <f t="shared" si="100"/>
        <v>-</v>
      </c>
      <c r="AG508" s="244" t="str">
        <f t="shared" si="107"/>
        <v>-</v>
      </c>
      <c r="AH508" s="245" t="str">
        <f t="shared" si="108"/>
        <v>-</v>
      </c>
      <c r="AI508" s="245" t="str">
        <f t="shared" si="109"/>
        <v>-</v>
      </c>
      <c r="AJ508" s="245" t="str" cm="1">
        <f t="array" ref="AJ508">IF($AG508=1, IF(ISBLANK($L508), "!", $L508), IFERROR(_xlfn.SWITCH(TRUE, AH508&lt;=0.5, "A", AH508&lt;=1, "B", AH508&lt;=1.5, "C", AH508&lt;=2, "D", AH508&lt;=2.5, "E", AH508&lt;=3, "F", AH508&lt;=1000, "G"), "-"))</f>
        <v>-</v>
      </c>
      <c r="AK508" s="245" t="str">
        <f t="shared" si="110"/>
        <v>-</v>
      </c>
      <c r="AL508" s="246" t="str">
        <f t="shared" si="111"/>
        <v>-</v>
      </c>
      <c r="AM508" s="237"/>
      <c r="AN508" s="237"/>
      <c r="AO508" s="237"/>
      <c r="AP508" s="237"/>
      <c r="AQ508" s="237"/>
      <c r="AR508" s="237"/>
      <c r="AS508" s="237"/>
      <c r="AT508" s="237"/>
      <c r="AU508" s="237"/>
      <c r="AV508" s="237"/>
      <c r="AW508" s="13"/>
      <c r="AX508" s="13"/>
    </row>
    <row r="509" spans="1:50" ht="12.75" customHeight="1" x14ac:dyDescent="0.2">
      <c r="A509" s="144">
        <f t="shared" si="98"/>
        <v>16</v>
      </c>
      <c r="B509" s="9">
        <v>486</v>
      </c>
      <c r="C509" s="213"/>
      <c r="D509" s="214"/>
      <c r="E509" s="79" t="str">
        <f>IF(ISBLANK(D509), "", VLOOKUP(D509, Z!$A$2:$C$4127, 3, FALSE))</f>
        <v/>
      </c>
      <c r="F509" s="215"/>
      <c r="G509" s="216"/>
      <c r="H509" s="217" t="b">
        <v>0</v>
      </c>
      <c r="I509" s="217" t="b">
        <v>0</v>
      </c>
      <c r="J509" s="152" t="str">
        <f t="shared" si="101"/>
        <v>-</v>
      </c>
      <c r="K509" s="218"/>
      <c r="L509" s="219"/>
      <c r="M509" s="220"/>
      <c r="N509" s="152" t="str">
        <f t="shared" si="102"/>
        <v>-</v>
      </c>
      <c r="O509" s="221"/>
      <c r="P509" s="222"/>
      <c r="Q509" s="214"/>
      <c r="R509" s="223"/>
      <c r="S509" s="213"/>
      <c r="T509" s="214"/>
      <c r="U509" s="79" t="str">
        <f>IF(ISBLANK(T509), "", VLOOKUP(T509, Z!$A$2:$C$4127, 3, FALSE))</f>
        <v/>
      </c>
      <c r="V509" s="225"/>
      <c r="W509" s="160">
        <f t="shared" si="103"/>
        <v>0</v>
      </c>
      <c r="X509" s="237"/>
      <c r="Y509" s="241">
        <f t="shared" si="104"/>
        <v>0</v>
      </c>
      <c r="Z509" s="242">
        <f t="shared" si="105"/>
        <v>15</v>
      </c>
      <c r="AA509" s="242">
        <v>0.75</v>
      </c>
      <c r="AB509" s="242">
        <f t="shared" si="99"/>
        <v>1.8</v>
      </c>
      <c r="AC509" s="242">
        <f t="shared" si="106"/>
        <v>43</v>
      </c>
      <c r="AD509" s="241" t="str" cm="1">
        <f t="array" ref="AD509">IFERROR(INDEX($AO$26:$AO$35, AF509), "-")</f>
        <v>-</v>
      </c>
      <c r="AE509" s="243" cm="1">
        <f t="array" ref="AE509">IFERROR(INDEX(($AP$26:$AS$35,$AP$36:$AV$40), IF($Y$20="B", MATCH($AF509, $AN$36:$AN$40, 0), MATCH($AF509, $AN$26:$AN$35, 0)), MATCH($AK509, $AP$25:$AV$25, 0), IF($Y$20="B", 2, 1)), 0)</f>
        <v>0</v>
      </c>
      <c r="AF509" s="244" t="str">
        <f t="shared" si="100"/>
        <v>-</v>
      </c>
      <c r="AG509" s="244" t="str">
        <f t="shared" si="107"/>
        <v>-</v>
      </c>
      <c r="AH509" s="245" t="str">
        <f t="shared" si="108"/>
        <v>-</v>
      </c>
      <c r="AI509" s="245" t="str">
        <f t="shared" si="109"/>
        <v>-</v>
      </c>
      <c r="AJ509" s="245" t="str" cm="1">
        <f t="array" ref="AJ509">IF($AG509=1, IF(ISBLANK($L509), "!", $L509), IFERROR(_xlfn.SWITCH(TRUE, AH509&lt;=0.5, "A", AH509&lt;=1, "B", AH509&lt;=1.5, "C", AH509&lt;=2, "D", AH509&lt;=2.5, "E", AH509&lt;=3, "F", AH509&lt;=1000, "G"), "-"))</f>
        <v>-</v>
      </c>
      <c r="AK509" s="245" t="str">
        <f t="shared" si="110"/>
        <v>-</v>
      </c>
      <c r="AL509" s="246" t="str">
        <f t="shared" si="111"/>
        <v>-</v>
      </c>
      <c r="AM509" s="237"/>
      <c r="AN509" s="237"/>
      <c r="AO509" s="237"/>
      <c r="AP509" s="237"/>
      <c r="AQ509" s="237"/>
      <c r="AR509" s="237"/>
      <c r="AS509" s="237"/>
      <c r="AT509" s="237"/>
      <c r="AU509" s="237"/>
      <c r="AV509" s="237"/>
      <c r="AW509" s="13"/>
      <c r="AX509" s="13"/>
    </row>
    <row r="510" spans="1:50" ht="12.75" customHeight="1" x14ac:dyDescent="0.2">
      <c r="A510" s="144">
        <f t="shared" si="98"/>
        <v>16</v>
      </c>
      <c r="B510" s="9">
        <v>487</v>
      </c>
      <c r="C510" s="213"/>
      <c r="D510" s="214"/>
      <c r="E510" s="79" t="str">
        <f>IF(ISBLANK(D510), "", VLOOKUP(D510, Z!$A$2:$C$4127, 3, FALSE))</f>
        <v/>
      </c>
      <c r="F510" s="215"/>
      <c r="G510" s="216"/>
      <c r="H510" s="217" t="b">
        <v>0</v>
      </c>
      <c r="I510" s="217" t="b">
        <v>0</v>
      </c>
      <c r="J510" s="152" t="str">
        <f t="shared" si="101"/>
        <v>-</v>
      </c>
      <c r="K510" s="218"/>
      <c r="L510" s="219"/>
      <c r="M510" s="220"/>
      <c r="N510" s="152" t="str">
        <f t="shared" si="102"/>
        <v>-</v>
      </c>
      <c r="O510" s="221"/>
      <c r="P510" s="222"/>
      <c r="Q510" s="214"/>
      <c r="R510" s="223"/>
      <c r="S510" s="213"/>
      <c r="T510" s="214"/>
      <c r="U510" s="79" t="str">
        <f>IF(ISBLANK(T510), "", VLOOKUP(T510, Z!$A$2:$C$4127, 3, FALSE))</f>
        <v/>
      </c>
      <c r="V510" s="225"/>
      <c r="W510" s="160">
        <f t="shared" si="103"/>
        <v>0</v>
      </c>
      <c r="X510" s="237"/>
      <c r="Y510" s="241">
        <f t="shared" si="104"/>
        <v>0</v>
      </c>
      <c r="Z510" s="242">
        <f t="shared" si="105"/>
        <v>15</v>
      </c>
      <c r="AA510" s="242">
        <v>0.75</v>
      </c>
      <c r="AB510" s="242">
        <f t="shared" si="99"/>
        <v>1.8</v>
      </c>
      <c r="AC510" s="242">
        <f t="shared" si="106"/>
        <v>43</v>
      </c>
      <c r="AD510" s="241" t="str" cm="1">
        <f t="array" ref="AD510">IFERROR(INDEX($AO$26:$AO$35, AF510), "-")</f>
        <v>-</v>
      </c>
      <c r="AE510" s="243" cm="1">
        <f t="array" ref="AE510">IFERROR(INDEX(($AP$26:$AS$35,$AP$36:$AV$40), IF($Y$20="B", MATCH($AF510, $AN$36:$AN$40, 0), MATCH($AF510, $AN$26:$AN$35, 0)), MATCH($AK510, $AP$25:$AV$25, 0), IF($Y$20="B", 2, 1)), 0)</f>
        <v>0</v>
      </c>
      <c r="AF510" s="244" t="str">
        <f t="shared" si="100"/>
        <v>-</v>
      </c>
      <c r="AG510" s="244" t="str">
        <f t="shared" si="107"/>
        <v>-</v>
      </c>
      <c r="AH510" s="245" t="str">
        <f t="shared" si="108"/>
        <v>-</v>
      </c>
      <c r="AI510" s="245" t="str">
        <f t="shared" si="109"/>
        <v>-</v>
      </c>
      <c r="AJ510" s="245" t="str" cm="1">
        <f t="array" ref="AJ510">IF($AG510=1, IF(ISBLANK($L510), "!", $L510), IFERROR(_xlfn.SWITCH(TRUE, AH510&lt;=0.5, "A", AH510&lt;=1, "B", AH510&lt;=1.5, "C", AH510&lt;=2, "D", AH510&lt;=2.5, "E", AH510&lt;=3, "F", AH510&lt;=1000, "G"), "-"))</f>
        <v>-</v>
      </c>
      <c r="AK510" s="245" t="str">
        <f t="shared" si="110"/>
        <v>-</v>
      </c>
      <c r="AL510" s="246" t="str">
        <f t="shared" si="111"/>
        <v>-</v>
      </c>
      <c r="AM510" s="237"/>
      <c r="AN510" s="237"/>
      <c r="AO510" s="237"/>
      <c r="AP510" s="237"/>
      <c r="AQ510" s="237"/>
      <c r="AR510" s="237"/>
      <c r="AS510" s="237"/>
      <c r="AT510" s="237"/>
      <c r="AU510" s="237"/>
      <c r="AV510" s="237"/>
      <c r="AW510" s="13"/>
      <c r="AX510" s="13"/>
    </row>
    <row r="511" spans="1:50" ht="12.75" customHeight="1" x14ac:dyDescent="0.2">
      <c r="A511" s="144">
        <f t="shared" si="98"/>
        <v>16</v>
      </c>
      <c r="B511" s="9">
        <v>488</v>
      </c>
      <c r="C511" s="213"/>
      <c r="D511" s="214"/>
      <c r="E511" s="79" t="str">
        <f>IF(ISBLANK(D511), "", VLOOKUP(D511, Z!$A$2:$C$4127, 3, FALSE))</f>
        <v/>
      </c>
      <c r="F511" s="215"/>
      <c r="G511" s="216"/>
      <c r="H511" s="217" t="b">
        <v>0</v>
      </c>
      <c r="I511" s="217" t="b">
        <v>0</v>
      </c>
      <c r="J511" s="152" t="str">
        <f t="shared" si="101"/>
        <v>-</v>
      </c>
      <c r="K511" s="218"/>
      <c r="L511" s="219"/>
      <c r="M511" s="220"/>
      <c r="N511" s="152" t="str">
        <f t="shared" si="102"/>
        <v>-</v>
      </c>
      <c r="O511" s="221"/>
      <c r="P511" s="222"/>
      <c r="Q511" s="214"/>
      <c r="R511" s="223"/>
      <c r="S511" s="213"/>
      <c r="T511" s="214"/>
      <c r="U511" s="79" t="str">
        <f>IF(ISBLANK(T511), "", VLOOKUP(T511, Z!$A$2:$C$4127, 3, FALSE))</f>
        <v/>
      </c>
      <c r="V511" s="225"/>
      <c r="W511" s="160">
        <f t="shared" si="103"/>
        <v>0</v>
      </c>
      <c r="X511" s="237"/>
      <c r="Y511" s="241">
        <f t="shared" si="104"/>
        <v>0</v>
      </c>
      <c r="Z511" s="242">
        <f t="shared" si="105"/>
        <v>15</v>
      </c>
      <c r="AA511" s="242">
        <v>0.75</v>
      </c>
      <c r="AB511" s="242">
        <f t="shared" si="99"/>
        <v>1.8</v>
      </c>
      <c r="AC511" s="242">
        <f t="shared" si="106"/>
        <v>43</v>
      </c>
      <c r="AD511" s="241" t="str" cm="1">
        <f t="array" ref="AD511">IFERROR(INDEX($AO$26:$AO$35, AF511), "-")</f>
        <v>-</v>
      </c>
      <c r="AE511" s="243" cm="1">
        <f t="array" ref="AE511">IFERROR(INDEX(($AP$26:$AS$35,$AP$36:$AV$40), IF($Y$20="B", MATCH($AF511, $AN$36:$AN$40, 0), MATCH($AF511, $AN$26:$AN$35, 0)), MATCH($AK511, $AP$25:$AV$25, 0), IF($Y$20="B", 2, 1)), 0)</f>
        <v>0</v>
      </c>
      <c r="AF511" s="244" t="str">
        <f t="shared" si="100"/>
        <v>-</v>
      </c>
      <c r="AG511" s="244" t="str">
        <f t="shared" si="107"/>
        <v>-</v>
      </c>
      <c r="AH511" s="245" t="str">
        <f t="shared" si="108"/>
        <v>-</v>
      </c>
      <c r="AI511" s="245" t="str">
        <f t="shared" si="109"/>
        <v>-</v>
      </c>
      <c r="AJ511" s="245" t="str" cm="1">
        <f t="array" ref="AJ511">IF($AG511=1, IF(ISBLANK($L511), "!", $L511), IFERROR(_xlfn.SWITCH(TRUE, AH511&lt;=0.5, "A", AH511&lt;=1, "B", AH511&lt;=1.5, "C", AH511&lt;=2, "D", AH511&lt;=2.5, "E", AH511&lt;=3, "F", AH511&lt;=1000, "G"), "-"))</f>
        <v>-</v>
      </c>
      <c r="AK511" s="245" t="str">
        <f t="shared" si="110"/>
        <v>-</v>
      </c>
      <c r="AL511" s="246" t="str">
        <f t="shared" si="111"/>
        <v>-</v>
      </c>
      <c r="AM511" s="237"/>
      <c r="AN511" s="237"/>
      <c r="AO511" s="237"/>
      <c r="AP511" s="237"/>
      <c r="AQ511" s="237"/>
      <c r="AR511" s="237"/>
      <c r="AS511" s="237"/>
      <c r="AT511" s="237"/>
      <c r="AU511" s="237"/>
      <c r="AV511" s="237"/>
      <c r="AW511" s="13"/>
      <c r="AX511" s="13"/>
    </row>
    <row r="512" spans="1:50" ht="12.75" customHeight="1" x14ac:dyDescent="0.2">
      <c r="A512" s="144">
        <f t="shared" si="98"/>
        <v>16</v>
      </c>
      <c r="B512" s="9">
        <v>489</v>
      </c>
      <c r="C512" s="213"/>
      <c r="D512" s="214"/>
      <c r="E512" s="79" t="str">
        <f>IF(ISBLANK(D512), "", VLOOKUP(D512, Z!$A$2:$C$4127, 3, FALSE))</f>
        <v/>
      </c>
      <c r="F512" s="215"/>
      <c r="G512" s="216"/>
      <c r="H512" s="217" t="b">
        <v>0</v>
      </c>
      <c r="I512" s="217" t="b">
        <v>0</v>
      </c>
      <c r="J512" s="152" t="str">
        <f t="shared" si="101"/>
        <v>-</v>
      </c>
      <c r="K512" s="218"/>
      <c r="L512" s="219"/>
      <c r="M512" s="220"/>
      <c r="N512" s="152" t="str">
        <f t="shared" si="102"/>
        <v>-</v>
      </c>
      <c r="O512" s="221"/>
      <c r="P512" s="222"/>
      <c r="Q512" s="214"/>
      <c r="R512" s="223"/>
      <c r="S512" s="213"/>
      <c r="T512" s="214"/>
      <c r="U512" s="79" t="str">
        <f>IF(ISBLANK(T512), "", VLOOKUP(T512, Z!$A$2:$C$4127, 3, FALSE))</f>
        <v/>
      </c>
      <c r="V512" s="225"/>
      <c r="W512" s="160">
        <f t="shared" si="103"/>
        <v>0</v>
      </c>
      <c r="X512" s="237"/>
      <c r="Y512" s="241">
        <f t="shared" si="104"/>
        <v>0</v>
      </c>
      <c r="Z512" s="242">
        <f t="shared" si="105"/>
        <v>15</v>
      </c>
      <c r="AA512" s="242">
        <v>0.75</v>
      </c>
      <c r="AB512" s="242">
        <f t="shared" si="99"/>
        <v>1.8</v>
      </c>
      <c r="AC512" s="242">
        <f t="shared" si="106"/>
        <v>43</v>
      </c>
      <c r="AD512" s="241" t="str" cm="1">
        <f t="array" ref="AD512">IFERROR(INDEX($AO$26:$AO$35, AF512), "-")</f>
        <v>-</v>
      </c>
      <c r="AE512" s="243" cm="1">
        <f t="array" ref="AE512">IFERROR(INDEX(($AP$26:$AS$35,$AP$36:$AV$40), IF($Y$20="B", MATCH($AF512, $AN$36:$AN$40, 0), MATCH($AF512, $AN$26:$AN$35, 0)), MATCH($AK512, $AP$25:$AV$25, 0), IF($Y$20="B", 2, 1)), 0)</f>
        <v>0</v>
      </c>
      <c r="AF512" s="244" t="str">
        <f t="shared" si="100"/>
        <v>-</v>
      </c>
      <c r="AG512" s="244" t="str">
        <f t="shared" si="107"/>
        <v>-</v>
      </c>
      <c r="AH512" s="245" t="str">
        <f t="shared" si="108"/>
        <v>-</v>
      </c>
      <c r="AI512" s="245" t="str">
        <f t="shared" si="109"/>
        <v>-</v>
      </c>
      <c r="AJ512" s="245" t="str" cm="1">
        <f t="array" ref="AJ512">IF($AG512=1, IF(ISBLANK($L512), "!", $L512), IFERROR(_xlfn.SWITCH(TRUE, AH512&lt;=0.5, "A", AH512&lt;=1, "B", AH512&lt;=1.5, "C", AH512&lt;=2, "D", AH512&lt;=2.5, "E", AH512&lt;=3, "F", AH512&lt;=1000, "G"), "-"))</f>
        <v>-</v>
      </c>
      <c r="AK512" s="245" t="str">
        <f t="shared" si="110"/>
        <v>-</v>
      </c>
      <c r="AL512" s="246" t="str">
        <f t="shared" si="111"/>
        <v>-</v>
      </c>
      <c r="AM512" s="237"/>
      <c r="AN512" s="237"/>
      <c r="AO512" s="237"/>
      <c r="AP512" s="237"/>
      <c r="AQ512" s="237"/>
      <c r="AR512" s="237"/>
      <c r="AS512" s="237"/>
      <c r="AT512" s="237"/>
      <c r="AU512" s="237"/>
      <c r="AV512" s="237"/>
      <c r="AW512" s="13"/>
      <c r="AX512" s="13"/>
    </row>
    <row r="513" spans="1:50" ht="12.75" customHeight="1" x14ac:dyDescent="0.2">
      <c r="A513" s="144">
        <f t="shared" si="98"/>
        <v>16</v>
      </c>
      <c r="B513" s="9">
        <v>490</v>
      </c>
      <c r="C513" s="213"/>
      <c r="D513" s="214"/>
      <c r="E513" s="79" t="str">
        <f>IF(ISBLANK(D513), "", VLOOKUP(D513, Z!$A$2:$C$4127, 3, FALSE))</f>
        <v/>
      </c>
      <c r="F513" s="215"/>
      <c r="G513" s="216"/>
      <c r="H513" s="217" t="b">
        <v>0</v>
      </c>
      <c r="I513" s="217" t="b">
        <v>0</v>
      </c>
      <c r="J513" s="152" t="str">
        <f t="shared" si="101"/>
        <v>-</v>
      </c>
      <c r="K513" s="218"/>
      <c r="L513" s="219"/>
      <c r="M513" s="220"/>
      <c r="N513" s="152" t="str">
        <f t="shared" si="102"/>
        <v>-</v>
      </c>
      <c r="O513" s="221"/>
      <c r="P513" s="222"/>
      <c r="Q513" s="214"/>
      <c r="R513" s="223"/>
      <c r="S513" s="213"/>
      <c r="T513" s="214"/>
      <c r="U513" s="79" t="str">
        <f>IF(ISBLANK(T513), "", VLOOKUP(T513, Z!$A$2:$C$4127, 3, FALSE))</f>
        <v/>
      </c>
      <c r="V513" s="225"/>
      <c r="W513" s="160">
        <f t="shared" si="103"/>
        <v>0</v>
      </c>
      <c r="X513" s="237"/>
      <c r="Y513" s="241">
        <f t="shared" si="104"/>
        <v>0</v>
      </c>
      <c r="Z513" s="242">
        <f t="shared" si="105"/>
        <v>15</v>
      </c>
      <c r="AA513" s="242">
        <v>0.75</v>
      </c>
      <c r="AB513" s="242">
        <f t="shared" si="99"/>
        <v>1.8</v>
      </c>
      <c r="AC513" s="242">
        <f t="shared" si="106"/>
        <v>43</v>
      </c>
      <c r="AD513" s="241" t="str" cm="1">
        <f t="array" ref="AD513">IFERROR(INDEX($AO$26:$AO$35, AF513), "-")</f>
        <v>-</v>
      </c>
      <c r="AE513" s="243" cm="1">
        <f t="array" ref="AE513">IFERROR(INDEX(($AP$26:$AS$35,$AP$36:$AV$40), IF($Y$20="B", MATCH($AF513, $AN$36:$AN$40, 0), MATCH($AF513, $AN$26:$AN$35, 0)), MATCH($AK513, $AP$25:$AV$25, 0), IF($Y$20="B", 2, 1)), 0)</f>
        <v>0</v>
      </c>
      <c r="AF513" s="244" t="str">
        <f t="shared" si="100"/>
        <v>-</v>
      </c>
      <c r="AG513" s="244" t="str">
        <f t="shared" si="107"/>
        <v>-</v>
      </c>
      <c r="AH513" s="245" t="str">
        <f t="shared" si="108"/>
        <v>-</v>
      </c>
      <c r="AI513" s="245" t="str">
        <f t="shared" si="109"/>
        <v>-</v>
      </c>
      <c r="AJ513" s="245" t="str" cm="1">
        <f t="array" ref="AJ513">IF($AG513=1, IF(ISBLANK($L513), "!", $L513), IFERROR(_xlfn.SWITCH(TRUE, AH513&lt;=0.5, "A", AH513&lt;=1, "B", AH513&lt;=1.5, "C", AH513&lt;=2, "D", AH513&lt;=2.5, "E", AH513&lt;=3, "F", AH513&lt;=1000, "G"), "-"))</f>
        <v>-</v>
      </c>
      <c r="AK513" s="245" t="str">
        <f t="shared" si="110"/>
        <v>-</v>
      </c>
      <c r="AL513" s="246" t="str">
        <f t="shared" si="111"/>
        <v>-</v>
      </c>
      <c r="AM513" s="237"/>
      <c r="AN513" s="237"/>
      <c r="AO513" s="237"/>
      <c r="AP513" s="237"/>
      <c r="AQ513" s="237"/>
      <c r="AR513" s="237"/>
      <c r="AS513" s="237"/>
      <c r="AT513" s="237"/>
      <c r="AU513" s="237"/>
      <c r="AV513" s="237"/>
      <c r="AW513" s="13"/>
      <c r="AX513" s="13"/>
    </row>
    <row r="514" spans="1:50" ht="12.75" customHeight="1" x14ac:dyDescent="0.2">
      <c r="A514" s="144">
        <f t="shared" si="98"/>
        <v>16</v>
      </c>
      <c r="B514" s="9">
        <v>491</v>
      </c>
      <c r="C514" s="213"/>
      <c r="D514" s="214"/>
      <c r="E514" s="79" t="str">
        <f>IF(ISBLANK(D514), "", VLOOKUP(D514, Z!$A$2:$C$4127, 3, FALSE))</f>
        <v/>
      </c>
      <c r="F514" s="215"/>
      <c r="G514" s="216"/>
      <c r="H514" s="217" t="b">
        <v>0</v>
      </c>
      <c r="I514" s="217" t="b">
        <v>0</v>
      </c>
      <c r="J514" s="152" t="str">
        <f t="shared" si="101"/>
        <v>-</v>
      </c>
      <c r="K514" s="218"/>
      <c r="L514" s="219"/>
      <c r="M514" s="220"/>
      <c r="N514" s="152" t="str">
        <f t="shared" si="102"/>
        <v>-</v>
      </c>
      <c r="O514" s="221"/>
      <c r="P514" s="222"/>
      <c r="Q514" s="214"/>
      <c r="R514" s="223"/>
      <c r="S514" s="213"/>
      <c r="T514" s="214"/>
      <c r="U514" s="79" t="str">
        <f>IF(ISBLANK(T514), "", VLOOKUP(T514, Z!$A$2:$C$4127, 3, FALSE))</f>
        <v/>
      </c>
      <c r="V514" s="225"/>
      <c r="W514" s="160">
        <f t="shared" si="103"/>
        <v>0</v>
      </c>
      <c r="X514" s="237"/>
      <c r="Y514" s="241">
        <f t="shared" si="104"/>
        <v>0</v>
      </c>
      <c r="Z514" s="242">
        <f t="shared" si="105"/>
        <v>15</v>
      </c>
      <c r="AA514" s="242">
        <v>0.75</v>
      </c>
      <c r="AB514" s="242">
        <f t="shared" si="99"/>
        <v>1.8</v>
      </c>
      <c r="AC514" s="242">
        <f t="shared" si="106"/>
        <v>43</v>
      </c>
      <c r="AD514" s="241" t="str" cm="1">
        <f t="array" ref="AD514">IFERROR(INDEX($AO$26:$AO$35, AF514), "-")</f>
        <v>-</v>
      </c>
      <c r="AE514" s="243" cm="1">
        <f t="array" ref="AE514">IFERROR(INDEX(($AP$26:$AS$35,$AP$36:$AV$40), IF($Y$20="B", MATCH($AF514, $AN$36:$AN$40, 0), MATCH($AF514, $AN$26:$AN$35, 0)), MATCH($AK514, $AP$25:$AV$25, 0), IF($Y$20="B", 2, 1)), 0)</f>
        <v>0</v>
      </c>
      <c r="AF514" s="244" t="str">
        <f t="shared" si="100"/>
        <v>-</v>
      </c>
      <c r="AG514" s="244" t="str">
        <f t="shared" si="107"/>
        <v>-</v>
      </c>
      <c r="AH514" s="245" t="str">
        <f t="shared" si="108"/>
        <v>-</v>
      </c>
      <c r="AI514" s="245" t="str">
        <f t="shared" si="109"/>
        <v>-</v>
      </c>
      <c r="AJ514" s="245" t="str" cm="1">
        <f t="array" ref="AJ514">IF($AG514=1, IF(ISBLANK($L514), "!", $L514), IFERROR(_xlfn.SWITCH(TRUE, AH514&lt;=0.5, "A", AH514&lt;=1, "B", AH514&lt;=1.5, "C", AH514&lt;=2, "D", AH514&lt;=2.5, "E", AH514&lt;=3, "F", AH514&lt;=1000, "G"), "-"))</f>
        <v>-</v>
      </c>
      <c r="AK514" s="245" t="str">
        <f t="shared" si="110"/>
        <v>-</v>
      </c>
      <c r="AL514" s="246" t="str">
        <f t="shared" si="111"/>
        <v>-</v>
      </c>
      <c r="AM514" s="237"/>
      <c r="AN514" s="237"/>
      <c r="AO514" s="237"/>
      <c r="AP514" s="237"/>
      <c r="AQ514" s="237"/>
      <c r="AR514" s="237"/>
      <c r="AS514" s="237"/>
      <c r="AT514" s="237"/>
      <c r="AU514" s="237"/>
      <c r="AV514" s="237"/>
      <c r="AW514" s="13"/>
      <c r="AX514" s="13"/>
    </row>
    <row r="515" spans="1:50" ht="12.75" customHeight="1" x14ac:dyDescent="0.2">
      <c r="A515" s="144">
        <f t="shared" si="98"/>
        <v>16</v>
      </c>
      <c r="B515" s="9">
        <v>492</v>
      </c>
      <c r="C515" s="213"/>
      <c r="D515" s="214"/>
      <c r="E515" s="79" t="str">
        <f>IF(ISBLANK(D515), "", VLOOKUP(D515, Z!$A$2:$C$4127, 3, FALSE))</f>
        <v/>
      </c>
      <c r="F515" s="215"/>
      <c r="G515" s="216"/>
      <c r="H515" s="217" t="b">
        <v>0</v>
      </c>
      <c r="I515" s="217" t="b">
        <v>0</v>
      </c>
      <c r="J515" s="152" t="str">
        <f t="shared" si="101"/>
        <v>-</v>
      </c>
      <c r="K515" s="218"/>
      <c r="L515" s="219"/>
      <c r="M515" s="220"/>
      <c r="N515" s="152" t="str">
        <f t="shared" si="102"/>
        <v>-</v>
      </c>
      <c r="O515" s="221"/>
      <c r="P515" s="222"/>
      <c r="Q515" s="214"/>
      <c r="R515" s="223"/>
      <c r="S515" s="213"/>
      <c r="T515" s="214"/>
      <c r="U515" s="79" t="str">
        <f>IF(ISBLANK(T515), "", VLOOKUP(T515, Z!$A$2:$C$4127, 3, FALSE))</f>
        <v/>
      </c>
      <c r="V515" s="225"/>
      <c r="W515" s="160">
        <f t="shared" si="103"/>
        <v>0</v>
      </c>
      <c r="X515" s="237"/>
      <c r="Y515" s="241">
        <f t="shared" si="104"/>
        <v>0</v>
      </c>
      <c r="Z515" s="242">
        <f t="shared" si="105"/>
        <v>15</v>
      </c>
      <c r="AA515" s="242">
        <v>0.75</v>
      </c>
      <c r="AB515" s="242">
        <f t="shared" si="99"/>
        <v>1.8</v>
      </c>
      <c r="AC515" s="242">
        <f t="shared" si="106"/>
        <v>43</v>
      </c>
      <c r="AD515" s="241" t="str" cm="1">
        <f t="array" ref="AD515">IFERROR(INDEX($AO$26:$AO$35, AF515), "-")</f>
        <v>-</v>
      </c>
      <c r="AE515" s="243" cm="1">
        <f t="array" ref="AE515">IFERROR(INDEX(($AP$26:$AS$35,$AP$36:$AV$40), IF($Y$20="B", MATCH($AF515, $AN$36:$AN$40, 0), MATCH($AF515, $AN$26:$AN$35, 0)), MATCH($AK515, $AP$25:$AV$25, 0), IF($Y$20="B", 2, 1)), 0)</f>
        <v>0</v>
      </c>
      <c r="AF515" s="244" t="str">
        <f t="shared" si="100"/>
        <v>-</v>
      </c>
      <c r="AG515" s="244" t="str">
        <f t="shared" si="107"/>
        <v>-</v>
      </c>
      <c r="AH515" s="245" t="str">
        <f t="shared" si="108"/>
        <v>-</v>
      </c>
      <c r="AI515" s="245" t="str">
        <f t="shared" si="109"/>
        <v>-</v>
      </c>
      <c r="AJ515" s="245" t="str" cm="1">
        <f t="array" ref="AJ515">IF($AG515=1, IF(ISBLANK($L515), "!", $L515), IFERROR(_xlfn.SWITCH(TRUE, AH515&lt;=0.5, "A", AH515&lt;=1, "B", AH515&lt;=1.5, "C", AH515&lt;=2, "D", AH515&lt;=2.5, "E", AH515&lt;=3, "F", AH515&lt;=1000, "G"), "-"))</f>
        <v>-</v>
      </c>
      <c r="AK515" s="245" t="str">
        <f t="shared" si="110"/>
        <v>-</v>
      </c>
      <c r="AL515" s="246" t="str">
        <f t="shared" si="111"/>
        <v>-</v>
      </c>
      <c r="AM515" s="237"/>
      <c r="AN515" s="237"/>
      <c r="AO515" s="237"/>
      <c r="AP515" s="237"/>
      <c r="AQ515" s="237"/>
      <c r="AR515" s="237"/>
      <c r="AS515" s="237"/>
      <c r="AT515" s="237"/>
      <c r="AU515" s="237"/>
      <c r="AV515" s="237"/>
      <c r="AW515" s="13"/>
      <c r="AX515" s="13"/>
    </row>
    <row r="516" spans="1:50" ht="12.75" customHeight="1" x14ac:dyDescent="0.2">
      <c r="A516" s="144">
        <f t="shared" si="98"/>
        <v>16</v>
      </c>
      <c r="B516" s="9">
        <v>493</v>
      </c>
      <c r="C516" s="213"/>
      <c r="D516" s="214"/>
      <c r="E516" s="79" t="str">
        <f>IF(ISBLANK(D516), "", VLOOKUP(D516, Z!$A$2:$C$4127, 3, FALSE))</f>
        <v/>
      </c>
      <c r="F516" s="215"/>
      <c r="G516" s="216"/>
      <c r="H516" s="217" t="b">
        <v>0</v>
      </c>
      <c r="I516" s="217" t="b">
        <v>0</v>
      </c>
      <c r="J516" s="152" t="str">
        <f t="shared" si="101"/>
        <v>-</v>
      </c>
      <c r="K516" s="218"/>
      <c r="L516" s="219"/>
      <c r="M516" s="220"/>
      <c r="N516" s="152" t="str">
        <f t="shared" si="102"/>
        <v>-</v>
      </c>
      <c r="O516" s="221"/>
      <c r="P516" s="222"/>
      <c r="Q516" s="214"/>
      <c r="R516" s="223"/>
      <c r="S516" s="213"/>
      <c r="T516" s="214"/>
      <c r="U516" s="79" t="str">
        <f>IF(ISBLANK(T516), "", VLOOKUP(T516, Z!$A$2:$C$4127, 3, FALSE))</f>
        <v/>
      </c>
      <c r="V516" s="225"/>
      <c r="W516" s="160">
        <f t="shared" si="103"/>
        <v>0</v>
      </c>
      <c r="X516" s="237"/>
      <c r="Y516" s="241">
        <f t="shared" si="104"/>
        <v>0</v>
      </c>
      <c r="Z516" s="242">
        <f t="shared" si="105"/>
        <v>15</v>
      </c>
      <c r="AA516" s="242">
        <v>0.75</v>
      </c>
      <c r="AB516" s="242">
        <f t="shared" si="99"/>
        <v>1.8</v>
      </c>
      <c r="AC516" s="242">
        <f t="shared" si="106"/>
        <v>43</v>
      </c>
      <c r="AD516" s="241" t="str" cm="1">
        <f t="array" ref="AD516">IFERROR(INDEX($AO$26:$AO$35, AF516), "-")</f>
        <v>-</v>
      </c>
      <c r="AE516" s="243" cm="1">
        <f t="array" ref="AE516">IFERROR(INDEX(($AP$26:$AS$35,$AP$36:$AV$40), IF($Y$20="B", MATCH($AF516, $AN$36:$AN$40, 0), MATCH($AF516, $AN$26:$AN$35, 0)), MATCH($AK516, $AP$25:$AV$25, 0), IF($Y$20="B", 2, 1)), 0)</f>
        <v>0</v>
      </c>
      <c r="AF516" s="244" t="str">
        <f t="shared" si="100"/>
        <v>-</v>
      </c>
      <c r="AG516" s="244" t="str">
        <f t="shared" si="107"/>
        <v>-</v>
      </c>
      <c r="AH516" s="245" t="str">
        <f t="shared" si="108"/>
        <v>-</v>
      </c>
      <c r="AI516" s="245" t="str">
        <f t="shared" si="109"/>
        <v>-</v>
      </c>
      <c r="AJ516" s="245" t="str" cm="1">
        <f t="array" ref="AJ516">IF($AG516=1, IF(ISBLANK($L516), "!", $L516), IFERROR(_xlfn.SWITCH(TRUE, AH516&lt;=0.5, "A", AH516&lt;=1, "B", AH516&lt;=1.5, "C", AH516&lt;=2, "D", AH516&lt;=2.5, "E", AH516&lt;=3, "F", AH516&lt;=1000, "G"), "-"))</f>
        <v>-</v>
      </c>
      <c r="AK516" s="245" t="str">
        <f t="shared" si="110"/>
        <v>-</v>
      </c>
      <c r="AL516" s="246" t="str">
        <f t="shared" si="111"/>
        <v>-</v>
      </c>
      <c r="AM516" s="237"/>
      <c r="AN516" s="237"/>
      <c r="AO516" s="237"/>
      <c r="AP516" s="237"/>
      <c r="AQ516" s="237"/>
      <c r="AR516" s="237"/>
      <c r="AS516" s="237"/>
      <c r="AT516" s="237"/>
      <c r="AU516" s="237"/>
      <c r="AV516" s="237"/>
      <c r="AW516" s="13"/>
      <c r="AX516" s="13"/>
    </row>
    <row r="517" spans="1:50" ht="12.75" customHeight="1" x14ac:dyDescent="0.2">
      <c r="A517" s="144">
        <f t="shared" si="98"/>
        <v>16</v>
      </c>
      <c r="B517" s="9">
        <v>494</v>
      </c>
      <c r="C517" s="213"/>
      <c r="D517" s="214"/>
      <c r="E517" s="79" t="str">
        <f>IF(ISBLANK(D517), "", VLOOKUP(D517, Z!$A$2:$C$4127, 3, FALSE))</f>
        <v/>
      </c>
      <c r="F517" s="215"/>
      <c r="G517" s="216"/>
      <c r="H517" s="217" t="b">
        <v>0</v>
      </c>
      <c r="I517" s="217" t="b">
        <v>0</v>
      </c>
      <c r="J517" s="152" t="str">
        <f t="shared" si="101"/>
        <v>-</v>
      </c>
      <c r="K517" s="218"/>
      <c r="L517" s="219"/>
      <c r="M517" s="220"/>
      <c r="N517" s="152" t="str">
        <f t="shared" si="102"/>
        <v>-</v>
      </c>
      <c r="O517" s="221"/>
      <c r="P517" s="222"/>
      <c r="Q517" s="214"/>
      <c r="R517" s="223"/>
      <c r="S517" s="213"/>
      <c r="T517" s="214"/>
      <c r="U517" s="79" t="str">
        <f>IF(ISBLANK(T517), "", VLOOKUP(T517, Z!$A$2:$C$4127, 3, FALSE))</f>
        <v/>
      </c>
      <c r="V517" s="225"/>
      <c r="W517" s="160">
        <f t="shared" si="103"/>
        <v>0</v>
      </c>
      <c r="X517" s="237"/>
      <c r="Y517" s="241">
        <f t="shared" si="104"/>
        <v>0</v>
      </c>
      <c r="Z517" s="242">
        <f t="shared" si="105"/>
        <v>15</v>
      </c>
      <c r="AA517" s="242">
        <v>0.75</v>
      </c>
      <c r="AB517" s="242">
        <f t="shared" si="99"/>
        <v>1.8</v>
      </c>
      <c r="AC517" s="242">
        <f t="shared" si="106"/>
        <v>43</v>
      </c>
      <c r="AD517" s="241" t="str" cm="1">
        <f t="array" ref="AD517">IFERROR(INDEX($AO$26:$AO$35, AF517), "-")</f>
        <v>-</v>
      </c>
      <c r="AE517" s="243" cm="1">
        <f t="array" ref="AE517">IFERROR(INDEX(($AP$26:$AS$35,$AP$36:$AV$40), IF($Y$20="B", MATCH($AF517, $AN$36:$AN$40, 0), MATCH($AF517, $AN$26:$AN$35, 0)), MATCH($AK517, $AP$25:$AV$25, 0), IF($Y$20="B", 2, 1)), 0)</f>
        <v>0</v>
      </c>
      <c r="AF517" s="244" t="str">
        <f t="shared" si="100"/>
        <v>-</v>
      </c>
      <c r="AG517" s="244" t="str">
        <f t="shared" si="107"/>
        <v>-</v>
      </c>
      <c r="AH517" s="245" t="str">
        <f t="shared" si="108"/>
        <v>-</v>
      </c>
      <c r="AI517" s="245" t="str">
        <f t="shared" si="109"/>
        <v>-</v>
      </c>
      <c r="AJ517" s="245" t="str" cm="1">
        <f t="array" ref="AJ517">IF($AG517=1, IF(ISBLANK($L517), "!", $L517), IFERROR(_xlfn.SWITCH(TRUE, AH517&lt;=0.5, "A", AH517&lt;=1, "B", AH517&lt;=1.5, "C", AH517&lt;=2, "D", AH517&lt;=2.5, "E", AH517&lt;=3, "F", AH517&lt;=1000, "G"), "-"))</f>
        <v>-</v>
      </c>
      <c r="AK517" s="245" t="str">
        <f t="shared" si="110"/>
        <v>-</v>
      </c>
      <c r="AL517" s="246" t="str">
        <f t="shared" si="111"/>
        <v>-</v>
      </c>
      <c r="AM517" s="237"/>
      <c r="AN517" s="237"/>
      <c r="AO517" s="237"/>
      <c r="AP517" s="237"/>
      <c r="AQ517" s="237"/>
      <c r="AR517" s="237"/>
      <c r="AS517" s="237"/>
      <c r="AT517" s="237"/>
      <c r="AU517" s="237"/>
      <c r="AV517" s="237"/>
      <c r="AW517" s="13"/>
      <c r="AX517" s="13"/>
    </row>
    <row r="518" spans="1:50" ht="12.75" customHeight="1" x14ac:dyDescent="0.2">
      <c r="A518" s="144">
        <f t="shared" si="98"/>
        <v>16</v>
      </c>
      <c r="B518" s="9">
        <v>495</v>
      </c>
      <c r="C518" s="213"/>
      <c r="D518" s="214"/>
      <c r="E518" s="79" t="str">
        <f>IF(ISBLANK(D518), "", VLOOKUP(D518, Z!$A$2:$C$4127, 3, FALSE))</f>
        <v/>
      </c>
      <c r="F518" s="215"/>
      <c r="G518" s="216"/>
      <c r="H518" s="217" t="b">
        <v>0</v>
      </c>
      <c r="I518" s="217" t="b">
        <v>0</v>
      </c>
      <c r="J518" s="152" t="str">
        <f t="shared" si="101"/>
        <v>-</v>
      </c>
      <c r="K518" s="218"/>
      <c r="L518" s="219"/>
      <c r="M518" s="220"/>
      <c r="N518" s="152" t="str">
        <f t="shared" si="102"/>
        <v>-</v>
      </c>
      <c r="O518" s="221"/>
      <c r="P518" s="222"/>
      <c r="Q518" s="214"/>
      <c r="R518" s="223"/>
      <c r="S518" s="213"/>
      <c r="T518" s="214"/>
      <c r="U518" s="79" t="str">
        <f>IF(ISBLANK(T518), "", VLOOKUP(T518, Z!$A$2:$C$4127, 3, FALSE))</f>
        <v/>
      </c>
      <c r="V518" s="225"/>
      <c r="W518" s="160">
        <f t="shared" si="103"/>
        <v>0</v>
      </c>
      <c r="X518" s="237"/>
      <c r="Y518" s="241">
        <f t="shared" si="104"/>
        <v>0</v>
      </c>
      <c r="Z518" s="242">
        <f t="shared" si="105"/>
        <v>15</v>
      </c>
      <c r="AA518" s="242">
        <v>0.75</v>
      </c>
      <c r="AB518" s="242">
        <f t="shared" si="99"/>
        <v>1.8</v>
      </c>
      <c r="AC518" s="242">
        <f t="shared" si="106"/>
        <v>43</v>
      </c>
      <c r="AD518" s="241" t="str" cm="1">
        <f t="array" ref="AD518">IFERROR(INDEX($AO$26:$AO$35, AF518), "-")</f>
        <v>-</v>
      </c>
      <c r="AE518" s="243" cm="1">
        <f t="array" ref="AE518">IFERROR(INDEX(($AP$26:$AS$35,$AP$36:$AV$40), IF($Y$20="B", MATCH($AF518, $AN$36:$AN$40, 0), MATCH($AF518, $AN$26:$AN$35, 0)), MATCH($AK518, $AP$25:$AV$25, 0), IF($Y$20="B", 2, 1)), 0)</f>
        <v>0</v>
      </c>
      <c r="AF518" s="244" t="str">
        <f t="shared" si="100"/>
        <v>-</v>
      </c>
      <c r="AG518" s="244" t="str">
        <f t="shared" si="107"/>
        <v>-</v>
      </c>
      <c r="AH518" s="245" t="str">
        <f t="shared" si="108"/>
        <v>-</v>
      </c>
      <c r="AI518" s="245" t="str">
        <f t="shared" si="109"/>
        <v>-</v>
      </c>
      <c r="AJ518" s="245" t="str" cm="1">
        <f t="array" ref="AJ518">IF($AG518=1, IF(ISBLANK($L518), "!", $L518), IFERROR(_xlfn.SWITCH(TRUE, AH518&lt;=0.5, "A", AH518&lt;=1, "B", AH518&lt;=1.5, "C", AH518&lt;=2, "D", AH518&lt;=2.5, "E", AH518&lt;=3, "F", AH518&lt;=1000, "G"), "-"))</f>
        <v>-</v>
      </c>
      <c r="AK518" s="245" t="str">
        <f t="shared" si="110"/>
        <v>-</v>
      </c>
      <c r="AL518" s="246" t="str">
        <f t="shared" si="111"/>
        <v>-</v>
      </c>
      <c r="AM518" s="237"/>
      <c r="AN518" s="237"/>
      <c r="AO518" s="237"/>
      <c r="AP518" s="237"/>
      <c r="AQ518" s="237"/>
      <c r="AR518" s="237"/>
      <c r="AS518" s="237"/>
      <c r="AT518" s="237"/>
      <c r="AU518" s="237"/>
      <c r="AV518" s="237"/>
      <c r="AW518" s="13"/>
      <c r="AX518" s="13"/>
    </row>
    <row r="519" spans="1:50" ht="12.75" customHeight="1" x14ac:dyDescent="0.2">
      <c r="A519" s="144">
        <f t="shared" si="98"/>
        <v>16</v>
      </c>
      <c r="B519" s="9">
        <v>496</v>
      </c>
      <c r="C519" s="213"/>
      <c r="D519" s="214"/>
      <c r="E519" s="79" t="str">
        <f>IF(ISBLANK(D519), "", VLOOKUP(D519, Z!$A$2:$C$4127, 3, FALSE))</f>
        <v/>
      </c>
      <c r="F519" s="215"/>
      <c r="G519" s="216"/>
      <c r="H519" s="217" t="b">
        <v>0</v>
      </c>
      <c r="I519" s="217" t="b">
        <v>0</v>
      </c>
      <c r="J519" s="152" t="str">
        <f t="shared" si="101"/>
        <v>-</v>
      </c>
      <c r="K519" s="218"/>
      <c r="L519" s="219"/>
      <c r="M519" s="220"/>
      <c r="N519" s="152" t="str">
        <f t="shared" si="102"/>
        <v>-</v>
      </c>
      <c r="O519" s="221"/>
      <c r="P519" s="222"/>
      <c r="Q519" s="214"/>
      <c r="R519" s="223"/>
      <c r="S519" s="213"/>
      <c r="T519" s="214"/>
      <c r="U519" s="79" t="str">
        <f>IF(ISBLANK(T519), "", VLOOKUP(T519, Z!$A$2:$C$4127, 3, FALSE))</f>
        <v/>
      </c>
      <c r="V519" s="225"/>
      <c r="W519" s="160">
        <f t="shared" si="103"/>
        <v>0</v>
      </c>
      <c r="X519" s="237"/>
      <c r="Y519" s="241">
        <f t="shared" si="104"/>
        <v>0</v>
      </c>
      <c r="Z519" s="242">
        <f t="shared" si="105"/>
        <v>15</v>
      </c>
      <c r="AA519" s="242">
        <v>0.75</v>
      </c>
      <c r="AB519" s="242">
        <f t="shared" si="99"/>
        <v>1.8</v>
      </c>
      <c r="AC519" s="242">
        <f t="shared" si="106"/>
        <v>43</v>
      </c>
      <c r="AD519" s="241" t="str" cm="1">
        <f t="array" ref="AD519">IFERROR(INDEX($AO$26:$AO$35, AF519), "-")</f>
        <v>-</v>
      </c>
      <c r="AE519" s="243" cm="1">
        <f t="array" ref="AE519">IFERROR(INDEX(($AP$26:$AS$35,$AP$36:$AV$40), IF($Y$20="B", MATCH($AF519, $AN$36:$AN$40, 0), MATCH($AF519, $AN$26:$AN$35, 0)), MATCH($AK519, $AP$25:$AV$25, 0), IF($Y$20="B", 2, 1)), 0)</f>
        <v>0</v>
      </c>
      <c r="AF519" s="244" t="str">
        <f t="shared" si="100"/>
        <v>-</v>
      </c>
      <c r="AG519" s="244" t="str">
        <f t="shared" si="107"/>
        <v>-</v>
      </c>
      <c r="AH519" s="245" t="str">
        <f t="shared" si="108"/>
        <v>-</v>
      </c>
      <c r="AI519" s="245" t="str">
        <f t="shared" si="109"/>
        <v>-</v>
      </c>
      <c r="AJ519" s="245" t="str" cm="1">
        <f t="array" ref="AJ519">IF($AG519=1, IF(ISBLANK($L519), "!", $L519), IFERROR(_xlfn.SWITCH(TRUE, AH519&lt;=0.5, "A", AH519&lt;=1, "B", AH519&lt;=1.5, "C", AH519&lt;=2, "D", AH519&lt;=2.5, "E", AH519&lt;=3, "F", AH519&lt;=1000, "G"), "-"))</f>
        <v>-</v>
      </c>
      <c r="AK519" s="245" t="str">
        <f t="shared" si="110"/>
        <v>-</v>
      </c>
      <c r="AL519" s="246" t="str">
        <f t="shared" si="111"/>
        <v>-</v>
      </c>
      <c r="AM519" s="237"/>
      <c r="AN519" s="237"/>
      <c r="AO519" s="237"/>
      <c r="AP519" s="237"/>
      <c r="AQ519" s="237"/>
      <c r="AR519" s="237"/>
      <c r="AS519" s="237"/>
      <c r="AT519" s="237"/>
      <c r="AU519" s="237"/>
      <c r="AV519" s="237"/>
      <c r="AW519" s="13"/>
      <c r="AX519" s="13"/>
    </row>
    <row r="520" spans="1:50" ht="12.75" customHeight="1" x14ac:dyDescent="0.2">
      <c r="A520" s="144">
        <f t="shared" si="98"/>
        <v>16</v>
      </c>
      <c r="B520" s="9">
        <v>497</v>
      </c>
      <c r="C520" s="213"/>
      <c r="D520" s="214"/>
      <c r="E520" s="79" t="str">
        <f>IF(ISBLANK(D520), "", VLOOKUP(D520, Z!$A$2:$C$4127, 3, FALSE))</f>
        <v/>
      </c>
      <c r="F520" s="215"/>
      <c r="G520" s="216"/>
      <c r="H520" s="217" t="b">
        <v>0</v>
      </c>
      <c r="I520" s="217" t="b">
        <v>0</v>
      </c>
      <c r="J520" s="152" t="str">
        <f t="shared" si="101"/>
        <v>-</v>
      </c>
      <c r="K520" s="218"/>
      <c r="L520" s="219"/>
      <c r="M520" s="220"/>
      <c r="N520" s="152" t="str">
        <f t="shared" si="102"/>
        <v>-</v>
      </c>
      <c r="O520" s="221"/>
      <c r="P520" s="222"/>
      <c r="Q520" s="214"/>
      <c r="R520" s="223"/>
      <c r="S520" s="213"/>
      <c r="T520" s="214"/>
      <c r="U520" s="79" t="str">
        <f>IF(ISBLANK(T520), "", VLOOKUP(T520, Z!$A$2:$C$4127, 3, FALSE))</f>
        <v/>
      </c>
      <c r="V520" s="225"/>
      <c r="W520" s="160">
        <f t="shared" si="103"/>
        <v>0</v>
      </c>
      <c r="X520" s="237"/>
      <c r="Y520" s="241">
        <f t="shared" si="104"/>
        <v>0</v>
      </c>
      <c r="Z520" s="242">
        <f t="shared" si="105"/>
        <v>15</v>
      </c>
      <c r="AA520" s="242">
        <v>0.75</v>
      </c>
      <c r="AB520" s="242">
        <f t="shared" si="99"/>
        <v>1.8</v>
      </c>
      <c r="AC520" s="242">
        <f t="shared" si="106"/>
        <v>43</v>
      </c>
      <c r="AD520" s="241" t="str" cm="1">
        <f t="array" ref="AD520">IFERROR(INDEX($AO$26:$AO$35, AF520), "-")</f>
        <v>-</v>
      </c>
      <c r="AE520" s="243" cm="1">
        <f t="array" ref="AE520">IFERROR(INDEX(($AP$26:$AS$35,$AP$36:$AV$40), IF($Y$20="B", MATCH($AF520, $AN$36:$AN$40, 0), MATCH($AF520, $AN$26:$AN$35, 0)), MATCH($AK520, $AP$25:$AV$25, 0), IF($Y$20="B", 2, 1)), 0)</f>
        <v>0</v>
      </c>
      <c r="AF520" s="244" t="str">
        <f t="shared" si="100"/>
        <v>-</v>
      </c>
      <c r="AG520" s="244" t="str">
        <f t="shared" si="107"/>
        <v>-</v>
      </c>
      <c r="AH520" s="245" t="str">
        <f t="shared" si="108"/>
        <v>-</v>
      </c>
      <c r="AI520" s="245" t="str">
        <f t="shared" si="109"/>
        <v>-</v>
      </c>
      <c r="AJ520" s="245" t="str" cm="1">
        <f t="array" ref="AJ520">IF($AG520=1, IF(ISBLANK($L520), "!", $L520), IFERROR(_xlfn.SWITCH(TRUE, AH520&lt;=0.5, "A", AH520&lt;=1, "B", AH520&lt;=1.5, "C", AH520&lt;=2, "D", AH520&lt;=2.5, "E", AH520&lt;=3, "F", AH520&lt;=1000, "G"), "-"))</f>
        <v>-</v>
      </c>
      <c r="AK520" s="245" t="str">
        <f t="shared" si="110"/>
        <v>-</v>
      </c>
      <c r="AL520" s="246" t="str">
        <f t="shared" si="111"/>
        <v>-</v>
      </c>
      <c r="AM520" s="237"/>
      <c r="AN520" s="237"/>
      <c r="AO520" s="237"/>
      <c r="AP520" s="237"/>
      <c r="AQ520" s="237"/>
      <c r="AR520" s="237"/>
      <c r="AS520" s="237"/>
      <c r="AT520" s="237"/>
      <c r="AU520" s="237"/>
      <c r="AV520" s="237"/>
      <c r="AW520" s="13"/>
      <c r="AX520" s="13"/>
    </row>
    <row r="521" spans="1:50" ht="12.75" customHeight="1" x14ac:dyDescent="0.2">
      <c r="A521" s="144">
        <f t="shared" si="98"/>
        <v>16</v>
      </c>
      <c r="B521" s="9">
        <v>498</v>
      </c>
      <c r="C521" s="213"/>
      <c r="D521" s="214"/>
      <c r="E521" s="79" t="str">
        <f>IF(ISBLANK(D521), "", VLOOKUP(D521, Z!$A$2:$C$4127, 3, FALSE))</f>
        <v/>
      </c>
      <c r="F521" s="215"/>
      <c r="G521" s="216"/>
      <c r="H521" s="217" t="b">
        <v>0</v>
      </c>
      <c r="I521" s="217" t="b">
        <v>0</v>
      </c>
      <c r="J521" s="152" t="str">
        <f t="shared" si="101"/>
        <v>-</v>
      </c>
      <c r="K521" s="218"/>
      <c r="L521" s="219"/>
      <c r="M521" s="220"/>
      <c r="N521" s="152" t="str">
        <f t="shared" si="102"/>
        <v>-</v>
      </c>
      <c r="O521" s="221"/>
      <c r="P521" s="222"/>
      <c r="Q521" s="214"/>
      <c r="R521" s="223"/>
      <c r="S521" s="213"/>
      <c r="T521" s="214"/>
      <c r="U521" s="79" t="str">
        <f>IF(ISBLANK(T521), "", VLOOKUP(T521, Z!$A$2:$C$4127, 3, FALSE))</f>
        <v/>
      </c>
      <c r="V521" s="225"/>
      <c r="W521" s="160">
        <f t="shared" si="103"/>
        <v>0</v>
      </c>
      <c r="X521" s="237"/>
      <c r="Y521" s="241">
        <f t="shared" si="104"/>
        <v>0</v>
      </c>
      <c r="Z521" s="242">
        <f t="shared" si="105"/>
        <v>15</v>
      </c>
      <c r="AA521" s="242">
        <v>0.75</v>
      </c>
      <c r="AB521" s="242">
        <f t="shared" si="99"/>
        <v>1.8</v>
      </c>
      <c r="AC521" s="242">
        <f t="shared" si="106"/>
        <v>43</v>
      </c>
      <c r="AD521" s="241" t="str" cm="1">
        <f t="array" ref="AD521">IFERROR(INDEX($AO$26:$AO$35, AF521), "-")</f>
        <v>-</v>
      </c>
      <c r="AE521" s="243" cm="1">
        <f t="array" ref="AE521">IFERROR(INDEX(($AP$26:$AS$35,$AP$36:$AV$40), IF($Y$20="B", MATCH($AF521, $AN$36:$AN$40, 0), MATCH($AF521, $AN$26:$AN$35, 0)), MATCH($AK521, $AP$25:$AV$25, 0), IF($Y$20="B", 2, 1)), 0)</f>
        <v>0</v>
      </c>
      <c r="AF521" s="244" t="str">
        <f t="shared" si="100"/>
        <v>-</v>
      </c>
      <c r="AG521" s="244" t="str">
        <f t="shared" si="107"/>
        <v>-</v>
      </c>
      <c r="AH521" s="245" t="str">
        <f t="shared" si="108"/>
        <v>-</v>
      </c>
      <c r="AI521" s="245" t="str">
        <f t="shared" si="109"/>
        <v>-</v>
      </c>
      <c r="AJ521" s="245" t="str" cm="1">
        <f t="array" ref="AJ521">IF($AG521=1, IF(ISBLANK($L521), "!", $L521), IFERROR(_xlfn.SWITCH(TRUE, AH521&lt;=0.5, "A", AH521&lt;=1, "B", AH521&lt;=1.5, "C", AH521&lt;=2, "D", AH521&lt;=2.5, "E", AH521&lt;=3, "F", AH521&lt;=1000, "G"), "-"))</f>
        <v>-</v>
      </c>
      <c r="AK521" s="245" t="str">
        <f t="shared" si="110"/>
        <v>-</v>
      </c>
      <c r="AL521" s="246" t="str">
        <f t="shared" si="111"/>
        <v>-</v>
      </c>
      <c r="AM521" s="237"/>
      <c r="AN521" s="237"/>
      <c r="AO521" s="237"/>
      <c r="AP521" s="237"/>
      <c r="AQ521" s="237"/>
      <c r="AR521" s="237"/>
      <c r="AS521" s="237"/>
      <c r="AT521" s="237"/>
      <c r="AU521" s="237"/>
      <c r="AV521" s="237"/>
      <c r="AW521" s="13"/>
      <c r="AX521" s="13"/>
    </row>
    <row r="522" spans="1:50" ht="12.75" customHeight="1" x14ac:dyDescent="0.2">
      <c r="A522" s="144">
        <f t="shared" si="98"/>
        <v>16</v>
      </c>
      <c r="B522" s="9">
        <v>499</v>
      </c>
      <c r="C522" s="213"/>
      <c r="D522" s="214"/>
      <c r="E522" s="79" t="str">
        <f>IF(ISBLANK(D522), "", VLOOKUP(D522, Z!$A$2:$C$4127, 3, FALSE))</f>
        <v/>
      </c>
      <c r="F522" s="215"/>
      <c r="G522" s="216"/>
      <c r="H522" s="217" t="b">
        <v>0</v>
      </c>
      <c r="I522" s="217" t="b">
        <v>0</v>
      </c>
      <c r="J522" s="152" t="str">
        <f t="shared" si="101"/>
        <v>-</v>
      </c>
      <c r="K522" s="218"/>
      <c r="L522" s="219"/>
      <c r="M522" s="220"/>
      <c r="N522" s="152" t="str">
        <f t="shared" si="102"/>
        <v>-</v>
      </c>
      <c r="O522" s="221"/>
      <c r="P522" s="222"/>
      <c r="Q522" s="214"/>
      <c r="R522" s="223"/>
      <c r="S522" s="213"/>
      <c r="T522" s="214"/>
      <c r="U522" s="79" t="str">
        <f>IF(ISBLANK(T522), "", VLOOKUP(T522, Z!$A$2:$C$4127, 3, FALSE))</f>
        <v/>
      </c>
      <c r="V522" s="225"/>
      <c r="W522" s="160">
        <f t="shared" si="103"/>
        <v>0</v>
      </c>
      <c r="X522" s="237"/>
      <c r="Y522" s="241">
        <f t="shared" si="104"/>
        <v>0</v>
      </c>
      <c r="Z522" s="242">
        <f t="shared" si="105"/>
        <v>15</v>
      </c>
      <c r="AA522" s="242">
        <v>0.75</v>
      </c>
      <c r="AB522" s="242">
        <f t="shared" si="99"/>
        <v>1.8</v>
      </c>
      <c r="AC522" s="242">
        <f t="shared" si="106"/>
        <v>43</v>
      </c>
      <c r="AD522" s="241" t="str" cm="1">
        <f t="array" ref="AD522">IFERROR(INDEX($AO$26:$AO$35, AF522), "-")</f>
        <v>-</v>
      </c>
      <c r="AE522" s="243" cm="1">
        <f t="array" ref="AE522">IFERROR(INDEX(($AP$26:$AS$35,$AP$36:$AV$40), IF($Y$20="B", MATCH($AF522, $AN$36:$AN$40, 0), MATCH($AF522, $AN$26:$AN$35, 0)), MATCH($AK522, $AP$25:$AV$25, 0), IF($Y$20="B", 2, 1)), 0)</f>
        <v>0</v>
      </c>
      <c r="AF522" s="244" t="str">
        <f t="shared" si="100"/>
        <v>-</v>
      </c>
      <c r="AG522" s="244" t="str">
        <f t="shared" si="107"/>
        <v>-</v>
      </c>
      <c r="AH522" s="245" t="str">
        <f t="shared" si="108"/>
        <v>-</v>
      </c>
      <c r="AI522" s="245" t="str">
        <f t="shared" si="109"/>
        <v>-</v>
      </c>
      <c r="AJ522" s="245" t="str" cm="1">
        <f t="array" ref="AJ522">IF($AG522=1, IF(ISBLANK($L522), "!", $L522), IFERROR(_xlfn.SWITCH(TRUE, AH522&lt;=0.5, "A", AH522&lt;=1, "B", AH522&lt;=1.5, "C", AH522&lt;=2, "D", AH522&lt;=2.5, "E", AH522&lt;=3, "F", AH522&lt;=1000, "G"), "-"))</f>
        <v>-</v>
      </c>
      <c r="AK522" s="245" t="str">
        <f t="shared" si="110"/>
        <v>-</v>
      </c>
      <c r="AL522" s="246" t="str">
        <f t="shared" si="111"/>
        <v>-</v>
      </c>
      <c r="AM522" s="237"/>
      <c r="AN522" s="237"/>
      <c r="AO522" s="237"/>
      <c r="AP522" s="237"/>
      <c r="AQ522" s="237"/>
      <c r="AR522" s="237"/>
      <c r="AS522" s="237"/>
      <c r="AT522" s="237"/>
      <c r="AU522" s="237"/>
      <c r="AV522" s="237"/>
      <c r="AW522" s="13"/>
      <c r="AX522" s="13"/>
    </row>
    <row r="523" spans="1:50" ht="12.75" customHeight="1" x14ac:dyDescent="0.2">
      <c r="A523" s="144">
        <f t="shared" si="98"/>
        <v>16</v>
      </c>
      <c r="B523" s="9">
        <v>500</v>
      </c>
      <c r="C523" s="213"/>
      <c r="D523" s="214"/>
      <c r="E523" s="79" t="str">
        <f>IF(ISBLANK(D523), "", VLOOKUP(D523, Z!$A$2:$C$4127, 3, FALSE))</f>
        <v/>
      </c>
      <c r="F523" s="215"/>
      <c r="G523" s="216"/>
      <c r="H523" s="217" t="b">
        <v>0</v>
      </c>
      <c r="I523" s="217" t="b">
        <v>0</v>
      </c>
      <c r="J523" s="152" t="str">
        <f t="shared" si="101"/>
        <v>-</v>
      </c>
      <c r="K523" s="218"/>
      <c r="L523" s="219"/>
      <c r="M523" s="220"/>
      <c r="N523" s="152" t="str">
        <f t="shared" si="102"/>
        <v>-</v>
      </c>
      <c r="O523" s="221"/>
      <c r="P523" s="222"/>
      <c r="Q523" s="214"/>
      <c r="R523" s="223"/>
      <c r="S523" s="213"/>
      <c r="T523" s="214"/>
      <c r="U523" s="79" t="str">
        <f>IF(ISBLANK(T523), "", VLOOKUP(T523, Z!$A$2:$C$4127, 3, FALSE))</f>
        <v/>
      </c>
      <c r="V523" s="225"/>
      <c r="W523" s="160">
        <f t="shared" si="103"/>
        <v>0</v>
      </c>
      <c r="X523" s="237"/>
      <c r="Y523" s="241">
        <f t="shared" si="104"/>
        <v>0</v>
      </c>
      <c r="Z523" s="242">
        <f t="shared" si="105"/>
        <v>15</v>
      </c>
      <c r="AA523" s="242">
        <v>0.75</v>
      </c>
      <c r="AB523" s="242">
        <f t="shared" si="99"/>
        <v>1.8</v>
      </c>
      <c r="AC523" s="242">
        <f t="shared" si="106"/>
        <v>43</v>
      </c>
      <c r="AD523" s="241" t="str" cm="1">
        <f t="array" ref="AD523">IFERROR(INDEX($AO$26:$AO$35, AF523), "-")</f>
        <v>-</v>
      </c>
      <c r="AE523" s="243" cm="1">
        <f t="array" ref="AE523">IFERROR(INDEX(($AP$26:$AS$35,$AP$36:$AV$40), IF($Y$20="B", MATCH($AF523, $AN$36:$AN$40, 0), MATCH($AF523, $AN$26:$AN$35, 0)), MATCH($AK523, $AP$25:$AV$25, 0), IF($Y$20="B", 2, 1)), 0)</f>
        <v>0</v>
      </c>
      <c r="AF523" s="244" t="str">
        <f t="shared" si="100"/>
        <v>-</v>
      </c>
      <c r="AG523" s="244" t="str">
        <f t="shared" si="107"/>
        <v>-</v>
      </c>
      <c r="AH523" s="245" t="str">
        <f t="shared" si="108"/>
        <v>-</v>
      </c>
      <c r="AI523" s="245" t="str">
        <f t="shared" si="109"/>
        <v>-</v>
      </c>
      <c r="AJ523" s="245" t="str" cm="1">
        <f t="array" ref="AJ523">IF($AG523=1, IF(ISBLANK($L523), "!", $L523), IFERROR(_xlfn.SWITCH(TRUE, AH523&lt;=0.5, "A", AH523&lt;=1, "B", AH523&lt;=1.5, "C", AH523&lt;=2, "D", AH523&lt;=2.5, "E", AH523&lt;=3, "F", AH523&lt;=1000, "G"), "-"))</f>
        <v>-</v>
      </c>
      <c r="AK523" s="245" t="str">
        <f t="shared" si="110"/>
        <v>-</v>
      </c>
      <c r="AL523" s="246" t="str">
        <f t="shared" si="111"/>
        <v>-</v>
      </c>
      <c r="AM523" s="237"/>
      <c r="AN523" s="237"/>
      <c r="AO523" s="237"/>
      <c r="AP523" s="237"/>
      <c r="AQ523" s="237"/>
      <c r="AR523" s="237"/>
      <c r="AS523" s="237"/>
      <c r="AT523" s="237"/>
      <c r="AU523" s="237"/>
      <c r="AV523" s="237"/>
      <c r="AW523" s="13"/>
      <c r="AX523" s="13"/>
    </row>
    <row r="524" spans="1:50" ht="12.75" customHeight="1" x14ac:dyDescent="0.2">
      <c r="A524" s="144">
        <f t="shared" si="98"/>
        <v>16</v>
      </c>
      <c r="B524" s="9">
        <v>501</v>
      </c>
      <c r="C524" s="213"/>
      <c r="D524" s="214"/>
      <c r="E524" s="79" t="str">
        <f>IF(ISBLANK(D524), "", VLOOKUP(D524, Z!$A$2:$C$4127, 3, FALSE))</f>
        <v/>
      </c>
      <c r="F524" s="215"/>
      <c r="G524" s="216"/>
      <c r="H524" s="217" t="b">
        <v>0</v>
      </c>
      <c r="I524" s="217" t="b">
        <v>0</v>
      </c>
      <c r="J524" s="152" t="str">
        <f t="shared" si="101"/>
        <v>-</v>
      </c>
      <c r="K524" s="218"/>
      <c r="L524" s="219"/>
      <c r="M524" s="220"/>
      <c r="N524" s="152" t="str">
        <f t="shared" si="102"/>
        <v>-</v>
      </c>
      <c r="O524" s="221"/>
      <c r="P524" s="222"/>
      <c r="Q524" s="214"/>
      <c r="R524" s="223"/>
      <c r="S524" s="213"/>
      <c r="T524" s="214"/>
      <c r="U524" s="79" t="str">
        <f>IF(ISBLANK(T524), "", VLOOKUP(T524, Z!$A$2:$C$4127, 3, FALSE))</f>
        <v/>
      </c>
      <c r="V524" s="225"/>
      <c r="W524" s="160">
        <f t="shared" si="103"/>
        <v>0</v>
      </c>
      <c r="X524" s="237"/>
      <c r="Y524" s="241">
        <f t="shared" si="104"/>
        <v>0</v>
      </c>
      <c r="Z524" s="242">
        <f t="shared" si="105"/>
        <v>15</v>
      </c>
      <c r="AA524" s="242">
        <v>0.75</v>
      </c>
      <c r="AB524" s="242">
        <f t="shared" si="99"/>
        <v>1.8</v>
      </c>
      <c r="AC524" s="242">
        <f t="shared" si="106"/>
        <v>43</v>
      </c>
      <c r="AD524" s="241" t="str" cm="1">
        <f t="array" ref="AD524">IFERROR(INDEX($AO$26:$AO$35, AF524), "-")</f>
        <v>-</v>
      </c>
      <c r="AE524" s="243" cm="1">
        <f t="array" ref="AE524">IFERROR(INDEX(($AP$26:$AS$35,$AP$36:$AV$40), IF($Y$20="B", MATCH($AF524, $AN$36:$AN$40, 0), MATCH($AF524, $AN$26:$AN$35, 0)), MATCH($AK524, $AP$25:$AV$25, 0), IF($Y$20="B", 2, 1)), 0)</f>
        <v>0</v>
      </c>
      <c r="AF524" s="244" t="str">
        <f t="shared" si="100"/>
        <v>-</v>
      </c>
      <c r="AG524" s="244" t="str">
        <f t="shared" si="107"/>
        <v>-</v>
      </c>
      <c r="AH524" s="245" t="str">
        <f t="shared" si="108"/>
        <v>-</v>
      </c>
      <c r="AI524" s="245" t="str">
        <f t="shared" si="109"/>
        <v>-</v>
      </c>
      <c r="AJ524" s="245" t="str" cm="1">
        <f t="array" ref="AJ524">IF($AG524=1, IF(ISBLANK($L524), "!", $L524), IFERROR(_xlfn.SWITCH(TRUE, AH524&lt;=0.5, "A", AH524&lt;=1, "B", AH524&lt;=1.5, "C", AH524&lt;=2, "D", AH524&lt;=2.5, "E", AH524&lt;=3, "F", AH524&lt;=1000, "G"), "-"))</f>
        <v>-</v>
      </c>
      <c r="AK524" s="245" t="str">
        <f t="shared" si="110"/>
        <v>-</v>
      </c>
      <c r="AL524" s="246" t="str">
        <f t="shared" si="111"/>
        <v>-</v>
      </c>
      <c r="AM524" s="237"/>
      <c r="AN524" s="237"/>
      <c r="AO524" s="237"/>
      <c r="AP524" s="237"/>
      <c r="AQ524" s="237"/>
      <c r="AR524" s="237"/>
      <c r="AS524" s="237"/>
      <c r="AT524" s="237"/>
      <c r="AU524" s="237"/>
      <c r="AV524" s="237"/>
      <c r="AW524" s="13"/>
      <c r="AX524" s="13"/>
    </row>
    <row r="525" spans="1:50" ht="12.75" customHeight="1" x14ac:dyDescent="0.2">
      <c r="A525" s="144">
        <f t="shared" si="98"/>
        <v>16</v>
      </c>
      <c r="B525" s="9">
        <v>502</v>
      </c>
      <c r="C525" s="213"/>
      <c r="D525" s="214"/>
      <c r="E525" s="79" t="str">
        <f>IF(ISBLANK(D525), "", VLOOKUP(D525, Z!$A$2:$C$4127, 3, FALSE))</f>
        <v/>
      </c>
      <c r="F525" s="215"/>
      <c r="G525" s="216"/>
      <c r="H525" s="217" t="b">
        <v>0</v>
      </c>
      <c r="I525" s="217" t="b">
        <v>0</v>
      </c>
      <c r="J525" s="152" t="str">
        <f t="shared" si="101"/>
        <v>-</v>
      </c>
      <c r="K525" s="218"/>
      <c r="L525" s="219"/>
      <c r="M525" s="220"/>
      <c r="N525" s="152" t="str">
        <f t="shared" si="102"/>
        <v>-</v>
      </c>
      <c r="O525" s="221"/>
      <c r="P525" s="222"/>
      <c r="Q525" s="214"/>
      <c r="R525" s="223"/>
      <c r="S525" s="213"/>
      <c r="T525" s="214"/>
      <c r="U525" s="79" t="str">
        <f>IF(ISBLANK(T525), "", VLOOKUP(T525, Z!$A$2:$C$4127, 3, FALSE))</f>
        <v/>
      </c>
      <c r="V525" s="225"/>
      <c r="W525" s="160">
        <f t="shared" si="103"/>
        <v>0</v>
      </c>
      <c r="X525" s="237"/>
      <c r="Y525" s="241">
        <f t="shared" si="104"/>
        <v>0</v>
      </c>
      <c r="Z525" s="242">
        <f t="shared" si="105"/>
        <v>15</v>
      </c>
      <c r="AA525" s="242">
        <v>0.75</v>
      </c>
      <c r="AB525" s="242">
        <f t="shared" si="99"/>
        <v>1.8</v>
      </c>
      <c r="AC525" s="242">
        <f t="shared" si="106"/>
        <v>43</v>
      </c>
      <c r="AD525" s="241" t="str" cm="1">
        <f t="array" ref="AD525">IFERROR(INDEX($AO$26:$AO$35, AF525), "-")</f>
        <v>-</v>
      </c>
      <c r="AE525" s="243" cm="1">
        <f t="array" ref="AE525">IFERROR(INDEX(($AP$26:$AS$35,$AP$36:$AV$40), IF($Y$20="B", MATCH($AF525, $AN$36:$AN$40, 0), MATCH($AF525, $AN$26:$AN$35, 0)), MATCH($AK525, $AP$25:$AV$25, 0), IF($Y$20="B", 2, 1)), 0)</f>
        <v>0</v>
      </c>
      <c r="AF525" s="244" t="str">
        <f t="shared" si="100"/>
        <v>-</v>
      </c>
      <c r="AG525" s="244" t="str">
        <f t="shared" si="107"/>
        <v>-</v>
      </c>
      <c r="AH525" s="245" t="str">
        <f t="shared" si="108"/>
        <v>-</v>
      </c>
      <c r="AI525" s="245" t="str">
        <f t="shared" si="109"/>
        <v>-</v>
      </c>
      <c r="AJ525" s="245" t="str" cm="1">
        <f t="array" ref="AJ525">IF($AG525=1, IF(ISBLANK($L525), "!", $L525), IFERROR(_xlfn.SWITCH(TRUE, AH525&lt;=0.5, "A", AH525&lt;=1, "B", AH525&lt;=1.5, "C", AH525&lt;=2, "D", AH525&lt;=2.5, "E", AH525&lt;=3, "F", AH525&lt;=1000, "G"), "-"))</f>
        <v>-</v>
      </c>
      <c r="AK525" s="245" t="str">
        <f t="shared" si="110"/>
        <v>-</v>
      </c>
      <c r="AL525" s="246" t="str">
        <f t="shared" si="111"/>
        <v>-</v>
      </c>
      <c r="AM525" s="237"/>
      <c r="AN525" s="237"/>
      <c r="AO525" s="237"/>
      <c r="AP525" s="237"/>
      <c r="AQ525" s="237"/>
      <c r="AR525" s="237"/>
      <c r="AS525" s="237"/>
      <c r="AT525" s="237"/>
      <c r="AU525" s="237"/>
      <c r="AV525" s="237"/>
      <c r="AW525" s="13"/>
      <c r="AX525" s="13"/>
    </row>
    <row r="526" spans="1:50" ht="12.75" customHeight="1" x14ac:dyDescent="0.2">
      <c r="A526" s="144">
        <f t="shared" si="98"/>
        <v>16</v>
      </c>
      <c r="B526" s="9">
        <v>503</v>
      </c>
      <c r="C526" s="213"/>
      <c r="D526" s="214"/>
      <c r="E526" s="79" t="str">
        <f>IF(ISBLANK(D526), "", VLOOKUP(D526, Z!$A$2:$C$4127, 3, FALSE))</f>
        <v/>
      </c>
      <c r="F526" s="215"/>
      <c r="G526" s="216"/>
      <c r="H526" s="217" t="b">
        <v>0</v>
      </c>
      <c r="I526" s="217" t="b">
        <v>0</v>
      </c>
      <c r="J526" s="152" t="str">
        <f t="shared" si="101"/>
        <v>-</v>
      </c>
      <c r="K526" s="218"/>
      <c r="L526" s="219"/>
      <c r="M526" s="220"/>
      <c r="N526" s="152" t="str">
        <f t="shared" si="102"/>
        <v>-</v>
      </c>
      <c r="O526" s="221"/>
      <c r="P526" s="222"/>
      <c r="Q526" s="214"/>
      <c r="R526" s="223"/>
      <c r="S526" s="213"/>
      <c r="T526" s="214"/>
      <c r="U526" s="79" t="str">
        <f>IF(ISBLANK(T526), "", VLOOKUP(T526, Z!$A$2:$C$4127, 3, FALSE))</f>
        <v/>
      </c>
      <c r="V526" s="225"/>
      <c r="W526" s="160">
        <f t="shared" si="103"/>
        <v>0</v>
      </c>
      <c r="X526" s="237"/>
      <c r="Y526" s="241">
        <f t="shared" si="104"/>
        <v>0</v>
      </c>
      <c r="Z526" s="242">
        <f t="shared" si="105"/>
        <v>15</v>
      </c>
      <c r="AA526" s="242">
        <v>0.75</v>
      </c>
      <c r="AB526" s="242">
        <f t="shared" si="99"/>
        <v>1.8</v>
      </c>
      <c r="AC526" s="242">
        <f t="shared" si="106"/>
        <v>43</v>
      </c>
      <c r="AD526" s="241" t="str" cm="1">
        <f t="array" ref="AD526">IFERROR(INDEX($AO$26:$AO$35, AF526), "-")</f>
        <v>-</v>
      </c>
      <c r="AE526" s="243" cm="1">
        <f t="array" ref="AE526">IFERROR(INDEX(($AP$26:$AS$35,$AP$36:$AV$40), IF($Y$20="B", MATCH($AF526, $AN$36:$AN$40, 0), MATCH($AF526, $AN$26:$AN$35, 0)), MATCH($AK526, $AP$25:$AV$25, 0), IF($Y$20="B", 2, 1)), 0)</f>
        <v>0</v>
      </c>
      <c r="AF526" s="244" t="str">
        <f t="shared" si="100"/>
        <v>-</v>
      </c>
      <c r="AG526" s="244" t="str">
        <f t="shared" si="107"/>
        <v>-</v>
      </c>
      <c r="AH526" s="245" t="str">
        <f t="shared" si="108"/>
        <v>-</v>
      </c>
      <c r="AI526" s="245" t="str">
        <f t="shared" si="109"/>
        <v>-</v>
      </c>
      <c r="AJ526" s="245" t="str" cm="1">
        <f t="array" ref="AJ526">IF($AG526=1, IF(ISBLANK($L526), "!", $L526), IFERROR(_xlfn.SWITCH(TRUE, AH526&lt;=0.5, "A", AH526&lt;=1, "B", AH526&lt;=1.5, "C", AH526&lt;=2, "D", AH526&lt;=2.5, "E", AH526&lt;=3, "F", AH526&lt;=1000, "G"), "-"))</f>
        <v>-</v>
      </c>
      <c r="AK526" s="245" t="str">
        <f t="shared" si="110"/>
        <v>-</v>
      </c>
      <c r="AL526" s="246" t="str">
        <f t="shared" si="111"/>
        <v>-</v>
      </c>
      <c r="AM526" s="237"/>
      <c r="AN526" s="237"/>
      <c r="AO526" s="237"/>
      <c r="AP526" s="237"/>
      <c r="AQ526" s="237"/>
      <c r="AR526" s="237"/>
      <c r="AS526" s="237"/>
      <c r="AT526" s="237"/>
      <c r="AU526" s="237"/>
      <c r="AV526" s="237"/>
      <c r="AW526" s="13"/>
      <c r="AX526" s="13"/>
    </row>
    <row r="527" spans="1:50" ht="12.75" customHeight="1" x14ac:dyDescent="0.2">
      <c r="A527" s="144">
        <f t="shared" si="98"/>
        <v>16</v>
      </c>
      <c r="B527" s="9">
        <v>504</v>
      </c>
      <c r="C527" s="213"/>
      <c r="D527" s="214"/>
      <c r="E527" s="79" t="str">
        <f>IF(ISBLANK(D527), "", VLOOKUP(D527, Z!$A$2:$C$4127, 3, FALSE))</f>
        <v/>
      </c>
      <c r="F527" s="215"/>
      <c r="G527" s="216"/>
      <c r="H527" s="217" t="b">
        <v>0</v>
      </c>
      <c r="I527" s="217" t="b">
        <v>0</v>
      </c>
      <c r="J527" s="152" t="str">
        <f t="shared" si="101"/>
        <v>-</v>
      </c>
      <c r="K527" s="218"/>
      <c r="L527" s="219"/>
      <c r="M527" s="220"/>
      <c r="N527" s="152" t="str">
        <f t="shared" si="102"/>
        <v>-</v>
      </c>
      <c r="O527" s="221"/>
      <c r="P527" s="222"/>
      <c r="Q527" s="214"/>
      <c r="R527" s="223"/>
      <c r="S527" s="213"/>
      <c r="T527" s="214"/>
      <c r="U527" s="79" t="str">
        <f>IF(ISBLANK(T527), "", VLOOKUP(T527, Z!$A$2:$C$4127, 3, FALSE))</f>
        <v/>
      </c>
      <c r="V527" s="225"/>
      <c r="W527" s="160">
        <f t="shared" si="103"/>
        <v>0</v>
      </c>
      <c r="X527" s="237"/>
      <c r="Y527" s="241">
        <f t="shared" si="104"/>
        <v>0</v>
      </c>
      <c r="Z527" s="242">
        <f t="shared" si="105"/>
        <v>15</v>
      </c>
      <c r="AA527" s="242">
        <v>0.75</v>
      </c>
      <c r="AB527" s="242">
        <f t="shared" si="99"/>
        <v>1.8</v>
      </c>
      <c r="AC527" s="242">
        <f t="shared" si="106"/>
        <v>43</v>
      </c>
      <c r="AD527" s="241" t="str" cm="1">
        <f t="array" ref="AD527">IFERROR(INDEX($AO$26:$AO$35, AF527), "-")</f>
        <v>-</v>
      </c>
      <c r="AE527" s="243" cm="1">
        <f t="array" ref="AE527">IFERROR(INDEX(($AP$26:$AS$35,$AP$36:$AV$40), IF($Y$20="B", MATCH($AF527, $AN$36:$AN$40, 0), MATCH($AF527, $AN$26:$AN$35, 0)), MATCH($AK527, $AP$25:$AV$25, 0), IF($Y$20="B", 2, 1)), 0)</f>
        <v>0</v>
      </c>
      <c r="AF527" s="244" t="str">
        <f t="shared" si="100"/>
        <v>-</v>
      </c>
      <c r="AG527" s="244" t="str">
        <f t="shared" si="107"/>
        <v>-</v>
      </c>
      <c r="AH527" s="245" t="str">
        <f t="shared" si="108"/>
        <v>-</v>
      </c>
      <c r="AI527" s="245" t="str">
        <f t="shared" si="109"/>
        <v>-</v>
      </c>
      <c r="AJ527" s="245" t="str" cm="1">
        <f t="array" ref="AJ527">IF($AG527=1, IF(ISBLANK($L527), "!", $L527), IFERROR(_xlfn.SWITCH(TRUE, AH527&lt;=0.5, "A", AH527&lt;=1, "B", AH527&lt;=1.5, "C", AH527&lt;=2, "D", AH527&lt;=2.5, "E", AH527&lt;=3, "F", AH527&lt;=1000, "G"), "-"))</f>
        <v>-</v>
      </c>
      <c r="AK527" s="245" t="str">
        <f t="shared" si="110"/>
        <v>-</v>
      </c>
      <c r="AL527" s="246" t="str">
        <f t="shared" si="111"/>
        <v>-</v>
      </c>
      <c r="AM527" s="237"/>
      <c r="AN527" s="237"/>
      <c r="AO527" s="237"/>
      <c r="AP527" s="237"/>
      <c r="AQ527" s="237"/>
      <c r="AR527" s="237"/>
      <c r="AS527" s="237"/>
      <c r="AT527" s="237"/>
      <c r="AU527" s="237"/>
      <c r="AV527" s="237"/>
      <c r="AW527" s="13"/>
      <c r="AX527" s="13"/>
    </row>
    <row r="528" spans="1:50" ht="12.75" customHeight="1" x14ac:dyDescent="0.2">
      <c r="A528" s="144">
        <f t="shared" si="98"/>
        <v>16</v>
      </c>
      <c r="B528" s="9">
        <v>505</v>
      </c>
      <c r="C528" s="213"/>
      <c r="D528" s="214"/>
      <c r="E528" s="79" t="str">
        <f>IF(ISBLANK(D528), "", VLOOKUP(D528, Z!$A$2:$C$4127, 3, FALSE))</f>
        <v/>
      </c>
      <c r="F528" s="215"/>
      <c r="G528" s="216"/>
      <c r="H528" s="217" t="b">
        <v>0</v>
      </c>
      <c r="I528" s="217" t="b">
        <v>0</v>
      </c>
      <c r="J528" s="152" t="str">
        <f t="shared" si="101"/>
        <v>-</v>
      </c>
      <c r="K528" s="218"/>
      <c r="L528" s="219"/>
      <c r="M528" s="220"/>
      <c r="N528" s="152" t="str">
        <f t="shared" si="102"/>
        <v>-</v>
      </c>
      <c r="O528" s="221"/>
      <c r="P528" s="222"/>
      <c r="Q528" s="214"/>
      <c r="R528" s="223"/>
      <c r="S528" s="213"/>
      <c r="T528" s="214"/>
      <c r="U528" s="79" t="str">
        <f>IF(ISBLANK(T528), "", VLOOKUP(T528, Z!$A$2:$C$4127, 3, FALSE))</f>
        <v/>
      </c>
      <c r="V528" s="225"/>
      <c r="W528" s="160">
        <f t="shared" si="103"/>
        <v>0</v>
      </c>
      <c r="X528" s="237"/>
      <c r="Y528" s="241">
        <f t="shared" si="104"/>
        <v>0</v>
      </c>
      <c r="Z528" s="242">
        <f t="shared" si="105"/>
        <v>15</v>
      </c>
      <c r="AA528" s="242">
        <v>0.75</v>
      </c>
      <c r="AB528" s="242">
        <f t="shared" si="99"/>
        <v>1.8</v>
      </c>
      <c r="AC528" s="242">
        <f t="shared" si="106"/>
        <v>43</v>
      </c>
      <c r="AD528" s="241" t="str" cm="1">
        <f t="array" ref="AD528">IFERROR(INDEX($AO$26:$AO$35, AF528), "-")</f>
        <v>-</v>
      </c>
      <c r="AE528" s="243" cm="1">
        <f t="array" ref="AE528">IFERROR(INDEX(($AP$26:$AS$35,$AP$36:$AV$40), IF($Y$20="B", MATCH($AF528, $AN$36:$AN$40, 0), MATCH($AF528, $AN$26:$AN$35, 0)), MATCH($AK528, $AP$25:$AV$25, 0), IF($Y$20="B", 2, 1)), 0)</f>
        <v>0</v>
      </c>
      <c r="AF528" s="244" t="str">
        <f t="shared" si="100"/>
        <v>-</v>
      </c>
      <c r="AG528" s="244" t="str">
        <f t="shared" si="107"/>
        <v>-</v>
      </c>
      <c r="AH528" s="245" t="str">
        <f t="shared" si="108"/>
        <v>-</v>
      </c>
      <c r="AI528" s="245" t="str">
        <f t="shared" si="109"/>
        <v>-</v>
      </c>
      <c r="AJ528" s="245" t="str" cm="1">
        <f t="array" ref="AJ528">IF($AG528=1, IF(ISBLANK($L528), "!", $L528), IFERROR(_xlfn.SWITCH(TRUE, AH528&lt;=0.5, "A", AH528&lt;=1, "B", AH528&lt;=1.5, "C", AH528&lt;=2, "D", AH528&lt;=2.5, "E", AH528&lt;=3, "F", AH528&lt;=1000, "G"), "-"))</f>
        <v>-</v>
      </c>
      <c r="AK528" s="245" t="str">
        <f t="shared" si="110"/>
        <v>-</v>
      </c>
      <c r="AL528" s="246" t="str">
        <f t="shared" si="111"/>
        <v>-</v>
      </c>
      <c r="AM528" s="237"/>
      <c r="AN528" s="237"/>
      <c r="AO528" s="237"/>
      <c r="AP528" s="237"/>
      <c r="AQ528" s="237"/>
      <c r="AR528" s="237"/>
      <c r="AS528" s="237"/>
      <c r="AT528" s="237"/>
      <c r="AU528" s="237"/>
      <c r="AV528" s="237"/>
      <c r="AW528" s="13"/>
      <c r="AX528" s="13"/>
    </row>
    <row r="529" spans="1:50" ht="12.75" customHeight="1" x14ac:dyDescent="0.2">
      <c r="A529" s="144">
        <f t="shared" si="98"/>
        <v>16</v>
      </c>
      <c r="B529" s="9">
        <v>506</v>
      </c>
      <c r="C529" s="213"/>
      <c r="D529" s="214"/>
      <c r="E529" s="79" t="str">
        <f>IF(ISBLANK(D529), "", VLOOKUP(D529, Z!$A$2:$C$4127, 3, FALSE))</f>
        <v/>
      </c>
      <c r="F529" s="215"/>
      <c r="G529" s="216"/>
      <c r="H529" s="217" t="b">
        <v>0</v>
      </c>
      <c r="I529" s="217" t="b">
        <v>0</v>
      </c>
      <c r="J529" s="152" t="str">
        <f t="shared" si="101"/>
        <v>-</v>
      </c>
      <c r="K529" s="218"/>
      <c r="L529" s="219"/>
      <c r="M529" s="220"/>
      <c r="N529" s="152" t="str">
        <f t="shared" si="102"/>
        <v>-</v>
      </c>
      <c r="O529" s="221"/>
      <c r="P529" s="222"/>
      <c r="Q529" s="214"/>
      <c r="R529" s="223"/>
      <c r="S529" s="213"/>
      <c r="T529" s="214"/>
      <c r="U529" s="79" t="str">
        <f>IF(ISBLANK(T529), "", VLOOKUP(T529, Z!$A$2:$C$4127, 3, FALSE))</f>
        <v/>
      </c>
      <c r="V529" s="225"/>
      <c r="W529" s="160">
        <f t="shared" si="103"/>
        <v>0</v>
      </c>
      <c r="X529" s="237"/>
      <c r="Y529" s="241">
        <f t="shared" si="104"/>
        <v>0</v>
      </c>
      <c r="Z529" s="242">
        <f t="shared" si="105"/>
        <v>15</v>
      </c>
      <c r="AA529" s="242">
        <v>0.75</v>
      </c>
      <c r="AB529" s="242">
        <f t="shared" si="99"/>
        <v>1.8</v>
      </c>
      <c r="AC529" s="242">
        <f t="shared" si="106"/>
        <v>43</v>
      </c>
      <c r="AD529" s="241" t="str" cm="1">
        <f t="array" ref="AD529">IFERROR(INDEX($AO$26:$AO$35, AF529), "-")</f>
        <v>-</v>
      </c>
      <c r="AE529" s="243" cm="1">
        <f t="array" ref="AE529">IFERROR(INDEX(($AP$26:$AS$35,$AP$36:$AV$40), IF($Y$20="B", MATCH($AF529, $AN$36:$AN$40, 0), MATCH($AF529, $AN$26:$AN$35, 0)), MATCH($AK529, $AP$25:$AV$25, 0), IF($Y$20="B", 2, 1)), 0)</f>
        <v>0</v>
      </c>
      <c r="AF529" s="244" t="str">
        <f t="shared" si="100"/>
        <v>-</v>
      </c>
      <c r="AG529" s="244" t="str">
        <f t="shared" si="107"/>
        <v>-</v>
      </c>
      <c r="AH529" s="245" t="str">
        <f t="shared" si="108"/>
        <v>-</v>
      </c>
      <c r="AI529" s="245" t="str">
        <f t="shared" si="109"/>
        <v>-</v>
      </c>
      <c r="AJ529" s="245" t="str" cm="1">
        <f t="array" ref="AJ529">IF($AG529=1, IF(ISBLANK($L529), "!", $L529), IFERROR(_xlfn.SWITCH(TRUE, AH529&lt;=0.5, "A", AH529&lt;=1, "B", AH529&lt;=1.5, "C", AH529&lt;=2, "D", AH529&lt;=2.5, "E", AH529&lt;=3, "F", AH529&lt;=1000, "G"), "-"))</f>
        <v>-</v>
      </c>
      <c r="AK529" s="245" t="str">
        <f t="shared" si="110"/>
        <v>-</v>
      </c>
      <c r="AL529" s="246" t="str">
        <f t="shared" si="111"/>
        <v>-</v>
      </c>
      <c r="AM529" s="237"/>
      <c r="AN529" s="237"/>
      <c r="AO529" s="237"/>
      <c r="AP529" s="237"/>
      <c r="AQ529" s="237"/>
      <c r="AR529" s="237"/>
      <c r="AS529" s="237"/>
      <c r="AT529" s="237"/>
      <c r="AU529" s="237"/>
      <c r="AV529" s="237"/>
      <c r="AW529" s="13"/>
      <c r="AX529" s="13"/>
    </row>
    <row r="530" spans="1:50" ht="12.75" customHeight="1" x14ac:dyDescent="0.2">
      <c r="A530" s="144">
        <f t="shared" si="98"/>
        <v>16</v>
      </c>
      <c r="B530" s="9">
        <v>507</v>
      </c>
      <c r="C530" s="213"/>
      <c r="D530" s="214"/>
      <c r="E530" s="79" t="str">
        <f>IF(ISBLANK(D530), "", VLOOKUP(D530, Z!$A$2:$C$4127, 3, FALSE))</f>
        <v/>
      </c>
      <c r="F530" s="215"/>
      <c r="G530" s="216"/>
      <c r="H530" s="217" t="b">
        <v>0</v>
      </c>
      <c r="I530" s="217" t="b">
        <v>0</v>
      </c>
      <c r="J530" s="152" t="str">
        <f t="shared" si="101"/>
        <v>-</v>
      </c>
      <c r="K530" s="218"/>
      <c r="L530" s="219"/>
      <c r="M530" s="220"/>
      <c r="N530" s="152" t="str">
        <f t="shared" si="102"/>
        <v>-</v>
      </c>
      <c r="O530" s="221"/>
      <c r="P530" s="222"/>
      <c r="Q530" s="214"/>
      <c r="R530" s="223"/>
      <c r="S530" s="213"/>
      <c r="T530" s="214"/>
      <c r="U530" s="79" t="str">
        <f>IF(ISBLANK(T530), "", VLOOKUP(T530, Z!$A$2:$C$4127, 3, FALSE))</f>
        <v/>
      </c>
      <c r="V530" s="225"/>
      <c r="W530" s="160">
        <f t="shared" si="103"/>
        <v>0</v>
      </c>
      <c r="X530" s="237"/>
      <c r="Y530" s="241">
        <f t="shared" si="104"/>
        <v>0</v>
      </c>
      <c r="Z530" s="242">
        <f t="shared" si="105"/>
        <v>15</v>
      </c>
      <c r="AA530" s="242">
        <v>0.75</v>
      </c>
      <c r="AB530" s="242">
        <f t="shared" si="99"/>
        <v>1.8</v>
      </c>
      <c r="AC530" s="242">
        <f t="shared" si="106"/>
        <v>43</v>
      </c>
      <c r="AD530" s="241" t="str" cm="1">
        <f t="array" ref="AD530">IFERROR(INDEX($AO$26:$AO$35, AF530), "-")</f>
        <v>-</v>
      </c>
      <c r="AE530" s="243" cm="1">
        <f t="array" ref="AE530">IFERROR(INDEX(($AP$26:$AS$35,$AP$36:$AV$40), IF($Y$20="B", MATCH($AF530, $AN$36:$AN$40, 0), MATCH($AF530, $AN$26:$AN$35, 0)), MATCH($AK530, $AP$25:$AV$25, 0), IF($Y$20="B", 2, 1)), 0)</f>
        <v>0</v>
      </c>
      <c r="AF530" s="244" t="str">
        <f t="shared" si="100"/>
        <v>-</v>
      </c>
      <c r="AG530" s="244" t="str">
        <f t="shared" si="107"/>
        <v>-</v>
      </c>
      <c r="AH530" s="245" t="str">
        <f t="shared" si="108"/>
        <v>-</v>
      </c>
      <c r="AI530" s="245" t="str">
        <f t="shared" si="109"/>
        <v>-</v>
      </c>
      <c r="AJ530" s="245" t="str" cm="1">
        <f t="array" ref="AJ530">IF($AG530=1, IF(ISBLANK($L530), "!", $L530), IFERROR(_xlfn.SWITCH(TRUE, AH530&lt;=0.5, "A", AH530&lt;=1, "B", AH530&lt;=1.5, "C", AH530&lt;=2, "D", AH530&lt;=2.5, "E", AH530&lt;=3, "F", AH530&lt;=1000, "G"), "-"))</f>
        <v>-</v>
      </c>
      <c r="AK530" s="245" t="str">
        <f t="shared" si="110"/>
        <v>-</v>
      </c>
      <c r="AL530" s="246" t="str">
        <f t="shared" si="111"/>
        <v>-</v>
      </c>
      <c r="AM530" s="237"/>
      <c r="AN530" s="237"/>
      <c r="AO530" s="237"/>
      <c r="AP530" s="237"/>
      <c r="AQ530" s="237"/>
      <c r="AR530" s="237"/>
      <c r="AS530" s="237"/>
      <c r="AT530" s="237"/>
      <c r="AU530" s="237"/>
      <c r="AV530" s="237"/>
      <c r="AW530" s="13"/>
      <c r="AX530" s="13"/>
    </row>
    <row r="531" spans="1:50" ht="12.75" customHeight="1" x14ac:dyDescent="0.2">
      <c r="A531" s="144">
        <f t="shared" si="98"/>
        <v>16</v>
      </c>
      <c r="B531" s="9">
        <v>508</v>
      </c>
      <c r="C531" s="213"/>
      <c r="D531" s="214"/>
      <c r="E531" s="79" t="str">
        <f>IF(ISBLANK(D531), "", VLOOKUP(D531, Z!$A$2:$C$4127, 3, FALSE))</f>
        <v/>
      </c>
      <c r="F531" s="215"/>
      <c r="G531" s="216"/>
      <c r="H531" s="217" t="b">
        <v>0</v>
      </c>
      <c r="I531" s="217" t="b">
        <v>0</v>
      </c>
      <c r="J531" s="152" t="str">
        <f t="shared" si="101"/>
        <v>-</v>
      </c>
      <c r="K531" s="218"/>
      <c r="L531" s="219"/>
      <c r="M531" s="220"/>
      <c r="N531" s="152" t="str">
        <f t="shared" si="102"/>
        <v>-</v>
      </c>
      <c r="O531" s="221"/>
      <c r="P531" s="222"/>
      <c r="Q531" s="214"/>
      <c r="R531" s="223"/>
      <c r="S531" s="213"/>
      <c r="T531" s="214"/>
      <c r="U531" s="79" t="str">
        <f>IF(ISBLANK(T531), "", VLOOKUP(T531, Z!$A$2:$C$4127, 3, FALSE))</f>
        <v/>
      </c>
      <c r="V531" s="225"/>
      <c r="W531" s="160">
        <f t="shared" si="103"/>
        <v>0</v>
      </c>
      <c r="X531" s="237"/>
      <c r="Y531" s="241">
        <f t="shared" si="104"/>
        <v>0</v>
      </c>
      <c r="Z531" s="242">
        <f t="shared" si="105"/>
        <v>15</v>
      </c>
      <c r="AA531" s="242">
        <v>0.75</v>
      </c>
      <c r="AB531" s="242">
        <f t="shared" si="99"/>
        <v>1.8</v>
      </c>
      <c r="AC531" s="242">
        <f t="shared" si="106"/>
        <v>43</v>
      </c>
      <c r="AD531" s="241" t="str" cm="1">
        <f t="array" ref="AD531">IFERROR(INDEX($AO$26:$AO$35, AF531), "-")</f>
        <v>-</v>
      </c>
      <c r="AE531" s="243" cm="1">
        <f t="array" ref="AE531">IFERROR(INDEX(($AP$26:$AS$35,$AP$36:$AV$40), IF($Y$20="B", MATCH($AF531, $AN$36:$AN$40, 0), MATCH($AF531, $AN$26:$AN$35, 0)), MATCH($AK531, $AP$25:$AV$25, 0), IF($Y$20="B", 2, 1)), 0)</f>
        <v>0</v>
      </c>
      <c r="AF531" s="244" t="str">
        <f t="shared" si="100"/>
        <v>-</v>
      </c>
      <c r="AG531" s="244" t="str">
        <f t="shared" si="107"/>
        <v>-</v>
      </c>
      <c r="AH531" s="245" t="str">
        <f t="shared" si="108"/>
        <v>-</v>
      </c>
      <c r="AI531" s="245" t="str">
        <f t="shared" si="109"/>
        <v>-</v>
      </c>
      <c r="AJ531" s="245" t="str" cm="1">
        <f t="array" ref="AJ531">IF($AG531=1, IF(ISBLANK($L531), "!", $L531), IFERROR(_xlfn.SWITCH(TRUE, AH531&lt;=0.5, "A", AH531&lt;=1, "B", AH531&lt;=1.5, "C", AH531&lt;=2, "D", AH531&lt;=2.5, "E", AH531&lt;=3, "F", AH531&lt;=1000, "G"), "-"))</f>
        <v>-</v>
      </c>
      <c r="AK531" s="245" t="str">
        <f t="shared" si="110"/>
        <v>-</v>
      </c>
      <c r="AL531" s="246" t="str">
        <f t="shared" si="111"/>
        <v>-</v>
      </c>
      <c r="AM531" s="237"/>
      <c r="AN531" s="237"/>
      <c r="AO531" s="237"/>
      <c r="AP531" s="237"/>
      <c r="AQ531" s="237"/>
      <c r="AR531" s="237"/>
      <c r="AS531" s="237"/>
      <c r="AT531" s="237"/>
      <c r="AU531" s="237"/>
      <c r="AV531" s="237"/>
      <c r="AW531" s="13"/>
      <c r="AX531" s="13"/>
    </row>
    <row r="532" spans="1:50" ht="12.75" customHeight="1" x14ac:dyDescent="0.2">
      <c r="A532" s="144">
        <f t="shared" si="98"/>
        <v>16</v>
      </c>
      <c r="B532" s="9">
        <v>509</v>
      </c>
      <c r="C532" s="213"/>
      <c r="D532" s="214"/>
      <c r="E532" s="79" t="str">
        <f>IF(ISBLANK(D532), "", VLOOKUP(D532, Z!$A$2:$C$4127, 3, FALSE))</f>
        <v/>
      </c>
      <c r="F532" s="215"/>
      <c r="G532" s="216"/>
      <c r="H532" s="217" t="b">
        <v>0</v>
      </c>
      <c r="I532" s="217" t="b">
        <v>0</v>
      </c>
      <c r="J532" s="152" t="str">
        <f t="shared" si="101"/>
        <v>-</v>
      </c>
      <c r="K532" s="218"/>
      <c r="L532" s="219"/>
      <c r="M532" s="220"/>
      <c r="N532" s="152" t="str">
        <f t="shared" si="102"/>
        <v>-</v>
      </c>
      <c r="O532" s="221"/>
      <c r="P532" s="222"/>
      <c r="Q532" s="214"/>
      <c r="R532" s="223"/>
      <c r="S532" s="213"/>
      <c r="T532" s="214"/>
      <c r="U532" s="79" t="str">
        <f>IF(ISBLANK(T532), "", VLOOKUP(T532, Z!$A$2:$C$4127, 3, FALSE))</f>
        <v/>
      </c>
      <c r="V532" s="225"/>
      <c r="W532" s="160">
        <f t="shared" si="103"/>
        <v>0</v>
      </c>
      <c r="X532" s="237"/>
      <c r="Y532" s="241">
        <f t="shared" si="104"/>
        <v>0</v>
      </c>
      <c r="Z532" s="242">
        <f t="shared" si="105"/>
        <v>15</v>
      </c>
      <c r="AA532" s="242">
        <v>0.75</v>
      </c>
      <c r="AB532" s="242">
        <f t="shared" si="99"/>
        <v>1.8</v>
      </c>
      <c r="AC532" s="242">
        <f t="shared" si="106"/>
        <v>43</v>
      </c>
      <c r="AD532" s="241" t="str" cm="1">
        <f t="array" ref="AD532">IFERROR(INDEX($AO$26:$AO$35, AF532), "-")</f>
        <v>-</v>
      </c>
      <c r="AE532" s="243" cm="1">
        <f t="array" ref="AE532">IFERROR(INDEX(($AP$26:$AS$35,$AP$36:$AV$40), IF($Y$20="B", MATCH($AF532, $AN$36:$AN$40, 0), MATCH($AF532, $AN$26:$AN$35, 0)), MATCH($AK532, $AP$25:$AV$25, 0), IF($Y$20="B", 2, 1)), 0)</f>
        <v>0</v>
      </c>
      <c r="AF532" s="244" t="str">
        <f t="shared" si="100"/>
        <v>-</v>
      </c>
      <c r="AG532" s="244" t="str">
        <f t="shared" si="107"/>
        <v>-</v>
      </c>
      <c r="AH532" s="245" t="str">
        <f t="shared" si="108"/>
        <v>-</v>
      </c>
      <c r="AI532" s="245" t="str">
        <f t="shared" si="109"/>
        <v>-</v>
      </c>
      <c r="AJ532" s="245" t="str" cm="1">
        <f t="array" ref="AJ532">IF($AG532=1, IF(ISBLANK($L532), "!", $L532), IFERROR(_xlfn.SWITCH(TRUE, AH532&lt;=0.5, "A", AH532&lt;=1, "B", AH532&lt;=1.5, "C", AH532&lt;=2, "D", AH532&lt;=2.5, "E", AH532&lt;=3, "F", AH532&lt;=1000, "G"), "-"))</f>
        <v>-</v>
      </c>
      <c r="AK532" s="245" t="str">
        <f t="shared" si="110"/>
        <v>-</v>
      </c>
      <c r="AL532" s="246" t="str">
        <f t="shared" si="111"/>
        <v>-</v>
      </c>
      <c r="AM532" s="237"/>
      <c r="AN532" s="237"/>
      <c r="AO532" s="237"/>
      <c r="AP532" s="237"/>
      <c r="AQ532" s="237"/>
      <c r="AR532" s="237"/>
      <c r="AS532" s="237"/>
      <c r="AT532" s="237"/>
      <c r="AU532" s="237"/>
      <c r="AV532" s="237"/>
      <c r="AW532" s="13"/>
      <c r="AX532" s="13"/>
    </row>
    <row r="533" spans="1:50" ht="12.75" customHeight="1" x14ac:dyDescent="0.2">
      <c r="A533" s="144">
        <f t="shared" si="98"/>
        <v>16</v>
      </c>
      <c r="B533" s="9">
        <v>510</v>
      </c>
      <c r="C533" s="213"/>
      <c r="D533" s="214"/>
      <c r="E533" s="79" t="str">
        <f>IF(ISBLANK(D533), "", VLOOKUP(D533, Z!$A$2:$C$4127, 3, FALSE))</f>
        <v/>
      </c>
      <c r="F533" s="215"/>
      <c r="G533" s="216"/>
      <c r="H533" s="217" t="b">
        <v>0</v>
      </c>
      <c r="I533" s="217" t="b">
        <v>0</v>
      </c>
      <c r="J533" s="152" t="str">
        <f t="shared" si="101"/>
        <v>-</v>
      </c>
      <c r="K533" s="218"/>
      <c r="L533" s="219"/>
      <c r="M533" s="220"/>
      <c r="N533" s="152" t="str">
        <f t="shared" si="102"/>
        <v>-</v>
      </c>
      <c r="O533" s="221"/>
      <c r="P533" s="222"/>
      <c r="Q533" s="214"/>
      <c r="R533" s="223"/>
      <c r="S533" s="213"/>
      <c r="T533" s="214"/>
      <c r="U533" s="79" t="str">
        <f>IF(ISBLANK(T533), "", VLOOKUP(T533, Z!$A$2:$C$4127, 3, FALSE))</f>
        <v/>
      </c>
      <c r="V533" s="225"/>
      <c r="W533" s="160">
        <f t="shared" si="103"/>
        <v>0</v>
      </c>
      <c r="X533" s="237"/>
      <c r="Y533" s="241">
        <f t="shared" si="104"/>
        <v>0</v>
      </c>
      <c r="Z533" s="242">
        <f t="shared" si="105"/>
        <v>15</v>
      </c>
      <c r="AA533" s="242">
        <v>0.75</v>
      </c>
      <c r="AB533" s="242">
        <f t="shared" si="99"/>
        <v>1.8</v>
      </c>
      <c r="AC533" s="242">
        <f t="shared" si="106"/>
        <v>43</v>
      </c>
      <c r="AD533" s="241" t="str" cm="1">
        <f t="array" ref="AD533">IFERROR(INDEX($AO$26:$AO$35, AF533), "-")</f>
        <v>-</v>
      </c>
      <c r="AE533" s="243" cm="1">
        <f t="array" ref="AE533">IFERROR(INDEX(($AP$26:$AS$35,$AP$36:$AV$40), IF($Y$20="B", MATCH($AF533, $AN$36:$AN$40, 0), MATCH($AF533, $AN$26:$AN$35, 0)), MATCH($AK533, $AP$25:$AV$25, 0), IF($Y$20="B", 2, 1)), 0)</f>
        <v>0</v>
      </c>
      <c r="AF533" s="244" t="str">
        <f t="shared" si="100"/>
        <v>-</v>
      </c>
      <c r="AG533" s="244" t="str">
        <f t="shared" si="107"/>
        <v>-</v>
      </c>
      <c r="AH533" s="245" t="str">
        <f t="shared" si="108"/>
        <v>-</v>
      </c>
      <c r="AI533" s="245" t="str">
        <f t="shared" si="109"/>
        <v>-</v>
      </c>
      <c r="AJ533" s="245" t="str" cm="1">
        <f t="array" ref="AJ533">IF($AG533=1, IF(ISBLANK($L533), "!", $L533), IFERROR(_xlfn.SWITCH(TRUE, AH533&lt;=0.5, "A", AH533&lt;=1, "B", AH533&lt;=1.5, "C", AH533&lt;=2, "D", AH533&lt;=2.5, "E", AH533&lt;=3, "F", AH533&lt;=1000, "G"), "-"))</f>
        <v>-</v>
      </c>
      <c r="AK533" s="245" t="str">
        <f t="shared" si="110"/>
        <v>-</v>
      </c>
      <c r="AL533" s="246" t="str">
        <f t="shared" si="111"/>
        <v>-</v>
      </c>
      <c r="AM533" s="237"/>
      <c r="AN533" s="237"/>
      <c r="AO533" s="237"/>
      <c r="AP533" s="237"/>
      <c r="AQ533" s="237"/>
      <c r="AR533" s="237"/>
      <c r="AS533" s="237"/>
      <c r="AT533" s="237"/>
      <c r="AU533" s="237"/>
      <c r="AV533" s="237"/>
      <c r="AW533" s="13"/>
      <c r="AX533" s="13"/>
    </row>
    <row r="534" spans="1:50" ht="12.75" customHeight="1" x14ac:dyDescent="0.2">
      <c r="A534" s="144">
        <f t="shared" si="98"/>
        <v>16</v>
      </c>
      <c r="B534" s="9">
        <v>511</v>
      </c>
      <c r="C534" s="213"/>
      <c r="D534" s="214"/>
      <c r="E534" s="79" t="str">
        <f>IF(ISBLANK(D534), "", VLOOKUP(D534, Z!$A$2:$C$4127, 3, FALSE))</f>
        <v/>
      </c>
      <c r="F534" s="215"/>
      <c r="G534" s="216"/>
      <c r="H534" s="217" t="b">
        <v>0</v>
      </c>
      <c r="I534" s="217" t="b">
        <v>0</v>
      </c>
      <c r="J534" s="152" t="str">
        <f t="shared" si="101"/>
        <v>-</v>
      </c>
      <c r="K534" s="218"/>
      <c r="L534" s="219"/>
      <c r="M534" s="220"/>
      <c r="N534" s="152" t="str">
        <f t="shared" si="102"/>
        <v>-</v>
      </c>
      <c r="O534" s="221"/>
      <c r="P534" s="222"/>
      <c r="Q534" s="214"/>
      <c r="R534" s="223"/>
      <c r="S534" s="213"/>
      <c r="T534" s="214"/>
      <c r="U534" s="79" t="str">
        <f>IF(ISBLANK(T534), "", VLOOKUP(T534, Z!$A$2:$C$4127, 3, FALSE))</f>
        <v/>
      </c>
      <c r="V534" s="225"/>
      <c r="W534" s="160">
        <f t="shared" si="103"/>
        <v>0</v>
      </c>
      <c r="X534" s="237"/>
      <c r="Y534" s="241">
        <f t="shared" si="104"/>
        <v>0</v>
      </c>
      <c r="Z534" s="242">
        <f t="shared" si="105"/>
        <v>15</v>
      </c>
      <c r="AA534" s="242">
        <v>0.75</v>
      </c>
      <c r="AB534" s="242">
        <f t="shared" si="99"/>
        <v>1.8</v>
      </c>
      <c r="AC534" s="242">
        <f t="shared" si="106"/>
        <v>43</v>
      </c>
      <c r="AD534" s="241" t="str" cm="1">
        <f t="array" ref="AD534">IFERROR(INDEX($AO$26:$AO$35, AF534), "-")</f>
        <v>-</v>
      </c>
      <c r="AE534" s="243" cm="1">
        <f t="array" ref="AE534">IFERROR(INDEX(($AP$26:$AS$35,$AP$36:$AV$40), IF($Y$20="B", MATCH($AF534, $AN$36:$AN$40, 0), MATCH($AF534, $AN$26:$AN$35, 0)), MATCH($AK534, $AP$25:$AV$25, 0), IF($Y$20="B", 2, 1)), 0)</f>
        <v>0</v>
      </c>
      <c r="AF534" s="244" t="str">
        <f t="shared" si="100"/>
        <v>-</v>
      </c>
      <c r="AG534" s="244" t="str">
        <f t="shared" si="107"/>
        <v>-</v>
      </c>
      <c r="AH534" s="245" t="str">
        <f t="shared" si="108"/>
        <v>-</v>
      </c>
      <c r="AI534" s="245" t="str">
        <f t="shared" si="109"/>
        <v>-</v>
      </c>
      <c r="AJ534" s="245" t="str" cm="1">
        <f t="array" ref="AJ534">IF($AG534=1, IF(ISBLANK($L534), "!", $L534), IFERROR(_xlfn.SWITCH(TRUE, AH534&lt;=0.5, "A", AH534&lt;=1, "B", AH534&lt;=1.5, "C", AH534&lt;=2, "D", AH534&lt;=2.5, "E", AH534&lt;=3, "F", AH534&lt;=1000, "G"), "-"))</f>
        <v>-</v>
      </c>
      <c r="AK534" s="245" t="str">
        <f t="shared" si="110"/>
        <v>-</v>
      </c>
      <c r="AL534" s="246" t="str">
        <f t="shared" si="111"/>
        <v>-</v>
      </c>
      <c r="AM534" s="237"/>
      <c r="AN534" s="237"/>
      <c r="AO534" s="237"/>
      <c r="AP534" s="237"/>
      <c r="AQ534" s="237"/>
      <c r="AR534" s="237"/>
      <c r="AS534" s="237"/>
      <c r="AT534" s="237"/>
      <c r="AU534" s="237"/>
      <c r="AV534" s="237"/>
      <c r="AW534" s="13"/>
      <c r="AX534" s="13"/>
    </row>
    <row r="535" spans="1:50" ht="12.75" customHeight="1" x14ac:dyDescent="0.2">
      <c r="A535" s="144">
        <f t="shared" si="98"/>
        <v>16</v>
      </c>
      <c r="B535" s="9">
        <v>512</v>
      </c>
      <c r="C535" s="213"/>
      <c r="D535" s="214"/>
      <c r="E535" s="79" t="str">
        <f>IF(ISBLANK(D535), "", VLOOKUP(D535, Z!$A$2:$C$4127, 3, FALSE))</f>
        <v/>
      </c>
      <c r="F535" s="215"/>
      <c r="G535" s="216"/>
      <c r="H535" s="217" t="b">
        <v>0</v>
      </c>
      <c r="I535" s="217" t="b">
        <v>0</v>
      </c>
      <c r="J535" s="152" t="str">
        <f t="shared" si="101"/>
        <v>-</v>
      </c>
      <c r="K535" s="218"/>
      <c r="L535" s="219"/>
      <c r="M535" s="220"/>
      <c r="N535" s="152" t="str">
        <f t="shared" si="102"/>
        <v>-</v>
      </c>
      <c r="O535" s="221"/>
      <c r="P535" s="222"/>
      <c r="Q535" s="214"/>
      <c r="R535" s="223"/>
      <c r="S535" s="213"/>
      <c r="T535" s="214"/>
      <c r="U535" s="79" t="str">
        <f>IF(ISBLANK(T535), "", VLOOKUP(T535, Z!$A$2:$C$4127, 3, FALSE))</f>
        <v/>
      </c>
      <c r="V535" s="225"/>
      <c r="W535" s="160">
        <f t="shared" si="103"/>
        <v>0</v>
      </c>
      <c r="X535" s="237"/>
      <c r="Y535" s="241">
        <f t="shared" si="104"/>
        <v>0</v>
      </c>
      <c r="Z535" s="242">
        <f t="shared" si="105"/>
        <v>15</v>
      </c>
      <c r="AA535" s="242">
        <v>0.75</v>
      </c>
      <c r="AB535" s="242">
        <f t="shared" si="99"/>
        <v>1.8</v>
      </c>
      <c r="AC535" s="242">
        <f t="shared" si="106"/>
        <v>43</v>
      </c>
      <c r="AD535" s="241" t="str" cm="1">
        <f t="array" ref="AD535">IFERROR(INDEX($AO$26:$AO$35, AF535), "-")</f>
        <v>-</v>
      </c>
      <c r="AE535" s="243" cm="1">
        <f t="array" ref="AE535">IFERROR(INDEX(($AP$26:$AS$35,$AP$36:$AV$40), IF($Y$20="B", MATCH($AF535, $AN$36:$AN$40, 0), MATCH($AF535, $AN$26:$AN$35, 0)), MATCH($AK535, $AP$25:$AV$25, 0), IF($Y$20="B", 2, 1)), 0)</f>
        <v>0</v>
      </c>
      <c r="AF535" s="244" t="str">
        <f t="shared" si="100"/>
        <v>-</v>
      </c>
      <c r="AG535" s="244" t="str">
        <f t="shared" si="107"/>
        <v>-</v>
      </c>
      <c r="AH535" s="245" t="str">
        <f t="shared" si="108"/>
        <v>-</v>
      </c>
      <c r="AI535" s="245" t="str">
        <f t="shared" si="109"/>
        <v>-</v>
      </c>
      <c r="AJ535" s="245" t="str" cm="1">
        <f t="array" ref="AJ535">IF($AG535=1, IF(ISBLANK($L535), "!", $L535), IFERROR(_xlfn.SWITCH(TRUE, AH535&lt;=0.5, "A", AH535&lt;=1, "B", AH535&lt;=1.5, "C", AH535&lt;=2, "D", AH535&lt;=2.5, "E", AH535&lt;=3, "F", AH535&lt;=1000, "G"), "-"))</f>
        <v>-</v>
      </c>
      <c r="AK535" s="245" t="str">
        <f t="shared" si="110"/>
        <v>-</v>
      </c>
      <c r="AL535" s="246" t="str">
        <f t="shared" si="111"/>
        <v>-</v>
      </c>
      <c r="AM535" s="237"/>
      <c r="AN535" s="237"/>
      <c r="AO535" s="237"/>
      <c r="AP535" s="237"/>
      <c r="AQ535" s="237"/>
      <c r="AR535" s="237"/>
      <c r="AS535" s="237"/>
      <c r="AT535" s="237"/>
      <c r="AU535" s="237"/>
      <c r="AV535" s="237"/>
      <c r="AW535" s="13"/>
      <c r="AX535" s="13"/>
    </row>
    <row r="536" spans="1:50" ht="12.75" customHeight="1" x14ac:dyDescent="0.2">
      <c r="A536" s="144">
        <f t="shared" ref="A536:A599" si="112">COUNTBLANK(C536:G536) + COUNTBLANK(O536:W536) + IF(I536, COUNTBLANK(K536:L536), COUNTBLANK(J536:N536))</f>
        <v>16</v>
      </c>
      <c r="B536" s="9">
        <v>513</v>
      </c>
      <c r="C536" s="213"/>
      <c r="D536" s="214"/>
      <c r="E536" s="79" t="str">
        <f>IF(ISBLANK(D536), "", VLOOKUP(D536, Z!$A$2:$C$4127, 3, FALSE))</f>
        <v/>
      </c>
      <c r="F536" s="215"/>
      <c r="G536" s="216"/>
      <c r="H536" s="217" t="b">
        <v>0</v>
      </c>
      <c r="I536" s="217" t="b">
        <v>0</v>
      </c>
      <c r="J536" s="152" t="str">
        <f t="shared" si="101"/>
        <v>-</v>
      </c>
      <c r="K536" s="218"/>
      <c r="L536" s="219"/>
      <c r="M536" s="220"/>
      <c r="N536" s="152" t="str">
        <f t="shared" si="102"/>
        <v>-</v>
      </c>
      <c r="O536" s="221"/>
      <c r="P536" s="222"/>
      <c r="Q536" s="214"/>
      <c r="R536" s="223"/>
      <c r="S536" s="213"/>
      <c r="T536" s="214"/>
      <c r="U536" s="79" t="str">
        <f>IF(ISBLANK(T536), "", VLOOKUP(T536, Z!$A$2:$C$4127, 3, FALSE))</f>
        <v/>
      </c>
      <c r="V536" s="225"/>
      <c r="W536" s="160">
        <f t="shared" si="103"/>
        <v>0</v>
      </c>
      <c r="X536" s="237"/>
      <c r="Y536" s="241">
        <f t="shared" si="104"/>
        <v>0</v>
      </c>
      <c r="Z536" s="242">
        <f t="shared" si="105"/>
        <v>15</v>
      </c>
      <c r="AA536" s="242">
        <v>0.75</v>
      </c>
      <c r="AB536" s="242">
        <f t="shared" ref="AB536:AB599" si="113">IF(H536, 1.4, 1.8)</f>
        <v>1.8</v>
      </c>
      <c r="AC536" s="242">
        <f t="shared" si="106"/>
        <v>43</v>
      </c>
      <c r="AD536" s="241" t="str" cm="1">
        <f t="array" ref="AD536">IFERROR(INDEX($AO$26:$AO$35, AF536), "-")</f>
        <v>-</v>
      </c>
      <c r="AE536" s="243" cm="1">
        <f t="array" ref="AE536">IFERROR(INDEX(($AP$26:$AS$35,$AP$36:$AV$40), IF($Y$20="B", MATCH($AF536, $AN$36:$AN$40, 0), MATCH($AF536, $AN$26:$AN$35, 0)), MATCH($AK536, $AP$25:$AV$25, 0), IF($Y$20="B", 2, 1)), 0)</f>
        <v>0</v>
      </c>
      <c r="AF536" s="244" t="str">
        <f t="shared" ref="AF536:AF599" si="114">IFERROR(MATCH($G536,INDEX(categories_EZ,,1),0),IFERROR(MATCH($G536,INDEX(categories_EZ,,2),0),IFERROR(MATCH($G536,INDEX(categories_EZ,,3),0),"-")))</f>
        <v>-</v>
      </c>
      <c r="AG536" s="244" t="str">
        <f t="shared" si="107"/>
        <v>-</v>
      </c>
      <c r="AH536" s="245" t="str">
        <f t="shared" si="108"/>
        <v>-</v>
      </c>
      <c r="AI536" s="245" t="str">
        <f t="shared" si="109"/>
        <v>-</v>
      </c>
      <c r="AJ536" s="245" t="str" cm="1">
        <f t="array" ref="AJ536">IF($AG536=1, IF(ISBLANK($L536), "!", $L536), IFERROR(_xlfn.SWITCH(TRUE, AH536&lt;=0.5, "A", AH536&lt;=1, "B", AH536&lt;=1.5, "C", AH536&lt;=2, "D", AH536&lt;=2.5, "E", AH536&lt;=3, "F", AH536&lt;=1000, "G"), "-"))</f>
        <v>-</v>
      </c>
      <c r="AK536" s="245" t="str">
        <f t="shared" si="110"/>
        <v>-</v>
      </c>
      <c r="AL536" s="246" t="str">
        <f t="shared" si="111"/>
        <v>-</v>
      </c>
      <c r="AM536" s="237"/>
      <c r="AN536" s="237"/>
      <c r="AO536" s="237"/>
      <c r="AP536" s="237"/>
      <c r="AQ536" s="237"/>
      <c r="AR536" s="237"/>
      <c r="AS536" s="237"/>
      <c r="AT536" s="237"/>
      <c r="AU536" s="237"/>
      <c r="AV536" s="237"/>
      <c r="AW536" s="13"/>
      <c r="AX536" s="13"/>
    </row>
    <row r="537" spans="1:50" ht="12.75" customHeight="1" x14ac:dyDescent="0.2">
      <c r="A537" s="144">
        <f t="shared" si="112"/>
        <v>16</v>
      </c>
      <c r="B537" s="9">
        <v>514</v>
      </c>
      <c r="C537" s="213"/>
      <c r="D537" s="214"/>
      <c r="E537" s="79" t="str">
        <f>IF(ISBLANK(D537), "", VLOOKUP(D537, Z!$A$2:$C$4127, 3, FALSE))</f>
        <v/>
      </c>
      <c r="F537" s="215"/>
      <c r="G537" s="216"/>
      <c r="H537" s="217" t="b">
        <v>0</v>
      </c>
      <c r="I537" s="217" t="b">
        <v>0</v>
      </c>
      <c r="J537" s="152" t="str">
        <f t="shared" ref="J537:J600" si="115">AD537</f>
        <v>-</v>
      </c>
      <c r="K537" s="218"/>
      <c r="L537" s="219"/>
      <c r="M537" s="220"/>
      <c r="N537" s="152" t="str">
        <f t="shared" ref="N537:N600" si="116">AJ537</f>
        <v>-</v>
      </c>
      <c r="O537" s="221"/>
      <c r="P537" s="222"/>
      <c r="Q537" s="214"/>
      <c r="R537" s="223"/>
      <c r="S537" s="213"/>
      <c r="T537" s="214"/>
      <c r="U537" s="79" t="str">
        <f>IF(ISBLANK(T537), "", VLOOKUP(T537, Z!$A$2:$C$4127, 3, FALSE))</f>
        <v/>
      </c>
      <c r="V537" s="225"/>
      <c r="W537" s="160">
        <f t="shared" ref="W537:W600" si="117">IF(AL537=TRUE, 0, $Y537 * 1000)</f>
        <v>0</v>
      </c>
      <c r="X537" s="237"/>
      <c r="Y537" s="241">
        <f t="shared" ref="Y537:Y600" si="118">IFERROR(AE537, 0)</f>
        <v>0</v>
      </c>
      <c r="Z537" s="242">
        <f t="shared" ref="Z537:Z600" si="119">IF($Y$20="A", 15, 5)</f>
        <v>15</v>
      </c>
      <c r="AA537" s="242">
        <v>0.75</v>
      </c>
      <c r="AB537" s="242">
        <f t="shared" si="113"/>
        <v>1.8</v>
      </c>
      <c r="AC537" s="242">
        <f t="shared" ref="AC537:AC600" si="120">IFERROR((16 + 15 * AB537), "-")</f>
        <v>43</v>
      </c>
      <c r="AD537" s="241" t="str" cm="1">
        <f t="array" ref="AD537">IFERROR(INDEX($AO$26:$AO$35, AF537), "-")</f>
        <v>-</v>
      </c>
      <c r="AE537" s="243" cm="1">
        <f t="array" ref="AE537">IFERROR(INDEX(($AP$26:$AS$35,$AP$36:$AV$40), IF($Y$20="B", MATCH($AF537, $AN$36:$AN$40, 0), MATCH($AF537, $AN$26:$AN$35, 0)), MATCH($AK537, $AP$25:$AV$25, 0), IF($Y$20="B", 2, 1)), 0)</f>
        <v>0</v>
      </c>
      <c r="AF537" s="244" t="str">
        <f t="shared" si="114"/>
        <v>-</v>
      </c>
      <c r="AG537" s="244" t="str">
        <f t="shared" ref="AG537:AG600" si="121">IF(ISNUMBER(AF537), IF($I537, 1, 2), "-")</f>
        <v>-</v>
      </c>
      <c r="AH537" s="245" t="str">
        <f t="shared" ref="AH537:AH600" si="122">IF(AND(M537&gt;0, AG537=2), M537/AC537, "-")</f>
        <v>-</v>
      </c>
      <c r="AI537" s="245" t="str">
        <f t="shared" ref="AI537:AI600" si="123">IF(M537&gt;0, MAX(M537/AC537 - 0.5, 0.5), "-")</f>
        <v>-</v>
      </c>
      <c r="AJ537" s="245" t="str" cm="1">
        <f t="array" ref="AJ537">IF($AG537=1, IF(ISBLANK($L537), "!", $L537), IFERROR(_xlfn.SWITCH(TRUE, AH537&lt;=0.5, "A", AH537&lt;=1, "B", AH537&lt;=1.5, "C", AH537&lt;=2, "D", AH537&lt;=2.5, "E", AH537&lt;=3, "F", AH537&lt;=1000, "G"), "-"))</f>
        <v>-</v>
      </c>
      <c r="AK537" s="245" t="str">
        <f t="shared" ref="AK537:AK600" si="124">IF(AJ537&lt;&gt;"-", IF($AG537=1, $AJ537, IF(AND($Y$20="A", AJ537&gt;"D"), "!", CHAR((MAX(CODE(AJ537)-1, CODE("A")))))), "-")</f>
        <v>-</v>
      </c>
      <c r="AL537" s="246" t="str">
        <f t="shared" ref="AL537:AL600" si="125">IF($Y$20="B", FALSE, IFERROR(AND(AG537&lt;&gt;1, AI537+0.5&gt;2), "-"))</f>
        <v>-</v>
      </c>
      <c r="AM537" s="237"/>
      <c r="AN537" s="237"/>
      <c r="AO537" s="237"/>
      <c r="AP537" s="237"/>
      <c r="AQ537" s="237"/>
      <c r="AR537" s="237"/>
      <c r="AS537" s="237"/>
      <c r="AT537" s="237"/>
      <c r="AU537" s="237"/>
      <c r="AV537" s="237"/>
      <c r="AW537" s="13"/>
      <c r="AX537" s="13"/>
    </row>
    <row r="538" spans="1:50" ht="12.75" customHeight="1" x14ac:dyDescent="0.2">
      <c r="A538" s="144">
        <f t="shared" si="112"/>
        <v>16</v>
      </c>
      <c r="B538" s="9">
        <v>515</v>
      </c>
      <c r="C538" s="213"/>
      <c r="D538" s="214"/>
      <c r="E538" s="79" t="str">
        <f>IF(ISBLANK(D538), "", VLOOKUP(D538, Z!$A$2:$C$4127, 3, FALSE))</f>
        <v/>
      </c>
      <c r="F538" s="215"/>
      <c r="G538" s="216"/>
      <c r="H538" s="217" t="b">
        <v>0</v>
      </c>
      <c r="I538" s="217" t="b">
        <v>0</v>
      </c>
      <c r="J538" s="152" t="str">
        <f t="shared" si="115"/>
        <v>-</v>
      </c>
      <c r="K538" s="218"/>
      <c r="L538" s="219"/>
      <c r="M538" s="220"/>
      <c r="N538" s="152" t="str">
        <f t="shared" si="116"/>
        <v>-</v>
      </c>
      <c r="O538" s="221"/>
      <c r="P538" s="222"/>
      <c r="Q538" s="214"/>
      <c r="R538" s="223"/>
      <c r="S538" s="213"/>
      <c r="T538" s="214"/>
      <c r="U538" s="79" t="str">
        <f>IF(ISBLANK(T538), "", VLOOKUP(T538, Z!$A$2:$C$4127, 3, FALSE))</f>
        <v/>
      </c>
      <c r="V538" s="225"/>
      <c r="W538" s="160">
        <f t="shared" si="117"/>
        <v>0</v>
      </c>
      <c r="X538" s="237"/>
      <c r="Y538" s="241">
        <f t="shared" si="118"/>
        <v>0</v>
      </c>
      <c r="Z538" s="242">
        <f t="shared" si="119"/>
        <v>15</v>
      </c>
      <c r="AA538" s="242">
        <v>0.75</v>
      </c>
      <c r="AB538" s="242">
        <f t="shared" si="113"/>
        <v>1.8</v>
      </c>
      <c r="AC538" s="242">
        <f t="shared" si="120"/>
        <v>43</v>
      </c>
      <c r="AD538" s="241" t="str" cm="1">
        <f t="array" ref="AD538">IFERROR(INDEX($AO$26:$AO$35, AF538), "-")</f>
        <v>-</v>
      </c>
      <c r="AE538" s="243" cm="1">
        <f t="array" ref="AE538">IFERROR(INDEX(($AP$26:$AS$35,$AP$36:$AV$40), IF($Y$20="B", MATCH($AF538, $AN$36:$AN$40, 0), MATCH($AF538, $AN$26:$AN$35, 0)), MATCH($AK538, $AP$25:$AV$25, 0), IF($Y$20="B", 2, 1)), 0)</f>
        <v>0</v>
      </c>
      <c r="AF538" s="244" t="str">
        <f t="shared" si="114"/>
        <v>-</v>
      </c>
      <c r="AG538" s="244" t="str">
        <f t="shared" si="121"/>
        <v>-</v>
      </c>
      <c r="AH538" s="245" t="str">
        <f t="shared" si="122"/>
        <v>-</v>
      </c>
      <c r="AI538" s="245" t="str">
        <f t="shared" si="123"/>
        <v>-</v>
      </c>
      <c r="AJ538" s="245" t="str" cm="1">
        <f t="array" ref="AJ538">IF($AG538=1, IF(ISBLANK($L538), "!", $L538), IFERROR(_xlfn.SWITCH(TRUE, AH538&lt;=0.5, "A", AH538&lt;=1, "B", AH538&lt;=1.5, "C", AH538&lt;=2, "D", AH538&lt;=2.5, "E", AH538&lt;=3, "F", AH538&lt;=1000, "G"), "-"))</f>
        <v>-</v>
      </c>
      <c r="AK538" s="245" t="str">
        <f t="shared" si="124"/>
        <v>-</v>
      </c>
      <c r="AL538" s="246" t="str">
        <f t="shared" si="125"/>
        <v>-</v>
      </c>
      <c r="AM538" s="237"/>
      <c r="AN538" s="237"/>
      <c r="AO538" s="237"/>
      <c r="AP538" s="237"/>
      <c r="AQ538" s="237"/>
      <c r="AR538" s="237"/>
      <c r="AS538" s="237"/>
      <c r="AT538" s="237"/>
      <c r="AU538" s="237"/>
      <c r="AV538" s="237"/>
      <c r="AW538" s="13"/>
      <c r="AX538" s="13"/>
    </row>
    <row r="539" spans="1:50" ht="12.75" customHeight="1" x14ac:dyDescent="0.2">
      <c r="A539" s="144">
        <f t="shared" si="112"/>
        <v>16</v>
      </c>
      <c r="B539" s="9">
        <v>516</v>
      </c>
      <c r="C539" s="213"/>
      <c r="D539" s="214"/>
      <c r="E539" s="79" t="str">
        <f>IF(ISBLANK(D539), "", VLOOKUP(D539, Z!$A$2:$C$4127, 3, FALSE))</f>
        <v/>
      </c>
      <c r="F539" s="215"/>
      <c r="G539" s="216"/>
      <c r="H539" s="217" t="b">
        <v>0</v>
      </c>
      <c r="I539" s="217" t="b">
        <v>0</v>
      </c>
      <c r="J539" s="152" t="str">
        <f t="shared" si="115"/>
        <v>-</v>
      </c>
      <c r="K539" s="218"/>
      <c r="L539" s="219"/>
      <c r="M539" s="220"/>
      <c r="N539" s="152" t="str">
        <f t="shared" si="116"/>
        <v>-</v>
      </c>
      <c r="O539" s="221"/>
      <c r="P539" s="222"/>
      <c r="Q539" s="214"/>
      <c r="R539" s="223"/>
      <c r="S539" s="213"/>
      <c r="T539" s="214"/>
      <c r="U539" s="79" t="str">
        <f>IF(ISBLANK(T539), "", VLOOKUP(T539, Z!$A$2:$C$4127, 3, FALSE))</f>
        <v/>
      </c>
      <c r="V539" s="225"/>
      <c r="W539" s="160">
        <f t="shared" si="117"/>
        <v>0</v>
      </c>
      <c r="X539" s="237"/>
      <c r="Y539" s="241">
        <f t="shared" si="118"/>
        <v>0</v>
      </c>
      <c r="Z539" s="242">
        <f t="shared" si="119"/>
        <v>15</v>
      </c>
      <c r="AA539" s="242">
        <v>0.75</v>
      </c>
      <c r="AB539" s="242">
        <f t="shared" si="113"/>
        <v>1.8</v>
      </c>
      <c r="AC539" s="242">
        <f t="shared" si="120"/>
        <v>43</v>
      </c>
      <c r="AD539" s="241" t="str" cm="1">
        <f t="array" ref="AD539">IFERROR(INDEX($AO$26:$AO$35, AF539), "-")</f>
        <v>-</v>
      </c>
      <c r="AE539" s="243" cm="1">
        <f t="array" ref="AE539">IFERROR(INDEX(($AP$26:$AS$35,$AP$36:$AV$40), IF($Y$20="B", MATCH($AF539, $AN$36:$AN$40, 0), MATCH($AF539, $AN$26:$AN$35, 0)), MATCH($AK539, $AP$25:$AV$25, 0), IF($Y$20="B", 2, 1)), 0)</f>
        <v>0</v>
      </c>
      <c r="AF539" s="244" t="str">
        <f t="shared" si="114"/>
        <v>-</v>
      </c>
      <c r="AG539" s="244" t="str">
        <f t="shared" si="121"/>
        <v>-</v>
      </c>
      <c r="AH539" s="245" t="str">
        <f t="shared" si="122"/>
        <v>-</v>
      </c>
      <c r="AI539" s="245" t="str">
        <f t="shared" si="123"/>
        <v>-</v>
      </c>
      <c r="AJ539" s="245" t="str" cm="1">
        <f t="array" ref="AJ539">IF($AG539=1, IF(ISBLANK($L539), "!", $L539), IFERROR(_xlfn.SWITCH(TRUE, AH539&lt;=0.5, "A", AH539&lt;=1, "B", AH539&lt;=1.5, "C", AH539&lt;=2, "D", AH539&lt;=2.5, "E", AH539&lt;=3, "F", AH539&lt;=1000, "G"), "-"))</f>
        <v>-</v>
      </c>
      <c r="AK539" s="245" t="str">
        <f t="shared" si="124"/>
        <v>-</v>
      </c>
      <c r="AL539" s="246" t="str">
        <f t="shared" si="125"/>
        <v>-</v>
      </c>
      <c r="AM539" s="237"/>
      <c r="AN539" s="237"/>
      <c r="AO539" s="237"/>
      <c r="AP539" s="237"/>
      <c r="AQ539" s="237"/>
      <c r="AR539" s="237"/>
      <c r="AS539" s="237"/>
      <c r="AT539" s="237"/>
      <c r="AU539" s="237"/>
      <c r="AV539" s="237"/>
      <c r="AW539" s="13"/>
      <c r="AX539" s="13"/>
    </row>
    <row r="540" spans="1:50" ht="12.75" customHeight="1" x14ac:dyDescent="0.2">
      <c r="A540" s="144">
        <f t="shared" si="112"/>
        <v>16</v>
      </c>
      <c r="B540" s="9">
        <v>517</v>
      </c>
      <c r="C540" s="213"/>
      <c r="D540" s="214"/>
      <c r="E540" s="79" t="str">
        <f>IF(ISBLANK(D540), "", VLOOKUP(D540, Z!$A$2:$C$4127, 3, FALSE))</f>
        <v/>
      </c>
      <c r="F540" s="215"/>
      <c r="G540" s="216"/>
      <c r="H540" s="217" t="b">
        <v>0</v>
      </c>
      <c r="I540" s="217" t="b">
        <v>0</v>
      </c>
      <c r="J540" s="152" t="str">
        <f t="shared" si="115"/>
        <v>-</v>
      </c>
      <c r="K540" s="218"/>
      <c r="L540" s="219"/>
      <c r="M540" s="220"/>
      <c r="N540" s="152" t="str">
        <f t="shared" si="116"/>
        <v>-</v>
      </c>
      <c r="O540" s="221"/>
      <c r="P540" s="222"/>
      <c r="Q540" s="214"/>
      <c r="R540" s="223"/>
      <c r="S540" s="213"/>
      <c r="T540" s="214"/>
      <c r="U540" s="79" t="str">
        <f>IF(ISBLANK(T540), "", VLOOKUP(T540, Z!$A$2:$C$4127, 3, FALSE))</f>
        <v/>
      </c>
      <c r="V540" s="225"/>
      <c r="W540" s="160">
        <f t="shared" si="117"/>
        <v>0</v>
      </c>
      <c r="X540" s="237"/>
      <c r="Y540" s="241">
        <f t="shared" si="118"/>
        <v>0</v>
      </c>
      <c r="Z540" s="242">
        <f t="shared" si="119"/>
        <v>15</v>
      </c>
      <c r="AA540" s="242">
        <v>0.75</v>
      </c>
      <c r="AB540" s="242">
        <f t="shared" si="113"/>
        <v>1.8</v>
      </c>
      <c r="AC540" s="242">
        <f t="shared" si="120"/>
        <v>43</v>
      </c>
      <c r="AD540" s="241" t="str" cm="1">
        <f t="array" ref="AD540">IFERROR(INDEX($AO$26:$AO$35, AF540), "-")</f>
        <v>-</v>
      </c>
      <c r="AE540" s="243" cm="1">
        <f t="array" ref="AE540">IFERROR(INDEX(($AP$26:$AS$35,$AP$36:$AV$40), IF($Y$20="B", MATCH($AF540, $AN$36:$AN$40, 0), MATCH($AF540, $AN$26:$AN$35, 0)), MATCH($AK540, $AP$25:$AV$25, 0), IF($Y$20="B", 2, 1)), 0)</f>
        <v>0</v>
      </c>
      <c r="AF540" s="244" t="str">
        <f t="shared" si="114"/>
        <v>-</v>
      </c>
      <c r="AG540" s="244" t="str">
        <f t="shared" si="121"/>
        <v>-</v>
      </c>
      <c r="AH540" s="245" t="str">
        <f t="shared" si="122"/>
        <v>-</v>
      </c>
      <c r="AI540" s="245" t="str">
        <f t="shared" si="123"/>
        <v>-</v>
      </c>
      <c r="AJ540" s="245" t="str" cm="1">
        <f t="array" ref="AJ540">IF($AG540=1, IF(ISBLANK($L540), "!", $L540), IFERROR(_xlfn.SWITCH(TRUE, AH540&lt;=0.5, "A", AH540&lt;=1, "B", AH540&lt;=1.5, "C", AH540&lt;=2, "D", AH540&lt;=2.5, "E", AH540&lt;=3, "F", AH540&lt;=1000, "G"), "-"))</f>
        <v>-</v>
      </c>
      <c r="AK540" s="245" t="str">
        <f t="shared" si="124"/>
        <v>-</v>
      </c>
      <c r="AL540" s="246" t="str">
        <f t="shared" si="125"/>
        <v>-</v>
      </c>
      <c r="AM540" s="237"/>
      <c r="AN540" s="237"/>
      <c r="AO540" s="237"/>
      <c r="AP540" s="237"/>
      <c r="AQ540" s="237"/>
      <c r="AR540" s="237"/>
      <c r="AS540" s="237"/>
      <c r="AT540" s="237"/>
      <c r="AU540" s="237"/>
      <c r="AV540" s="237"/>
      <c r="AW540" s="13"/>
      <c r="AX540" s="13"/>
    </row>
    <row r="541" spans="1:50" ht="12.75" customHeight="1" x14ac:dyDescent="0.2">
      <c r="A541" s="144">
        <f t="shared" si="112"/>
        <v>16</v>
      </c>
      <c r="B541" s="9">
        <v>518</v>
      </c>
      <c r="C541" s="213"/>
      <c r="D541" s="214"/>
      <c r="E541" s="79" t="str">
        <f>IF(ISBLANK(D541), "", VLOOKUP(D541, Z!$A$2:$C$4127, 3, FALSE))</f>
        <v/>
      </c>
      <c r="F541" s="215"/>
      <c r="G541" s="216"/>
      <c r="H541" s="217" t="b">
        <v>0</v>
      </c>
      <c r="I541" s="217" t="b">
        <v>0</v>
      </c>
      <c r="J541" s="152" t="str">
        <f t="shared" si="115"/>
        <v>-</v>
      </c>
      <c r="K541" s="218"/>
      <c r="L541" s="219"/>
      <c r="M541" s="220"/>
      <c r="N541" s="152" t="str">
        <f t="shared" si="116"/>
        <v>-</v>
      </c>
      <c r="O541" s="221"/>
      <c r="P541" s="222"/>
      <c r="Q541" s="214"/>
      <c r="R541" s="223"/>
      <c r="S541" s="213"/>
      <c r="T541" s="214"/>
      <c r="U541" s="79" t="str">
        <f>IF(ISBLANK(T541), "", VLOOKUP(T541, Z!$A$2:$C$4127, 3, FALSE))</f>
        <v/>
      </c>
      <c r="V541" s="225"/>
      <c r="W541" s="160">
        <f t="shared" si="117"/>
        <v>0</v>
      </c>
      <c r="X541" s="237"/>
      <c r="Y541" s="241">
        <f t="shared" si="118"/>
        <v>0</v>
      </c>
      <c r="Z541" s="242">
        <f t="shared" si="119"/>
        <v>15</v>
      </c>
      <c r="AA541" s="242">
        <v>0.75</v>
      </c>
      <c r="AB541" s="242">
        <f t="shared" si="113"/>
        <v>1.8</v>
      </c>
      <c r="AC541" s="242">
        <f t="shared" si="120"/>
        <v>43</v>
      </c>
      <c r="AD541" s="241" t="str" cm="1">
        <f t="array" ref="AD541">IFERROR(INDEX($AO$26:$AO$35, AF541), "-")</f>
        <v>-</v>
      </c>
      <c r="AE541" s="243" cm="1">
        <f t="array" ref="AE541">IFERROR(INDEX(($AP$26:$AS$35,$AP$36:$AV$40), IF($Y$20="B", MATCH($AF541, $AN$36:$AN$40, 0), MATCH($AF541, $AN$26:$AN$35, 0)), MATCH($AK541, $AP$25:$AV$25, 0), IF($Y$20="B", 2, 1)), 0)</f>
        <v>0</v>
      </c>
      <c r="AF541" s="244" t="str">
        <f t="shared" si="114"/>
        <v>-</v>
      </c>
      <c r="AG541" s="244" t="str">
        <f t="shared" si="121"/>
        <v>-</v>
      </c>
      <c r="AH541" s="245" t="str">
        <f t="shared" si="122"/>
        <v>-</v>
      </c>
      <c r="AI541" s="245" t="str">
        <f t="shared" si="123"/>
        <v>-</v>
      </c>
      <c r="AJ541" s="245" t="str" cm="1">
        <f t="array" ref="AJ541">IF($AG541=1, IF(ISBLANK($L541), "!", $L541), IFERROR(_xlfn.SWITCH(TRUE, AH541&lt;=0.5, "A", AH541&lt;=1, "B", AH541&lt;=1.5, "C", AH541&lt;=2, "D", AH541&lt;=2.5, "E", AH541&lt;=3, "F", AH541&lt;=1000, "G"), "-"))</f>
        <v>-</v>
      </c>
      <c r="AK541" s="245" t="str">
        <f t="shared" si="124"/>
        <v>-</v>
      </c>
      <c r="AL541" s="246" t="str">
        <f t="shared" si="125"/>
        <v>-</v>
      </c>
      <c r="AM541" s="237"/>
      <c r="AN541" s="237"/>
      <c r="AO541" s="237"/>
      <c r="AP541" s="237"/>
      <c r="AQ541" s="237"/>
      <c r="AR541" s="237"/>
      <c r="AS541" s="237"/>
      <c r="AT541" s="237"/>
      <c r="AU541" s="237"/>
      <c r="AV541" s="237"/>
      <c r="AW541" s="13"/>
      <c r="AX541" s="13"/>
    </row>
    <row r="542" spans="1:50" ht="12.75" customHeight="1" x14ac:dyDescent="0.2">
      <c r="A542" s="144">
        <f t="shared" si="112"/>
        <v>16</v>
      </c>
      <c r="B542" s="9">
        <v>519</v>
      </c>
      <c r="C542" s="213"/>
      <c r="D542" s="214"/>
      <c r="E542" s="79" t="str">
        <f>IF(ISBLANK(D542), "", VLOOKUP(D542, Z!$A$2:$C$4127, 3, FALSE))</f>
        <v/>
      </c>
      <c r="F542" s="215"/>
      <c r="G542" s="216"/>
      <c r="H542" s="217" t="b">
        <v>0</v>
      </c>
      <c r="I542" s="217" t="b">
        <v>0</v>
      </c>
      <c r="J542" s="152" t="str">
        <f t="shared" si="115"/>
        <v>-</v>
      </c>
      <c r="K542" s="218"/>
      <c r="L542" s="219"/>
      <c r="M542" s="220"/>
      <c r="N542" s="152" t="str">
        <f t="shared" si="116"/>
        <v>-</v>
      </c>
      <c r="O542" s="221"/>
      <c r="P542" s="222"/>
      <c r="Q542" s="214"/>
      <c r="R542" s="223"/>
      <c r="S542" s="213"/>
      <c r="T542" s="214"/>
      <c r="U542" s="79" t="str">
        <f>IF(ISBLANK(T542), "", VLOOKUP(T542, Z!$A$2:$C$4127, 3, FALSE))</f>
        <v/>
      </c>
      <c r="V542" s="225"/>
      <c r="W542" s="160">
        <f t="shared" si="117"/>
        <v>0</v>
      </c>
      <c r="X542" s="237"/>
      <c r="Y542" s="241">
        <f t="shared" si="118"/>
        <v>0</v>
      </c>
      <c r="Z542" s="242">
        <f t="shared" si="119"/>
        <v>15</v>
      </c>
      <c r="AA542" s="242">
        <v>0.75</v>
      </c>
      <c r="AB542" s="242">
        <f t="shared" si="113"/>
        <v>1.8</v>
      </c>
      <c r="AC542" s="242">
        <f t="shared" si="120"/>
        <v>43</v>
      </c>
      <c r="AD542" s="241" t="str" cm="1">
        <f t="array" ref="AD542">IFERROR(INDEX($AO$26:$AO$35, AF542), "-")</f>
        <v>-</v>
      </c>
      <c r="AE542" s="243" cm="1">
        <f t="array" ref="AE542">IFERROR(INDEX(($AP$26:$AS$35,$AP$36:$AV$40), IF($Y$20="B", MATCH($AF542, $AN$36:$AN$40, 0), MATCH($AF542, $AN$26:$AN$35, 0)), MATCH($AK542, $AP$25:$AV$25, 0), IF($Y$20="B", 2, 1)), 0)</f>
        <v>0</v>
      </c>
      <c r="AF542" s="244" t="str">
        <f t="shared" si="114"/>
        <v>-</v>
      </c>
      <c r="AG542" s="244" t="str">
        <f t="shared" si="121"/>
        <v>-</v>
      </c>
      <c r="AH542" s="245" t="str">
        <f t="shared" si="122"/>
        <v>-</v>
      </c>
      <c r="AI542" s="245" t="str">
        <f t="shared" si="123"/>
        <v>-</v>
      </c>
      <c r="AJ542" s="245" t="str" cm="1">
        <f t="array" ref="AJ542">IF($AG542=1, IF(ISBLANK($L542), "!", $L542), IFERROR(_xlfn.SWITCH(TRUE, AH542&lt;=0.5, "A", AH542&lt;=1, "B", AH542&lt;=1.5, "C", AH542&lt;=2, "D", AH542&lt;=2.5, "E", AH542&lt;=3, "F", AH542&lt;=1000, "G"), "-"))</f>
        <v>-</v>
      </c>
      <c r="AK542" s="245" t="str">
        <f t="shared" si="124"/>
        <v>-</v>
      </c>
      <c r="AL542" s="246" t="str">
        <f t="shared" si="125"/>
        <v>-</v>
      </c>
      <c r="AM542" s="237"/>
      <c r="AN542" s="237"/>
      <c r="AO542" s="237"/>
      <c r="AP542" s="237"/>
      <c r="AQ542" s="237"/>
      <c r="AR542" s="237"/>
      <c r="AS542" s="237"/>
      <c r="AT542" s="237"/>
      <c r="AU542" s="237"/>
      <c r="AV542" s="237"/>
      <c r="AW542" s="13"/>
      <c r="AX542" s="13"/>
    </row>
    <row r="543" spans="1:50" ht="12.75" customHeight="1" x14ac:dyDescent="0.2">
      <c r="A543" s="144">
        <f t="shared" si="112"/>
        <v>16</v>
      </c>
      <c r="B543" s="9">
        <v>520</v>
      </c>
      <c r="C543" s="213"/>
      <c r="D543" s="214"/>
      <c r="E543" s="79" t="str">
        <f>IF(ISBLANK(D543), "", VLOOKUP(D543, Z!$A$2:$C$4127, 3, FALSE))</f>
        <v/>
      </c>
      <c r="F543" s="215"/>
      <c r="G543" s="216"/>
      <c r="H543" s="217" t="b">
        <v>0</v>
      </c>
      <c r="I543" s="217" t="b">
        <v>0</v>
      </c>
      <c r="J543" s="152" t="str">
        <f t="shared" si="115"/>
        <v>-</v>
      </c>
      <c r="K543" s="218"/>
      <c r="L543" s="219"/>
      <c r="M543" s="220"/>
      <c r="N543" s="152" t="str">
        <f t="shared" si="116"/>
        <v>-</v>
      </c>
      <c r="O543" s="221"/>
      <c r="P543" s="222"/>
      <c r="Q543" s="214"/>
      <c r="R543" s="223"/>
      <c r="S543" s="213"/>
      <c r="T543" s="214"/>
      <c r="U543" s="79" t="str">
        <f>IF(ISBLANK(T543), "", VLOOKUP(T543, Z!$A$2:$C$4127, 3, FALSE))</f>
        <v/>
      </c>
      <c r="V543" s="225"/>
      <c r="W543" s="160">
        <f t="shared" si="117"/>
        <v>0</v>
      </c>
      <c r="X543" s="237"/>
      <c r="Y543" s="241">
        <f t="shared" si="118"/>
        <v>0</v>
      </c>
      <c r="Z543" s="242">
        <f t="shared" si="119"/>
        <v>15</v>
      </c>
      <c r="AA543" s="242">
        <v>0.75</v>
      </c>
      <c r="AB543" s="242">
        <f t="shared" si="113"/>
        <v>1.8</v>
      </c>
      <c r="AC543" s="242">
        <f t="shared" si="120"/>
        <v>43</v>
      </c>
      <c r="AD543" s="241" t="str" cm="1">
        <f t="array" ref="AD543">IFERROR(INDEX($AO$26:$AO$35, AF543), "-")</f>
        <v>-</v>
      </c>
      <c r="AE543" s="243" cm="1">
        <f t="array" ref="AE543">IFERROR(INDEX(($AP$26:$AS$35,$AP$36:$AV$40), IF($Y$20="B", MATCH($AF543, $AN$36:$AN$40, 0), MATCH($AF543, $AN$26:$AN$35, 0)), MATCH($AK543, $AP$25:$AV$25, 0), IF($Y$20="B", 2, 1)), 0)</f>
        <v>0</v>
      </c>
      <c r="AF543" s="244" t="str">
        <f t="shared" si="114"/>
        <v>-</v>
      </c>
      <c r="AG543" s="244" t="str">
        <f t="shared" si="121"/>
        <v>-</v>
      </c>
      <c r="AH543" s="245" t="str">
        <f t="shared" si="122"/>
        <v>-</v>
      </c>
      <c r="AI543" s="245" t="str">
        <f t="shared" si="123"/>
        <v>-</v>
      </c>
      <c r="AJ543" s="245" t="str" cm="1">
        <f t="array" ref="AJ543">IF($AG543=1, IF(ISBLANK($L543), "!", $L543), IFERROR(_xlfn.SWITCH(TRUE, AH543&lt;=0.5, "A", AH543&lt;=1, "B", AH543&lt;=1.5, "C", AH543&lt;=2, "D", AH543&lt;=2.5, "E", AH543&lt;=3, "F", AH543&lt;=1000, "G"), "-"))</f>
        <v>-</v>
      </c>
      <c r="AK543" s="245" t="str">
        <f t="shared" si="124"/>
        <v>-</v>
      </c>
      <c r="AL543" s="246" t="str">
        <f t="shared" si="125"/>
        <v>-</v>
      </c>
      <c r="AM543" s="237"/>
      <c r="AN543" s="237"/>
      <c r="AO543" s="237"/>
      <c r="AP543" s="237"/>
      <c r="AQ543" s="237"/>
      <c r="AR543" s="237"/>
      <c r="AS543" s="237"/>
      <c r="AT543" s="237"/>
      <c r="AU543" s="237"/>
      <c r="AV543" s="237"/>
      <c r="AW543" s="13"/>
      <c r="AX543" s="13"/>
    </row>
    <row r="544" spans="1:50" ht="12.75" customHeight="1" x14ac:dyDescent="0.2">
      <c r="A544" s="144">
        <f t="shared" si="112"/>
        <v>16</v>
      </c>
      <c r="B544" s="9">
        <v>521</v>
      </c>
      <c r="C544" s="213"/>
      <c r="D544" s="214"/>
      <c r="E544" s="79" t="str">
        <f>IF(ISBLANK(D544), "", VLOOKUP(D544, Z!$A$2:$C$4127, 3, FALSE))</f>
        <v/>
      </c>
      <c r="F544" s="215"/>
      <c r="G544" s="216"/>
      <c r="H544" s="217" t="b">
        <v>0</v>
      </c>
      <c r="I544" s="217" t="b">
        <v>0</v>
      </c>
      <c r="J544" s="152" t="str">
        <f t="shared" si="115"/>
        <v>-</v>
      </c>
      <c r="K544" s="218"/>
      <c r="L544" s="219"/>
      <c r="M544" s="220"/>
      <c r="N544" s="152" t="str">
        <f t="shared" si="116"/>
        <v>-</v>
      </c>
      <c r="O544" s="221"/>
      <c r="P544" s="222"/>
      <c r="Q544" s="214"/>
      <c r="R544" s="223"/>
      <c r="S544" s="213"/>
      <c r="T544" s="214"/>
      <c r="U544" s="79" t="str">
        <f>IF(ISBLANK(T544), "", VLOOKUP(T544, Z!$A$2:$C$4127, 3, FALSE))</f>
        <v/>
      </c>
      <c r="V544" s="225"/>
      <c r="W544" s="160">
        <f t="shared" si="117"/>
        <v>0</v>
      </c>
      <c r="X544" s="237"/>
      <c r="Y544" s="241">
        <f t="shared" si="118"/>
        <v>0</v>
      </c>
      <c r="Z544" s="242">
        <f t="shared" si="119"/>
        <v>15</v>
      </c>
      <c r="AA544" s="242">
        <v>0.75</v>
      </c>
      <c r="AB544" s="242">
        <f t="shared" si="113"/>
        <v>1.8</v>
      </c>
      <c r="AC544" s="242">
        <f t="shared" si="120"/>
        <v>43</v>
      </c>
      <c r="AD544" s="241" t="str" cm="1">
        <f t="array" ref="AD544">IFERROR(INDEX($AO$26:$AO$35, AF544), "-")</f>
        <v>-</v>
      </c>
      <c r="AE544" s="243" cm="1">
        <f t="array" ref="AE544">IFERROR(INDEX(($AP$26:$AS$35,$AP$36:$AV$40), IF($Y$20="B", MATCH($AF544, $AN$36:$AN$40, 0), MATCH($AF544, $AN$26:$AN$35, 0)), MATCH($AK544, $AP$25:$AV$25, 0), IF($Y$20="B", 2, 1)), 0)</f>
        <v>0</v>
      </c>
      <c r="AF544" s="244" t="str">
        <f t="shared" si="114"/>
        <v>-</v>
      </c>
      <c r="AG544" s="244" t="str">
        <f t="shared" si="121"/>
        <v>-</v>
      </c>
      <c r="AH544" s="245" t="str">
        <f t="shared" si="122"/>
        <v>-</v>
      </c>
      <c r="AI544" s="245" t="str">
        <f t="shared" si="123"/>
        <v>-</v>
      </c>
      <c r="AJ544" s="245" t="str" cm="1">
        <f t="array" ref="AJ544">IF($AG544=1, IF(ISBLANK($L544), "!", $L544), IFERROR(_xlfn.SWITCH(TRUE, AH544&lt;=0.5, "A", AH544&lt;=1, "B", AH544&lt;=1.5, "C", AH544&lt;=2, "D", AH544&lt;=2.5, "E", AH544&lt;=3, "F", AH544&lt;=1000, "G"), "-"))</f>
        <v>-</v>
      </c>
      <c r="AK544" s="245" t="str">
        <f t="shared" si="124"/>
        <v>-</v>
      </c>
      <c r="AL544" s="246" t="str">
        <f t="shared" si="125"/>
        <v>-</v>
      </c>
      <c r="AM544" s="237"/>
      <c r="AN544" s="237"/>
      <c r="AO544" s="237"/>
      <c r="AP544" s="237"/>
      <c r="AQ544" s="237"/>
      <c r="AR544" s="237"/>
      <c r="AS544" s="237"/>
      <c r="AT544" s="237"/>
      <c r="AU544" s="237"/>
      <c r="AV544" s="237"/>
      <c r="AW544" s="13"/>
      <c r="AX544" s="13"/>
    </row>
    <row r="545" spans="1:50" ht="12.75" customHeight="1" x14ac:dyDescent="0.2">
      <c r="A545" s="144">
        <f t="shared" si="112"/>
        <v>16</v>
      </c>
      <c r="B545" s="9">
        <v>522</v>
      </c>
      <c r="C545" s="213"/>
      <c r="D545" s="214"/>
      <c r="E545" s="79" t="str">
        <f>IF(ISBLANK(D545), "", VLOOKUP(D545, Z!$A$2:$C$4127, 3, FALSE))</f>
        <v/>
      </c>
      <c r="F545" s="215"/>
      <c r="G545" s="216"/>
      <c r="H545" s="217" t="b">
        <v>0</v>
      </c>
      <c r="I545" s="217" t="b">
        <v>0</v>
      </c>
      <c r="J545" s="152" t="str">
        <f t="shared" si="115"/>
        <v>-</v>
      </c>
      <c r="K545" s="218"/>
      <c r="L545" s="219"/>
      <c r="M545" s="220"/>
      <c r="N545" s="152" t="str">
        <f t="shared" si="116"/>
        <v>-</v>
      </c>
      <c r="O545" s="221"/>
      <c r="P545" s="222"/>
      <c r="Q545" s="214"/>
      <c r="R545" s="223"/>
      <c r="S545" s="213"/>
      <c r="T545" s="214"/>
      <c r="U545" s="79" t="str">
        <f>IF(ISBLANK(T545), "", VLOOKUP(T545, Z!$A$2:$C$4127, 3, FALSE))</f>
        <v/>
      </c>
      <c r="V545" s="225"/>
      <c r="W545" s="160">
        <f t="shared" si="117"/>
        <v>0</v>
      </c>
      <c r="X545" s="237"/>
      <c r="Y545" s="241">
        <f t="shared" si="118"/>
        <v>0</v>
      </c>
      <c r="Z545" s="242">
        <f t="shared" si="119"/>
        <v>15</v>
      </c>
      <c r="AA545" s="242">
        <v>0.75</v>
      </c>
      <c r="AB545" s="242">
        <f t="shared" si="113"/>
        <v>1.8</v>
      </c>
      <c r="AC545" s="242">
        <f t="shared" si="120"/>
        <v>43</v>
      </c>
      <c r="AD545" s="241" t="str" cm="1">
        <f t="array" ref="AD545">IFERROR(INDEX($AO$26:$AO$35, AF545), "-")</f>
        <v>-</v>
      </c>
      <c r="AE545" s="243" cm="1">
        <f t="array" ref="AE545">IFERROR(INDEX(($AP$26:$AS$35,$AP$36:$AV$40), IF($Y$20="B", MATCH($AF545, $AN$36:$AN$40, 0), MATCH($AF545, $AN$26:$AN$35, 0)), MATCH($AK545, $AP$25:$AV$25, 0), IF($Y$20="B", 2, 1)), 0)</f>
        <v>0</v>
      </c>
      <c r="AF545" s="244" t="str">
        <f t="shared" si="114"/>
        <v>-</v>
      </c>
      <c r="AG545" s="244" t="str">
        <f t="shared" si="121"/>
        <v>-</v>
      </c>
      <c r="AH545" s="245" t="str">
        <f t="shared" si="122"/>
        <v>-</v>
      </c>
      <c r="AI545" s="245" t="str">
        <f t="shared" si="123"/>
        <v>-</v>
      </c>
      <c r="AJ545" s="245" t="str" cm="1">
        <f t="array" ref="AJ545">IF($AG545=1, IF(ISBLANK($L545), "!", $L545), IFERROR(_xlfn.SWITCH(TRUE, AH545&lt;=0.5, "A", AH545&lt;=1, "B", AH545&lt;=1.5, "C", AH545&lt;=2, "D", AH545&lt;=2.5, "E", AH545&lt;=3, "F", AH545&lt;=1000, "G"), "-"))</f>
        <v>-</v>
      </c>
      <c r="AK545" s="245" t="str">
        <f t="shared" si="124"/>
        <v>-</v>
      </c>
      <c r="AL545" s="246" t="str">
        <f t="shared" si="125"/>
        <v>-</v>
      </c>
      <c r="AM545" s="237"/>
      <c r="AN545" s="237"/>
      <c r="AO545" s="237"/>
      <c r="AP545" s="237"/>
      <c r="AQ545" s="237"/>
      <c r="AR545" s="237"/>
      <c r="AS545" s="237"/>
      <c r="AT545" s="237"/>
      <c r="AU545" s="237"/>
      <c r="AV545" s="237"/>
      <c r="AW545" s="13"/>
      <c r="AX545" s="13"/>
    </row>
    <row r="546" spans="1:50" ht="12.75" customHeight="1" x14ac:dyDescent="0.2">
      <c r="A546" s="144">
        <f t="shared" si="112"/>
        <v>16</v>
      </c>
      <c r="B546" s="9">
        <v>523</v>
      </c>
      <c r="C546" s="213"/>
      <c r="D546" s="214"/>
      <c r="E546" s="79" t="str">
        <f>IF(ISBLANK(D546), "", VLOOKUP(D546, Z!$A$2:$C$4127, 3, FALSE))</f>
        <v/>
      </c>
      <c r="F546" s="215"/>
      <c r="G546" s="216"/>
      <c r="H546" s="217" t="b">
        <v>0</v>
      </c>
      <c r="I546" s="217" t="b">
        <v>0</v>
      </c>
      <c r="J546" s="152" t="str">
        <f t="shared" si="115"/>
        <v>-</v>
      </c>
      <c r="K546" s="218"/>
      <c r="L546" s="219"/>
      <c r="M546" s="220"/>
      <c r="N546" s="152" t="str">
        <f t="shared" si="116"/>
        <v>-</v>
      </c>
      <c r="O546" s="221"/>
      <c r="P546" s="222"/>
      <c r="Q546" s="214"/>
      <c r="R546" s="223"/>
      <c r="S546" s="213"/>
      <c r="T546" s="214"/>
      <c r="U546" s="79" t="str">
        <f>IF(ISBLANK(T546), "", VLOOKUP(T546, Z!$A$2:$C$4127, 3, FALSE))</f>
        <v/>
      </c>
      <c r="V546" s="225"/>
      <c r="W546" s="160">
        <f t="shared" si="117"/>
        <v>0</v>
      </c>
      <c r="X546" s="237"/>
      <c r="Y546" s="241">
        <f t="shared" si="118"/>
        <v>0</v>
      </c>
      <c r="Z546" s="242">
        <f t="shared" si="119"/>
        <v>15</v>
      </c>
      <c r="AA546" s="242">
        <v>0.75</v>
      </c>
      <c r="AB546" s="242">
        <f t="shared" si="113"/>
        <v>1.8</v>
      </c>
      <c r="AC546" s="242">
        <f t="shared" si="120"/>
        <v>43</v>
      </c>
      <c r="AD546" s="241" t="str" cm="1">
        <f t="array" ref="AD546">IFERROR(INDEX($AO$26:$AO$35, AF546), "-")</f>
        <v>-</v>
      </c>
      <c r="AE546" s="243" cm="1">
        <f t="array" ref="AE546">IFERROR(INDEX(($AP$26:$AS$35,$AP$36:$AV$40), IF($Y$20="B", MATCH($AF546, $AN$36:$AN$40, 0), MATCH($AF546, $AN$26:$AN$35, 0)), MATCH($AK546, $AP$25:$AV$25, 0), IF($Y$20="B", 2, 1)), 0)</f>
        <v>0</v>
      </c>
      <c r="AF546" s="244" t="str">
        <f t="shared" si="114"/>
        <v>-</v>
      </c>
      <c r="AG546" s="244" t="str">
        <f t="shared" si="121"/>
        <v>-</v>
      </c>
      <c r="AH546" s="245" t="str">
        <f t="shared" si="122"/>
        <v>-</v>
      </c>
      <c r="AI546" s="245" t="str">
        <f t="shared" si="123"/>
        <v>-</v>
      </c>
      <c r="AJ546" s="245" t="str" cm="1">
        <f t="array" ref="AJ546">IF($AG546=1, IF(ISBLANK($L546), "!", $L546), IFERROR(_xlfn.SWITCH(TRUE, AH546&lt;=0.5, "A", AH546&lt;=1, "B", AH546&lt;=1.5, "C", AH546&lt;=2, "D", AH546&lt;=2.5, "E", AH546&lt;=3, "F", AH546&lt;=1000, "G"), "-"))</f>
        <v>-</v>
      </c>
      <c r="AK546" s="245" t="str">
        <f t="shared" si="124"/>
        <v>-</v>
      </c>
      <c r="AL546" s="246" t="str">
        <f t="shared" si="125"/>
        <v>-</v>
      </c>
      <c r="AM546" s="237"/>
      <c r="AN546" s="237"/>
      <c r="AO546" s="237"/>
      <c r="AP546" s="237"/>
      <c r="AQ546" s="237"/>
      <c r="AR546" s="237"/>
      <c r="AS546" s="237"/>
      <c r="AT546" s="237"/>
      <c r="AU546" s="237"/>
      <c r="AV546" s="237"/>
      <c r="AW546" s="13"/>
      <c r="AX546" s="13"/>
    </row>
    <row r="547" spans="1:50" ht="12.75" customHeight="1" x14ac:dyDescent="0.2">
      <c r="A547" s="144">
        <f t="shared" si="112"/>
        <v>16</v>
      </c>
      <c r="B547" s="9">
        <v>524</v>
      </c>
      <c r="C547" s="213"/>
      <c r="D547" s="214"/>
      <c r="E547" s="79" t="str">
        <f>IF(ISBLANK(D547), "", VLOOKUP(D547, Z!$A$2:$C$4127, 3, FALSE))</f>
        <v/>
      </c>
      <c r="F547" s="215"/>
      <c r="G547" s="216"/>
      <c r="H547" s="217" t="b">
        <v>0</v>
      </c>
      <c r="I547" s="217" t="b">
        <v>0</v>
      </c>
      <c r="J547" s="152" t="str">
        <f t="shared" si="115"/>
        <v>-</v>
      </c>
      <c r="K547" s="218"/>
      <c r="L547" s="219"/>
      <c r="M547" s="220"/>
      <c r="N547" s="152" t="str">
        <f t="shared" si="116"/>
        <v>-</v>
      </c>
      <c r="O547" s="221"/>
      <c r="P547" s="222"/>
      <c r="Q547" s="214"/>
      <c r="R547" s="223"/>
      <c r="S547" s="213"/>
      <c r="T547" s="214"/>
      <c r="U547" s="79" t="str">
        <f>IF(ISBLANK(T547), "", VLOOKUP(T547, Z!$A$2:$C$4127, 3, FALSE))</f>
        <v/>
      </c>
      <c r="V547" s="225"/>
      <c r="W547" s="160">
        <f t="shared" si="117"/>
        <v>0</v>
      </c>
      <c r="X547" s="237"/>
      <c r="Y547" s="241">
        <f t="shared" si="118"/>
        <v>0</v>
      </c>
      <c r="Z547" s="242">
        <f t="shared" si="119"/>
        <v>15</v>
      </c>
      <c r="AA547" s="242">
        <v>0.75</v>
      </c>
      <c r="AB547" s="242">
        <f t="shared" si="113"/>
        <v>1.8</v>
      </c>
      <c r="AC547" s="242">
        <f t="shared" si="120"/>
        <v>43</v>
      </c>
      <c r="AD547" s="241" t="str" cm="1">
        <f t="array" ref="AD547">IFERROR(INDEX($AO$26:$AO$35, AF547), "-")</f>
        <v>-</v>
      </c>
      <c r="AE547" s="243" cm="1">
        <f t="array" ref="AE547">IFERROR(INDEX(($AP$26:$AS$35,$AP$36:$AV$40), IF($Y$20="B", MATCH($AF547, $AN$36:$AN$40, 0), MATCH($AF547, $AN$26:$AN$35, 0)), MATCH($AK547, $AP$25:$AV$25, 0), IF($Y$20="B", 2, 1)), 0)</f>
        <v>0</v>
      </c>
      <c r="AF547" s="244" t="str">
        <f t="shared" si="114"/>
        <v>-</v>
      </c>
      <c r="AG547" s="244" t="str">
        <f t="shared" si="121"/>
        <v>-</v>
      </c>
      <c r="AH547" s="245" t="str">
        <f t="shared" si="122"/>
        <v>-</v>
      </c>
      <c r="AI547" s="245" t="str">
        <f t="shared" si="123"/>
        <v>-</v>
      </c>
      <c r="AJ547" s="245" t="str" cm="1">
        <f t="array" ref="AJ547">IF($AG547=1, IF(ISBLANK($L547), "!", $L547), IFERROR(_xlfn.SWITCH(TRUE, AH547&lt;=0.5, "A", AH547&lt;=1, "B", AH547&lt;=1.5, "C", AH547&lt;=2, "D", AH547&lt;=2.5, "E", AH547&lt;=3, "F", AH547&lt;=1000, "G"), "-"))</f>
        <v>-</v>
      </c>
      <c r="AK547" s="245" t="str">
        <f t="shared" si="124"/>
        <v>-</v>
      </c>
      <c r="AL547" s="246" t="str">
        <f t="shared" si="125"/>
        <v>-</v>
      </c>
      <c r="AM547" s="237"/>
      <c r="AN547" s="237"/>
      <c r="AO547" s="237"/>
      <c r="AP547" s="237"/>
      <c r="AQ547" s="237"/>
      <c r="AR547" s="237"/>
      <c r="AS547" s="237"/>
      <c r="AT547" s="237"/>
      <c r="AU547" s="237"/>
      <c r="AV547" s="237"/>
      <c r="AW547" s="13"/>
      <c r="AX547" s="13"/>
    </row>
    <row r="548" spans="1:50" ht="12.75" customHeight="1" x14ac:dyDescent="0.2">
      <c r="A548" s="144">
        <f t="shared" si="112"/>
        <v>16</v>
      </c>
      <c r="B548" s="9">
        <v>525</v>
      </c>
      <c r="C548" s="213"/>
      <c r="D548" s="214"/>
      <c r="E548" s="79" t="str">
        <f>IF(ISBLANK(D548), "", VLOOKUP(D548, Z!$A$2:$C$4127, 3, FALSE))</f>
        <v/>
      </c>
      <c r="F548" s="215"/>
      <c r="G548" s="216"/>
      <c r="H548" s="217" t="b">
        <v>0</v>
      </c>
      <c r="I548" s="217" t="b">
        <v>0</v>
      </c>
      <c r="J548" s="152" t="str">
        <f t="shared" si="115"/>
        <v>-</v>
      </c>
      <c r="K548" s="218"/>
      <c r="L548" s="219"/>
      <c r="M548" s="220"/>
      <c r="N548" s="152" t="str">
        <f t="shared" si="116"/>
        <v>-</v>
      </c>
      <c r="O548" s="221"/>
      <c r="P548" s="222"/>
      <c r="Q548" s="214"/>
      <c r="R548" s="223"/>
      <c r="S548" s="213"/>
      <c r="T548" s="214"/>
      <c r="U548" s="79" t="str">
        <f>IF(ISBLANK(T548), "", VLOOKUP(T548, Z!$A$2:$C$4127, 3, FALSE))</f>
        <v/>
      </c>
      <c r="V548" s="225"/>
      <c r="W548" s="160">
        <f t="shared" si="117"/>
        <v>0</v>
      </c>
      <c r="X548" s="237"/>
      <c r="Y548" s="241">
        <f t="shared" si="118"/>
        <v>0</v>
      </c>
      <c r="Z548" s="242">
        <f t="shared" si="119"/>
        <v>15</v>
      </c>
      <c r="AA548" s="242">
        <v>0.75</v>
      </c>
      <c r="AB548" s="242">
        <f t="shared" si="113"/>
        <v>1.8</v>
      </c>
      <c r="AC548" s="242">
        <f t="shared" si="120"/>
        <v>43</v>
      </c>
      <c r="AD548" s="241" t="str" cm="1">
        <f t="array" ref="AD548">IFERROR(INDEX($AO$26:$AO$35, AF548), "-")</f>
        <v>-</v>
      </c>
      <c r="AE548" s="243" cm="1">
        <f t="array" ref="AE548">IFERROR(INDEX(($AP$26:$AS$35,$AP$36:$AV$40), IF($Y$20="B", MATCH($AF548, $AN$36:$AN$40, 0), MATCH($AF548, $AN$26:$AN$35, 0)), MATCH($AK548, $AP$25:$AV$25, 0), IF($Y$20="B", 2, 1)), 0)</f>
        <v>0</v>
      </c>
      <c r="AF548" s="244" t="str">
        <f t="shared" si="114"/>
        <v>-</v>
      </c>
      <c r="AG548" s="244" t="str">
        <f t="shared" si="121"/>
        <v>-</v>
      </c>
      <c r="AH548" s="245" t="str">
        <f t="shared" si="122"/>
        <v>-</v>
      </c>
      <c r="AI548" s="245" t="str">
        <f t="shared" si="123"/>
        <v>-</v>
      </c>
      <c r="AJ548" s="245" t="str" cm="1">
        <f t="array" ref="AJ548">IF($AG548=1, IF(ISBLANK($L548), "!", $L548), IFERROR(_xlfn.SWITCH(TRUE, AH548&lt;=0.5, "A", AH548&lt;=1, "B", AH548&lt;=1.5, "C", AH548&lt;=2, "D", AH548&lt;=2.5, "E", AH548&lt;=3, "F", AH548&lt;=1000, "G"), "-"))</f>
        <v>-</v>
      </c>
      <c r="AK548" s="245" t="str">
        <f t="shared" si="124"/>
        <v>-</v>
      </c>
      <c r="AL548" s="246" t="str">
        <f t="shared" si="125"/>
        <v>-</v>
      </c>
      <c r="AM548" s="237"/>
      <c r="AN548" s="237"/>
      <c r="AO548" s="237"/>
      <c r="AP548" s="237"/>
      <c r="AQ548" s="237"/>
      <c r="AR548" s="237"/>
      <c r="AS548" s="237"/>
      <c r="AT548" s="237"/>
      <c r="AU548" s="237"/>
      <c r="AV548" s="237"/>
      <c r="AW548" s="13"/>
      <c r="AX548" s="13"/>
    </row>
    <row r="549" spans="1:50" ht="12.75" customHeight="1" x14ac:dyDescent="0.2">
      <c r="A549" s="144">
        <f t="shared" si="112"/>
        <v>16</v>
      </c>
      <c r="B549" s="9">
        <v>526</v>
      </c>
      <c r="C549" s="213"/>
      <c r="D549" s="214"/>
      <c r="E549" s="79" t="str">
        <f>IF(ISBLANK(D549), "", VLOOKUP(D549, Z!$A$2:$C$4127, 3, FALSE))</f>
        <v/>
      </c>
      <c r="F549" s="215"/>
      <c r="G549" s="216"/>
      <c r="H549" s="217" t="b">
        <v>0</v>
      </c>
      <c r="I549" s="217" t="b">
        <v>0</v>
      </c>
      <c r="J549" s="152" t="str">
        <f t="shared" si="115"/>
        <v>-</v>
      </c>
      <c r="K549" s="218"/>
      <c r="L549" s="219"/>
      <c r="M549" s="220"/>
      <c r="N549" s="152" t="str">
        <f t="shared" si="116"/>
        <v>-</v>
      </c>
      <c r="O549" s="221"/>
      <c r="P549" s="222"/>
      <c r="Q549" s="214"/>
      <c r="R549" s="223"/>
      <c r="S549" s="213"/>
      <c r="T549" s="214"/>
      <c r="U549" s="79" t="str">
        <f>IF(ISBLANK(T549), "", VLOOKUP(T549, Z!$A$2:$C$4127, 3, FALSE))</f>
        <v/>
      </c>
      <c r="V549" s="225"/>
      <c r="W549" s="160">
        <f t="shared" si="117"/>
        <v>0</v>
      </c>
      <c r="X549" s="237"/>
      <c r="Y549" s="241">
        <f t="shared" si="118"/>
        <v>0</v>
      </c>
      <c r="Z549" s="242">
        <f t="shared" si="119"/>
        <v>15</v>
      </c>
      <c r="AA549" s="242">
        <v>0.75</v>
      </c>
      <c r="AB549" s="242">
        <f t="shared" si="113"/>
        <v>1.8</v>
      </c>
      <c r="AC549" s="242">
        <f t="shared" si="120"/>
        <v>43</v>
      </c>
      <c r="AD549" s="241" t="str" cm="1">
        <f t="array" ref="AD549">IFERROR(INDEX($AO$26:$AO$35, AF549), "-")</f>
        <v>-</v>
      </c>
      <c r="AE549" s="243" cm="1">
        <f t="array" ref="AE549">IFERROR(INDEX(($AP$26:$AS$35,$AP$36:$AV$40), IF($Y$20="B", MATCH($AF549, $AN$36:$AN$40, 0), MATCH($AF549, $AN$26:$AN$35, 0)), MATCH($AK549, $AP$25:$AV$25, 0), IF($Y$20="B", 2, 1)), 0)</f>
        <v>0</v>
      </c>
      <c r="AF549" s="244" t="str">
        <f t="shared" si="114"/>
        <v>-</v>
      </c>
      <c r="AG549" s="244" t="str">
        <f t="shared" si="121"/>
        <v>-</v>
      </c>
      <c r="AH549" s="245" t="str">
        <f t="shared" si="122"/>
        <v>-</v>
      </c>
      <c r="AI549" s="245" t="str">
        <f t="shared" si="123"/>
        <v>-</v>
      </c>
      <c r="AJ549" s="245" t="str" cm="1">
        <f t="array" ref="AJ549">IF($AG549=1, IF(ISBLANK($L549), "!", $L549), IFERROR(_xlfn.SWITCH(TRUE, AH549&lt;=0.5, "A", AH549&lt;=1, "B", AH549&lt;=1.5, "C", AH549&lt;=2, "D", AH549&lt;=2.5, "E", AH549&lt;=3, "F", AH549&lt;=1000, "G"), "-"))</f>
        <v>-</v>
      </c>
      <c r="AK549" s="245" t="str">
        <f t="shared" si="124"/>
        <v>-</v>
      </c>
      <c r="AL549" s="246" t="str">
        <f t="shared" si="125"/>
        <v>-</v>
      </c>
      <c r="AM549" s="237"/>
      <c r="AN549" s="237"/>
      <c r="AO549" s="237"/>
      <c r="AP549" s="237"/>
      <c r="AQ549" s="237"/>
      <c r="AR549" s="237"/>
      <c r="AS549" s="237"/>
      <c r="AT549" s="237"/>
      <c r="AU549" s="237"/>
      <c r="AV549" s="237"/>
      <c r="AW549" s="13"/>
      <c r="AX549" s="13"/>
    </row>
    <row r="550" spans="1:50" ht="12.75" customHeight="1" x14ac:dyDescent="0.2">
      <c r="A550" s="144">
        <f t="shared" si="112"/>
        <v>16</v>
      </c>
      <c r="B550" s="9">
        <v>527</v>
      </c>
      <c r="C550" s="213"/>
      <c r="D550" s="214"/>
      <c r="E550" s="79" t="str">
        <f>IF(ISBLANK(D550), "", VLOOKUP(D550, Z!$A$2:$C$4127, 3, FALSE))</f>
        <v/>
      </c>
      <c r="F550" s="215"/>
      <c r="G550" s="216"/>
      <c r="H550" s="217" t="b">
        <v>0</v>
      </c>
      <c r="I550" s="217" t="b">
        <v>0</v>
      </c>
      <c r="J550" s="152" t="str">
        <f t="shared" si="115"/>
        <v>-</v>
      </c>
      <c r="K550" s="218"/>
      <c r="L550" s="219"/>
      <c r="M550" s="220"/>
      <c r="N550" s="152" t="str">
        <f t="shared" si="116"/>
        <v>-</v>
      </c>
      <c r="O550" s="221"/>
      <c r="P550" s="222"/>
      <c r="Q550" s="214"/>
      <c r="R550" s="223"/>
      <c r="S550" s="213"/>
      <c r="T550" s="214"/>
      <c r="U550" s="79" t="str">
        <f>IF(ISBLANK(T550), "", VLOOKUP(T550, Z!$A$2:$C$4127, 3, FALSE))</f>
        <v/>
      </c>
      <c r="V550" s="225"/>
      <c r="W550" s="160">
        <f t="shared" si="117"/>
        <v>0</v>
      </c>
      <c r="X550" s="237"/>
      <c r="Y550" s="241">
        <f t="shared" si="118"/>
        <v>0</v>
      </c>
      <c r="Z550" s="242">
        <f t="shared" si="119"/>
        <v>15</v>
      </c>
      <c r="AA550" s="242">
        <v>0.75</v>
      </c>
      <c r="AB550" s="242">
        <f t="shared" si="113"/>
        <v>1.8</v>
      </c>
      <c r="AC550" s="242">
        <f t="shared" si="120"/>
        <v>43</v>
      </c>
      <c r="AD550" s="241" t="str" cm="1">
        <f t="array" ref="AD550">IFERROR(INDEX($AO$26:$AO$35, AF550), "-")</f>
        <v>-</v>
      </c>
      <c r="AE550" s="243" cm="1">
        <f t="array" ref="AE550">IFERROR(INDEX(($AP$26:$AS$35,$AP$36:$AV$40), IF($Y$20="B", MATCH($AF550, $AN$36:$AN$40, 0), MATCH($AF550, $AN$26:$AN$35, 0)), MATCH($AK550, $AP$25:$AV$25, 0), IF($Y$20="B", 2, 1)), 0)</f>
        <v>0</v>
      </c>
      <c r="AF550" s="244" t="str">
        <f t="shared" si="114"/>
        <v>-</v>
      </c>
      <c r="AG550" s="244" t="str">
        <f t="shared" si="121"/>
        <v>-</v>
      </c>
      <c r="AH550" s="245" t="str">
        <f t="shared" si="122"/>
        <v>-</v>
      </c>
      <c r="AI550" s="245" t="str">
        <f t="shared" si="123"/>
        <v>-</v>
      </c>
      <c r="AJ550" s="245" t="str" cm="1">
        <f t="array" ref="AJ550">IF($AG550=1, IF(ISBLANK($L550), "!", $L550), IFERROR(_xlfn.SWITCH(TRUE, AH550&lt;=0.5, "A", AH550&lt;=1, "B", AH550&lt;=1.5, "C", AH550&lt;=2, "D", AH550&lt;=2.5, "E", AH550&lt;=3, "F", AH550&lt;=1000, "G"), "-"))</f>
        <v>-</v>
      </c>
      <c r="AK550" s="245" t="str">
        <f t="shared" si="124"/>
        <v>-</v>
      </c>
      <c r="AL550" s="246" t="str">
        <f t="shared" si="125"/>
        <v>-</v>
      </c>
      <c r="AM550" s="237"/>
      <c r="AN550" s="237"/>
      <c r="AO550" s="237"/>
      <c r="AP550" s="237"/>
      <c r="AQ550" s="237"/>
      <c r="AR550" s="237"/>
      <c r="AS550" s="237"/>
      <c r="AT550" s="237"/>
      <c r="AU550" s="237"/>
      <c r="AV550" s="237"/>
      <c r="AW550" s="13"/>
      <c r="AX550" s="13"/>
    </row>
    <row r="551" spans="1:50" ht="12.75" customHeight="1" x14ac:dyDescent="0.2">
      <c r="A551" s="144">
        <f t="shared" si="112"/>
        <v>16</v>
      </c>
      <c r="B551" s="9">
        <v>528</v>
      </c>
      <c r="C551" s="213"/>
      <c r="D551" s="214"/>
      <c r="E551" s="79" t="str">
        <f>IF(ISBLANK(D551), "", VLOOKUP(D551, Z!$A$2:$C$4127, 3, FALSE))</f>
        <v/>
      </c>
      <c r="F551" s="215"/>
      <c r="G551" s="216"/>
      <c r="H551" s="217" t="b">
        <v>0</v>
      </c>
      <c r="I551" s="217" t="b">
        <v>0</v>
      </c>
      <c r="J551" s="152" t="str">
        <f t="shared" si="115"/>
        <v>-</v>
      </c>
      <c r="K551" s="218"/>
      <c r="L551" s="219"/>
      <c r="M551" s="220"/>
      <c r="N551" s="152" t="str">
        <f t="shared" si="116"/>
        <v>-</v>
      </c>
      <c r="O551" s="221"/>
      <c r="P551" s="222"/>
      <c r="Q551" s="214"/>
      <c r="R551" s="223"/>
      <c r="S551" s="213"/>
      <c r="T551" s="214"/>
      <c r="U551" s="79" t="str">
        <f>IF(ISBLANK(T551), "", VLOOKUP(T551, Z!$A$2:$C$4127, 3, FALSE))</f>
        <v/>
      </c>
      <c r="V551" s="225"/>
      <c r="W551" s="160">
        <f t="shared" si="117"/>
        <v>0</v>
      </c>
      <c r="X551" s="237"/>
      <c r="Y551" s="241">
        <f t="shared" si="118"/>
        <v>0</v>
      </c>
      <c r="Z551" s="242">
        <f t="shared" si="119"/>
        <v>15</v>
      </c>
      <c r="AA551" s="242">
        <v>0.75</v>
      </c>
      <c r="AB551" s="242">
        <f t="shared" si="113"/>
        <v>1.8</v>
      </c>
      <c r="AC551" s="242">
        <f t="shared" si="120"/>
        <v>43</v>
      </c>
      <c r="AD551" s="241" t="str" cm="1">
        <f t="array" ref="AD551">IFERROR(INDEX($AO$26:$AO$35, AF551), "-")</f>
        <v>-</v>
      </c>
      <c r="AE551" s="243" cm="1">
        <f t="array" ref="AE551">IFERROR(INDEX(($AP$26:$AS$35,$AP$36:$AV$40), IF($Y$20="B", MATCH($AF551, $AN$36:$AN$40, 0), MATCH($AF551, $AN$26:$AN$35, 0)), MATCH($AK551, $AP$25:$AV$25, 0), IF($Y$20="B", 2, 1)), 0)</f>
        <v>0</v>
      </c>
      <c r="AF551" s="244" t="str">
        <f t="shared" si="114"/>
        <v>-</v>
      </c>
      <c r="AG551" s="244" t="str">
        <f t="shared" si="121"/>
        <v>-</v>
      </c>
      <c r="AH551" s="245" t="str">
        <f t="shared" si="122"/>
        <v>-</v>
      </c>
      <c r="AI551" s="245" t="str">
        <f t="shared" si="123"/>
        <v>-</v>
      </c>
      <c r="AJ551" s="245" t="str" cm="1">
        <f t="array" ref="AJ551">IF($AG551=1, IF(ISBLANK($L551), "!", $L551), IFERROR(_xlfn.SWITCH(TRUE, AH551&lt;=0.5, "A", AH551&lt;=1, "B", AH551&lt;=1.5, "C", AH551&lt;=2, "D", AH551&lt;=2.5, "E", AH551&lt;=3, "F", AH551&lt;=1000, "G"), "-"))</f>
        <v>-</v>
      </c>
      <c r="AK551" s="245" t="str">
        <f t="shared" si="124"/>
        <v>-</v>
      </c>
      <c r="AL551" s="246" t="str">
        <f t="shared" si="125"/>
        <v>-</v>
      </c>
      <c r="AM551" s="237"/>
      <c r="AN551" s="237"/>
      <c r="AO551" s="237"/>
      <c r="AP551" s="237"/>
      <c r="AQ551" s="237"/>
      <c r="AR551" s="237"/>
      <c r="AS551" s="237"/>
      <c r="AT551" s="237"/>
      <c r="AU551" s="237"/>
      <c r="AV551" s="237"/>
      <c r="AW551" s="13"/>
      <c r="AX551" s="13"/>
    </row>
    <row r="552" spans="1:50" ht="12.75" customHeight="1" x14ac:dyDescent="0.2">
      <c r="A552" s="144">
        <f t="shared" si="112"/>
        <v>16</v>
      </c>
      <c r="B552" s="9">
        <v>529</v>
      </c>
      <c r="C552" s="213"/>
      <c r="D552" s="214"/>
      <c r="E552" s="79" t="str">
        <f>IF(ISBLANK(D552), "", VLOOKUP(D552, Z!$A$2:$C$4127, 3, FALSE))</f>
        <v/>
      </c>
      <c r="F552" s="215"/>
      <c r="G552" s="216"/>
      <c r="H552" s="217" t="b">
        <v>0</v>
      </c>
      <c r="I552" s="217" t="b">
        <v>0</v>
      </c>
      <c r="J552" s="152" t="str">
        <f t="shared" si="115"/>
        <v>-</v>
      </c>
      <c r="K552" s="218"/>
      <c r="L552" s="219"/>
      <c r="M552" s="220"/>
      <c r="N552" s="152" t="str">
        <f t="shared" si="116"/>
        <v>-</v>
      </c>
      <c r="O552" s="221"/>
      <c r="P552" s="222"/>
      <c r="Q552" s="214"/>
      <c r="R552" s="223"/>
      <c r="S552" s="213"/>
      <c r="T552" s="214"/>
      <c r="U552" s="79" t="str">
        <f>IF(ISBLANK(T552), "", VLOOKUP(T552, Z!$A$2:$C$4127, 3, FALSE))</f>
        <v/>
      </c>
      <c r="V552" s="225"/>
      <c r="W552" s="160">
        <f t="shared" si="117"/>
        <v>0</v>
      </c>
      <c r="X552" s="237"/>
      <c r="Y552" s="241">
        <f t="shared" si="118"/>
        <v>0</v>
      </c>
      <c r="Z552" s="242">
        <f t="shared" si="119"/>
        <v>15</v>
      </c>
      <c r="AA552" s="242">
        <v>0.75</v>
      </c>
      <c r="AB552" s="242">
        <f t="shared" si="113"/>
        <v>1.8</v>
      </c>
      <c r="AC552" s="242">
        <f t="shared" si="120"/>
        <v>43</v>
      </c>
      <c r="AD552" s="241" t="str" cm="1">
        <f t="array" ref="AD552">IFERROR(INDEX($AO$26:$AO$35, AF552), "-")</f>
        <v>-</v>
      </c>
      <c r="AE552" s="243" cm="1">
        <f t="array" ref="AE552">IFERROR(INDEX(($AP$26:$AS$35,$AP$36:$AV$40), IF($Y$20="B", MATCH($AF552, $AN$36:$AN$40, 0), MATCH($AF552, $AN$26:$AN$35, 0)), MATCH($AK552, $AP$25:$AV$25, 0), IF($Y$20="B", 2, 1)), 0)</f>
        <v>0</v>
      </c>
      <c r="AF552" s="244" t="str">
        <f t="shared" si="114"/>
        <v>-</v>
      </c>
      <c r="AG552" s="244" t="str">
        <f t="shared" si="121"/>
        <v>-</v>
      </c>
      <c r="AH552" s="245" t="str">
        <f t="shared" si="122"/>
        <v>-</v>
      </c>
      <c r="AI552" s="245" t="str">
        <f t="shared" si="123"/>
        <v>-</v>
      </c>
      <c r="AJ552" s="245" t="str" cm="1">
        <f t="array" ref="AJ552">IF($AG552=1, IF(ISBLANK($L552), "!", $L552), IFERROR(_xlfn.SWITCH(TRUE, AH552&lt;=0.5, "A", AH552&lt;=1, "B", AH552&lt;=1.5, "C", AH552&lt;=2, "D", AH552&lt;=2.5, "E", AH552&lt;=3, "F", AH552&lt;=1000, "G"), "-"))</f>
        <v>-</v>
      </c>
      <c r="AK552" s="245" t="str">
        <f t="shared" si="124"/>
        <v>-</v>
      </c>
      <c r="AL552" s="246" t="str">
        <f t="shared" si="125"/>
        <v>-</v>
      </c>
      <c r="AM552" s="237"/>
      <c r="AN552" s="237"/>
      <c r="AO552" s="237"/>
      <c r="AP552" s="237"/>
      <c r="AQ552" s="237"/>
      <c r="AR552" s="237"/>
      <c r="AS552" s="237"/>
      <c r="AT552" s="237"/>
      <c r="AU552" s="237"/>
      <c r="AV552" s="237"/>
      <c r="AW552" s="13"/>
      <c r="AX552" s="13"/>
    </row>
    <row r="553" spans="1:50" ht="12.75" customHeight="1" x14ac:dyDescent="0.2">
      <c r="A553" s="144">
        <f t="shared" si="112"/>
        <v>16</v>
      </c>
      <c r="B553" s="9">
        <v>530</v>
      </c>
      <c r="C553" s="213"/>
      <c r="D553" s="214"/>
      <c r="E553" s="79" t="str">
        <f>IF(ISBLANK(D553), "", VLOOKUP(D553, Z!$A$2:$C$4127, 3, FALSE))</f>
        <v/>
      </c>
      <c r="F553" s="215"/>
      <c r="G553" s="216"/>
      <c r="H553" s="217" t="b">
        <v>0</v>
      </c>
      <c r="I553" s="217" t="b">
        <v>0</v>
      </c>
      <c r="J553" s="152" t="str">
        <f t="shared" si="115"/>
        <v>-</v>
      </c>
      <c r="K553" s="218"/>
      <c r="L553" s="219"/>
      <c r="M553" s="220"/>
      <c r="N553" s="152" t="str">
        <f t="shared" si="116"/>
        <v>-</v>
      </c>
      <c r="O553" s="221"/>
      <c r="P553" s="222"/>
      <c r="Q553" s="214"/>
      <c r="R553" s="223"/>
      <c r="S553" s="213"/>
      <c r="T553" s="214"/>
      <c r="U553" s="79" t="str">
        <f>IF(ISBLANK(T553), "", VLOOKUP(T553, Z!$A$2:$C$4127, 3, FALSE))</f>
        <v/>
      </c>
      <c r="V553" s="225"/>
      <c r="W553" s="160">
        <f t="shared" si="117"/>
        <v>0</v>
      </c>
      <c r="X553" s="237"/>
      <c r="Y553" s="241">
        <f t="shared" si="118"/>
        <v>0</v>
      </c>
      <c r="Z553" s="242">
        <f t="shared" si="119"/>
        <v>15</v>
      </c>
      <c r="AA553" s="242">
        <v>0.75</v>
      </c>
      <c r="AB553" s="242">
        <f t="shared" si="113"/>
        <v>1.8</v>
      </c>
      <c r="AC553" s="242">
        <f t="shared" si="120"/>
        <v>43</v>
      </c>
      <c r="AD553" s="241" t="str" cm="1">
        <f t="array" ref="AD553">IFERROR(INDEX($AO$26:$AO$35, AF553), "-")</f>
        <v>-</v>
      </c>
      <c r="AE553" s="243" cm="1">
        <f t="array" ref="AE553">IFERROR(INDEX(($AP$26:$AS$35,$AP$36:$AV$40), IF($Y$20="B", MATCH($AF553, $AN$36:$AN$40, 0), MATCH($AF553, $AN$26:$AN$35, 0)), MATCH($AK553, $AP$25:$AV$25, 0), IF($Y$20="B", 2, 1)), 0)</f>
        <v>0</v>
      </c>
      <c r="AF553" s="244" t="str">
        <f t="shared" si="114"/>
        <v>-</v>
      </c>
      <c r="AG553" s="244" t="str">
        <f t="shared" si="121"/>
        <v>-</v>
      </c>
      <c r="AH553" s="245" t="str">
        <f t="shared" si="122"/>
        <v>-</v>
      </c>
      <c r="AI553" s="245" t="str">
        <f t="shared" si="123"/>
        <v>-</v>
      </c>
      <c r="AJ553" s="245" t="str" cm="1">
        <f t="array" ref="AJ553">IF($AG553=1, IF(ISBLANK($L553), "!", $L553), IFERROR(_xlfn.SWITCH(TRUE, AH553&lt;=0.5, "A", AH553&lt;=1, "B", AH553&lt;=1.5, "C", AH553&lt;=2, "D", AH553&lt;=2.5, "E", AH553&lt;=3, "F", AH553&lt;=1000, "G"), "-"))</f>
        <v>-</v>
      </c>
      <c r="AK553" s="245" t="str">
        <f t="shared" si="124"/>
        <v>-</v>
      </c>
      <c r="AL553" s="246" t="str">
        <f t="shared" si="125"/>
        <v>-</v>
      </c>
      <c r="AM553" s="237"/>
      <c r="AN553" s="237"/>
      <c r="AO553" s="237"/>
      <c r="AP553" s="237"/>
      <c r="AQ553" s="237"/>
      <c r="AR553" s="237"/>
      <c r="AS553" s="237"/>
      <c r="AT553" s="237"/>
      <c r="AU553" s="237"/>
      <c r="AV553" s="237"/>
      <c r="AW553" s="13"/>
      <c r="AX553" s="13"/>
    </row>
    <row r="554" spans="1:50" ht="12.75" customHeight="1" x14ac:dyDescent="0.2">
      <c r="A554" s="144">
        <f t="shared" si="112"/>
        <v>16</v>
      </c>
      <c r="B554" s="9">
        <v>531</v>
      </c>
      <c r="C554" s="213"/>
      <c r="D554" s="214"/>
      <c r="E554" s="79" t="str">
        <f>IF(ISBLANK(D554), "", VLOOKUP(D554, Z!$A$2:$C$4127, 3, FALSE))</f>
        <v/>
      </c>
      <c r="F554" s="215"/>
      <c r="G554" s="216"/>
      <c r="H554" s="217" t="b">
        <v>0</v>
      </c>
      <c r="I554" s="217" t="b">
        <v>0</v>
      </c>
      <c r="J554" s="152" t="str">
        <f t="shared" si="115"/>
        <v>-</v>
      </c>
      <c r="K554" s="218"/>
      <c r="L554" s="219"/>
      <c r="M554" s="220"/>
      <c r="N554" s="152" t="str">
        <f t="shared" si="116"/>
        <v>-</v>
      </c>
      <c r="O554" s="221"/>
      <c r="P554" s="222"/>
      <c r="Q554" s="214"/>
      <c r="R554" s="223"/>
      <c r="S554" s="213"/>
      <c r="T554" s="214"/>
      <c r="U554" s="79" t="str">
        <f>IF(ISBLANK(T554), "", VLOOKUP(T554, Z!$A$2:$C$4127, 3, FALSE))</f>
        <v/>
      </c>
      <c r="V554" s="225"/>
      <c r="W554" s="160">
        <f t="shared" si="117"/>
        <v>0</v>
      </c>
      <c r="X554" s="237"/>
      <c r="Y554" s="241">
        <f t="shared" si="118"/>
        <v>0</v>
      </c>
      <c r="Z554" s="242">
        <f t="shared" si="119"/>
        <v>15</v>
      </c>
      <c r="AA554" s="242">
        <v>0.75</v>
      </c>
      <c r="AB554" s="242">
        <f t="shared" si="113"/>
        <v>1.8</v>
      </c>
      <c r="AC554" s="242">
        <f t="shared" si="120"/>
        <v>43</v>
      </c>
      <c r="AD554" s="241" t="str" cm="1">
        <f t="array" ref="AD554">IFERROR(INDEX($AO$26:$AO$35, AF554), "-")</f>
        <v>-</v>
      </c>
      <c r="AE554" s="243" cm="1">
        <f t="array" ref="AE554">IFERROR(INDEX(($AP$26:$AS$35,$AP$36:$AV$40), IF($Y$20="B", MATCH($AF554, $AN$36:$AN$40, 0), MATCH($AF554, $AN$26:$AN$35, 0)), MATCH($AK554, $AP$25:$AV$25, 0), IF($Y$20="B", 2, 1)), 0)</f>
        <v>0</v>
      </c>
      <c r="AF554" s="244" t="str">
        <f t="shared" si="114"/>
        <v>-</v>
      </c>
      <c r="AG554" s="244" t="str">
        <f t="shared" si="121"/>
        <v>-</v>
      </c>
      <c r="AH554" s="245" t="str">
        <f t="shared" si="122"/>
        <v>-</v>
      </c>
      <c r="AI554" s="245" t="str">
        <f t="shared" si="123"/>
        <v>-</v>
      </c>
      <c r="AJ554" s="245" t="str" cm="1">
        <f t="array" ref="AJ554">IF($AG554=1, IF(ISBLANK($L554), "!", $L554), IFERROR(_xlfn.SWITCH(TRUE, AH554&lt;=0.5, "A", AH554&lt;=1, "B", AH554&lt;=1.5, "C", AH554&lt;=2, "D", AH554&lt;=2.5, "E", AH554&lt;=3, "F", AH554&lt;=1000, "G"), "-"))</f>
        <v>-</v>
      </c>
      <c r="AK554" s="245" t="str">
        <f t="shared" si="124"/>
        <v>-</v>
      </c>
      <c r="AL554" s="246" t="str">
        <f t="shared" si="125"/>
        <v>-</v>
      </c>
      <c r="AM554" s="237"/>
      <c r="AN554" s="237"/>
      <c r="AO554" s="237"/>
      <c r="AP554" s="237"/>
      <c r="AQ554" s="237"/>
      <c r="AR554" s="237"/>
      <c r="AS554" s="237"/>
      <c r="AT554" s="237"/>
      <c r="AU554" s="237"/>
      <c r="AV554" s="237"/>
      <c r="AW554" s="13"/>
      <c r="AX554" s="13"/>
    </row>
    <row r="555" spans="1:50" ht="12.75" customHeight="1" x14ac:dyDescent="0.2">
      <c r="A555" s="144">
        <f t="shared" si="112"/>
        <v>16</v>
      </c>
      <c r="B555" s="9">
        <v>532</v>
      </c>
      <c r="C555" s="213"/>
      <c r="D555" s="214"/>
      <c r="E555" s="79" t="str">
        <f>IF(ISBLANK(D555), "", VLOOKUP(D555, Z!$A$2:$C$4127, 3, FALSE))</f>
        <v/>
      </c>
      <c r="F555" s="215"/>
      <c r="G555" s="216"/>
      <c r="H555" s="217" t="b">
        <v>0</v>
      </c>
      <c r="I555" s="217" t="b">
        <v>0</v>
      </c>
      <c r="J555" s="152" t="str">
        <f t="shared" si="115"/>
        <v>-</v>
      </c>
      <c r="K555" s="218"/>
      <c r="L555" s="219"/>
      <c r="M555" s="220"/>
      <c r="N555" s="152" t="str">
        <f t="shared" si="116"/>
        <v>-</v>
      </c>
      <c r="O555" s="221"/>
      <c r="P555" s="222"/>
      <c r="Q555" s="214"/>
      <c r="R555" s="223"/>
      <c r="S555" s="213"/>
      <c r="T555" s="214"/>
      <c r="U555" s="79" t="str">
        <f>IF(ISBLANK(T555), "", VLOOKUP(T555, Z!$A$2:$C$4127, 3, FALSE))</f>
        <v/>
      </c>
      <c r="V555" s="225"/>
      <c r="W555" s="160">
        <f t="shared" si="117"/>
        <v>0</v>
      </c>
      <c r="X555" s="237"/>
      <c r="Y555" s="241">
        <f t="shared" si="118"/>
        <v>0</v>
      </c>
      <c r="Z555" s="242">
        <f t="shared" si="119"/>
        <v>15</v>
      </c>
      <c r="AA555" s="242">
        <v>0.75</v>
      </c>
      <c r="AB555" s="242">
        <f t="shared" si="113"/>
        <v>1.8</v>
      </c>
      <c r="AC555" s="242">
        <f t="shared" si="120"/>
        <v>43</v>
      </c>
      <c r="AD555" s="241" t="str" cm="1">
        <f t="array" ref="AD555">IFERROR(INDEX($AO$26:$AO$35, AF555), "-")</f>
        <v>-</v>
      </c>
      <c r="AE555" s="243" cm="1">
        <f t="array" ref="AE555">IFERROR(INDEX(($AP$26:$AS$35,$AP$36:$AV$40), IF($Y$20="B", MATCH($AF555, $AN$36:$AN$40, 0), MATCH($AF555, $AN$26:$AN$35, 0)), MATCH($AK555, $AP$25:$AV$25, 0), IF($Y$20="B", 2, 1)), 0)</f>
        <v>0</v>
      </c>
      <c r="AF555" s="244" t="str">
        <f t="shared" si="114"/>
        <v>-</v>
      </c>
      <c r="AG555" s="244" t="str">
        <f t="shared" si="121"/>
        <v>-</v>
      </c>
      <c r="AH555" s="245" t="str">
        <f t="shared" si="122"/>
        <v>-</v>
      </c>
      <c r="AI555" s="245" t="str">
        <f t="shared" si="123"/>
        <v>-</v>
      </c>
      <c r="AJ555" s="245" t="str" cm="1">
        <f t="array" ref="AJ555">IF($AG555=1, IF(ISBLANK($L555), "!", $L555), IFERROR(_xlfn.SWITCH(TRUE, AH555&lt;=0.5, "A", AH555&lt;=1, "B", AH555&lt;=1.5, "C", AH555&lt;=2, "D", AH555&lt;=2.5, "E", AH555&lt;=3, "F", AH555&lt;=1000, "G"), "-"))</f>
        <v>-</v>
      </c>
      <c r="AK555" s="245" t="str">
        <f t="shared" si="124"/>
        <v>-</v>
      </c>
      <c r="AL555" s="246" t="str">
        <f t="shared" si="125"/>
        <v>-</v>
      </c>
      <c r="AM555" s="237"/>
      <c r="AN555" s="237"/>
      <c r="AO555" s="237"/>
      <c r="AP555" s="237"/>
      <c r="AQ555" s="237"/>
      <c r="AR555" s="237"/>
      <c r="AS555" s="237"/>
      <c r="AT555" s="237"/>
      <c r="AU555" s="237"/>
      <c r="AV555" s="237"/>
      <c r="AW555" s="13"/>
      <c r="AX555" s="13"/>
    </row>
    <row r="556" spans="1:50" ht="12.75" customHeight="1" x14ac:dyDescent="0.2">
      <c r="A556" s="144">
        <f t="shared" si="112"/>
        <v>16</v>
      </c>
      <c r="B556" s="9">
        <v>533</v>
      </c>
      <c r="C556" s="213"/>
      <c r="D556" s="214"/>
      <c r="E556" s="79" t="str">
        <f>IF(ISBLANK(D556), "", VLOOKUP(D556, Z!$A$2:$C$4127, 3, FALSE))</f>
        <v/>
      </c>
      <c r="F556" s="215"/>
      <c r="G556" s="216"/>
      <c r="H556" s="217" t="b">
        <v>0</v>
      </c>
      <c r="I556" s="217" t="b">
        <v>0</v>
      </c>
      <c r="J556" s="152" t="str">
        <f t="shared" si="115"/>
        <v>-</v>
      </c>
      <c r="K556" s="218"/>
      <c r="L556" s="219"/>
      <c r="M556" s="220"/>
      <c r="N556" s="152" t="str">
        <f t="shared" si="116"/>
        <v>-</v>
      </c>
      <c r="O556" s="221"/>
      <c r="P556" s="222"/>
      <c r="Q556" s="214"/>
      <c r="R556" s="223"/>
      <c r="S556" s="213"/>
      <c r="T556" s="214"/>
      <c r="U556" s="79" t="str">
        <f>IF(ISBLANK(T556), "", VLOOKUP(T556, Z!$A$2:$C$4127, 3, FALSE))</f>
        <v/>
      </c>
      <c r="V556" s="225"/>
      <c r="W556" s="160">
        <f t="shared" si="117"/>
        <v>0</v>
      </c>
      <c r="X556" s="237"/>
      <c r="Y556" s="241">
        <f t="shared" si="118"/>
        <v>0</v>
      </c>
      <c r="Z556" s="242">
        <f t="shared" si="119"/>
        <v>15</v>
      </c>
      <c r="AA556" s="242">
        <v>0.75</v>
      </c>
      <c r="AB556" s="242">
        <f t="shared" si="113"/>
        <v>1.8</v>
      </c>
      <c r="AC556" s="242">
        <f t="shared" si="120"/>
        <v>43</v>
      </c>
      <c r="AD556" s="241" t="str" cm="1">
        <f t="array" ref="AD556">IFERROR(INDEX($AO$26:$AO$35, AF556), "-")</f>
        <v>-</v>
      </c>
      <c r="AE556" s="243" cm="1">
        <f t="array" ref="AE556">IFERROR(INDEX(($AP$26:$AS$35,$AP$36:$AV$40), IF($Y$20="B", MATCH($AF556, $AN$36:$AN$40, 0), MATCH($AF556, $AN$26:$AN$35, 0)), MATCH($AK556, $AP$25:$AV$25, 0), IF($Y$20="B", 2, 1)), 0)</f>
        <v>0</v>
      </c>
      <c r="AF556" s="244" t="str">
        <f t="shared" si="114"/>
        <v>-</v>
      </c>
      <c r="AG556" s="244" t="str">
        <f t="shared" si="121"/>
        <v>-</v>
      </c>
      <c r="AH556" s="245" t="str">
        <f t="shared" si="122"/>
        <v>-</v>
      </c>
      <c r="AI556" s="245" t="str">
        <f t="shared" si="123"/>
        <v>-</v>
      </c>
      <c r="AJ556" s="245" t="str" cm="1">
        <f t="array" ref="AJ556">IF($AG556=1, IF(ISBLANK($L556), "!", $L556), IFERROR(_xlfn.SWITCH(TRUE, AH556&lt;=0.5, "A", AH556&lt;=1, "B", AH556&lt;=1.5, "C", AH556&lt;=2, "D", AH556&lt;=2.5, "E", AH556&lt;=3, "F", AH556&lt;=1000, "G"), "-"))</f>
        <v>-</v>
      </c>
      <c r="AK556" s="245" t="str">
        <f t="shared" si="124"/>
        <v>-</v>
      </c>
      <c r="AL556" s="246" t="str">
        <f t="shared" si="125"/>
        <v>-</v>
      </c>
      <c r="AM556" s="237"/>
      <c r="AN556" s="237"/>
      <c r="AO556" s="237"/>
      <c r="AP556" s="237"/>
      <c r="AQ556" s="237"/>
      <c r="AR556" s="237"/>
      <c r="AS556" s="237"/>
      <c r="AT556" s="237"/>
      <c r="AU556" s="237"/>
      <c r="AV556" s="237"/>
      <c r="AW556" s="13"/>
      <c r="AX556" s="13"/>
    </row>
    <row r="557" spans="1:50" ht="12.75" customHeight="1" x14ac:dyDescent="0.2">
      <c r="A557" s="144">
        <f t="shared" si="112"/>
        <v>16</v>
      </c>
      <c r="B557" s="9">
        <v>534</v>
      </c>
      <c r="C557" s="213"/>
      <c r="D557" s="214"/>
      <c r="E557" s="79" t="str">
        <f>IF(ISBLANK(D557), "", VLOOKUP(D557, Z!$A$2:$C$4127, 3, FALSE))</f>
        <v/>
      </c>
      <c r="F557" s="215"/>
      <c r="G557" s="216"/>
      <c r="H557" s="217" t="b">
        <v>0</v>
      </c>
      <c r="I557" s="217" t="b">
        <v>0</v>
      </c>
      <c r="J557" s="152" t="str">
        <f t="shared" si="115"/>
        <v>-</v>
      </c>
      <c r="K557" s="218"/>
      <c r="L557" s="219"/>
      <c r="M557" s="220"/>
      <c r="N557" s="152" t="str">
        <f t="shared" si="116"/>
        <v>-</v>
      </c>
      <c r="O557" s="221"/>
      <c r="P557" s="222"/>
      <c r="Q557" s="214"/>
      <c r="R557" s="223"/>
      <c r="S557" s="213"/>
      <c r="T557" s="214"/>
      <c r="U557" s="79" t="str">
        <f>IF(ISBLANK(T557), "", VLOOKUP(T557, Z!$A$2:$C$4127, 3, FALSE))</f>
        <v/>
      </c>
      <c r="V557" s="225"/>
      <c r="W557" s="160">
        <f t="shared" si="117"/>
        <v>0</v>
      </c>
      <c r="X557" s="237"/>
      <c r="Y557" s="241">
        <f t="shared" si="118"/>
        <v>0</v>
      </c>
      <c r="Z557" s="242">
        <f t="shared" si="119"/>
        <v>15</v>
      </c>
      <c r="AA557" s="242">
        <v>0.75</v>
      </c>
      <c r="AB557" s="242">
        <f t="shared" si="113"/>
        <v>1.8</v>
      </c>
      <c r="AC557" s="242">
        <f t="shared" si="120"/>
        <v>43</v>
      </c>
      <c r="AD557" s="241" t="str" cm="1">
        <f t="array" ref="AD557">IFERROR(INDEX($AO$26:$AO$35, AF557), "-")</f>
        <v>-</v>
      </c>
      <c r="AE557" s="243" cm="1">
        <f t="array" ref="AE557">IFERROR(INDEX(($AP$26:$AS$35,$AP$36:$AV$40), IF($Y$20="B", MATCH($AF557, $AN$36:$AN$40, 0), MATCH($AF557, $AN$26:$AN$35, 0)), MATCH($AK557, $AP$25:$AV$25, 0), IF($Y$20="B", 2, 1)), 0)</f>
        <v>0</v>
      </c>
      <c r="AF557" s="244" t="str">
        <f t="shared" si="114"/>
        <v>-</v>
      </c>
      <c r="AG557" s="244" t="str">
        <f t="shared" si="121"/>
        <v>-</v>
      </c>
      <c r="AH557" s="245" t="str">
        <f t="shared" si="122"/>
        <v>-</v>
      </c>
      <c r="AI557" s="245" t="str">
        <f t="shared" si="123"/>
        <v>-</v>
      </c>
      <c r="AJ557" s="245" t="str" cm="1">
        <f t="array" ref="AJ557">IF($AG557=1, IF(ISBLANK($L557), "!", $L557), IFERROR(_xlfn.SWITCH(TRUE, AH557&lt;=0.5, "A", AH557&lt;=1, "B", AH557&lt;=1.5, "C", AH557&lt;=2, "D", AH557&lt;=2.5, "E", AH557&lt;=3, "F", AH557&lt;=1000, "G"), "-"))</f>
        <v>-</v>
      </c>
      <c r="AK557" s="245" t="str">
        <f t="shared" si="124"/>
        <v>-</v>
      </c>
      <c r="AL557" s="246" t="str">
        <f t="shared" si="125"/>
        <v>-</v>
      </c>
      <c r="AM557" s="237"/>
      <c r="AN557" s="237"/>
      <c r="AO557" s="237"/>
      <c r="AP557" s="237"/>
      <c r="AQ557" s="237"/>
      <c r="AR557" s="237"/>
      <c r="AS557" s="237"/>
      <c r="AT557" s="237"/>
      <c r="AU557" s="237"/>
      <c r="AV557" s="237"/>
      <c r="AW557" s="13"/>
      <c r="AX557" s="13"/>
    </row>
    <row r="558" spans="1:50" ht="12.75" customHeight="1" x14ac:dyDescent="0.2">
      <c r="A558" s="144">
        <f t="shared" si="112"/>
        <v>16</v>
      </c>
      <c r="B558" s="9">
        <v>535</v>
      </c>
      <c r="C558" s="213"/>
      <c r="D558" s="214"/>
      <c r="E558" s="79" t="str">
        <f>IF(ISBLANK(D558), "", VLOOKUP(D558, Z!$A$2:$C$4127, 3, FALSE))</f>
        <v/>
      </c>
      <c r="F558" s="215"/>
      <c r="G558" s="216"/>
      <c r="H558" s="217" t="b">
        <v>0</v>
      </c>
      <c r="I558" s="217" t="b">
        <v>0</v>
      </c>
      <c r="J558" s="152" t="str">
        <f t="shared" si="115"/>
        <v>-</v>
      </c>
      <c r="K558" s="218"/>
      <c r="L558" s="219"/>
      <c r="M558" s="220"/>
      <c r="N558" s="152" t="str">
        <f t="shared" si="116"/>
        <v>-</v>
      </c>
      <c r="O558" s="221"/>
      <c r="P558" s="222"/>
      <c r="Q558" s="214"/>
      <c r="R558" s="223"/>
      <c r="S558" s="213"/>
      <c r="T558" s="214"/>
      <c r="U558" s="79" t="str">
        <f>IF(ISBLANK(T558), "", VLOOKUP(T558, Z!$A$2:$C$4127, 3, FALSE))</f>
        <v/>
      </c>
      <c r="V558" s="225"/>
      <c r="W558" s="160">
        <f t="shared" si="117"/>
        <v>0</v>
      </c>
      <c r="X558" s="237"/>
      <c r="Y558" s="241">
        <f t="shared" si="118"/>
        <v>0</v>
      </c>
      <c r="Z558" s="242">
        <f t="shared" si="119"/>
        <v>15</v>
      </c>
      <c r="AA558" s="242">
        <v>0.75</v>
      </c>
      <c r="AB558" s="242">
        <f t="shared" si="113"/>
        <v>1.8</v>
      </c>
      <c r="AC558" s="242">
        <f t="shared" si="120"/>
        <v>43</v>
      </c>
      <c r="AD558" s="241" t="str" cm="1">
        <f t="array" ref="AD558">IFERROR(INDEX($AO$26:$AO$35, AF558), "-")</f>
        <v>-</v>
      </c>
      <c r="AE558" s="243" cm="1">
        <f t="array" ref="AE558">IFERROR(INDEX(($AP$26:$AS$35,$AP$36:$AV$40), IF($Y$20="B", MATCH($AF558, $AN$36:$AN$40, 0), MATCH($AF558, $AN$26:$AN$35, 0)), MATCH($AK558, $AP$25:$AV$25, 0), IF($Y$20="B", 2, 1)), 0)</f>
        <v>0</v>
      </c>
      <c r="AF558" s="244" t="str">
        <f t="shared" si="114"/>
        <v>-</v>
      </c>
      <c r="AG558" s="244" t="str">
        <f t="shared" si="121"/>
        <v>-</v>
      </c>
      <c r="AH558" s="245" t="str">
        <f t="shared" si="122"/>
        <v>-</v>
      </c>
      <c r="AI558" s="245" t="str">
        <f t="shared" si="123"/>
        <v>-</v>
      </c>
      <c r="AJ558" s="245" t="str" cm="1">
        <f t="array" ref="AJ558">IF($AG558=1, IF(ISBLANK($L558), "!", $L558), IFERROR(_xlfn.SWITCH(TRUE, AH558&lt;=0.5, "A", AH558&lt;=1, "B", AH558&lt;=1.5, "C", AH558&lt;=2, "D", AH558&lt;=2.5, "E", AH558&lt;=3, "F", AH558&lt;=1000, "G"), "-"))</f>
        <v>-</v>
      </c>
      <c r="AK558" s="245" t="str">
        <f t="shared" si="124"/>
        <v>-</v>
      </c>
      <c r="AL558" s="246" t="str">
        <f t="shared" si="125"/>
        <v>-</v>
      </c>
      <c r="AM558" s="237"/>
      <c r="AN558" s="237"/>
      <c r="AO558" s="237"/>
      <c r="AP558" s="237"/>
      <c r="AQ558" s="237"/>
      <c r="AR558" s="237"/>
      <c r="AS558" s="237"/>
      <c r="AT558" s="237"/>
      <c r="AU558" s="237"/>
      <c r="AV558" s="237"/>
      <c r="AW558" s="13"/>
      <c r="AX558" s="13"/>
    </row>
    <row r="559" spans="1:50" ht="12.75" customHeight="1" x14ac:dyDescent="0.2">
      <c r="A559" s="144">
        <f t="shared" si="112"/>
        <v>16</v>
      </c>
      <c r="B559" s="9">
        <v>536</v>
      </c>
      <c r="C559" s="213"/>
      <c r="D559" s="214"/>
      <c r="E559" s="79" t="str">
        <f>IF(ISBLANK(D559), "", VLOOKUP(D559, Z!$A$2:$C$4127, 3, FALSE))</f>
        <v/>
      </c>
      <c r="F559" s="215"/>
      <c r="G559" s="216"/>
      <c r="H559" s="217" t="b">
        <v>0</v>
      </c>
      <c r="I559" s="217" t="b">
        <v>0</v>
      </c>
      <c r="J559" s="152" t="str">
        <f t="shared" si="115"/>
        <v>-</v>
      </c>
      <c r="K559" s="218"/>
      <c r="L559" s="219"/>
      <c r="M559" s="220"/>
      <c r="N559" s="152" t="str">
        <f t="shared" si="116"/>
        <v>-</v>
      </c>
      <c r="O559" s="221"/>
      <c r="P559" s="222"/>
      <c r="Q559" s="214"/>
      <c r="R559" s="223"/>
      <c r="S559" s="213"/>
      <c r="T559" s="214"/>
      <c r="U559" s="79" t="str">
        <f>IF(ISBLANK(T559), "", VLOOKUP(T559, Z!$A$2:$C$4127, 3, FALSE))</f>
        <v/>
      </c>
      <c r="V559" s="225"/>
      <c r="W559" s="160">
        <f t="shared" si="117"/>
        <v>0</v>
      </c>
      <c r="X559" s="237"/>
      <c r="Y559" s="241">
        <f t="shared" si="118"/>
        <v>0</v>
      </c>
      <c r="Z559" s="242">
        <f t="shared" si="119"/>
        <v>15</v>
      </c>
      <c r="AA559" s="242">
        <v>0.75</v>
      </c>
      <c r="AB559" s="242">
        <f t="shared" si="113"/>
        <v>1.8</v>
      </c>
      <c r="AC559" s="242">
        <f t="shared" si="120"/>
        <v>43</v>
      </c>
      <c r="AD559" s="241" t="str" cm="1">
        <f t="array" ref="AD559">IFERROR(INDEX($AO$26:$AO$35, AF559), "-")</f>
        <v>-</v>
      </c>
      <c r="AE559" s="243" cm="1">
        <f t="array" ref="AE559">IFERROR(INDEX(($AP$26:$AS$35,$AP$36:$AV$40), IF($Y$20="B", MATCH($AF559, $AN$36:$AN$40, 0), MATCH($AF559, $AN$26:$AN$35, 0)), MATCH($AK559, $AP$25:$AV$25, 0), IF($Y$20="B", 2, 1)), 0)</f>
        <v>0</v>
      </c>
      <c r="AF559" s="244" t="str">
        <f t="shared" si="114"/>
        <v>-</v>
      </c>
      <c r="AG559" s="244" t="str">
        <f t="shared" si="121"/>
        <v>-</v>
      </c>
      <c r="AH559" s="245" t="str">
        <f t="shared" si="122"/>
        <v>-</v>
      </c>
      <c r="AI559" s="245" t="str">
        <f t="shared" si="123"/>
        <v>-</v>
      </c>
      <c r="AJ559" s="245" t="str" cm="1">
        <f t="array" ref="AJ559">IF($AG559=1, IF(ISBLANK($L559), "!", $L559), IFERROR(_xlfn.SWITCH(TRUE, AH559&lt;=0.5, "A", AH559&lt;=1, "B", AH559&lt;=1.5, "C", AH559&lt;=2, "D", AH559&lt;=2.5, "E", AH559&lt;=3, "F", AH559&lt;=1000, "G"), "-"))</f>
        <v>-</v>
      </c>
      <c r="AK559" s="245" t="str">
        <f t="shared" si="124"/>
        <v>-</v>
      </c>
      <c r="AL559" s="246" t="str">
        <f t="shared" si="125"/>
        <v>-</v>
      </c>
      <c r="AM559" s="237"/>
      <c r="AN559" s="237"/>
      <c r="AO559" s="237"/>
      <c r="AP559" s="237"/>
      <c r="AQ559" s="237"/>
      <c r="AR559" s="237"/>
      <c r="AS559" s="237"/>
      <c r="AT559" s="237"/>
      <c r="AU559" s="237"/>
      <c r="AV559" s="237"/>
      <c r="AW559" s="13"/>
      <c r="AX559" s="13"/>
    </row>
    <row r="560" spans="1:50" ht="12.75" customHeight="1" x14ac:dyDescent="0.2">
      <c r="A560" s="144">
        <f t="shared" si="112"/>
        <v>16</v>
      </c>
      <c r="B560" s="9">
        <v>537</v>
      </c>
      <c r="C560" s="213"/>
      <c r="D560" s="214"/>
      <c r="E560" s="79" t="str">
        <f>IF(ISBLANK(D560), "", VLOOKUP(D560, Z!$A$2:$C$4127, 3, FALSE))</f>
        <v/>
      </c>
      <c r="F560" s="215"/>
      <c r="G560" s="216"/>
      <c r="H560" s="217" t="b">
        <v>0</v>
      </c>
      <c r="I560" s="217" t="b">
        <v>0</v>
      </c>
      <c r="J560" s="152" t="str">
        <f t="shared" si="115"/>
        <v>-</v>
      </c>
      <c r="K560" s="218"/>
      <c r="L560" s="219"/>
      <c r="M560" s="220"/>
      <c r="N560" s="152" t="str">
        <f t="shared" si="116"/>
        <v>-</v>
      </c>
      <c r="O560" s="221"/>
      <c r="P560" s="222"/>
      <c r="Q560" s="214"/>
      <c r="R560" s="223"/>
      <c r="S560" s="213"/>
      <c r="T560" s="214"/>
      <c r="U560" s="79" t="str">
        <f>IF(ISBLANK(T560), "", VLOOKUP(T560, Z!$A$2:$C$4127, 3, FALSE))</f>
        <v/>
      </c>
      <c r="V560" s="225"/>
      <c r="W560" s="160">
        <f t="shared" si="117"/>
        <v>0</v>
      </c>
      <c r="X560" s="237"/>
      <c r="Y560" s="241">
        <f t="shared" si="118"/>
        <v>0</v>
      </c>
      <c r="Z560" s="242">
        <f t="shared" si="119"/>
        <v>15</v>
      </c>
      <c r="AA560" s="242">
        <v>0.75</v>
      </c>
      <c r="AB560" s="242">
        <f t="shared" si="113"/>
        <v>1.8</v>
      </c>
      <c r="AC560" s="242">
        <f t="shared" si="120"/>
        <v>43</v>
      </c>
      <c r="AD560" s="241" t="str" cm="1">
        <f t="array" ref="AD560">IFERROR(INDEX($AO$26:$AO$35, AF560), "-")</f>
        <v>-</v>
      </c>
      <c r="AE560" s="243" cm="1">
        <f t="array" ref="AE560">IFERROR(INDEX(($AP$26:$AS$35,$AP$36:$AV$40), IF($Y$20="B", MATCH($AF560, $AN$36:$AN$40, 0), MATCH($AF560, $AN$26:$AN$35, 0)), MATCH($AK560, $AP$25:$AV$25, 0), IF($Y$20="B", 2, 1)), 0)</f>
        <v>0</v>
      </c>
      <c r="AF560" s="244" t="str">
        <f t="shared" si="114"/>
        <v>-</v>
      </c>
      <c r="AG560" s="244" t="str">
        <f t="shared" si="121"/>
        <v>-</v>
      </c>
      <c r="AH560" s="245" t="str">
        <f t="shared" si="122"/>
        <v>-</v>
      </c>
      <c r="AI560" s="245" t="str">
        <f t="shared" si="123"/>
        <v>-</v>
      </c>
      <c r="AJ560" s="245" t="str" cm="1">
        <f t="array" ref="AJ560">IF($AG560=1, IF(ISBLANK($L560), "!", $L560), IFERROR(_xlfn.SWITCH(TRUE, AH560&lt;=0.5, "A", AH560&lt;=1, "B", AH560&lt;=1.5, "C", AH560&lt;=2, "D", AH560&lt;=2.5, "E", AH560&lt;=3, "F", AH560&lt;=1000, "G"), "-"))</f>
        <v>-</v>
      </c>
      <c r="AK560" s="245" t="str">
        <f t="shared" si="124"/>
        <v>-</v>
      </c>
      <c r="AL560" s="246" t="str">
        <f t="shared" si="125"/>
        <v>-</v>
      </c>
      <c r="AM560" s="237"/>
      <c r="AN560" s="237"/>
      <c r="AO560" s="237"/>
      <c r="AP560" s="237"/>
      <c r="AQ560" s="237"/>
      <c r="AR560" s="237"/>
      <c r="AS560" s="237"/>
      <c r="AT560" s="237"/>
      <c r="AU560" s="237"/>
      <c r="AV560" s="237"/>
      <c r="AW560" s="13"/>
      <c r="AX560" s="13"/>
    </row>
    <row r="561" spans="1:50" ht="12.75" customHeight="1" x14ac:dyDescent="0.2">
      <c r="A561" s="144">
        <f t="shared" si="112"/>
        <v>16</v>
      </c>
      <c r="B561" s="9">
        <v>538</v>
      </c>
      <c r="C561" s="213"/>
      <c r="D561" s="214"/>
      <c r="E561" s="79" t="str">
        <f>IF(ISBLANK(D561), "", VLOOKUP(D561, Z!$A$2:$C$4127, 3, FALSE))</f>
        <v/>
      </c>
      <c r="F561" s="215"/>
      <c r="G561" s="216"/>
      <c r="H561" s="217" t="b">
        <v>0</v>
      </c>
      <c r="I561" s="217" t="b">
        <v>0</v>
      </c>
      <c r="J561" s="152" t="str">
        <f t="shared" si="115"/>
        <v>-</v>
      </c>
      <c r="K561" s="218"/>
      <c r="L561" s="219"/>
      <c r="M561" s="220"/>
      <c r="N561" s="152" t="str">
        <f t="shared" si="116"/>
        <v>-</v>
      </c>
      <c r="O561" s="221"/>
      <c r="P561" s="222"/>
      <c r="Q561" s="214"/>
      <c r="R561" s="223"/>
      <c r="S561" s="213"/>
      <c r="T561" s="214"/>
      <c r="U561" s="79" t="str">
        <f>IF(ISBLANK(T561), "", VLOOKUP(T561, Z!$A$2:$C$4127, 3, FALSE))</f>
        <v/>
      </c>
      <c r="V561" s="225"/>
      <c r="W561" s="160">
        <f t="shared" si="117"/>
        <v>0</v>
      </c>
      <c r="X561" s="237"/>
      <c r="Y561" s="241">
        <f t="shared" si="118"/>
        <v>0</v>
      </c>
      <c r="Z561" s="242">
        <f t="shared" si="119"/>
        <v>15</v>
      </c>
      <c r="AA561" s="242">
        <v>0.75</v>
      </c>
      <c r="AB561" s="242">
        <f t="shared" si="113"/>
        <v>1.8</v>
      </c>
      <c r="AC561" s="242">
        <f t="shared" si="120"/>
        <v>43</v>
      </c>
      <c r="AD561" s="241" t="str" cm="1">
        <f t="array" ref="AD561">IFERROR(INDEX($AO$26:$AO$35, AF561), "-")</f>
        <v>-</v>
      </c>
      <c r="AE561" s="243" cm="1">
        <f t="array" ref="AE561">IFERROR(INDEX(($AP$26:$AS$35,$AP$36:$AV$40), IF($Y$20="B", MATCH($AF561, $AN$36:$AN$40, 0), MATCH($AF561, $AN$26:$AN$35, 0)), MATCH($AK561, $AP$25:$AV$25, 0), IF($Y$20="B", 2, 1)), 0)</f>
        <v>0</v>
      </c>
      <c r="AF561" s="244" t="str">
        <f t="shared" si="114"/>
        <v>-</v>
      </c>
      <c r="AG561" s="244" t="str">
        <f t="shared" si="121"/>
        <v>-</v>
      </c>
      <c r="AH561" s="245" t="str">
        <f t="shared" si="122"/>
        <v>-</v>
      </c>
      <c r="AI561" s="245" t="str">
        <f t="shared" si="123"/>
        <v>-</v>
      </c>
      <c r="AJ561" s="245" t="str" cm="1">
        <f t="array" ref="AJ561">IF($AG561=1, IF(ISBLANK($L561), "!", $L561), IFERROR(_xlfn.SWITCH(TRUE, AH561&lt;=0.5, "A", AH561&lt;=1, "B", AH561&lt;=1.5, "C", AH561&lt;=2, "D", AH561&lt;=2.5, "E", AH561&lt;=3, "F", AH561&lt;=1000, "G"), "-"))</f>
        <v>-</v>
      </c>
      <c r="AK561" s="245" t="str">
        <f t="shared" si="124"/>
        <v>-</v>
      </c>
      <c r="AL561" s="246" t="str">
        <f t="shared" si="125"/>
        <v>-</v>
      </c>
      <c r="AM561" s="237"/>
      <c r="AN561" s="237"/>
      <c r="AO561" s="237"/>
      <c r="AP561" s="237"/>
      <c r="AQ561" s="237"/>
      <c r="AR561" s="237"/>
      <c r="AS561" s="237"/>
      <c r="AT561" s="237"/>
      <c r="AU561" s="237"/>
      <c r="AV561" s="237"/>
      <c r="AW561" s="13"/>
      <c r="AX561" s="13"/>
    </row>
    <row r="562" spans="1:50" ht="12.75" customHeight="1" x14ac:dyDescent="0.2">
      <c r="A562" s="144">
        <f t="shared" si="112"/>
        <v>16</v>
      </c>
      <c r="B562" s="9">
        <v>539</v>
      </c>
      <c r="C562" s="213"/>
      <c r="D562" s="214"/>
      <c r="E562" s="79" t="str">
        <f>IF(ISBLANK(D562), "", VLOOKUP(D562, Z!$A$2:$C$4127, 3, FALSE))</f>
        <v/>
      </c>
      <c r="F562" s="215"/>
      <c r="G562" s="216"/>
      <c r="H562" s="217" t="b">
        <v>0</v>
      </c>
      <c r="I562" s="217" t="b">
        <v>0</v>
      </c>
      <c r="J562" s="152" t="str">
        <f t="shared" si="115"/>
        <v>-</v>
      </c>
      <c r="K562" s="218"/>
      <c r="L562" s="219"/>
      <c r="M562" s="220"/>
      <c r="N562" s="152" t="str">
        <f t="shared" si="116"/>
        <v>-</v>
      </c>
      <c r="O562" s="221"/>
      <c r="P562" s="222"/>
      <c r="Q562" s="214"/>
      <c r="R562" s="223"/>
      <c r="S562" s="213"/>
      <c r="T562" s="214"/>
      <c r="U562" s="79" t="str">
        <f>IF(ISBLANK(T562), "", VLOOKUP(T562, Z!$A$2:$C$4127, 3, FALSE))</f>
        <v/>
      </c>
      <c r="V562" s="225"/>
      <c r="W562" s="160">
        <f t="shared" si="117"/>
        <v>0</v>
      </c>
      <c r="X562" s="237"/>
      <c r="Y562" s="241">
        <f t="shared" si="118"/>
        <v>0</v>
      </c>
      <c r="Z562" s="242">
        <f t="shared" si="119"/>
        <v>15</v>
      </c>
      <c r="AA562" s="242">
        <v>0.75</v>
      </c>
      <c r="AB562" s="242">
        <f t="shared" si="113"/>
        <v>1.8</v>
      </c>
      <c r="AC562" s="242">
        <f t="shared" si="120"/>
        <v>43</v>
      </c>
      <c r="AD562" s="241" t="str" cm="1">
        <f t="array" ref="AD562">IFERROR(INDEX($AO$26:$AO$35, AF562), "-")</f>
        <v>-</v>
      </c>
      <c r="AE562" s="243" cm="1">
        <f t="array" ref="AE562">IFERROR(INDEX(($AP$26:$AS$35,$AP$36:$AV$40), IF($Y$20="B", MATCH($AF562, $AN$36:$AN$40, 0), MATCH($AF562, $AN$26:$AN$35, 0)), MATCH($AK562, $AP$25:$AV$25, 0), IF($Y$20="B", 2, 1)), 0)</f>
        <v>0</v>
      </c>
      <c r="AF562" s="244" t="str">
        <f t="shared" si="114"/>
        <v>-</v>
      </c>
      <c r="AG562" s="244" t="str">
        <f t="shared" si="121"/>
        <v>-</v>
      </c>
      <c r="AH562" s="245" t="str">
        <f t="shared" si="122"/>
        <v>-</v>
      </c>
      <c r="AI562" s="245" t="str">
        <f t="shared" si="123"/>
        <v>-</v>
      </c>
      <c r="AJ562" s="245" t="str" cm="1">
        <f t="array" ref="AJ562">IF($AG562=1, IF(ISBLANK($L562), "!", $L562), IFERROR(_xlfn.SWITCH(TRUE, AH562&lt;=0.5, "A", AH562&lt;=1, "B", AH562&lt;=1.5, "C", AH562&lt;=2, "D", AH562&lt;=2.5, "E", AH562&lt;=3, "F", AH562&lt;=1000, "G"), "-"))</f>
        <v>-</v>
      </c>
      <c r="AK562" s="245" t="str">
        <f t="shared" si="124"/>
        <v>-</v>
      </c>
      <c r="AL562" s="246" t="str">
        <f t="shared" si="125"/>
        <v>-</v>
      </c>
      <c r="AM562" s="237"/>
      <c r="AN562" s="237"/>
      <c r="AO562" s="237"/>
      <c r="AP562" s="237"/>
      <c r="AQ562" s="237"/>
      <c r="AR562" s="237"/>
      <c r="AS562" s="237"/>
      <c r="AT562" s="237"/>
      <c r="AU562" s="237"/>
      <c r="AV562" s="237"/>
      <c r="AW562" s="13"/>
      <c r="AX562" s="13"/>
    </row>
    <row r="563" spans="1:50" ht="12.75" customHeight="1" x14ac:dyDescent="0.2">
      <c r="A563" s="144">
        <f t="shared" si="112"/>
        <v>16</v>
      </c>
      <c r="B563" s="9">
        <v>540</v>
      </c>
      <c r="C563" s="213"/>
      <c r="D563" s="214"/>
      <c r="E563" s="79" t="str">
        <f>IF(ISBLANK(D563), "", VLOOKUP(D563, Z!$A$2:$C$4127, 3, FALSE))</f>
        <v/>
      </c>
      <c r="F563" s="215"/>
      <c r="G563" s="216"/>
      <c r="H563" s="217" t="b">
        <v>0</v>
      </c>
      <c r="I563" s="217" t="b">
        <v>0</v>
      </c>
      <c r="J563" s="152" t="str">
        <f t="shared" si="115"/>
        <v>-</v>
      </c>
      <c r="K563" s="218"/>
      <c r="L563" s="219"/>
      <c r="M563" s="220"/>
      <c r="N563" s="152" t="str">
        <f t="shared" si="116"/>
        <v>-</v>
      </c>
      <c r="O563" s="221"/>
      <c r="P563" s="222"/>
      <c r="Q563" s="214"/>
      <c r="R563" s="223"/>
      <c r="S563" s="213"/>
      <c r="T563" s="214"/>
      <c r="U563" s="79" t="str">
        <f>IF(ISBLANK(T563), "", VLOOKUP(T563, Z!$A$2:$C$4127, 3, FALSE))</f>
        <v/>
      </c>
      <c r="V563" s="225"/>
      <c r="W563" s="160">
        <f t="shared" si="117"/>
        <v>0</v>
      </c>
      <c r="X563" s="237"/>
      <c r="Y563" s="241">
        <f t="shared" si="118"/>
        <v>0</v>
      </c>
      <c r="Z563" s="242">
        <f t="shared" si="119"/>
        <v>15</v>
      </c>
      <c r="AA563" s="242">
        <v>0.75</v>
      </c>
      <c r="AB563" s="242">
        <f t="shared" si="113"/>
        <v>1.8</v>
      </c>
      <c r="AC563" s="242">
        <f t="shared" si="120"/>
        <v>43</v>
      </c>
      <c r="AD563" s="241" t="str" cm="1">
        <f t="array" ref="AD563">IFERROR(INDEX($AO$26:$AO$35, AF563), "-")</f>
        <v>-</v>
      </c>
      <c r="AE563" s="243" cm="1">
        <f t="array" ref="AE563">IFERROR(INDEX(($AP$26:$AS$35,$AP$36:$AV$40), IF($Y$20="B", MATCH($AF563, $AN$36:$AN$40, 0), MATCH($AF563, $AN$26:$AN$35, 0)), MATCH($AK563, $AP$25:$AV$25, 0), IF($Y$20="B", 2, 1)), 0)</f>
        <v>0</v>
      </c>
      <c r="AF563" s="244" t="str">
        <f t="shared" si="114"/>
        <v>-</v>
      </c>
      <c r="AG563" s="244" t="str">
        <f t="shared" si="121"/>
        <v>-</v>
      </c>
      <c r="AH563" s="245" t="str">
        <f t="shared" si="122"/>
        <v>-</v>
      </c>
      <c r="AI563" s="245" t="str">
        <f t="shared" si="123"/>
        <v>-</v>
      </c>
      <c r="AJ563" s="245" t="str" cm="1">
        <f t="array" ref="AJ563">IF($AG563=1, IF(ISBLANK($L563), "!", $L563), IFERROR(_xlfn.SWITCH(TRUE, AH563&lt;=0.5, "A", AH563&lt;=1, "B", AH563&lt;=1.5, "C", AH563&lt;=2, "D", AH563&lt;=2.5, "E", AH563&lt;=3, "F", AH563&lt;=1000, "G"), "-"))</f>
        <v>-</v>
      </c>
      <c r="AK563" s="245" t="str">
        <f t="shared" si="124"/>
        <v>-</v>
      </c>
      <c r="AL563" s="246" t="str">
        <f t="shared" si="125"/>
        <v>-</v>
      </c>
      <c r="AM563" s="237"/>
      <c r="AN563" s="237"/>
      <c r="AO563" s="237"/>
      <c r="AP563" s="237"/>
      <c r="AQ563" s="237"/>
      <c r="AR563" s="237"/>
      <c r="AS563" s="237"/>
      <c r="AT563" s="237"/>
      <c r="AU563" s="237"/>
      <c r="AV563" s="237"/>
      <c r="AW563" s="13"/>
      <c r="AX563" s="13"/>
    </row>
    <row r="564" spans="1:50" ht="12.75" customHeight="1" x14ac:dyDescent="0.2">
      <c r="A564" s="144">
        <f t="shared" si="112"/>
        <v>16</v>
      </c>
      <c r="B564" s="9">
        <v>541</v>
      </c>
      <c r="C564" s="213"/>
      <c r="D564" s="214"/>
      <c r="E564" s="79" t="str">
        <f>IF(ISBLANK(D564), "", VLOOKUP(D564, Z!$A$2:$C$4127, 3, FALSE))</f>
        <v/>
      </c>
      <c r="F564" s="215"/>
      <c r="G564" s="216"/>
      <c r="H564" s="217" t="b">
        <v>0</v>
      </c>
      <c r="I564" s="217" t="b">
        <v>0</v>
      </c>
      <c r="J564" s="152" t="str">
        <f t="shared" si="115"/>
        <v>-</v>
      </c>
      <c r="K564" s="218"/>
      <c r="L564" s="219"/>
      <c r="M564" s="220"/>
      <c r="N564" s="152" t="str">
        <f t="shared" si="116"/>
        <v>-</v>
      </c>
      <c r="O564" s="221"/>
      <c r="P564" s="222"/>
      <c r="Q564" s="214"/>
      <c r="R564" s="223"/>
      <c r="S564" s="213"/>
      <c r="T564" s="214"/>
      <c r="U564" s="79" t="str">
        <f>IF(ISBLANK(T564), "", VLOOKUP(T564, Z!$A$2:$C$4127, 3, FALSE))</f>
        <v/>
      </c>
      <c r="V564" s="225"/>
      <c r="W564" s="160">
        <f t="shared" si="117"/>
        <v>0</v>
      </c>
      <c r="X564" s="237"/>
      <c r="Y564" s="241">
        <f t="shared" si="118"/>
        <v>0</v>
      </c>
      <c r="Z564" s="242">
        <f t="shared" si="119"/>
        <v>15</v>
      </c>
      <c r="AA564" s="242">
        <v>0.75</v>
      </c>
      <c r="AB564" s="242">
        <f t="shared" si="113"/>
        <v>1.8</v>
      </c>
      <c r="AC564" s="242">
        <f t="shared" si="120"/>
        <v>43</v>
      </c>
      <c r="AD564" s="241" t="str" cm="1">
        <f t="array" ref="AD564">IFERROR(INDEX($AO$26:$AO$35, AF564), "-")</f>
        <v>-</v>
      </c>
      <c r="AE564" s="243" cm="1">
        <f t="array" ref="AE564">IFERROR(INDEX(($AP$26:$AS$35,$AP$36:$AV$40), IF($Y$20="B", MATCH($AF564, $AN$36:$AN$40, 0), MATCH($AF564, $AN$26:$AN$35, 0)), MATCH($AK564, $AP$25:$AV$25, 0), IF($Y$20="B", 2, 1)), 0)</f>
        <v>0</v>
      </c>
      <c r="AF564" s="244" t="str">
        <f t="shared" si="114"/>
        <v>-</v>
      </c>
      <c r="AG564" s="244" t="str">
        <f t="shared" si="121"/>
        <v>-</v>
      </c>
      <c r="AH564" s="245" t="str">
        <f t="shared" si="122"/>
        <v>-</v>
      </c>
      <c r="AI564" s="245" t="str">
        <f t="shared" si="123"/>
        <v>-</v>
      </c>
      <c r="AJ564" s="245" t="str" cm="1">
        <f t="array" ref="AJ564">IF($AG564=1, IF(ISBLANK($L564), "!", $L564), IFERROR(_xlfn.SWITCH(TRUE, AH564&lt;=0.5, "A", AH564&lt;=1, "B", AH564&lt;=1.5, "C", AH564&lt;=2, "D", AH564&lt;=2.5, "E", AH564&lt;=3, "F", AH564&lt;=1000, "G"), "-"))</f>
        <v>-</v>
      </c>
      <c r="AK564" s="245" t="str">
        <f t="shared" si="124"/>
        <v>-</v>
      </c>
      <c r="AL564" s="246" t="str">
        <f t="shared" si="125"/>
        <v>-</v>
      </c>
      <c r="AM564" s="237"/>
      <c r="AN564" s="237"/>
      <c r="AO564" s="237"/>
      <c r="AP564" s="237"/>
      <c r="AQ564" s="237"/>
      <c r="AR564" s="237"/>
      <c r="AS564" s="237"/>
      <c r="AT564" s="237"/>
      <c r="AU564" s="237"/>
      <c r="AV564" s="237"/>
      <c r="AW564" s="13"/>
      <c r="AX564" s="13"/>
    </row>
    <row r="565" spans="1:50" ht="12.75" customHeight="1" x14ac:dyDescent="0.2">
      <c r="A565" s="144">
        <f t="shared" si="112"/>
        <v>16</v>
      </c>
      <c r="B565" s="9">
        <v>542</v>
      </c>
      <c r="C565" s="213"/>
      <c r="D565" s="214"/>
      <c r="E565" s="79" t="str">
        <f>IF(ISBLANK(D565), "", VLOOKUP(D565, Z!$A$2:$C$4127, 3, FALSE))</f>
        <v/>
      </c>
      <c r="F565" s="215"/>
      <c r="G565" s="216"/>
      <c r="H565" s="217" t="b">
        <v>0</v>
      </c>
      <c r="I565" s="217" t="b">
        <v>0</v>
      </c>
      <c r="J565" s="152" t="str">
        <f t="shared" si="115"/>
        <v>-</v>
      </c>
      <c r="K565" s="218"/>
      <c r="L565" s="219"/>
      <c r="M565" s="220"/>
      <c r="N565" s="152" t="str">
        <f t="shared" si="116"/>
        <v>-</v>
      </c>
      <c r="O565" s="221"/>
      <c r="P565" s="222"/>
      <c r="Q565" s="214"/>
      <c r="R565" s="223"/>
      <c r="S565" s="213"/>
      <c r="T565" s="214"/>
      <c r="U565" s="79" t="str">
        <f>IF(ISBLANK(T565), "", VLOOKUP(T565, Z!$A$2:$C$4127, 3, FALSE))</f>
        <v/>
      </c>
      <c r="V565" s="225"/>
      <c r="W565" s="160">
        <f t="shared" si="117"/>
        <v>0</v>
      </c>
      <c r="X565" s="237"/>
      <c r="Y565" s="241">
        <f t="shared" si="118"/>
        <v>0</v>
      </c>
      <c r="Z565" s="242">
        <f t="shared" si="119"/>
        <v>15</v>
      </c>
      <c r="AA565" s="242">
        <v>0.75</v>
      </c>
      <c r="AB565" s="242">
        <f t="shared" si="113"/>
        <v>1.8</v>
      </c>
      <c r="AC565" s="242">
        <f t="shared" si="120"/>
        <v>43</v>
      </c>
      <c r="AD565" s="241" t="str" cm="1">
        <f t="array" ref="AD565">IFERROR(INDEX($AO$26:$AO$35, AF565), "-")</f>
        <v>-</v>
      </c>
      <c r="AE565" s="243" cm="1">
        <f t="array" ref="AE565">IFERROR(INDEX(($AP$26:$AS$35,$AP$36:$AV$40), IF($Y$20="B", MATCH($AF565, $AN$36:$AN$40, 0), MATCH($AF565, $AN$26:$AN$35, 0)), MATCH($AK565, $AP$25:$AV$25, 0), IF($Y$20="B", 2, 1)), 0)</f>
        <v>0</v>
      </c>
      <c r="AF565" s="244" t="str">
        <f t="shared" si="114"/>
        <v>-</v>
      </c>
      <c r="AG565" s="244" t="str">
        <f t="shared" si="121"/>
        <v>-</v>
      </c>
      <c r="AH565" s="245" t="str">
        <f t="shared" si="122"/>
        <v>-</v>
      </c>
      <c r="AI565" s="245" t="str">
        <f t="shared" si="123"/>
        <v>-</v>
      </c>
      <c r="AJ565" s="245" t="str" cm="1">
        <f t="array" ref="AJ565">IF($AG565=1, IF(ISBLANK($L565), "!", $L565), IFERROR(_xlfn.SWITCH(TRUE, AH565&lt;=0.5, "A", AH565&lt;=1, "B", AH565&lt;=1.5, "C", AH565&lt;=2, "D", AH565&lt;=2.5, "E", AH565&lt;=3, "F", AH565&lt;=1000, "G"), "-"))</f>
        <v>-</v>
      </c>
      <c r="AK565" s="245" t="str">
        <f t="shared" si="124"/>
        <v>-</v>
      </c>
      <c r="AL565" s="246" t="str">
        <f t="shared" si="125"/>
        <v>-</v>
      </c>
      <c r="AM565" s="237"/>
      <c r="AN565" s="237"/>
      <c r="AO565" s="237"/>
      <c r="AP565" s="237"/>
      <c r="AQ565" s="237"/>
      <c r="AR565" s="237"/>
      <c r="AS565" s="237"/>
      <c r="AT565" s="237"/>
      <c r="AU565" s="237"/>
      <c r="AV565" s="237"/>
      <c r="AW565" s="13"/>
      <c r="AX565" s="13"/>
    </row>
    <row r="566" spans="1:50" ht="12.75" customHeight="1" x14ac:dyDescent="0.2">
      <c r="A566" s="144">
        <f t="shared" si="112"/>
        <v>16</v>
      </c>
      <c r="B566" s="9">
        <v>543</v>
      </c>
      <c r="C566" s="213"/>
      <c r="D566" s="214"/>
      <c r="E566" s="79" t="str">
        <f>IF(ISBLANK(D566), "", VLOOKUP(D566, Z!$A$2:$C$4127, 3, FALSE))</f>
        <v/>
      </c>
      <c r="F566" s="215"/>
      <c r="G566" s="216"/>
      <c r="H566" s="217" t="b">
        <v>0</v>
      </c>
      <c r="I566" s="217" t="b">
        <v>0</v>
      </c>
      <c r="J566" s="152" t="str">
        <f t="shared" si="115"/>
        <v>-</v>
      </c>
      <c r="K566" s="218"/>
      <c r="L566" s="219"/>
      <c r="M566" s="220"/>
      <c r="N566" s="152" t="str">
        <f t="shared" si="116"/>
        <v>-</v>
      </c>
      <c r="O566" s="221"/>
      <c r="P566" s="222"/>
      <c r="Q566" s="214"/>
      <c r="R566" s="223"/>
      <c r="S566" s="213"/>
      <c r="T566" s="214"/>
      <c r="U566" s="79" t="str">
        <f>IF(ISBLANK(T566), "", VLOOKUP(T566, Z!$A$2:$C$4127, 3, FALSE))</f>
        <v/>
      </c>
      <c r="V566" s="225"/>
      <c r="W566" s="160">
        <f t="shared" si="117"/>
        <v>0</v>
      </c>
      <c r="X566" s="237"/>
      <c r="Y566" s="241">
        <f t="shared" si="118"/>
        <v>0</v>
      </c>
      <c r="Z566" s="242">
        <f t="shared" si="119"/>
        <v>15</v>
      </c>
      <c r="AA566" s="242">
        <v>0.75</v>
      </c>
      <c r="AB566" s="242">
        <f t="shared" si="113"/>
        <v>1.8</v>
      </c>
      <c r="AC566" s="242">
        <f t="shared" si="120"/>
        <v>43</v>
      </c>
      <c r="AD566" s="241" t="str" cm="1">
        <f t="array" ref="AD566">IFERROR(INDEX($AO$26:$AO$35, AF566), "-")</f>
        <v>-</v>
      </c>
      <c r="AE566" s="243" cm="1">
        <f t="array" ref="AE566">IFERROR(INDEX(($AP$26:$AS$35,$AP$36:$AV$40), IF($Y$20="B", MATCH($AF566, $AN$36:$AN$40, 0), MATCH($AF566, $AN$26:$AN$35, 0)), MATCH($AK566, $AP$25:$AV$25, 0), IF($Y$20="B", 2, 1)), 0)</f>
        <v>0</v>
      </c>
      <c r="AF566" s="244" t="str">
        <f t="shared" si="114"/>
        <v>-</v>
      </c>
      <c r="AG566" s="244" t="str">
        <f t="shared" si="121"/>
        <v>-</v>
      </c>
      <c r="AH566" s="245" t="str">
        <f t="shared" si="122"/>
        <v>-</v>
      </c>
      <c r="AI566" s="245" t="str">
        <f t="shared" si="123"/>
        <v>-</v>
      </c>
      <c r="AJ566" s="245" t="str" cm="1">
        <f t="array" ref="AJ566">IF($AG566=1, IF(ISBLANK($L566), "!", $L566), IFERROR(_xlfn.SWITCH(TRUE, AH566&lt;=0.5, "A", AH566&lt;=1, "B", AH566&lt;=1.5, "C", AH566&lt;=2, "D", AH566&lt;=2.5, "E", AH566&lt;=3, "F", AH566&lt;=1000, "G"), "-"))</f>
        <v>-</v>
      </c>
      <c r="AK566" s="245" t="str">
        <f t="shared" si="124"/>
        <v>-</v>
      </c>
      <c r="AL566" s="246" t="str">
        <f t="shared" si="125"/>
        <v>-</v>
      </c>
      <c r="AM566" s="237"/>
      <c r="AN566" s="237"/>
      <c r="AO566" s="237"/>
      <c r="AP566" s="237"/>
      <c r="AQ566" s="237"/>
      <c r="AR566" s="237"/>
      <c r="AS566" s="237"/>
      <c r="AT566" s="237"/>
      <c r="AU566" s="237"/>
      <c r="AV566" s="237"/>
      <c r="AW566" s="13"/>
      <c r="AX566" s="13"/>
    </row>
    <row r="567" spans="1:50" ht="12.75" customHeight="1" x14ac:dyDescent="0.2">
      <c r="A567" s="144">
        <f t="shared" si="112"/>
        <v>16</v>
      </c>
      <c r="B567" s="9">
        <v>544</v>
      </c>
      <c r="C567" s="213"/>
      <c r="D567" s="214"/>
      <c r="E567" s="79" t="str">
        <f>IF(ISBLANK(D567), "", VLOOKUP(D567, Z!$A$2:$C$4127, 3, FALSE))</f>
        <v/>
      </c>
      <c r="F567" s="215"/>
      <c r="G567" s="216"/>
      <c r="H567" s="217" t="b">
        <v>0</v>
      </c>
      <c r="I567" s="217" t="b">
        <v>0</v>
      </c>
      <c r="J567" s="152" t="str">
        <f t="shared" si="115"/>
        <v>-</v>
      </c>
      <c r="K567" s="218"/>
      <c r="L567" s="219"/>
      <c r="M567" s="220"/>
      <c r="N567" s="152" t="str">
        <f t="shared" si="116"/>
        <v>-</v>
      </c>
      <c r="O567" s="221"/>
      <c r="P567" s="222"/>
      <c r="Q567" s="214"/>
      <c r="R567" s="223"/>
      <c r="S567" s="213"/>
      <c r="T567" s="214"/>
      <c r="U567" s="79" t="str">
        <f>IF(ISBLANK(T567), "", VLOOKUP(T567, Z!$A$2:$C$4127, 3, FALSE))</f>
        <v/>
      </c>
      <c r="V567" s="225"/>
      <c r="W567" s="160">
        <f t="shared" si="117"/>
        <v>0</v>
      </c>
      <c r="X567" s="237"/>
      <c r="Y567" s="241">
        <f t="shared" si="118"/>
        <v>0</v>
      </c>
      <c r="Z567" s="242">
        <f t="shared" si="119"/>
        <v>15</v>
      </c>
      <c r="AA567" s="242">
        <v>0.75</v>
      </c>
      <c r="AB567" s="242">
        <f t="shared" si="113"/>
        <v>1.8</v>
      </c>
      <c r="AC567" s="242">
        <f t="shared" si="120"/>
        <v>43</v>
      </c>
      <c r="AD567" s="241" t="str" cm="1">
        <f t="array" ref="AD567">IFERROR(INDEX($AO$26:$AO$35, AF567), "-")</f>
        <v>-</v>
      </c>
      <c r="AE567" s="243" cm="1">
        <f t="array" ref="AE567">IFERROR(INDEX(($AP$26:$AS$35,$AP$36:$AV$40), IF($Y$20="B", MATCH($AF567, $AN$36:$AN$40, 0), MATCH($AF567, $AN$26:$AN$35, 0)), MATCH($AK567, $AP$25:$AV$25, 0), IF($Y$20="B", 2, 1)), 0)</f>
        <v>0</v>
      </c>
      <c r="AF567" s="244" t="str">
        <f t="shared" si="114"/>
        <v>-</v>
      </c>
      <c r="AG567" s="244" t="str">
        <f t="shared" si="121"/>
        <v>-</v>
      </c>
      <c r="AH567" s="245" t="str">
        <f t="shared" si="122"/>
        <v>-</v>
      </c>
      <c r="AI567" s="245" t="str">
        <f t="shared" si="123"/>
        <v>-</v>
      </c>
      <c r="AJ567" s="245" t="str" cm="1">
        <f t="array" ref="AJ567">IF($AG567=1, IF(ISBLANK($L567), "!", $L567), IFERROR(_xlfn.SWITCH(TRUE, AH567&lt;=0.5, "A", AH567&lt;=1, "B", AH567&lt;=1.5, "C", AH567&lt;=2, "D", AH567&lt;=2.5, "E", AH567&lt;=3, "F", AH567&lt;=1000, "G"), "-"))</f>
        <v>-</v>
      </c>
      <c r="AK567" s="245" t="str">
        <f t="shared" si="124"/>
        <v>-</v>
      </c>
      <c r="AL567" s="246" t="str">
        <f t="shared" si="125"/>
        <v>-</v>
      </c>
      <c r="AM567" s="237"/>
      <c r="AN567" s="237"/>
      <c r="AO567" s="237"/>
      <c r="AP567" s="237"/>
      <c r="AQ567" s="237"/>
      <c r="AR567" s="237"/>
      <c r="AS567" s="237"/>
      <c r="AT567" s="237"/>
      <c r="AU567" s="237"/>
      <c r="AV567" s="237"/>
      <c r="AW567" s="13"/>
      <c r="AX567" s="13"/>
    </row>
    <row r="568" spans="1:50" ht="12.75" customHeight="1" x14ac:dyDescent="0.2">
      <c r="A568" s="144">
        <f t="shared" si="112"/>
        <v>16</v>
      </c>
      <c r="B568" s="9">
        <v>545</v>
      </c>
      <c r="C568" s="213"/>
      <c r="D568" s="214"/>
      <c r="E568" s="79" t="str">
        <f>IF(ISBLANK(D568), "", VLOOKUP(D568, Z!$A$2:$C$4127, 3, FALSE))</f>
        <v/>
      </c>
      <c r="F568" s="215"/>
      <c r="G568" s="216"/>
      <c r="H568" s="217" t="b">
        <v>0</v>
      </c>
      <c r="I568" s="217" t="b">
        <v>0</v>
      </c>
      <c r="J568" s="152" t="str">
        <f t="shared" si="115"/>
        <v>-</v>
      </c>
      <c r="K568" s="218"/>
      <c r="L568" s="219"/>
      <c r="M568" s="220"/>
      <c r="N568" s="152" t="str">
        <f t="shared" si="116"/>
        <v>-</v>
      </c>
      <c r="O568" s="221"/>
      <c r="P568" s="222"/>
      <c r="Q568" s="214"/>
      <c r="R568" s="223"/>
      <c r="S568" s="213"/>
      <c r="T568" s="214"/>
      <c r="U568" s="79" t="str">
        <f>IF(ISBLANK(T568), "", VLOOKUP(T568, Z!$A$2:$C$4127, 3, FALSE))</f>
        <v/>
      </c>
      <c r="V568" s="225"/>
      <c r="W568" s="160">
        <f t="shared" si="117"/>
        <v>0</v>
      </c>
      <c r="X568" s="237"/>
      <c r="Y568" s="241">
        <f t="shared" si="118"/>
        <v>0</v>
      </c>
      <c r="Z568" s="242">
        <f t="shared" si="119"/>
        <v>15</v>
      </c>
      <c r="AA568" s="242">
        <v>0.75</v>
      </c>
      <c r="AB568" s="242">
        <f t="shared" si="113"/>
        <v>1.8</v>
      </c>
      <c r="AC568" s="242">
        <f t="shared" si="120"/>
        <v>43</v>
      </c>
      <c r="AD568" s="241" t="str" cm="1">
        <f t="array" ref="AD568">IFERROR(INDEX($AO$26:$AO$35, AF568), "-")</f>
        <v>-</v>
      </c>
      <c r="AE568" s="243" cm="1">
        <f t="array" ref="AE568">IFERROR(INDEX(($AP$26:$AS$35,$AP$36:$AV$40), IF($Y$20="B", MATCH($AF568, $AN$36:$AN$40, 0), MATCH($AF568, $AN$26:$AN$35, 0)), MATCH($AK568, $AP$25:$AV$25, 0), IF($Y$20="B", 2, 1)), 0)</f>
        <v>0</v>
      </c>
      <c r="AF568" s="244" t="str">
        <f t="shared" si="114"/>
        <v>-</v>
      </c>
      <c r="AG568" s="244" t="str">
        <f t="shared" si="121"/>
        <v>-</v>
      </c>
      <c r="AH568" s="245" t="str">
        <f t="shared" si="122"/>
        <v>-</v>
      </c>
      <c r="AI568" s="245" t="str">
        <f t="shared" si="123"/>
        <v>-</v>
      </c>
      <c r="AJ568" s="245" t="str" cm="1">
        <f t="array" ref="AJ568">IF($AG568=1, IF(ISBLANK($L568), "!", $L568), IFERROR(_xlfn.SWITCH(TRUE, AH568&lt;=0.5, "A", AH568&lt;=1, "B", AH568&lt;=1.5, "C", AH568&lt;=2, "D", AH568&lt;=2.5, "E", AH568&lt;=3, "F", AH568&lt;=1000, "G"), "-"))</f>
        <v>-</v>
      </c>
      <c r="AK568" s="245" t="str">
        <f t="shared" si="124"/>
        <v>-</v>
      </c>
      <c r="AL568" s="246" t="str">
        <f t="shared" si="125"/>
        <v>-</v>
      </c>
      <c r="AM568" s="237"/>
      <c r="AN568" s="237"/>
      <c r="AO568" s="237"/>
      <c r="AP568" s="237"/>
      <c r="AQ568" s="237"/>
      <c r="AR568" s="237"/>
      <c r="AS568" s="237"/>
      <c r="AT568" s="237"/>
      <c r="AU568" s="237"/>
      <c r="AV568" s="237"/>
      <c r="AW568" s="13"/>
      <c r="AX568" s="13"/>
    </row>
    <row r="569" spans="1:50" ht="12.75" customHeight="1" x14ac:dyDescent="0.2">
      <c r="A569" s="144">
        <f t="shared" si="112"/>
        <v>16</v>
      </c>
      <c r="B569" s="9">
        <v>546</v>
      </c>
      <c r="C569" s="213"/>
      <c r="D569" s="214"/>
      <c r="E569" s="79" t="str">
        <f>IF(ISBLANK(D569), "", VLOOKUP(D569, Z!$A$2:$C$4127, 3, FALSE))</f>
        <v/>
      </c>
      <c r="F569" s="215"/>
      <c r="G569" s="216"/>
      <c r="H569" s="217" t="b">
        <v>0</v>
      </c>
      <c r="I569" s="217" t="b">
        <v>0</v>
      </c>
      <c r="J569" s="152" t="str">
        <f t="shared" si="115"/>
        <v>-</v>
      </c>
      <c r="K569" s="218"/>
      <c r="L569" s="219"/>
      <c r="M569" s="220"/>
      <c r="N569" s="152" t="str">
        <f t="shared" si="116"/>
        <v>-</v>
      </c>
      <c r="O569" s="221"/>
      <c r="P569" s="222"/>
      <c r="Q569" s="214"/>
      <c r="R569" s="223"/>
      <c r="S569" s="213"/>
      <c r="T569" s="214"/>
      <c r="U569" s="79" t="str">
        <f>IF(ISBLANK(T569), "", VLOOKUP(T569, Z!$A$2:$C$4127, 3, FALSE))</f>
        <v/>
      </c>
      <c r="V569" s="225"/>
      <c r="W569" s="160">
        <f t="shared" si="117"/>
        <v>0</v>
      </c>
      <c r="X569" s="237"/>
      <c r="Y569" s="241">
        <f t="shared" si="118"/>
        <v>0</v>
      </c>
      <c r="Z569" s="242">
        <f t="shared" si="119"/>
        <v>15</v>
      </c>
      <c r="AA569" s="242">
        <v>0.75</v>
      </c>
      <c r="AB569" s="242">
        <f t="shared" si="113"/>
        <v>1.8</v>
      </c>
      <c r="AC569" s="242">
        <f t="shared" si="120"/>
        <v>43</v>
      </c>
      <c r="AD569" s="241" t="str" cm="1">
        <f t="array" ref="AD569">IFERROR(INDEX($AO$26:$AO$35, AF569), "-")</f>
        <v>-</v>
      </c>
      <c r="AE569" s="243" cm="1">
        <f t="array" ref="AE569">IFERROR(INDEX(($AP$26:$AS$35,$AP$36:$AV$40), IF($Y$20="B", MATCH($AF569, $AN$36:$AN$40, 0), MATCH($AF569, $AN$26:$AN$35, 0)), MATCH($AK569, $AP$25:$AV$25, 0), IF($Y$20="B", 2, 1)), 0)</f>
        <v>0</v>
      </c>
      <c r="AF569" s="244" t="str">
        <f t="shared" si="114"/>
        <v>-</v>
      </c>
      <c r="AG569" s="244" t="str">
        <f t="shared" si="121"/>
        <v>-</v>
      </c>
      <c r="AH569" s="245" t="str">
        <f t="shared" si="122"/>
        <v>-</v>
      </c>
      <c r="AI569" s="245" t="str">
        <f t="shared" si="123"/>
        <v>-</v>
      </c>
      <c r="AJ569" s="245" t="str" cm="1">
        <f t="array" ref="AJ569">IF($AG569=1, IF(ISBLANK($L569), "!", $L569), IFERROR(_xlfn.SWITCH(TRUE, AH569&lt;=0.5, "A", AH569&lt;=1, "B", AH569&lt;=1.5, "C", AH569&lt;=2, "D", AH569&lt;=2.5, "E", AH569&lt;=3, "F", AH569&lt;=1000, "G"), "-"))</f>
        <v>-</v>
      </c>
      <c r="AK569" s="245" t="str">
        <f t="shared" si="124"/>
        <v>-</v>
      </c>
      <c r="AL569" s="246" t="str">
        <f t="shared" si="125"/>
        <v>-</v>
      </c>
      <c r="AM569" s="237"/>
      <c r="AN569" s="237"/>
      <c r="AO569" s="237"/>
      <c r="AP569" s="237"/>
      <c r="AQ569" s="237"/>
      <c r="AR569" s="237"/>
      <c r="AS569" s="237"/>
      <c r="AT569" s="237"/>
      <c r="AU569" s="237"/>
      <c r="AV569" s="237"/>
      <c r="AW569" s="13"/>
      <c r="AX569" s="13"/>
    </row>
    <row r="570" spans="1:50" ht="12.75" customHeight="1" x14ac:dyDescent="0.2">
      <c r="A570" s="144">
        <f t="shared" si="112"/>
        <v>16</v>
      </c>
      <c r="B570" s="9">
        <v>547</v>
      </c>
      <c r="C570" s="213"/>
      <c r="D570" s="214"/>
      <c r="E570" s="79" t="str">
        <f>IF(ISBLANK(D570), "", VLOOKUP(D570, Z!$A$2:$C$4127, 3, FALSE))</f>
        <v/>
      </c>
      <c r="F570" s="215"/>
      <c r="G570" s="216"/>
      <c r="H570" s="217" t="b">
        <v>0</v>
      </c>
      <c r="I570" s="217" t="b">
        <v>0</v>
      </c>
      <c r="J570" s="152" t="str">
        <f t="shared" si="115"/>
        <v>-</v>
      </c>
      <c r="K570" s="218"/>
      <c r="L570" s="219"/>
      <c r="M570" s="220"/>
      <c r="N570" s="152" t="str">
        <f t="shared" si="116"/>
        <v>-</v>
      </c>
      <c r="O570" s="221"/>
      <c r="P570" s="222"/>
      <c r="Q570" s="214"/>
      <c r="R570" s="223"/>
      <c r="S570" s="213"/>
      <c r="T570" s="214"/>
      <c r="U570" s="79" t="str">
        <f>IF(ISBLANK(T570), "", VLOOKUP(T570, Z!$A$2:$C$4127, 3, FALSE))</f>
        <v/>
      </c>
      <c r="V570" s="225"/>
      <c r="W570" s="160">
        <f t="shared" si="117"/>
        <v>0</v>
      </c>
      <c r="X570" s="237"/>
      <c r="Y570" s="241">
        <f t="shared" si="118"/>
        <v>0</v>
      </c>
      <c r="Z570" s="242">
        <f t="shared" si="119"/>
        <v>15</v>
      </c>
      <c r="AA570" s="242">
        <v>0.75</v>
      </c>
      <c r="AB570" s="242">
        <f t="shared" si="113"/>
        <v>1.8</v>
      </c>
      <c r="AC570" s="242">
        <f t="shared" si="120"/>
        <v>43</v>
      </c>
      <c r="AD570" s="241" t="str" cm="1">
        <f t="array" ref="AD570">IFERROR(INDEX($AO$26:$AO$35, AF570), "-")</f>
        <v>-</v>
      </c>
      <c r="AE570" s="243" cm="1">
        <f t="array" ref="AE570">IFERROR(INDEX(($AP$26:$AS$35,$AP$36:$AV$40), IF($Y$20="B", MATCH($AF570, $AN$36:$AN$40, 0), MATCH($AF570, $AN$26:$AN$35, 0)), MATCH($AK570, $AP$25:$AV$25, 0), IF($Y$20="B", 2, 1)), 0)</f>
        <v>0</v>
      </c>
      <c r="AF570" s="244" t="str">
        <f t="shared" si="114"/>
        <v>-</v>
      </c>
      <c r="AG570" s="244" t="str">
        <f t="shared" si="121"/>
        <v>-</v>
      </c>
      <c r="AH570" s="245" t="str">
        <f t="shared" si="122"/>
        <v>-</v>
      </c>
      <c r="AI570" s="245" t="str">
        <f t="shared" si="123"/>
        <v>-</v>
      </c>
      <c r="AJ570" s="245" t="str" cm="1">
        <f t="array" ref="AJ570">IF($AG570=1, IF(ISBLANK($L570), "!", $L570), IFERROR(_xlfn.SWITCH(TRUE, AH570&lt;=0.5, "A", AH570&lt;=1, "B", AH570&lt;=1.5, "C", AH570&lt;=2, "D", AH570&lt;=2.5, "E", AH570&lt;=3, "F", AH570&lt;=1000, "G"), "-"))</f>
        <v>-</v>
      </c>
      <c r="AK570" s="245" t="str">
        <f t="shared" si="124"/>
        <v>-</v>
      </c>
      <c r="AL570" s="246" t="str">
        <f t="shared" si="125"/>
        <v>-</v>
      </c>
      <c r="AM570" s="237"/>
      <c r="AN570" s="237"/>
      <c r="AO570" s="237"/>
      <c r="AP570" s="237"/>
      <c r="AQ570" s="237"/>
      <c r="AR570" s="237"/>
      <c r="AS570" s="237"/>
      <c r="AT570" s="237"/>
      <c r="AU570" s="237"/>
      <c r="AV570" s="237"/>
      <c r="AW570" s="13"/>
      <c r="AX570" s="13"/>
    </row>
    <row r="571" spans="1:50" ht="12.75" customHeight="1" x14ac:dyDescent="0.2">
      <c r="A571" s="144">
        <f t="shared" si="112"/>
        <v>16</v>
      </c>
      <c r="B571" s="9">
        <v>548</v>
      </c>
      <c r="C571" s="213"/>
      <c r="D571" s="214"/>
      <c r="E571" s="79" t="str">
        <f>IF(ISBLANK(D571), "", VLOOKUP(D571, Z!$A$2:$C$4127, 3, FALSE))</f>
        <v/>
      </c>
      <c r="F571" s="215"/>
      <c r="G571" s="216"/>
      <c r="H571" s="217" t="b">
        <v>0</v>
      </c>
      <c r="I571" s="217" t="b">
        <v>0</v>
      </c>
      <c r="J571" s="152" t="str">
        <f t="shared" si="115"/>
        <v>-</v>
      </c>
      <c r="K571" s="218"/>
      <c r="L571" s="219"/>
      <c r="M571" s="220"/>
      <c r="N571" s="152" t="str">
        <f t="shared" si="116"/>
        <v>-</v>
      </c>
      <c r="O571" s="221"/>
      <c r="P571" s="222"/>
      <c r="Q571" s="214"/>
      <c r="R571" s="223"/>
      <c r="S571" s="213"/>
      <c r="T571" s="214"/>
      <c r="U571" s="79" t="str">
        <f>IF(ISBLANK(T571), "", VLOOKUP(T571, Z!$A$2:$C$4127, 3, FALSE))</f>
        <v/>
      </c>
      <c r="V571" s="225"/>
      <c r="W571" s="160">
        <f t="shared" si="117"/>
        <v>0</v>
      </c>
      <c r="X571" s="237"/>
      <c r="Y571" s="241">
        <f t="shared" si="118"/>
        <v>0</v>
      </c>
      <c r="Z571" s="242">
        <f t="shared" si="119"/>
        <v>15</v>
      </c>
      <c r="AA571" s="242">
        <v>0.75</v>
      </c>
      <c r="AB571" s="242">
        <f t="shared" si="113"/>
        <v>1.8</v>
      </c>
      <c r="AC571" s="242">
        <f t="shared" si="120"/>
        <v>43</v>
      </c>
      <c r="AD571" s="241" t="str" cm="1">
        <f t="array" ref="AD571">IFERROR(INDEX($AO$26:$AO$35, AF571), "-")</f>
        <v>-</v>
      </c>
      <c r="AE571" s="243" cm="1">
        <f t="array" ref="AE571">IFERROR(INDEX(($AP$26:$AS$35,$AP$36:$AV$40), IF($Y$20="B", MATCH($AF571, $AN$36:$AN$40, 0), MATCH($AF571, $AN$26:$AN$35, 0)), MATCH($AK571, $AP$25:$AV$25, 0), IF($Y$20="B", 2, 1)), 0)</f>
        <v>0</v>
      </c>
      <c r="AF571" s="244" t="str">
        <f t="shared" si="114"/>
        <v>-</v>
      </c>
      <c r="AG571" s="244" t="str">
        <f t="shared" si="121"/>
        <v>-</v>
      </c>
      <c r="AH571" s="245" t="str">
        <f t="shared" si="122"/>
        <v>-</v>
      </c>
      <c r="AI571" s="245" t="str">
        <f t="shared" si="123"/>
        <v>-</v>
      </c>
      <c r="AJ571" s="245" t="str" cm="1">
        <f t="array" ref="AJ571">IF($AG571=1, IF(ISBLANK($L571), "!", $L571), IFERROR(_xlfn.SWITCH(TRUE, AH571&lt;=0.5, "A", AH571&lt;=1, "B", AH571&lt;=1.5, "C", AH571&lt;=2, "D", AH571&lt;=2.5, "E", AH571&lt;=3, "F", AH571&lt;=1000, "G"), "-"))</f>
        <v>-</v>
      </c>
      <c r="AK571" s="245" t="str">
        <f t="shared" si="124"/>
        <v>-</v>
      </c>
      <c r="AL571" s="246" t="str">
        <f t="shared" si="125"/>
        <v>-</v>
      </c>
      <c r="AM571" s="237"/>
      <c r="AN571" s="237"/>
      <c r="AO571" s="237"/>
      <c r="AP571" s="237"/>
      <c r="AQ571" s="237"/>
      <c r="AR571" s="237"/>
      <c r="AS571" s="237"/>
      <c r="AT571" s="237"/>
      <c r="AU571" s="237"/>
      <c r="AV571" s="237"/>
      <c r="AW571" s="13"/>
      <c r="AX571" s="13"/>
    </row>
    <row r="572" spans="1:50" ht="12.75" customHeight="1" x14ac:dyDescent="0.2">
      <c r="A572" s="144">
        <f t="shared" si="112"/>
        <v>16</v>
      </c>
      <c r="B572" s="9">
        <v>549</v>
      </c>
      <c r="C572" s="213"/>
      <c r="D572" s="214"/>
      <c r="E572" s="79" t="str">
        <f>IF(ISBLANK(D572), "", VLOOKUP(D572, Z!$A$2:$C$4127, 3, FALSE))</f>
        <v/>
      </c>
      <c r="F572" s="215"/>
      <c r="G572" s="216"/>
      <c r="H572" s="217" t="b">
        <v>0</v>
      </c>
      <c r="I572" s="217" t="b">
        <v>0</v>
      </c>
      <c r="J572" s="152" t="str">
        <f t="shared" si="115"/>
        <v>-</v>
      </c>
      <c r="K572" s="218"/>
      <c r="L572" s="219"/>
      <c r="M572" s="220"/>
      <c r="N572" s="152" t="str">
        <f t="shared" si="116"/>
        <v>-</v>
      </c>
      <c r="O572" s="221"/>
      <c r="P572" s="222"/>
      <c r="Q572" s="214"/>
      <c r="R572" s="223"/>
      <c r="S572" s="213"/>
      <c r="T572" s="214"/>
      <c r="U572" s="79" t="str">
        <f>IF(ISBLANK(T572), "", VLOOKUP(T572, Z!$A$2:$C$4127, 3, FALSE))</f>
        <v/>
      </c>
      <c r="V572" s="225"/>
      <c r="W572" s="160">
        <f t="shared" si="117"/>
        <v>0</v>
      </c>
      <c r="X572" s="237"/>
      <c r="Y572" s="241">
        <f t="shared" si="118"/>
        <v>0</v>
      </c>
      <c r="Z572" s="242">
        <f t="shared" si="119"/>
        <v>15</v>
      </c>
      <c r="AA572" s="242">
        <v>0.75</v>
      </c>
      <c r="AB572" s="242">
        <f t="shared" si="113"/>
        <v>1.8</v>
      </c>
      <c r="AC572" s="242">
        <f t="shared" si="120"/>
        <v>43</v>
      </c>
      <c r="AD572" s="241" t="str" cm="1">
        <f t="array" ref="AD572">IFERROR(INDEX($AO$26:$AO$35, AF572), "-")</f>
        <v>-</v>
      </c>
      <c r="AE572" s="243" cm="1">
        <f t="array" ref="AE572">IFERROR(INDEX(($AP$26:$AS$35,$AP$36:$AV$40), IF($Y$20="B", MATCH($AF572, $AN$36:$AN$40, 0), MATCH($AF572, $AN$26:$AN$35, 0)), MATCH($AK572, $AP$25:$AV$25, 0), IF($Y$20="B", 2, 1)), 0)</f>
        <v>0</v>
      </c>
      <c r="AF572" s="244" t="str">
        <f t="shared" si="114"/>
        <v>-</v>
      </c>
      <c r="AG572" s="244" t="str">
        <f t="shared" si="121"/>
        <v>-</v>
      </c>
      <c r="AH572" s="245" t="str">
        <f t="shared" si="122"/>
        <v>-</v>
      </c>
      <c r="AI572" s="245" t="str">
        <f t="shared" si="123"/>
        <v>-</v>
      </c>
      <c r="AJ572" s="245" t="str" cm="1">
        <f t="array" ref="AJ572">IF($AG572=1, IF(ISBLANK($L572), "!", $L572), IFERROR(_xlfn.SWITCH(TRUE, AH572&lt;=0.5, "A", AH572&lt;=1, "B", AH572&lt;=1.5, "C", AH572&lt;=2, "D", AH572&lt;=2.5, "E", AH572&lt;=3, "F", AH572&lt;=1000, "G"), "-"))</f>
        <v>-</v>
      </c>
      <c r="AK572" s="245" t="str">
        <f t="shared" si="124"/>
        <v>-</v>
      </c>
      <c r="AL572" s="246" t="str">
        <f t="shared" si="125"/>
        <v>-</v>
      </c>
      <c r="AM572" s="237"/>
      <c r="AN572" s="237"/>
      <c r="AO572" s="237"/>
      <c r="AP572" s="237"/>
      <c r="AQ572" s="237"/>
      <c r="AR572" s="237"/>
      <c r="AS572" s="237"/>
      <c r="AT572" s="237"/>
      <c r="AU572" s="237"/>
      <c r="AV572" s="237"/>
      <c r="AW572" s="13"/>
      <c r="AX572" s="13"/>
    </row>
    <row r="573" spans="1:50" ht="12.75" customHeight="1" x14ac:dyDescent="0.2">
      <c r="A573" s="144">
        <f t="shared" si="112"/>
        <v>16</v>
      </c>
      <c r="B573" s="9">
        <v>550</v>
      </c>
      <c r="C573" s="213"/>
      <c r="D573" s="214"/>
      <c r="E573" s="79" t="str">
        <f>IF(ISBLANK(D573), "", VLOOKUP(D573, Z!$A$2:$C$4127, 3, FALSE))</f>
        <v/>
      </c>
      <c r="F573" s="215"/>
      <c r="G573" s="216"/>
      <c r="H573" s="217" t="b">
        <v>0</v>
      </c>
      <c r="I573" s="217" t="b">
        <v>0</v>
      </c>
      <c r="J573" s="152" t="str">
        <f t="shared" si="115"/>
        <v>-</v>
      </c>
      <c r="K573" s="218"/>
      <c r="L573" s="219"/>
      <c r="M573" s="220"/>
      <c r="N573" s="152" t="str">
        <f t="shared" si="116"/>
        <v>-</v>
      </c>
      <c r="O573" s="221"/>
      <c r="P573" s="222"/>
      <c r="Q573" s="214"/>
      <c r="R573" s="223"/>
      <c r="S573" s="213"/>
      <c r="T573" s="214"/>
      <c r="U573" s="79" t="str">
        <f>IF(ISBLANK(T573), "", VLOOKUP(T573, Z!$A$2:$C$4127, 3, FALSE))</f>
        <v/>
      </c>
      <c r="V573" s="225"/>
      <c r="W573" s="160">
        <f t="shared" si="117"/>
        <v>0</v>
      </c>
      <c r="X573" s="237"/>
      <c r="Y573" s="241">
        <f t="shared" si="118"/>
        <v>0</v>
      </c>
      <c r="Z573" s="242">
        <f t="shared" si="119"/>
        <v>15</v>
      </c>
      <c r="AA573" s="242">
        <v>0.75</v>
      </c>
      <c r="AB573" s="242">
        <f t="shared" si="113"/>
        <v>1.8</v>
      </c>
      <c r="AC573" s="242">
        <f t="shared" si="120"/>
        <v>43</v>
      </c>
      <c r="AD573" s="241" t="str" cm="1">
        <f t="array" ref="AD573">IFERROR(INDEX($AO$26:$AO$35, AF573), "-")</f>
        <v>-</v>
      </c>
      <c r="AE573" s="243" cm="1">
        <f t="array" ref="AE573">IFERROR(INDEX(($AP$26:$AS$35,$AP$36:$AV$40), IF($Y$20="B", MATCH($AF573, $AN$36:$AN$40, 0), MATCH($AF573, $AN$26:$AN$35, 0)), MATCH($AK573, $AP$25:$AV$25, 0), IF($Y$20="B", 2, 1)), 0)</f>
        <v>0</v>
      </c>
      <c r="AF573" s="244" t="str">
        <f t="shared" si="114"/>
        <v>-</v>
      </c>
      <c r="AG573" s="244" t="str">
        <f t="shared" si="121"/>
        <v>-</v>
      </c>
      <c r="AH573" s="245" t="str">
        <f t="shared" si="122"/>
        <v>-</v>
      </c>
      <c r="AI573" s="245" t="str">
        <f t="shared" si="123"/>
        <v>-</v>
      </c>
      <c r="AJ573" s="245" t="str" cm="1">
        <f t="array" ref="AJ573">IF($AG573=1, IF(ISBLANK($L573), "!", $L573), IFERROR(_xlfn.SWITCH(TRUE, AH573&lt;=0.5, "A", AH573&lt;=1, "B", AH573&lt;=1.5, "C", AH573&lt;=2, "D", AH573&lt;=2.5, "E", AH573&lt;=3, "F", AH573&lt;=1000, "G"), "-"))</f>
        <v>-</v>
      </c>
      <c r="AK573" s="245" t="str">
        <f t="shared" si="124"/>
        <v>-</v>
      </c>
      <c r="AL573" s="246" t="str">
        <f t="shared" si="125"/>
        <v>-</v>
      </c>
      <c r="AM573" s="237"/>
      <c r="AN573" s="237"/>
      <c r="AO573" s="237"/>
      <c r="AP573" s="237"/>
      <c r="AQ573" s="237"/>
      <c r="AR573" s="237"/>
      <c r="AS573" s="237"/>
      <c r="AT573" s="237"/>
      <c r="AU573" s="237"/>
      <c r="AV573" s="237"/>
      <c r="AW573" s="13"/>
      <c r="AX573" s="13"/>
    </row>
    <row r="574" spans="1:50" ht="12.75" customHeight="1" x14ac:dyDescent="0.2">
      <c r="A574" s="144">
        <f t="shared" si="112"/>
        <v>16</v>
      </c>
      <c r="B574" s="9">
        <v>551</v>
      </c>
      <c r="C574" s="213"/>
      <c r="D574" s="214"/>
      <c r="E574" s="79" t="str">
        <f>IF(ISBLANK(D574), "", VLOOKUP(D574, Z!$A$2:$C$4127, 3, FALSE))</f>
        <v/>
      </c>
      <c r="F574" s="215"/>
      <c r="G574" s="216"/>
      <c r="H574" s="217" t="b">
        <v>0</v>
      </c>
      <c r="I574" s="217" t="b">
        <v>0</v>
      </c>
      <c r="J574" s="152" t="str">
        <f t="shared" si="115"/>
        <v>-</v>
      </c>
      <c r="K574" s="218"/>
      <c r="L574" s="219"/>
      <c r="M574" s="220"/>
      <c r="N574" s="152" t="str">
        <f t="shared" si="116"/>
        <v>-</v>
      </c>
      <c r="O574" s="221"/>
      <c r="P574" s="222"/>
      <c r="Q574" s="214"/>
      <c r="R574" s="223"/>
      <c r="S574" s="213"/>
      <c r="T574" s="214"/>
      <c r="U574" s="79" t="str">
        <f>IF(ISBLANK(T574), "", VLOOKUP(T574, Z!$A$2:$C$4127, 3, FALSE))</f>
        <v/>
      </c>
      <c r="V574" s="225"/>
      <c r="W574" s="160">
        <f t="shared" si="117"/>
        <v>0</v>
      </c>
      <c r="X574" s="237"/>
      <c r="Y574" s="241">
        <f t="shared" si="118"/>
        <v>0</v>
      </c>
      <c r="Z574" s="242">
        <f t="shared" si="119"/>
        <v>15</v>
      </c>
      <c r="AA574" s="242">
        <v>0.75</v>
      </c>
      <c r="AB574" s="242">
        <f t="shared" si="113"/>
        <v>1.8</v>
      </c>
      <c r="AC574" s="242">
        <f t="shared" si="120"/>
        <v>43</v>
      </c>
      <c r="AD574" s="241" t="str" cm="1">
        <f t="array" ref="AD574">IFERROR(INDEX($AO$26:$AO$35, AF574), "-")</f>
        <v>-</v>
      </c>
      <c r="AE574" s="243" cm="1">
        <f t="array" ref="AE574">IFERROR(INDEX(($AP$26:$AS$35,$AP$36:$AV$40), IF($Y$20="B", MATCH($AF574, $AN$36:$AN$40, 0), MATCH($AF574, $AN$26:$AN$35, 0)), MATCH($AK574, $AP$25:$AV$25, 0), IF($Y$20="B", 2, 1)), 0)</f>
        <v>0</v>
      </c>
      <c r="AF574" s="244" t="str">
        <f t="shared" si="114"/>
        <v>-</v>
      </c>
      <c r="AG574" s="244" t="str">
        <f t="shared" si="121"/>
        <v>-</v>
      </c>
      <c r="AH574" s="245" t="str">
        <f t="shared" si="122"/>
        <v>-</v>
      </c>
      <c r="AI574" s="245" t="str">
        <f t="shared" si="123"/>
        <v>-</v>
      </c>
      <c r="AJ574" s="245" t="str" cm="1">
        <f t="array" ref="AJ574">IF($AG574=1, IF(ISBLANK($L574), "!", $L574), IFERROR(_xlfn.SWITCH(TRUE, AH574&lt;=0.5, "A", AH574&lt;=1, "B", AH574&lt;=1.5, "C", AH574&lt;=2, "D", AH574&lt;=2.5, "E", AH574&lt;=3, "F", AH574&lt;=1000, "G"), "-"))</f>
        <v>-</v>
      </c>
      <c r="AK574" s="245" t="str">
        <f t="shared" si="124"/>
        <v>-</v>
      </c>
      <c r="AL574" s="246" t="str">
        <f t="shared" si="125"/>
        <v>-</v>
      </c>
      <c r="AM574" s="237"/>
      <c r="AN574" s="237"/>
      <c r="AO574" s="237"/>
      <c r="AP574" s="237"/>
      <c r="AQ574" s="237"/>
      <c r="AR574" s="237"/>
      <c r="AS574" s="237"/>
      <c r="AT574" s="237"/>
      <c r="AU574" s="237"/>
      <c r="AV574" s="237"/>
      <c r="AW574" s="13"/>
      <c r="AX574" s="13"/>
    </row>
    <row r="575" spans="1:50" ht="12.75" customHeight="1" x14ac:dyDescent="0.2">
      <c r="A575" s="144">
        <f t="shared" si="112"/>
        <v>16</v>
      </c>
      <c r="B575" s="9">
        <v>552</v>
      </c>
      <c r="C575" s="213"/>
      <c r="D575" s="214"/>
      <c r="E575" s="79" t="str">
        <f>IF(ISBLANK(D575), "", VLOOKUP(D575, Z!$A$2:$C$4127, 3, FALSE))</f>
        <v/>
      </c>
      <c r="F575" s="215"/>
      <c r="G575" s="216"/>
      <c r="H575" s="217" t="b">
        <v>0</v>
      </c>
      <c r="I575" s="217" t="b">
        <v>0</v>
      </c>
      <c r="J575" s="152" t="str">
        <f t="shared" si="115"/>
        <v>-</v>
      </c>
      <c r="K575" s="218"/>
      <c r="L575" s="219"/>
      <c r="M575" s="220"/>
      <c r="N575" s="152" t="str">
        <f t="shared" si="116"/>
        <v>-</v>
      </c>
      <c r="O575" s="221"/>
      <c r="P575" s="222"/>
      <c r="Q575" s="214"/>
      <c r="R575" s="223"/>
      <c r="S575" s="213"/>
      <c r="T575" s="214"/>
      <c r="U575" s="79" t="str">
        <f>IF(ISBLANK(T575), "", VLOOKUP(T575, Z!$A$2:$C$4127, 3, FALSE))</f>
        <v/>
      </c>
      <c r="V575" s="225"/>
      <c r="W575" s="160">
        <f t="shared" si="117"/>
        <v>0</v>
      </c>
      <c r="X575" s="237"/>
      <c r="Y575" s="241">
        <f t="shared" si="118"/>
        <v>0</v>
      </c>
      <c r="Z575" s="242">
        <f t="shared" si="119"/>
        <v>15</v>
      </c>
      <c r="AA575" s="242">
        <v>0.75</v>
      </c>
      <c r="AB575" s="242">
        <f t="shared" si="113"/>
        <v>1.8</v>
      </c>
      <c r="AC575" s="242">
        <f t="shared" si="120"/>
        <v>43</v>
      </c>
      <c r="AD575" s="241" t="str" cm="1">
        <f t="array" ref="AD575">IFERROR(INDEX($AO$26:$AO$35, AF575), "-")</f>
        <v>-</v>
      </c>
      <c r="AE575" s="243" cm="1">
        <f t="array" ref="AE575">IFERROR(INDEX(($AP$26:$AS$35,$AP$36:$AV$40), IF($Y$20="B", MATCH($AF575, $AN$36:$AN$40, 0), MATCH($AF575, $AN$26:$AN$35, 0)), MATCH($AK575, $AP$25:$AV$25, 0), IF($Y$20="B", 2, 1)), 0)</f>
        <v>0</v>
      </c>
      <c r="AF575" s="244" t="str">
        <f t="shared" si="114"/>
        <v>-</v>
      </c>
      <c r="AG575" s="244" t="str">
        <f t="shared" si="121"/>
        <v>-</v>
      </c>
      <c r="AH575" s="245" t="str">
        <f t="shared" si="122"/>
        <v>-</v>
      </c>
      <c r="AI575" s="245" t="str">
        <f t="shared" si="123"/>
        <v>-</v>
      </c>
      <c r="AJ575" s="245" t="str" cm="1">
        <f t="array" ref="AJ575">IF($AG575=1, IF(ISBLANK($L575), "!", $L575), IFERROR(_xlfn.SWITCH(TRUE, AH575&lt;=0.5, "A", AH575&lt;=1, "B", AH575&lt;=1.5, "C", AH575&lt;=2, "D", AH575&lt;=2.5, "E", AH575&lt;=3, "F", AH575&lt;=1000, "G"), "-"))</f>
        <v>-</v>
      </c>
      <c r="AK575" s="245" t="str">
        <f t="shared" si="124"/>
        <v>-</v>
      </c>
      <c r="AL575" s="246" t="str">
        <f t="shared" si="125"/>
        <v>-</v>
      </c>
      <c r="AM575" s="237"/>
      <c r="AN575" s="237"/>
      <c r="AO575" s="237"/>
      <c r="AP575" s="237"/>
      <c r="AQ575" s="237"/>
      <c r="AR575" s="237"/>
      <c r="AS575" s="237"/>
      <c r="AT575" s="237"/>
      <c r="AU575" s="237"/>
      <c r="AV575" s="237"/>
      <c r="AW575" s="13"/>
      <c r="AX575" s="13"/>
    </row>
    <row r="576" spans="1:50" ht="12.75" customHeight="1" x14ac:dyDescent="0.2">
      <c r="A576" s="144">
        <f t="shared" si="112"/>
        <v>16</v>
      </c>
      <c r="B576" s="9">
        <v>553</v>
      </c>
      <c r="C576" s="213"/>
      <c r="D576" s="214"/>
      <c r="E576" s="79" t="str">
        <f>IF(ISBLANK(D576), "", VLOOKUP(D576, Z!$A$2:$C$4127, 3, FALSE))</f>
        <v/>
      </c>
      <c r="F576" s="215"/>
      <c r="G576" s="216"/>
      <c r="H576" s="217" t="b">
        <v>0</v>
      </c>
      <c r="I576" s="217" t="b">
        <v>0</v>
      </c>
      <c r="J576" s="152" t="str">
        <f t="shared" si="115"/>
        <v>-</v>
      </c>
      <c r="K576" s="218"/>
      <c r="L576" s="219"/>
      <c r="M576" s="220"/>
      <c r="N576" s="152" t="str">
        <f t="shared" si="116"/>
        <v>-</v>
      </c>
      <c r="O576" s="221"/>
      <c r="P576" s="222"/>
      <c r="Q576" s="214"/>
      <c r="R576" s="223"/>
      <c r="S576" s="213"/>
      <c r="T576" s="214"/>
      <c r="U576" s="79" t="str">
        <f>IF(ISBLANK(T576), "", VLOOKUP(T576, Z!$A$2:$C$4127, 3, FALSE))</f>
        <v/>
      </c>
      <c r="V576" s="225"/>
      <c r="W576" s="160">
        <f t="shared" si="117"/>
        <v>0</v>
      </c>
      <c r="X576" s="237"/>
      <c r="Y576" s="241">
        <f t="shared" si="118"/>
        <v>0</v>
      </c>
      <c r="Z576" s="242">
        <f t="shared" si="119"/>
        <v>15</v>
      </c>
      <c r="AA576" s="242">
        <v>0.75</v>
      </c>
      <c r="AB576" s="242">
        <f t="shared" si="113"/>
        <v>1.8</v>
      </c>
      <c r="AC576" s="242">
        <f t="shared" si="120"/>
        <v>43</v>
      </c>
      <c r="AD576" s="241" t="str" cm="1">
        <f t="array" ref="AD576">IFERROR(INDEX($AO$26:$AO$35, AF576), "-")</f>
        <v>-</v>
      </c>
      <c r="AE576" s="243" cm="1">
        <f t="array" ref="AE576">IFERROR(INDEX(($AP$26:$AS$35,$AP$36:$AV$40), IF($Y$20="B", MATCH($AF576, $AN$36:$AN$40, 0), MATCH($AF576, $AN$26:$AN$35, 0)), MATCH($AK576, $AP$25:$AV$25, 0), IF($Y$20="B", 2, 1)), 0)</f>
        <v>0</v>
      </c>
      <c r="AF576" s="244" t="str">
        <f t="shared" si="114"/>
        <v>-</v>
      </c>
      <c r="AG576" s="244" t="str">
        <f t="shared" si="121"/>
        <v>-</v>
      </c>
      <c r="AH576" s="245" t="str">
        <f t="shared" si="122"/>
        <v>-</v>
      </c>
      <c r="AI576" s="245" t="str">
        <f t="shared" si="123"/>
        <v>-</v>
      </c>
      <c r="AJ576" s="245" t="str" cm="1">
        <f t="array" ref="AJ576">IF($AG576=1, IF(ISBLANK($L576), "!", $L576), IFERROR(_xlfn.SWITCH(TRUE, AH576&lt;=0.5, "A", AH576&lt;=1, "B", AH576&lt;=1.5, "C", AH576&lt;=2, "D", AH576&lt;=2.5, "E", AH576&lt;=3, "F", AH576&lt;=1000, "G"), "-"))</f>
        <v>-</v>
      </c>
      <c r="AK576" s="245" t="str">
        <f t="shared" si="124"/>
        <v>-</v>
      </c>
      <c r="AL576" s="246" t="str">
        <f t="shared" si="125"/>
        <v>-</v>
      </c>
      <c r="AM576" s="237"/>
      <c r="AN576" s="237"/>
      <c r="AO576" s="237"/>
      <c r="AP576" s="237"/>
      <c r="AQ576" s="237"/>
      <c r="AR576" s="237"/>
      <c r="AS576" s="237"/>
      <c r="AT576" s="237"/>
      <c r="AU576" s="237"/>
      <c r="AV576" s="237"/>
      <c r="AW576" s="13"/>
      <c r="AX576" s="13"/>
    </row>
    <row r="577" spans="1:50" ht="12.75" customHeight="1" x14ac:dyDescent="0.2">
      <c r="A577" s="144">
        <f t="shared" si="112"/>
        <v>16</v>
      </c>
      <c r="B577" s="9">
        <v>554</v>
      </c>
      <c r="C577" s="213"/>
      <c r="D577" s="214"/>
      <c r="E577" s="79" t="str">
        <f>IF(ISBLANK(D577), "", VLOOKUP(D577, Z!$A$2:$C$4127, 3, FALSE))</f>
        <v/>
      </c>
      <c r="F577" s="215"/>
      <c r="G577" s="216"/>
      <c r="H577" s="217" t="b">
        <v>0</v>
      </c>
      <c r="I577" s="217" t="b">
        <v>0</v>
      </c>
      <c r="J577" s="152" t="str">
        <f t="shared" si="115"/>
        <v>-</v>
      </c>
      <c r="K577" s="218"/>
      <c r="L577" s="219"/>
      <c r="M577" s="220"/>
      <c r="N577" s="152" t="str">
        <f t="shared" si="116"/>
        <v>-</v>
      </c>
      <c r="O577" s="221"/>
      <c r="P577" s="222"/>
      <c r="Q577" s="214"/>
      <c r="R577" s="223"/>
      <c r="S577" s="213"/>
      <c r="T577" s="214"/>
      <c r="U577" s="79" t="str">
        <f>IF(ISBLANK(T577), "", VLOOKUP(T577, Z!$A$2:$C$4127, 3, FALSE))</f>
        <v/>
      </c>
      <c r="V577" s="225"/>
      <c r="W577" s="160">
        <f t="shared" si="117"/>
        <v>0</v>
      </c>
      <c r="X577" s="237"/>
      <c r="Y577" s="241">
        <f t="shared" si="118"/>
        <v>0</v>
      </c>
      <c r="Z577" s="242">
        <f t="shared" si="119"/>
        <v>15</v>
      </c>
      <c r="AA577" s="242">
        <v>0.75</v>
      </c>
      <c r="AB577" s="242">
        <f t="shared" si="113"/>
        <v>1.8</v>
      </c>
      <c r="AC577" s="242">
        <f t="shared" si="120"/>
        <v>43</v>
      </c>
      <c r="AD577" s="241" t="str" cm="1">
        <f t="array" ref="AD577">IFERROR(INDEX($AO$26:$AO$35, AF577), "-")</f>
        <v>-</v>
      </c>
      <c r="AE577" s="243" cm="1">
        <f t="array" ref="AE577">IFERROR(INDEX(($AP$26:$AS$35,$AP$36:$AV$40), IF($Y$20="B", MATCH($AF577, $AN$36:$AN$40, 0), MATCH($AF577, $AN$26:$AN$35, 0)), MATCH($AK577, $AP$25:$AV$25, 0), IF($Y$20="B", 2, 1)), 0)</f>
        <v>0</v>
      </c>
      <c r="AF577" s="244" t="str">
        <f t="shared" si="114"/>
        <v>-</v>
      </c>
      <c r="AG577" s="244" t="str">
        <f t="shared" si="121"/>
        <v>-</v>
      </c>
      <c r="AH577" s="245" t="str">
        <f t="shared" si="122"/>
        <v>-</v>
      </c>
      <c r="AI577" s="245" t="str">
        <f t="shared" si="123"/>
        <v>-</v>
      </c>
      <c r="AJ577" s="245" t="str" cm="1">
        <f t="array" ref="AJ577">IF($AG577=1, IF(ISBLANK($L577), "!", $L577), IFERROR(_xlfn.SWITCH(TRUE, AH577&lt;=0.5, "A", AH577&lt;=1, "B", AH577&lt;=1.5, "C", AH577&lt;=2, "D", AH577&lt;=2.5, "E", AH577&lt;=3, "F", AH577&lt;=1000, "G"), "-"))</f>
        <v>-</v>
      </c>
      <c r="AK577" s="245" t="str">
        <f t="shared" si="124"/>
        <v>-</v>
      </c>
      <c r="AL577" s="246" t="str">
        <f t="shared" si="125"/>
        <v>-</v>
      </c>
      <c r="AM577" s="237"/>
      <c r="AN577" s="237"/>
      <c r="AO577" s="237"/>
      <c r="AP577" s="237"/>
      <c r="AQ577" s="237"/>
      <c r="AR577" s="237"/>
      <c r="AS577" s="237"/>
      <c r="AT577" s="237"/>
      <c r="AU577" s="237"/>
      <c r="AV577" s="237"/>
      <c r="AW577" s="13"/>
      <c r="AX577" s="13"/>
    </row>
    <row r="578" spans="1:50" ht="12.75" customHeight="1" x14ac:dyDescent="0.2">
      <c r="A578" s="144">
        <f t="shared" si="112"/>
        <v>16</v>
      </c>
      <c r="B578" s="9">
        <v>555</v>
      </c>
      <c r="C578" s="213"/>
      <c r="D578" s="214"/>
      <c r="E578" s="79" t="str">
        <f>IF(ISBLANK(D578), "", VLOOKUP(D578, Z!$A$2:$C$4127, 3, FALSE))</f>
        <v/>
      </c>
      <c r="F578" s="215"/>
      <c r="G578" s="216"/>
      <c r="H578" s="217" t="b">
        <v>0</v>
      </c>
      <c r="I578" s="217" t="b">
        <v>0</v>
      </c>
      <c r="J578" s="152" t="str">
        <f t="shared" si="115"/>
        <v>-</v>
      </c>
      <c r="K578" s="218"/>
      <c r="L578" s="219"/>
      <c r="M578" s="220"/>
      <c r="N578" s="152" t="str">
        <f t="shared" si="116"/>
        <v>-</v>
      </c>
      <c r="O578" s="221"/>
      <c r="P578" s="222"/>
      <c r="Q578" s="214"/>
      <c r="R578" s="223"/>
      <c r="S578" s="213"/>
      <c r="T578" s="214"/>
      <c r="U578" s="79" t="str">
        <f>IF(ISBLANK(T578), "", VLOOKUP(T578, Z!$A$2:$C$4127, 3, FALSE))</f>
        <v/>
      </c>
      <c r="V578" s="225"/>
      <c r="W578" s="160">
        <f t="shared" si="117"/>
        <v>0</v>
      </c>
      <c r="X578" s="237"/>
      <c r="Y578" s="241">
        <f t="shared" si="118"/>
        <v>0</v>
      </c>
      <c r="Z578" s="242">
        <f t="shared" si="119"/>
        <v>15</v>
      </c>
      <c r="AA578" s="242">
        <v>0.75</v>
      </c>
      <c r="AB578" s="242">
        <f t="shared" si="113"/>
        <v>1.8</v>
      </c>
      <c r="AC578" s="242">
        <f t="shared" si="120"/>
        <v>43</v>
      </c>
      <c r="AD578" s="241" t="str" cm="1">
        <f t="array" ref="AD578">IFERROR(INDEX($AO$26:$AO$35, AF578), "-")</f>
        <v>-</v>
      </c>
      <c r="AE578" s="243" cm="1">
        <f t="array" ref="AE578">IFERROR(INDEX(($AP$26:$AS$35,$AP$36:$AV$40), IF($Y$20="B", MATCH($AF578, $AN$36:$AN$40, 0), MATCH($AF578, $AN$26:$AN$35, 0)), MATCH($AK578, $AP$25:$AV$25, 0), IF($Y$20="B", 2, 1)), 0)</f>
        <v>0</v>
      </c>
      <c r="AF578" s="244" t="str">
        <f t="shared" si="114"/>
        <v>-</v>
      </c>
      <c r="AG578" s="244" t="str">
        <f t="shared" si="121"/>
        <v>-</v>
      </c>
      <c r="AH578" s="245" t="str">
        <f t="shared" si="122"/>
        <v>-</v>
      </c>
      <c r="AI578" s="245" t="str">
        <f t="shared" si="123"/>
        <v>-</v>
      </c>
      <c r="AJ578" s="245" t="str" cm="1">
        <f t="array" ref="AJ578">IF($AG578=1, IF(ISBLANK($L578), "!", $L578), IFERROR(_xlfn.SWITCH(TRUE, AH578&lt;=0.5, "A", AH578&lt;=1, "B", AH578&lt;=1.5, "C", AH578&lt;=2, "D", AH578&lt;=2.5, "E", AH578&lt;=3, "F", AH578&lt;=1000, "G"), "-"))</f>
        <v>-</v>
      </c>
      <c r="AK578" s="245" t="str">
        <f t="shared" si="124"/>
        <v>-</v>
      </c>
      <c r="AL578" s="246" t="str">
        <f t="shared" si="125"/>
        <v>-</v>
      </c>
      <c r="AM578" s="237"/>
      <c r="AN578" s="237"/>
      <c r="AO578" s="237"/>
      <c r="AP578" s="237"/>
      <c r="AQ578" s="237"/>
      <c r="AR578" s="237"/>
      <c r="AS578" s="237"/>
      <c r="AT578" s="237"/>
      <c r="AU578" s="237"/>
      <c r="AV578" s="237"/>
      <c r="AW578" s="13"/>
      <c r="AX578" s="13"/>
    </row>
    <row r="579" spans="1:50" ht="12.75" customHeight="1" x14ac:dyDescent="0.2">
      <c r="A579" s="144">
        <f t="shared" si="112"/>
        <v>16</v>
      </c>
      <c r="B579" s="9">
        <v>556</v>
      </c>
      <c r="C579" s="213"/>
      <c r="D579" s="214"/>
      <c r="E579" s="79" t="str">
        <f>IF(ISBLANK(D579), "", VLOOKUP(D579, Z!$A$2:$C$4127, 3, FALSE))</f>
        <v/>
      </c>
      <c r="F579" s="215"/>
      <c r="G579" s="216"/>
      <c r="H579" s="217" t="b">
        <v>0</v>
      </c>
      <c r="I579" s="217" t="b">
        <v>0</v>
      </c>
      <c r="J579" s="152" t="str">
        <f t="shared" si="115"/>
        <v>-</v>
      </c>
      <c r="K579" s="218"/>
      <c r="L579" s="219"/>
      <c r="M579" s="220"/>
      <c r="N579" s="152" t="str">
        <f t="shared" si="116"/>
        <v>-</v>
      </c>
      <c r="O579" s="221"/>
      <c r="P579" s="222"/>
      <c r="Q579" s="214"/>
      <c r="R579" s="223"/>
      <c r="S579" s="213"/>
      <c r="T579" s="214"/>
      <c r="U579" s="79" t="str">
        <f>IF(ISBLANK(T579), "", VLOOKUP(T579, Z!$A$2:$C$4127, 3, FALSE))</f>
        <v/>
      </c>
      <c r="V579" s="225"/>
      <c r="W579" s="160">
        <f t="shared" si="117"/>
        <v>0</v>
      </c>
      <c r="X579" s="237"/>
      <c r="Y579" s="241">
        <f t="shared" si="118"/>
        <v>0</v>
      </c>
      <c r="Z579" s="242">
        <f t="shared" si="119"/>
        <v>15</v>
      </c>
      <c r="AA579" s="242">
        <v>0.75</v>
      </c>
      <c r="AB579" s="242">
        <f t="shared" si="113"/>
        <v>1.8</v>
      </c>
      <c r="AC579" s="242">
        <f t="shared" si="120"/>
        <v>43</v>
      </c>
      <c r="AD579" s="241" t="str" cm="1">
        <f t="array" ref="AD579">IFERROR(INDEX($AO$26:$AO$35, AF579), "-")</f>
        <v>-</v>
      </c>
      <c r="AE579" s="243" cm="1">
        <f t="array" ref="AE579">IFERROR(INDEX(($AP$26:$AS$35,$AP$36:$AV$40), IF($Y$20="B", MATCH($AF579, $AN$36:$AN$40, 0), MATCH($AF579, $AN$26:$AN$35, 0)), MATCH($AK579, $AP$25:$AV$25, 0), IF($Y$20="B", 2, 1)), 0)</f>
        <v>0</v>
      </c>
      <c r="AF579" s="244" t="str">
        <f t="shared" si="114"/>
        <v>-</v>
      </c>
      <c r="AG579" s="244" t="str">
        <f t="shared" si="121"/>
        <v>-</v>
      </c>
      <c r="AH579" s="245" t="str">
        <f t="shared" si="122"/>
        <v>-</v>
      </c>
      <c r="AI579" s="245" t="str">
        <f t="shared" si="123"/>
        <v>-</v>
      </c>
      <c r="AJ579" s="245" t="str" cm="1">
        <f t="array" ref="AJ579">IF($AG579=1, IF(ISBLANK($L579), "!", $L579), IFERROR(_xlfn.SWITCH(TRUE, AH579&lt;=0.5, "A", AH579&lt;=1, "B", AH579&lt;=1.5, "C", AH579&lt;=2, "D", AH579&lt;=2.5, "E", AH579&lt;=3, "F", AH579&lt;=1000, "G"), "-"))</f>
        <v>-</v>
      </c>
      <c r="AK579" s="245" t="str">
        <f t="shared" si="124"/>
        <v>-</v>
      </c>
      <c r="AL579" s="246" t="str">
        <f t="shared" si="125"/>
        <v>-</v>
      </c>
      <c r="AM579" s="237"/>
      <c r="AN579" s="237"/>
      <c r="AO579" s="237"/>
      <c r="AP579" s="237"/>
      <c r="AQ579" s="237"/>
      <c r="AR579" s="237"/>
      <c r="AS579" s="237"/>
      <c r="AT579" s="237"/>
      <c r="AU579" s="237"/>
      <c r="AV579" s="237"/>
      <c r="AW579" s="13"/>
      <c r="AX579" s="13"/>
    </row>
    <row r="580" spans="1:50" ht="12.75" customHeight="1" x14ac:dyDescent="0.2">
      <c r="A580" s="144">
        <f t="shared" si="112"/>
        <v>16</v>
      </c>
      <c r="B580" s="9">
        <v>557</v>
      </c>
      <c r="C580" s="213"/>
      <c r="D580" s="214"/>
      <c r="E580" s="79" t="str">
        <f>IF(ISBLANK(D580), "", VLOOKUP(D580, Z!$A$2:$C$4127, 3, FALSE))</f>
        <v/>
      </c>
      <c r="F580" s="215"/>
      <c r="G580" s="216"/>
      <c r="H580" s="217" t="b">
        <v>0</v>
      </c>
      <c r="I580" s="217" t="b">
        <v>0</v>
      </c>
      <c r="J580" s="152" t="str">
        <f t="shared" si="115"/>
        <v>-</v>
      </c>
      <c r="K580" s="218"/>
      <c r="L580" s="219"/>
      <c r="M580" s="220"/>
      <c r="N580" s="152" t="str">
        <f t="shared" si="116"/>
        <v>-</v>
      </c>
      <c r="O580" s="221"/>
      <c r="P580" s="222"/>
      <c r="Q580" s="214"/>
      <c r="R580" s="223"/>
      <c r="S580" s="213"/>
      <c r="T580" s="214"/>
      <c r="U580" s="79" t="str">
        <f>IF(ISBLANK(T580), "", VLOOKUP(T580, Z!$A$2:$C$4127, 3, FALSE))</f>
        <v/>
      </c>
      <c r="V580" s="225"/>
      <c r="W580" s="160">
        <f t="shared" si="117"/>
        <v>0</v>
      </c>
      <c r="X580" s="237"/>
      <c r="Y580" s="241">
        <f t="shared" si="118"/>
        <v>0</v>
      </c>
      <c r="Z580" s="242">
        <f t="shared" si="119"/>
        <v>15</v>
      </c>
      <c r="AA580" s="242">
        <v>0.75</v>
      </c>
      <c r="AB580" s="242">
        <f t="shared" si="113"/>
        <v>1.8</v>
      </c>
      <c r="AC580" s="242">
        <f t="shared" si="120"/>
        <v>43</v>
      </c>
      <c r="AD580" s="241" t="str" cm="1">
        <f t="array" ref="AD580">IFERROR(INDEX($AO$26:$AO$35, AF580), "-")</f>
        <v>-</v>
      </c>
      <c r="AE580" s="243" cm="1">
        <f t="array" ref="AE580">IFERROR(INDEX(($AP$26:$AS$35,$AP$36:$AV$40), IF($Y$20="B", MATCH($AF580, $AN$36:$AN$40, 0), MATCH($AF580, $AN$26:$AN$35, 0)), MATCH($AK580, $AP$25:$AV$25, 0), IF($Y$20="B", 2, 1)), 0)</f>
        <v>0</v>
      </c>
      <c r="AF580" s="244" t="str">
        <f t="shared" si="114"/>
        <v>-</v>
      </c>
      <c r="AG580" s="244" t="str">
        <f t="shared" si="121"/>
        <v>-</v>
      </c>
      <c r="AH580" s="245" t="str">
        <f t="shared" si="122"/>
        <v>-</v>
      </c>
      <c r="AI580" s="245" t="str">
        <f t="shared" si="123"/>
        <v>-</v>
      </c>
      <c r="AJ580" s="245" t="str" cm="1">
        <f t="array" ref="AJ580">IF($AG580=1, IF(ISBLANK($L580), "!", $L580), IFERROR(_xlfn.SWITCH(TRUE, AH580&lt;=0.5, "A", AH580&lt;=1, "B", AH580&lt;=1.5, "C", AH580&lt;=2, "D", AH580&lt;=2.5, "E", AH580&lt;=3, "F", AH580&lt;=1000, "G"), "-"))</f>
        <v>-</v>
      </c>
      <c r="AK580" s="245" t="str">
        <f t="shared" si="124"/>
        <v>-</v>
      </c>
      <c r="AL580" s="246" t="str">
        <f t="shared" si="125"/>
        <v>-</v>
      </c>
      <c r="AM580" s="237"/>
      <c r="AN580" s="237"/>
      <c r="AO580" s="237"/>
      <c r="AP580" s="237"/>
      <c r="AQ580" s="237"/>
      <c r="AR580" s="237"/>
      <c r="AS580" s="237"/>
      <c r="AT580" s="237"/>
      <c r="AU580" s="237"/>
      <c r="AV580" s="237"/>
      <c r="AW580" s="13"/>
      <c r="AX580" s="13"/>
    </row>
    <row r="581" spans="1:50" ht="12.75" customHeight="1" x14ac:dyDescent="0.2">
      <c r="A581" s="144">
        <f t="shared" si="112"/>
        <v>16</v>
      </c>
      <c r="B581" s="9">
        <v>558</v>
      </c>
      <c r="C581" s="213"/>
      <c r="D581" s="214"/>
      <c r="E581" s="79" t="str">
        <f>IF(ISBLANK(D581), "", VLOOKUP(D581, Z!$A$2:$C$4127, 3, FALSE))</f>
        <v/>
      </c>
      <c r="F581" s="215"/>
      <c r="G581" s="216"/>
      <c r="H581" s="217" t="b">
        <v>0</v>
      </c>
      <c r="I581" s="217" t="b">
        <v>0</v>
      </c>
      <c r="J581" s="152" t="str">
        <f t="shared" si="115"/>
        <v>-</v>
      </c>
      <c r="K581" s="218"/>
      <c r="L581" s="219"/>
      <c r="M581" s="220"/>
      <c r="N581" s="152" t="str">
        <f t="shared" si="116"/>
        <v>-</v>
      </c>
      <c r="O581" s="221"/>
      <c r="P581" s="222"/>
      <c r="Q581" s="214"/>
      <c r="R581" s="223"/>
      <c r="S581" s="213"/>
      <c r="T581" s="214"/>
      <c r="U581" s="79" t="str">
        <f>IF(ISBLANK(T581), "", VLOOKUP(T581, Z!$A$2:$C$4127, 3, FALSE))</f>
        <v/>
      </c>
      <c r="V581" s="225"/>
      <c r="W581" s="160">
        <f t="shared" si="117"/>
        <v>0</v>
      </c>
      <c r="X581" s="237"/>
      <c r="Y581" s="241">
        <f t="shared" si="118"/>
        <v>0</v>
      </c>
      <c r="Z581" s="242">
        <f t="shared" si="119"/>
        <v>15</v>
      </c>
      <c r="AA581" s="242">
        <v>0.75</v>
      </c>
      <c r="AB581" s="242">
        <f t="shared" si="113"/>
        <v>1.8</v>
      </c>
      <c r="AC581" s="242">
        <f t="shared" si="120"/>
        <v>43</v>
      </c>
      <c r="AD581" s="241" t="str" cm="1">
        <f t="array" ref="AD581">IFERROR(INDEX($AO$26:$AO$35, AF581), "-")</f>
        <v>-</v>
      </c>
      <c r="AE581" s="243" cm="1">
        <f t="array" ref="AE581">IFERROR(INDEX(($AP$26:$AS$35,$AP$36:$AV$40), IF($Y$20="B", MATCH($AF581, $AN$36:$AN$40, 0), MATCH($AF581, $AN$26:$AN$35, 0)), MATCH($AK581, $AP$25:$AV$25, 0), IF($Y$20="B", 2, 1)), 0)</f>
        <v>0</v>
      </c>
      <c r="AF581" s="244" t="str">
        <f t="shared" si="114"/>
        <v>-</v>
      </c>
      <c r="AG581" s="244" t="str">
        <f t="shared" si="121"/>
        <v>-</v>
      </c>
      <c r="AH581" s="245" t="str">
        <f t="shared" si="122"/>
        <v>-</v>
      </c>
      <c r="AI581" s="245" t="str">
        <f t="shared" si="123"/>
        <v>-</v>
      </c>
      <c r="AJ581" s="245" t="str" cm="1">
        <f t="array" ref="AJ581">IF($AG581=1, IF(ISBLANK($L581), "!", $L581), IFERROR(_xlfn.SWITCH(TRUE, AH581&lt;=0.5, "A", AH581&lt;=1, "B", AH581&lt;=1.5, "C", AH581&lt;=2, "D", AH581&lt;=2.5, "E", AH581&lt;=3, "F", AH581&lt;=1000, "G"), "-"))</f>
        <v>-</v>
      </c>
      <c r="AK581" s="245" t="str">
        <f t="shared" si="124"/>
        <v>-</v>
      </c>
      <c r="AL581" s="246" t="str">
        <f t="shared" si="125"/>
        <v>-</v>
      </c>
      <c r="AM581" s="237"/>
      <c r="AN581" s="237"/>
      <c r="AO581" s="237"/>
      <c r="AP581" s="237"/>
      <c r="AQ581" s="237"/>
      <c r="AR581" s="237"/>
      <c r="AS581" s="237"/>
      <c r="AT581" s="237"/>
      <c r="AU581" s="237"/>
      <c r="AV581" s="237"/>
      <c r="AW581" s="13"/>
      <c r="AX581" s="13"/>
    </row>
    <row r="582" spans="1:50" ht="12.75" customHeight="1" x14ac:dyDescent="0.2">
      <c r="A582" s="144">
        <f t="shared" si="112"/>
        <v>16</v>
      </c>
      <c r="B582" s="9">
        <v>559</v>
      </c>
      <c r="C582" s="213"/>
      <c r="D582" s="214"/>
      <c r="E582" s="79" t="str">
        <f>IF(ISBLANK(D582), "", VLOOKUP(D582, Z!$A$2:$C$4127, 3, FALSE))</f>
        <v/>
      </c>
      <c r="F582" s="215"/>
      <c r="G582" s="216"/>
      <c r="H582" s="217" t="b">
        <v>0</v>
      </c>
      <c r="I582" s="217" t="b">
        <v>0</v>
      </c>
      <c r="J582" s="152" t="str">
        <f t="shared" si="115"/>
        <v>-</v>
      </c>
      <c r="K582" s="218"/>
      <c r="L582" s="219"/>
      <c r="M582" s="220"/>
      <c r="N582" s="152" t="str">
        <f t="shared" si="116"/>
        <v>-</v>
      </c>
      <c r="O582" s="221"/>
      <c r="P582" s="222"/>
      <c r="Q582" s="214"/>
      <c r="R582" s="223"/>
      <c r="S582" s="213"/>
      <c r="T582" s="214"/>
      <c r="U582" s="79" t="str">
        <f>IF(ISBLANK(T582), "", VLOOKUP(T582, Z!$A$2:$C$4127, 3, FALSE))</f>
        <v/>
      </c>
      <c r="V582" s="225"/>
      <c r="W582" s="160">
        <f t="shared" si="117"/>
        <v>0</v>
      </c>
      <c r="X582" s="237"/>
      <c r="Y582" s="241">
        <f t="shared" si="118"/>
        <v>0</v>
      </c>
      <c r="Z582" s="242">
        <f t="shared" si="119"/>
        <v>15</v>
      </c>
      <c r="AA582" s="242">
        <v>0.75</v>
      </c>
      <c r="AB582" s="242">
        <f t="shared" si="113"/>
        <v>1.8</v>
      </c>
      <c r="AC582" s="242">
        <f t="shared" si="120"/>
        <v>43</v>
      </c>
      <c r="AD582" s="241" t="str" cm="1">
        <f t="array" ref="AD582">IFERROR(INDEX($AO$26:$AO$35, AF582), "-")</f>
        <v>-</v>
      </c>
      <c r="AE582" s="243" cm="1">
        <f t="array" ref="AE582">IFERROR(INDEX(($AP$26:$AS$35,$AP$36:$AV$40), IF($Y$20="B", MATCH($AF582, $AN$36:$AN$40, 0), MATCH($AF582, $AN$26:$AN$35, 0)), MATCH($AK582, $AP$25:$AV$25, 0), IF($Y$20="B", 2, 1)), 0)</f>
        <v>0</v>
      </c>
      <c r="AF582" s="244" t="str">
        <f t="shared" si="114"/>
        <v>-</v>
      </c>
      <c r="AG582" s="244" t="str">
        <f t="shared" si="121"/>
        <v>-</v>
      </c>
      <c r="AH582" s="245" t="str">
        <f t="shared" si="122"/>
        <v>-</v>
      </c>
      <c r="AI582" s="245" t="str">
        <f t="shared" si="123"/>
        <v>-</v>
      </c>
      <c r="AJ582" s="245" t="str" cm="1">
        <f t="array" ref="AJ582">IF($AG582=1, IF(ISBLANK($L582), "!", $L582), IFERROR(_xlfn.SWITCH(TRUE, AH582&lt;=0.5, "A", AH582&lt;=1, "B", AH582&lt;=1.5, "C", AH582&lt;=2, "D", AH582&lt;=2.5, "E", AH582&lt;=3, "F", AH582&lt;=1000, "G"), "-"))</f>
        <v>-</v>
      </c>
      <c r="AK582" s="245" t="str">
        <f t="shared" si="124"/>
        <v>-</v>
      </c>
      <c r="AL582" s="246" t="str">
        <f t="shared" si="125"/>
        <v>-</v>
      </c>
      <c r="AM582" s="237"/>
      <c r="AN582" s="237"/>
      <c r="AO582" s="237"/>
      <c r="AP582" s="237"/>
      <c r="AQ582" s="237"/>
      <c r="AR582" s="237"/>
      <c r="AS582" s="237"/>
      <c r="AT582" s="237"/>
      <c r="AU582" s="237"/>
      <c r="AV582" s="237"/>
      <c r="AW582" s="13"/>
      <c r="AX582" s="13"/>
    </row>
    <row r="583" spans="1:50" ht="12.75" customHeight="1" x14ac:dyDescent="0.2">
      <c r="A583" s="144">
        <f t="shared" si="112"/>
        <v>16</v>
      </c>
      <c r="B583" s="9">
        <v>560</v>
      </c>
      <c r="C583" s="213"/>
      <c r="D583" s="214"/>
      <c r="E583" s="79" t="str">
        <f>IF(ISBLANK(D583), "", VLOOKUP(D583, Z!$A$2:$C$4127, 3, FALSE))</f>
        <v/>
      </c>
      <c r="F583" s="215"/>
      <c r="G583" s="216"/>
      <c r="H583" s="217" t="b">
        <v>0</v>
      </c>
      <c r="I583" s="217" t="b">
        <v>0</v>
      </c>
      <c r="J583" s="152" t="str">
        <f t="shared" si="115"/>
        <v>-</v>
      </c>
      <c r="K583" s="218"/>
      <c r="L583" s="219"/>
      <c r="M583" s="220"/>
      <c r="N583" s="152" t="str">
        <f t="shared" si="116"/>
        <v>-</v>
      </c>
      <c r="O583" s="221"/>
      <c r="P583" s="222"/>
      <c r="Q583" s="214"/>
      <c r="R583" s="223"/>
      <c r="S583" s="213"/>
      <c r="T583" s="214"/>
      <c r="U583" s="79" t="str">
        <f>IF(ISBLANK(T583), "", VLOOKUP(T583, Z!$A$2:$C$4127, 3, FALSE))</f>
        <v/>
      </c>
      <c r="V583" s="225"/>
      <c r="W583" s="160">
        <f t="shared" si="117"/>
        <v>0</v>
      </c>
      <c r="X583" s="237"/>
      <c r="Y583" s="241">
        <f t="shared" si="118"/>
        <v>0</v>
      </c>
      <c r="Z583" s="242">
        <f t="shared" si="119"/>
        <v>15</v>
      </c>
      <c r="AA583" s="242">
        <v>0.75</v>
      </c>
      <c r="AB583" s="242">
        <f t="shared" si="113"/>
        <v>1.8</v>
      </c>
      <c r="AC583" s="242">
        <f t="shared" si="120"/>
        <v>43</v>
      </c>
      <c r="AD583" s="241" t="str" cm="1">
        <f t="array" ref="AD583">IFERROR(INDEX($AO$26:$AO$35, AF583), "-")</f>
        <v>-</v>
      </c>
      <c r="AE583" s="243" cm="1">
        <f t="array" ref="AE583">IFERROR(INDEX(($AP$26:$AS$35,$AP$36:$AV$40), IF($Y$20="B", MATCH($AF583, $AN$36:$AN$40, 0), MATCH($AF583, $AN$26:$AN$35, 0)), MATCH($AK583, $AP$25:$AV$25, 0), IF($Y$20="B", 2, 1)), 0)</f>
        <v>0</v>
      </c>
      <c r="AF583" s="244" t="str">
        <f t="shared" si="114"/>
        <v>-</v>
      </c>
      <c r="AG583" s="244" t="str">
        <f t="shared" si="121"/>
        <v>-</v>
      </c>
      <c r="AH583" s="245" t="str">
        <f t="shared" si="122"/>
        <v>-</v>
      </c>
      <c r="AI583" s="245" t="str">
        <f t="shared" si="123"/>
        <v>-</v>
      </c>
      <c r="AJ583" s="245" t="str" cm="1">
        <f t="array" ref="AJ583">IF($AG583=1, IF(ISBLANK($L583), "!", $L583), IFERROR(_xlfn.SWITCH(TRUE, AH583&lt;=0.5, "A", AH583&lt;=1, "B", AH583&lt;=1.5, "C", AH583&lt;=2, "D", AH583&lt;=2.5, "E", AH583&lt;=3, "F", AH583&lt;=1000, "G"), "-"))</f>
        <v>-</v>
      </c>
      <c r="AK583" s="245" t="str">
        <f t="shared" si="124"/>
        <v>-</v>
      </c>
      <c r="AL583" s="246" t="str">
        <f t="shared" si="125"/>
        <v>-</v>
      </c>
      <c r="AM583" s="237"/>
      <c r="AN583" s="237"/>
      <c r="AO583" s="237"/>
      <c r="AP583" s="237"/>
      <c r="AQ583" s="237"/>
      <c r="AR583" s="237"/>
      <c r="AS583" s="237"/>
      <c r="AT583" s="237"/>
      <c r="AU583" s="237"/>
      <c r="AV583" s="237"/>
      <c r="AW583" s="13"/>
      <c r="AX583" s="13"/>
    </row>
    <row r="584" spans="1:50" ht="12.75" customHeight="1" x14ac:dyDescent="0.2">
      <c r="A584" s="144">
        <f t="shared" si="112"/>
        <v>16</v>
      </c>
      <c r="B584" s="9">
        <v>561</v>
      </c>
      <c r="C584" s="213"/>
      <c r="D584" s="214"/>
      <c r="E584" s="79" t="str">
        <f>IF(ISBLANK(D584), "", VLOOKUP(D584, Z!$A$2:$C$4127, 3, FALSE))</f>
        <v/>
      </c>
      <c r="F584" s="215"/>
      <c r="G584" s="216"/>
      <c r="H584" s="217" t="b">
        <v>0</v>
      </c>
      <c r="I584" s="217" t="b">
        <v>0</v>
      </c>
      <c r="J584" s="152" t="str">
        <f t="shared" si="115"/>
        <v>-</v>
      </c>
      <c r="K584" s="218"/>
      <c r="L584" s="219"/>
      <c r="M584" s="220"/>
      <c r="N584" s="152" t="str">
        <f t="shared" si="116"/>
        <v>-</v>
      </c>
      <c r="O584" s="221"/>
      <c r="P584" s="222"/>
      <c r="Q584" s="214"/>
      <c r="R584" s="223"/>
      <c r="S584" s="213"/>
      <c r="T584" s="214"/>
      <c r="U584" s="79" t="str">
        <f>IF(ISBLANK(T584), "", VLOOKUP(T584, Z!$A$2:$C$4127, 3, FALSE))</f>
        <v/>
      </c>
      <c r="V584" s="225"/>
      <c r="W584" s="160">
        <f t="shared" si="117"/>
        <v>0</v>
      </c>
      <c r="X584" s="237"/>
      <c r="Y584" s="241">
        <f t="shared" si="118"/>
        <v>0</v>
      </c>
      <c r="Z584" s="242">
        <f t="shared" si="119"/>
        <v>15</v>
      </c>
      <c r="AA584" s="242">
        <v>0.75</v>
      </c>
      <c r="AB584" s="242">
        <f t="shared" si="113"/>
        <v>1.8</v>
      </c>
      <c r="AC584" s="242">
        <f t="shared" si="120"/>
        <v>43</v>
      </c>
      <c r="AD584" s="241" t="str" cm="1">
        <f t="array" ref="AD584">IFERROR(INDEX($AO$26:$AO$35, AF584), "-")</f>
        <v>-</v>
      </c>
      <c r="AE584" s="243" cm="1">
        <f t="array" ref="AE584">IFERROR(INDEX(($AP$26:$AS$35,$AP$36:$AV$40), IF($Y$20="B", MATCH($AF584, $AN$36:$AN$40, 0), MATCH($AF584, $AN$26:$AN$35, 0)), MATCH($AK584, $AP$25:$AV$25, 0), IF($Y$20="B", 2, 1)), 0)</f>
        <v>0</v>
      </c>
      <c r="AF584" s="244" t="str">
        <f t="shared" si="114"/>
        <v>-</v>
      </c>
      <c r="AG584" s="244" t="str">
        <f t="shared" si="121"/>
        <v>-</v>
      </c>
      <c r="AH584" s="245" t="str">
        <f t="shared" si="122"/>
        <v>-</v>
      </c>
      <c r="AI584" s="245" t="str">
        <f t="shared" si="123"/>
        <v>-</v>
      </c>
      <c r="AJ584" s="245" t="str" cm="1">
        <f t="array" ref="AJ584">IF($AG584=1, IF(ISBLANK($L584), "!", $L584), IFERROR(_xlfn.SWITCH(TRUE, AH584&lt;=0.5, "A", AH584&lt;=1, "B", AH584&lt;=1.5, "C", AH584&lt;=2, "D", AH584&lt;=2.5, "E", AH584&lt;=3, "F", AH584&lt;=1000, "G"), "-"))</f>
        <v>-</v>
      </c>
      <c r="AK584" s="245" t="str">
        <f t="shared" si="124"/>
        <v>-</v>
      </c>
      <c r="AL584" s="246" t="str">
        <f t="shared" si="125"/>
        <v>-</v>
      </c>
      <c r="AM584" s="237"/>
      <c r="AN584" s="237"/>
      <c r="AO584" s="237"/>
      <c r="AP584" s="237"/>
      <c r="AQ584" s="237"/>
      <c r="AR584" s="237"/>
      <c r="AS584" s="237"/>
      <c r="AT584" s="237"/>
      <c r="AU584" s="237"/>
      <c r="AV584" s="237"/>
      <c r="AW584" s="13"/>
      <c r="AX584" s="13"/>
    </row>
    <row r="585" spans="1:50" ht="12.75" customHeight="1" x14ac:dyDescent="0.2">
      <c r="A585" s="144">
        <f t="shared" si="112"/>
        <v>16</v>
      </c>
      <c r="B585" s="9">
        <v>562</v>
      </c>
      <c r="C585" s="213"/>
      <c r="D585" s="214"/>
      <c r="E585" s="79" t="str">
        <f>IF(ISBLANK(D585), "", VLOOKUP(D585, Z!$A$2:$C$4127, 3, FALSE))</f>
        <v/>
      </c>
      <c r="F585" s="215"/>
      <c r="G585" s="216"/>
      <c r="H585" s="217" t="b">
        <v>0</v>
      </c>
      <c r="I585" s="217" t="b">
        <v>0</v>
      </c>
      <c r="J585" s="152" t="str">
        <f t="shared" si="115"/>
        <v>-</v>
      </c>
      <c r="K585" s="218"/>
      <c r="L585" s="219"/>
      <c r="M585" s="220"/>
      <c r="N585" s="152" t="str">
        <f t="shared" si="116"/>
        <v>-</v>
      </c>
      <c r="O585" s="221"/>
      <c r="P585" s="222"/>
      <c r="Q585" s="214"/>
      <c r="R585" s="223"/>
      <c r="S585" s="213"/>
      <c r="T585" s="214"/>
      <c r="U585" s="79" t="str">
        <f>IF(ISBLANK(T585), "", VLOOKUP(T585, Z!$A$2:$C$4127, 3, FALSE))</f>
        <v/>
      </c>
      <c r="V585" s="225"/>
      <c r="W585" s="160">
        <f t="shared" si="117"/>
        <v>0</v>
      </c>
      <c r="X585" s="237"/>
      <c r="Y585" s="241">
        <f t="shared" si="118"/>
        <v>0</v>
      </c>
      <c r="Z585" s="242">
        <f t="shared" si="119"/>
        <v>15</v>
      </c>
      <c r="AA585" s="242">
        <v>0.75</v>
      </c>
      <c r="AB585" s="242">
        <f t="shared" si="113"/>
        <v>1.8</v>
      </c>
      <c r="AC585" s="242">
        <f t="shared" si="120"/>
        <v>43</v>
      </c>
      <c r="AD585" s="241" t="str" cm="1">
        <f t="array" ref="AD585">IFERROR(INDEX($AO$26:$AO$35, AF585), "-")</f>
        <v>-</v>
      </c>
      <c r="AE585" s="243" cm="1">
        <f t="array" ref="AE585">IFERROR(INDEX(($AP$26:$AS$35,$AP$36:$AV$40), IF($Y$20="B", MATCH($AF585, $AN$36:$AN$40, 0), MATCH($AF585, $AN$26:$AN$35, 0)), MATCH($AK585, $AP$25:$AV$25, 0), IF($Y$20="B", 2, 1)), 0)</f>
        <v>0</v>
      </c>
      <c r="AF585" s="244" t="str">
        <f t="shared" si="114"/>
        <v>-</v>
      </c>
      <c r="AG585" s="244" t="str">
        <f t="shared" si="121"/>
        <v>-</v>
      </c>
      <c r="AH585" s="245" t="str">
        <f t="shared" si="122"/>
        <v>-</v>
      </c>
      <c r="AI585" s="245" t="str">
        <f t="shared" si="123"/>
        <v>-</v>
      </c>
      <c r="AJ585" s="245" t="str" cm="1">
        <f t="array" ref="AJ585">IF($AG585=1, IF(ISBLANK($L585), "!", $L585), IFERROR(_xlfn.SWITCH(TRUE, AH585&lt;=0.5, "A", AH585&lt;=1, "B", AH585&lt;=1.5, "C", AH585&lt;=2, "D", AH585&lt;=2.5, "E", AH585&lt;=3, "F", AH585&lt;=1000, "G"), "-"))</f>
        <v>-</v>
      </c>
      <c r="AK585" s="245" t="str">
        <f t="shared" si="124"/>
        <v>-</v>
      </c>
      <c r="AL585" s="246" t="str">
        <f t="shared" si="125"/>
        <v>-</v>
      </c>
      <c r="AM585" s="237"/>
      <c r="AN585" s="237"/>
      <c r="AO585" s="237"/>
      <c r="AP585" s="237"/>
      <c r="AQ585" s="237"/>
      <c r="AR585" s="237"/>
      <c r="AS585" s="237"/>
      <c r="AT585" s="237"/>
      <c r="AU585" s="237"/>
      <c r="AV585" s="237"/>
      <c r="AW585" s="13"/>
      <c r="AX585" s="13"/>
    </row>
    <row r="586" spans="1:50" ht="12.75" customHeight="1" x14ac:dyDescent="0.2">
      <c r="A586" s="144">
        <f t="shared" si="112"/>
        <v>16</v>
      </c>
      <c r="B586" s="9">
        <v>563</v>
      </c>
      <c r="C586" s="213"/>
      <c r="D586" s="214"/>
      <c r="E586" s="79" t="str">
        <f>IF(ISBLANK(D586), "", VLOOKUP(D586, Z!$A$2:$C$4127, 3, FALSE))</f>
        <v/>
      </c>
      <c r="F586" s="215"/>
      <c r="G586" s="216"/>
      <c r="H586" s="217" t="b">
        <v>0</v>
      </c>
      <c r="I586" s="217" t="b">
        <v>0</v>
      </c>
      <c r="J586" s="152" t="str">
        <f t="shared" si="115"/>
        <v>-</v>
      </c>
      <c r="K586" s="218"/>
      <c r="L586" s="219"/>
      <c r="M586" s="220"/>
      <c r="N586" s="152" t="str">
        <f t="shared" si="116"/>
        <v>-</v>
      </c>
      <c r="O586" s="221"/>
      <c r="P586" s="222"/>
      <c r="Q586" s="214"/>
      <c r="R586" s="223"/>
      <c r="S586" s="213"/>
      <c r="T586" s="214"/>
      <c r="U586" s="79" t="str">
        <f>IF(ISBLANK(T586), "", VLOOKUP(T586, Z!$A$2:$C$4127, 3, FALSE))</f>
        <v/>
      </c>
      <c r="V586" s="225"/>
      <c r="W586" s="160">
        <f t="shared" si="117"/>
        <v>0</v>
      </c>
      <c r="X586" s="237"/>
      <c r="Y586" s="241">
        <f t="shared" si="118"/>
        <v>0</v>
      </c>
      <c r="Z586" s="242">
        <f t="shared" si="119"/>
        <v>15</v>
      </c>
      <c r="AA586" s="242">
        <v>0.75</v>
      </c>
      <c r="AB586" s="242">
        <f t="shared" si="113"/>
        <v>1.8</v>
      </c>
      <c r="AC586" s="242">
        <f t="shared" si="120"/>
        <v>43</v>
      </c>
      <c r="AD586" s="241" t="str" cm="1">
        <f t="array" ref="AD586">IFERROR(INDEX($AO$26:$AO$35, AF586), "-")</f>
        <v>-</v>
      </c>
      <c r="AE586" s="243" cm="1">
        <f t="array" ref="AE586">IFERROR(INDEX(($AP$26:$AS$35,$AP$36:$AV$40), IF($Y$20="B", MATCH($AF586, $AN$36:$AN$40, 0), MATCH($AF586, $AN$26:$AN$35, 0)), MATCH($AK586, $AP$25:$AV$25, 0), IF($Y$20="B", 2, 1)), 0)</f>
        <v>0</v>
      </c>
      <c r="AF586" s="244" t="str">
        <f t="shared" si="114"/>
        <v>-</v>
      </c>
      <c r="AG586" s="244" t="str">
        <f t="shared" si="121"/>
        <v>-</v>
      </c>
      <c r="AH586" s="245" t="str">
        <f t="shared" si="122"/>
        <v>-</v>
      </c>
      <c r="AI586" s="245" t="str">
        <f t="shared" si="123"/>
        <v>-</v>
      </c>
      <c r="AJ586" s="245" t="str" cm="1">
        <f t="array" ref="AJ586">IF($AG586=1, IF(ISBLANK($L586), "!", $L586), IFERROR(_xlfn.SWITCH(TRUE, AH586&lt;=0.5, "A", AH586&lt;=1, "B", AH586&lt;=1.5, "C", AH586&lt;=2, "D", AH586&lt;=2.5, "E", AH586&lt;=3, "F", AH586&lt;=1000, "G"), "-"))</f>
        <v>-</v>
      </c>
      <c r="AK586" s="245" t="str">
        <f t="shared" si="124"/>
        <v>-</v>
      </c>
      <c r="AL586" s="246" t="str">
        <f t="shared" si="125"/>
        <v>-</v>
      </c>
      <c r="AM586" s="237"/>
      <c r="AN586" s="237"/>
      <c r="AO586" s="237"/>
      <c r="AP586" s="237"/>
      <c r="AQ586" s="237"/>
      <c r="AR586" s="237"/>
      <c r="AS586" s="237"/>
      <c r="AT586" s="237"/>
      <c r="AU586" s="237"/>
      <c r="AV586" s="237"/>
      <c r="AW586" s="13"/>
      <c r="AX586" s="13"/>
    </row>
    <row r="587" spans="1:50" ht="12.75" customHeight="1" x14ac:dyDescent="0.2">
      <c r="A587" s="144">
        <f t="shared" si="112"/>
        <v>16</v>
      </c>
      <c r="B587" s="9">
        <v>564</v>
      </c>
      <c r="C587" s="213"/>
      <c r="D587" s="214"/>
      <c r="E587" s="79" t="str">
        <f>IF(ISBLANK(D587), "", VLOOKUP(D587, Z!$A$2:$C$4127, 3, FALSE))</f>
        <v/>
      </c>
      <c r="F587" s="215"/>
      <c r="G587" s="216"/>
      <c r="H587" s="217" t="b">
        <v>0</v>
      </c>
      <c r="I587" s="217" t="b">
        <v>0</v>
      </c>
      <c r="J587" s="152" t="str">
        <f t="shared" si="115"/>
        <v>-</v>
      </c>
      <c r="K587" s="218"/>
      <c r="L587" s="219"/>
      <c r="M587" s="220"/>
      <c r="N587" s="152" t="str">
        <f t="shared" si="116"/>
        <v>-</v>
      </c>
      <c r="O587" s="221"/>
      <c r="P587" s="222"/>
      <c r="Q587" s="214"/>
      <c r="R587" s="223"/>
      <c r="S587" s="213"/>
      <c r="T587" s="214"/>
      <c r="U587" s="79" t="str">
        <f>IF(ISBLANK(T587), "", VLOOKUP(T587, Z!$A$2:$C$4127, 3, FALSE))</f>
        <v/>
      </c>
      <c r="V587" s="225"/>
      <c r="W587" s="160">
        <f t="shared" si="117"/>
        <v>0</v>
      </c>
      <c r="X587" s="237"/>
      <c r="Y587" s="241">
        <f t="shared" si="118"/>
        <v>0</v>
      </c>
      <c r="Z587" s="242">
        <f t="shared" si="119"/>
        <v>15</v>
      </c>
      <c r="AA587" s="242">
        <v>0.75</v>
      </c>
      <c r="AB587" s="242">
        <f t="shared" si="113"/>
        <v>1.8</v>
      </c>
      <c r="AC587" s="242">
        <f t="shared" si="120"/>
        <v>43</v>
      </c>
      <c r="AD587" s="241" t="str" cm="1">
        <f t="array" ref="AD587">IFERROR(INDEX($AO$26:$AO$35, AF587), "-")</f>
        <v>-</v>
      </c>
      <c r="AE587" s="243" cm="1">
        <f t="array" ref="AE587">IFERROR(INDEX(($AP$26:$AS$35,$AP$36:$AV$40), IF($Y$20="B", MATCH($AF587, $AN$36:$AN$40, 0), MATCH($AF587, $AN$26:$AN$35, 0)), MATCH($AK587, $AP$25:$AV$25, 0), IF($Y$20="B", 2, 1)), 0)</f>
        <v>0</v>
      </c>
      <c r="AF587" s="244" t="str">
        <f t="shared" si="114"/>
        <v>-</v>
      </c>
      <c r="AG587" s="244" t="str">
        <f t="shared" si="121"/>
        <v>-</v>
      </c>
      <c r="AH587" s="245" t="str">
        <f t="shared" si="122"/>
        <v>-</v>
      </c>
      <c r="AI587" s="245" t="str">
        <f t="shared" si="123"/>
        <v>-</v>
      </c>
      <c r="AJ587" s="245" t="str" cm="1">
        <f t="array" ref="AJ587">IF($AG587=1, IF(ISBLANK($L587), "!", $L587), IFERROR(_xlfn.SWITCH(TRUE, AH587&lt;=0.5, "A", AH587&lt;=1, "B", AH587&lt;=1.5, "C", AH587&lt;=2, "D", AH587&lt;=2.5, "E", AH587&lt;=3, "F", AH587&lt;=1000, "G"), "-"))</f>
        <v>-</v>
      </c>
      <c r="AK587" s="245" t="str">
        <f t="shared" si="124"/>
        <v>-</v>
      </c>
      <c r="AL587" s="246" t="str">
        <f t="shared" si="125"/>
        <v>-</v>
      </c>
      <c r="AM587" s="237"/>
      <c r="AN587" s="237"/>
      <c r="AO587" s="237"/>
      <c r="AP587" s="237"/>
      <c r="AQ587" s="237"/>
      <c r="AR587" s="237"/>
      <c r="AS587" s="237"/>
      <c r="AT587" s="237"/>
      <c r="AU587" s="237"/>
      <c r="AV587" s="237"/>
      <c r="AW587" s="13"/>
      <c r="AX587" s="13"/>
    </row>
    <row r="588" spans="1:50" ht="12.75" customHeight="1" x14ac:dyDescent="0.2">
      <c r="A588" s="144">
        <f t="shared" si="112"/>
        <v>16</v>
      </c>
      <c r="B588" s="9">
        <v>565</v>
      </c>
      <c r="C588" s="213"/>
      <c r="D588" s="214"/>
      <c r="E588" s="79" t="str">
        <f>IF(ISBLANK(D588), "", VLOOKUP(D588, Z!$A$2:$C$4127, 3, FALSE))</f>
        <v/>
      </c>
      <c r="F588" s="215"/>
      <c r="G588" s="216"/>
      <c r="H588" s="217" t="b">
        <v>0</v>
      </c>
      <c r="I588" s="217" t="b">
        <v>0</v>
      </c>
      <c r="J588" s="152" t="str">
        <f t="shared" si="115"/>
        <v>-</v>
      </c>
      <c r="K588" s="218"/>
      <c r="L588" s="219"/>
      <c r="M588" s="220"/>
      <c r="N588" s="152" t="str">
        <f t="shared" si="116"/>
        <v>-</v>
      </c>
      <c r="O588" s="221"/>
      <c r="P588" s="222"/>
      <c r="Q588" s="214"/>
      <c r="R588" s="223"/>
      <c r="S588" s="213"/>
      <c r="T588" s="214"/>
      <c r="U588" s="79" t="str">
        <f>IF(ISBLANK(T588), "", VLOOKUP(T588, Z!$A$2:$C$4127, 3, FALSE))</f>
        <v/>
      </c>
      <c r="V588" s="225"/>
      <c r="W588" s="160">
        <f t="shared" si="117"/>
        <v>0</v>
      </c>
      <c r="X588" s="237"/>
      <c r="Y588" s="241">
        <f t="shared" si="118"/>
        <v>0</v>
      </c>
      <c r="Z588" s="242">
        <f t="shared" si="119"/>
        <v>15</v>
      </c>
      <c r="AA588" s="242">
        <v>0.75</v>
      </c>
      <c r="AB588" s="242">
        <f t="shared" si="113"/>
        <v>1.8</v>
      </c>
      <c r="AC588" s="242">
        <f t="shared" si="120"/>
        <v>43</v>
      </c>
      <c r="AD588" s="241" t="str" cm="1">
        <f t="array" ref="AD588">IFERROR(INDEX($AO$26:$AO$35, AF588), "-")</f>
        <v>-</v>
      </c>
      <c r="AE588" s="243" cm="1">
        <f t="array" ref="AE588">IFERROR(INDEX(($AP$26:$AS$35,$AP$36:$AV$40), IF($Y$20="B", MATCH($AF588, $AN$36:$AN$40, 0), MATCH($AF588, $AN$26:$AN$35, 0)), MATCH($AK588, $AP$25:$AV$25, 0), IF($Y$20="B", 2, 1)), 0)</f>
        <v>0</v>
      </c>
      <c r="AF588" s="244" t="str">
        <f t="shared" si="114"/>
        <v>-</v>
      </c>
      <c r="AG588" s="244" t="str">
        <f t="shared" si="121"/>
        <v>-</v>
      </c>
      <c r="AH588" s="245" t="str">
        <f t="shared" si="122"/>
        <v>-</v>
      </c>
      <c r="AI588" s="245" t="str">
        <f t="shared" si="123"/>
        <v>-</v>
      </c>
      <c r="AJ588" s="245" t="str" cm="1">
        <f t="array" ref="AJ588">IF($AG588=1, IF(ISBLANK($L588), "!", $L588), IFERROR(_xlfn.SWITCH(TRUE, AH588&lt;=0.5, "A", AH588&lt;=1, "B", AH588&lt;=1.5, "C", AH588&lt;=2, "D", AH588&lt;=2.5, "E", AH588&lt;=3, "F", AH588&lt;=1000, "G"), "-"))</f>
        <v>-</v>
      </c>
      <c r="AK588" s="245" t="str">
        <f t="shared" si="124"/>
        <v>-</v>
      </c>
      <c r="AL588" s="246" t="str">
        <f t="shared" si="125"/>
        <v>-</v>
      </c>
      <c r="AM588" s="237"/>
      <c r="AN588" s="237"/>
      <c r="AO588" s="237"/>
      <c r="AP588" s="237"/>
      <c r="AQ588" s="237"/>
      <c r="AR588" s="237"/>
      <c r="AS588" s="237"/>
      <c r="AT588" s="237"/>
      <c r="AU588" s="237"/>
      <c r="AV588" s="237"/>
      <c r="AW588" s="13"/>
      <c r="AX588" s="13"/>
    </row>
    <row r="589" spans="1:50" ht="12.75" customHeight="1" x14ac:dyDescent="0.2">
      <c r="A589" s="144">
        <f t="shared" si="112"/>
        <v>16</v>
      </c>
      <c r="B589" s="9">
        <v>566</v>
      </c>
      <c r="C589" s="213"/>
      <c r="D589" s="214"/>
      <c r="E589" s="79" t="str">
        <f>IF(ISBLANK(D589), "", VLOOKUP(D589, Z!$A$2:$C$4127, 3, FALSE))</f>
        <v/>
      </c>
      <c r="F589" s="215"/>
      <c r="G589" s="216"/>
      <c r="H589" s="217" t="b">
        <v>0</v>
      </c>
      <c r="I589" s="217" t="b">
        <v>0</v>
      </c>
      <c r="J589" s="152" t="str">
        <f t="shared" si="115"/>
        <v>-</v>
      </c>
      <c r="K589" s="218"/>
      <c r="L589" s="219"/>
      <c r="M589" s="220"/>
      <c r="N589" s="152" t="str">
        <f t="shared" si="116"/>
        <v>-</v>
      </c>
      <c r="O589" s="221"/>
      <c r="P589" s="222"/>
      <c r="Q589" s="214"/>
      <c r="R589" s="223"/>
      <c r="S589" s="213"/>
      <c r="T589" s="214"/>
      <c r="U589" s="79" t="str">
        <f>IF(ISBLANK(T589), "", VLOOKUP(T589, Z!$A$2:$C$4127, 3, FALSE))</f>
        <v/>
      </c>
      <c r="V589" s="225"/>
      <c r="W589" s="160">
        <f t="shared" si="117"/>
        <v>0</v>
      </c>
      <c r="X589" s="237"/>
      <c r="Y589" s="241">
        <f t="shared" si="118"/>
        <v>0</v>
      </c>
      <c r="Z589" s="242">
        <f t="shared" si="119"/>
        <v>15</v>
      </c>
      <c r="AA589" s="242">
        <v>0.75</v>
      </c>
      <c r="AB589" s="242">
        <f t="shared" si="113"/>
        <v>1.8</v>
      </c>
      <c r="AC589" s="242">
        <f t="shared" si="120"/>
        <v>43</v>
      </c>
      <c r="AD589" s="241" t="str" cm="1">
        <f t="array" ref="AD589">IFERROR(INDEX($AO$26:$AO$35, AF589), "-")</f>
        <v>-</v>
      </c>
      <c r="AE589" s="243" cm="1">
        <f t="array" ref="AE589">IFERROR(INDEX(($AP$26:$AS$35,$AP$36:$AV$40), IF($Y$20="B", MATCH($AF589, $AN$36:$AN$40, 0), MATCH($AF589, $AN$26:$AN$35, 0)), MATCH($AK589, $AP$25:$AV$25, 0), IF($Y$20="B", 2, 1)), 0)</f>
        <v>0</v>
      </c>
      <c r="AF589" s="244" t="str">
        <f t="shared" si="114"/>
        <v>-</v>
      </c>
      <c r="AG589" s="244" t="str">
        <f t="shared" si="121"/>
        <v>-</v>
      </c>
      <c r="AH589" s="245" t="str">
        <f t="shared" si="122"/>
        <v>-</v>
      </c>
      <c r="AI589" s="245" t="str">
        <f t="shared" si="123"/>
        <v>-</v>
      </c>
      <c r="AJ589" s="245" t="str" cm="1">
        <f t="array" ref="AJ589">IF($AG589=1, IF(ISBLANK($L589), "!", $L589), IFERROR(_xlfn.SWITCH(TRUE, AH589&lt;=0.5, "A", AH589&lt;=1, "B", AH589&lt;=1.5, "C", AH589&lt;=2, "D", AH589&lt;=2.5, "E", AH589&lt;=3, "F", AH589&lt;=1000, "G"), "-"))</f>
        <v>-</v>
      </c>
      <c r="AK589" s="245" t="str">
        <f t="shared" si="124"/>
        <v>-</v>
      </c>
      <c r="AL589" s="246" t="str">
        <f t="shared" si="125"/>
        <v>-</v>
      </c>
      <c r="AM589" s="237"/>
      <c r="AN589" s="237"/>
      <c r="AO589" s="237"/>
      <c r="AP589" s="237"/>
      <c r="AQ589" s="237"/>
      <c r="AR589" s="237"/>
      <c r="AS589" s="237"/>
      <c r="AT589" s="237"/>
      <c r="AU589" s="237"/>
      <c r="AV589" s="237"/>
      <c r="AW589" s="13"/>
      <c r="AX589" s="13"/>
    </row>
    <row r="590" spans="1:50" ht="12.75" customHeight="1" x14ac:dyDescent="0.2">
      <c r="A590" s="144">
        <f t="shared" si="112"/>
        <v>16</v>
      </c>
      <c r="B590" s="9">
        <v>567</v>
      </c>
      <c r="C590" s="213"/>
      <c r="D590" s="214"/>
      <c r="E590" s="79" t="str">
        <f>IF(ISBLANK(D590), "", VLOOKUP(D590, Z!$A$2:$C$4127, 3, FALSE))</f>
        <v/>
      </c>
      <c r="F590" s="215"/>
      <c r="G590" s="216"/>
      <c r="H590" s="217" t="b">
        <v>0</v>
      </c>
      <c r="I590" s="217" t="b">
        <v>0</v>
      </c>
      <c r="J590" s="152" t="str">
        <f t="shared" si="115"/>
        <v>-</v>
      </c>
      <c r="K590" s="218"/>
      <c r="L590" s="219"/>
      <c r="M590" s="220"/>
      <c r="N590" s="152" t="str">
        <f t="shared" si="116"/>
        <v>-</v>
      </c>
      <c r="O590" s="221"/>
      <c r="P590" s="222"/>
      <c r="Q590" s="214"/>
      <c r="R590" s="223"/>
      <c r="S590" s="213"/>
      <c r="T590" s="214"/>
      <c r="U590" s="79" t="str">
        <f>IF(ISBLANK(T590), "", VLOOKUP(T590, Z!$A$2:$C$4127, 3, FALSE))</f>
        <v/>
      </c>
      <c r="V590" s="225"/>
      <c r="W590" s="160">
        <f t="shared" si="117"/>
        <v>0</v>
      </c>
      <c r="X590" s="237"/>
      <c r="Y590" s="241">
        <f t="shared" si="118"/>
        <v>0</v>
      </c>
      <c r="Z590" s="242">
        <f t="shared" si="119"/>
        <v>15</v>
      </c>
      <c r="AA590" s="242">
        <v>0.75</v>
      </c>
      <c r="AB590" s="242">
        <f t="shared" si="113"/>
        <v>1.8</v>
      </c>
      <c r="AC590" s="242">
        <f t="shared" si="120"/>
        <v>43</v>
      </c>
      <c r="AD590" s="241" t="str" cm="1">
        <f t="array" ref="AD590">IFERROR(INDEX($AO$26:$AO$35, AF590), "-")</f>
        <v>-</v>
      </c>
      <c r="AE590" s="243" cm="1">
        <f t="array" ref="AE590">IFERROR(INDEX(($AP$26:$AS$35,$AP$36:$AV$40), IF($Y$20="B", MATCH($AF590, $AN$36:$AN$40, 0), MATCH($AF590, $AN$26:$AN$35, 0)), MATCH($AK590, $AP$25:$AV$25, 0), IF($Y$20="B", 2, 1)), 0)</f>
        <v>0</v>
      </c>
      <c r="AF590" s="244" t="str">
        <f t="shared" si="114"/>
        <v>-</v>
      </c>
      <c r="AG590" s="244" t="str">
        <f t="shared" si="121"/>
        <v>-</v>
      </c>
      <c r="AH590" s="245" t="str">
        <f t="shared" si="122"/>
        <v>-</v>
      </c>
      <c r="AI590" s="245" t="str">
        <f t="shared" si="123"/>
        <v>-</v>
      </c>
      <c r="AJ590" s="245" t="str" cm="1">
        <f t="array" ref="AJ590">IF($AG590=1, IF(ISBLANK($L590), "!", $L590), IFERROR(_xlfn.SWITCH(TRUE, AH590&lt;=0.5, "A", AH590&lt;=1, "B", AH590&lt;=1.5, "C", AH590&lt;=2, "D", AH590&lt;=2.5, "E", AH590&lt;=3, "F", AH590&lt;=1000, "G"), "-"))</f>
        <v>-</v>
      </c>
      <c r="AK590" s="245" t="str">
        <f t="shared" si="124"/>
        <v>-</v>
      </c>
      <c r="AL590" s="246" t="str">
        <f t="shared" si="125"/>
        <v>-</v>
      </c>
      <c r="AM590" s="237"/>
      <c r="AN590" s="237"/>
      <c r="AO590" s="237"/>
      <c r="AP590" s="237"/>
      <c r="AQ590" s="237"/>
      <c r="AR590" s="237"/>
      <c r="AS590" s="237"/>
      <c r="AT590" s="237"/>
      <c r="AU590" s="237"/>
      <c r="AV590" s="237"/>
      <c r="AW590" s="13"/>
      <c r="AX590" s="13"/>
    </row>
    <row r="591" spans="1:50" ht="12.75" customHeight="1" x14ac:dyDescent="0.2">
      <c r="A591" s="144">
        <f t="shared" si="112"/>
        <v>16</v>
      </c>
      <c r="B591" s="9">
        <v>568</v>
      </c>
      <c r="C591" s="213"/>
      <c r="D591" s="214"/>
      <c r="E591" s="79" t="str">
        <f>IF(ISBLANK(D591), "", VLOOKUP(D591, Z!$A$2:$C$4127, 3, FALSE))</f>
        <v/>
      </c>
      <c r="F591" s="215"/>
      <c r="G591" s="216"/>
      <c r="H591" s="217" t="b">
        <v>0</v>
      </c>
      <c r="I591" s="217" t="b">
        <v>0</v>
      </c>
      <c r="J591" s="152" t="str">
        <f t="shared" si="115"/>
        <v>-</v>
      </c>
      <c r="K591" s="218"/>
      <c r="L591" s="219"/>
      <c r="M591" s="220"/>
      <c r="N591" s="152" t="str">
        <f t="shared" si="116"/>
        <v>-</v>
      </c>
      <c r="O591" s="221"/>
      <c r="P591" s="222"/>
      <c r="Q591" s="214"/>
      <c r="R591" s="223"/>
      <c r="S591" s="213"/>
      <c r="T591" s="214"/>
      <c r="U591" s="79" t="str">
        <f>IF(ISBLANK(T591), "", VLOOKUP(T591, Z!$A$2:$C$4127, 3, FALSE))</f>
        <v/>
      </c>
      <c r="V591" s="225"/>
      <c r="W591" s="160">
        <f t="shared" si="117"/>
        <v>0</v>
      </c>
      <c r="X591" s="237"/>
      <c r="Y591" s="241">
        <f t="shared" si="118"/>
        <v>0</v>
      </c>
      <c r="Z591" s="242">
        <f t="shared" si="119"/>
        <v>15</v>
      </c>
      <c r="AA591" s="242">
        <v>0.75</v>
      </c>
      <c r="AB591" s="242">
        <f t="shared" si="113"/>
        <v>1.8</v>
      </c>
      <c r="AC591" s="242">
        <f t="shared" si="120"/>
        <v>43</v>
      </c>
      <c r="AD591" s="241" t="str" cm="1">
        <f t="array" ref="AD591">IFERROR(INDEX($AO$26:$AO$35, AF591), "-")</f>
        <v>-</v>
      </c>
      <c r="AE591" s="243" cm="1">
        <f t="array" ref="AE591">IFERROR(INDEX(($AP$26:$AS$35,$AP$36:$AV$40), IF($Y$20="B", MATCH($AF591, $AN$36:$AN$40, 0), MATCH($AF591, $AN$26:$AN$35, 0)), MATCH($AK591, $AP$25:$AV$25, 0), IF($Y$20="B", 2, 1)), 0)</f>
        <v>0</v>
      </c>
      <c r="AF591" s="244" t="str">
        <f t="shared" si="114"/>
        <v>-</v>
      </c>
      <c r="AG591" s="244" t="str">
        <f t="shared" si="121"/>
        <v>-</v>
      </c>
      <c r="AH591" s="245" t="str">
        <f t="shared" si="122"/>
        <v>-</v>
      </c>
      <c r="AI591" s="245" t="str">
        <f t="shared" si="123"/>
        <v>-</v>
      </c>
      <c r="AJ591" s="245" t="str" cm="1">
        <f t="array" ref="AJ591">IF($AG591=1, IF(ISBLANK($L591), "!", $L591), IFERROR(_xlfn.SWITCH(TRUE, AH591&lt;=0.5, "A", AH591&lt;=1, "B", AH591&lt;=1.5, "C", AH591&lt;=2, "D", AH591&lt;=2.5, "E", AH591&lt;=3, "F", AH591&lt;=1000, "G"), "-"))</f>
        <v>-</v>
      </c>
      <c r="AK591" s="245" t="str">
        <f t="shared" si="124"/>
        <v>-</v>
      </c>
      <c r="AL591" s="246" t="str">
        <f t="shared" si="125"/>
        <v>-</v>
      </c>
      <c r="AM591" s="237"/>
      <c r="AN591" s="237"/>
      <c r="AO591" s="237"/>
      <c r="AP591" s="237"/>
      <c r="AQ591" s="237"/>
      <c r="AR591" s="237"/>
      <c r="AS591" s="237"/>
      <c r="AT591" s="237"/>
      <c r="AU591" s="237"/>
      <c r="AV591" s="237"/>
      <c r="AW591" s="13"/>
      <c r="AX591" s="13"/>
    </row>
    <row r="592" spans="1:50" ht="12.75" customHeight="1" x14ac:dyDescent="0.2">
      <c r="A592" s="144">
        <f t="shared" si="112"/>
        <v>16</v>
      </c>
      <c r="B592" s="9">
        <v>569</v>
      </c>
      <c r="C592" s="213"/>
      <c r="D592" s="214"/>
      <c r="E592" s="79" t="str">
        <f>IF(ISBLANK(D592), "", VLOOKUP(D592, Z!$A$2:$C$4127, 3, FALSE))</f>
        <v/>
      </c>
      <c r="F592" s="215"/>
      <c r="G592" s="216"/>
      <c r="H592" s="217" t="b">
        <v>0</v>
      </c>
      <c r="I592" s="217" t="b">
        <v>0</v>
      </c>
      <c r="J592" s="152" t="str">
        <f t="shared" si="115"/>
        <v>-</v>
      </c>
      <c r="K592" s="218"/>
      <c r="L592" s="219"/>
      <c r="M592" s="220"/>
      <c r="N592" s="152" t="str">
        <f t="shared" si="116"/>
        <v>-</v>
      </c>
      <c r="O592" s="221"/>
      <c r="P592" s="222"/>
      <c r="Q592" s="214"/>
      <c r="R592" s="223"/>
      <c r="S592" s="213"/>
      <c r="T592" s="214"/>
      <c r="U592" s="79" t="str">
        <f>IF(ISBLANK(T592), "", VLOOKUP(T592, Z!$A$2:$C$4127, 3, FALSE))</f>
        <v/>
      </c>
      <c r="V592" s="225"/>
      <c r="W592" s="160">
        <f t="shared" si="117"/>
        <v>0</v>
      </c>
      <c r="X592" s="237"/>
      <c r="Y592" s="241">
        <f t="shared" si="118"/>
        <v>0</v>
      </c>
      <c r="Z592" s="242">
        <f t="shared" si="119"/>
        <v>15</v>
      </c>
      <c r="AA592" s="242">
        <v>0.75</v>
      </c>
      <c r="AB592" s="242">
        <f t="shared" si="113"/>
        <v>1.8</v>
      </c>
      <c r="AC592" s="242">
        <f t="shared" si="120"/>
        <v>43</v>
      </c>
      <c r="AD592" s="241" t="str" cm="1">
        <f t="array" ref="AD592">IFERROR(INDEX($AO$26:$AO$35, AF592), "-")</f>
        <v>-</v>
      </c>
      <c r="AE592" s="243" cm="1">
        <f t="array" ref="AE592">IFERROR(INDEX(($AP$26:$AS$35,$AP$36:$AV$40), IF($Y$20="B", MATCH($AF592, $AN$36:$AN$40, 0), MATCH($AF592, $AN$26:$AN$35, 0)), MATCH($AK592, $AP$25:$AV$25, 0), IF($Y$20="B", 2, 1)), 0)</f>
        <v>0</v>
      </c>
      <c r="AF592" s="244" t="str">
        <f t="shared" si="114"/>
        <v>-</v>
      </c>
      <c r="AG592" s="244" t="str">
        <f t="shared" si="121"/>
        <v>-</v>
      </c>
      <c r="AH592" s="245" t="str">
        <f t="shared" si="122"/>
        <v>-</v>
      </c>
      <c r="AI592" s="245" t="str">
        <f t="shared" si="123"/>
        <v>-</v>
      </c>
      <c r="AJ592" s="245" t="str" cm="1">
        <f t="array" ref="AJ592">IF($AG592=1, IF(ISBLANK($L592), "!", $L592), IFERROR(_xlfn.SWITCH(TRUE, AH592&lt;=0.5, "A", AH592&lt;=1, "B", AH592&lt;=1.5, "C", AH592&lt;=2, "D", AH592&lt;=2.5, "E", AH592&lt;=3, "F", AH592&lt;=1000, "G"), "-"))</f>
        <v>-</v>
      </c>
      <c r="AK592" s="245" t="str">
        <f t="shared" si="124"/>
        <v>-</v>
      </c>
      <c r="AL592" s="246" t="str">
        <f t="shared" si="125"/>
        <v>-</v>
      </c>
      <c r="AM592" s="237"/>
      <c r="AN592" s="237"/>
      <c r="AO592" s="237"/>
      <c r="AP592" s="237"/>
      <c r="AQ592" s="237"/>
      <c r="AR592" s="237"/>
      <c r="AS592" s="237"/>
      <c r="AT592" s="237"/>
      <c r="AU592" s="237"/>
      <c r="AV592" s="237"/>
      <c r="AW592" s="13"/>
      <c r="AX592" s="13"/>
    </row>
    <row r="593" spans="1:50" ht="12.75" customHeight="1" x14ac:dyDescent="0.2">
      <c r="A593" s="144">
        <f t="shared" si="112"/>
        <v>16</v>
      </c>
      <c r="B593" s="9">
        <v>570</v>
      </c>
      <c r="C593" s="213"/>
      <c r="D593" s="214"/>
      <c r="E593" s="79" t="str">
        <f>IF(ISBLANK(D593), "", VLOOKUP(D593, Z!$A$2:$C$4127, 3, FALSE))</f>
        <v/>
      </c>
      <c r="F593" s="215"/>
      <c r="G593" s="216"/>
      <c r="H593" s="217" t="b">
        <v>0</v>
      </c>
      <c r="I593" s="217" t="b">
        <v>0</v>
      </c>
      <c r="J593" s="152" t="str">
        <f t="shared" si="115"/>
        <v>-</v>
      </c>
      <c r="K593" s="218"/>
      <c r="L593" s="219"/>
      <c r="M593" s="220"/>
      <c r="N593" s="152" t="str">
        <f t="shared" si="116"/>
        <v>-</v>
      </c>
      <c r="O593" s="221"/>
      <c r="P593" s="222"/>
      <c r="Q593" s="214"/>
      <c r="R593" s="223"/>
      <c r="S593" s="213"/>
      <c r="T593" s="214"/>
      <c r="U593" s="79" t="str">
        <f>IF(ISBLANK(T593), "", VLOOKUP(T593, Z!$A$2:$C$4127, 3, FALSE))</f>
        <v/>
      </c>
      <c r="V593" s="225"/>
      <c r="W593" s="160">
        <f t="shared" si="117"/>
        <v>0</v>
      </c>
      <c r="X593" s="237"/>
      <c r="Y593" s="241">
        <f t="shared" si="118"/>
        <v>0</v>
      </c>
      <c r="Z593" s="242">
        <f t="shared" si="119"/>
        <v>15</v>
      </c>
      <c r="AA593" s="242">
        <v>0.75</v>
      </c>
      <c r="AB593" s="242">
        <f t="shared" si="113"/>
        <v>1.8</v>
      </c>
      <c r="AC593" s="242">
        <f t="shared" si="120"/>
        <v>43</v>
      </c>
      <c r="AD593" s="241" t="str" cm="1">
        <f t="array" ref="AD593">IFERROR(INDEX($AO$26:$AO$35, AF593), "-")</f>
        <v>-</v>
      </c>
      <c r="AE593" s="243" cm="1">
        <f t="array" ref="AE593">IFERROR(INDEX(($AP$26:$AS$35,$AP$36:$AV$40), IF($Y$20="B", MATCH($AF593, $AN$36:$AN$40, 0), MATCH($AF593, $AN$26:$AN$35, 0)), MATCH($AK593, $AP$25:$AV$25, 0), IF($Y$20="B", 2, 1)), 0)</f>
        <v>0</v>
      </c>
      <c r="AF593" s="244" t="str">
        <f t="shared" si="114"/>
        <v>-</v>
      </c>
      <c r="AG593" s="244" t="str">
        <f t="shared" si="121"/>
        <v>-</v>
      </c>
      <c r="AH593" s="245" t="str">
        <f t="shared" si="122"/>
        <v>-</v>
      </c>
      <c r="AI593" s="245" t="str">
        <f t="shared" si="123"/>
        <v>-</v>
      </c>
      <c r="AJ593" s="245" t="str" cm="1">
        <f t="array" ref="AJ593">IF($AG593=1, IF(ISBLANK($L593), "!", $L593), IFERROR(_xlfn.SWITCH(TRUE, AH593&lt;=0.5, "A", AH593&lt;=1, "B", AH593&lt;=1.5, "C", AH593&lt;=2, "D", AH593&lt;=2.5, "E", AH593&lt;=3, "F", AH593&lt;=1000, "G"), "-"))</f>
        <v>-</v>
      </c>
      <c r="AK593" s="245" t="str">
        <f t="shared" si="124"/>
        <v>-</v>
      </c>
      <c r="AL593" s="246" t="str">
        <f t="shared" si="125"/>
        <v>-</v>
      </c>
      <c r="AM593" s="237"/>
      <c r="AN593" s="237"/>
      <c r="AO593" s="237"/>
      <c r="AP593" s="237"/>
      <c r="AQ593" s="237"/>
      <c r="AR593" s="237"/>
      <c r="AS593" s="237"/>
      <c r="AT593" s="237"/>
      <c r="AU593" s="237"/>
      <c r="AV593" s="237"/>
      <c r="AW593" s="13"/>
      <c r="AX593" s="13"/>
    </row>
    <row r="594" spans="1:50" ht="12.75" customHeight="1" x14ac:dyDescent="0.2">
      <c r="A594" s="144">
        <f t="shared" si="112"/>
        <v>16</v>
      </c>
      <c r="B594" s="9">
        <v>571</v>
      </c>
      <c r="C594" s="213"/>
      <c r="D594" s="214"/>
      <c r="E594" s="79" t="str">
        <f>IF(ISBLANK(D594), "", VLOOKUP(D594, Z!$A$2:$C$4127, 3, FALSE))</f>
        <v/>
      </c>
      <c r="F594" s="215"/>
      <c r="G594" s="216"/>
      <c r="H594" s="217" t="b">
        <v>0</v>
      </c>
      <c r="I594" s="217" t="b">
        <v>0</v>
      </c>
      <c r="J594" s="152" t="str">
        <f t="shared" si="115"/>
        <v>-</v>
      </c>
      <c r="K594" s="218"/>
      <c r="L594" s="219"/>
      <c r="M594" s="220"/>
      <c r="N594" s="152" t="str">
        <f t="shared" si="116"/>
        <v>-</v>
      </c>
      <c r="O594" s="221"/>
      <c r="P594" s="222"/>
      <c r="Q594" s="214"/>
      <c r="R594" s="223"/>
      <c r="S594" s="213"/>
      <c r="T594" s="214"/>
      <c r="U594" s="79" t="str">
        <f>IF(ISBLANK(T594), "", VLOOKUP(T594, Z!$A$2:$C$4127, 3, FALSE))</f>
        <v/>
      </c>
      <c r="V594" s="225"/>
      <c r="W594" s="160">
        <f t="shared" si="117"/>
        <v>0</v>
      </c>
      <c r="X594" s="237"/>
      <c r="Y594" s="241">
        <f t="shared" si="118"/>
        <v>0</v>
      </c>
      <c r="Z594" s="242">
        <f t="shared" si="119"/>
        <v>15</v>
      </c>
      <c r="AA594" s="242">
        <v>0.75</v>
      </c>
      <c r="AB594" s="242">
        <f t="shared" si="113"/>
        <v>1.8</v>
      </c>
      <c r="AC594" s="242">
        <f t="shared" si="120"/>
        <v>43</v>
      </c>
      <c r="AD594" s="241" t="str" cm="1">
        <f t="array" ref="AD594">IFERROR(INDEX($AO$26:$AO$35, AF594), "-")</f>
        <v>-</v>
      </c>
      <c r="AE594" s="243" cm="1">
        <f t="array" ref="AE594">IFERROR(INDEX(($AP$26:$AS$35,$AP$36:$AV$40), IF($Y$20="B", MATCH($AF594, $AN$36:$AN$40, 0), MATCH($AF594, $AN$26:$AN$35, 0)), MATCH($AK594, $AP$25:$AV$25, 0), IF($Y$20="B", 2, 1)), 0)</f>
        <v>0</v>
      </c>
      <c r="AF594" s="244" t="str">
        <f t="shared" si="114"/>
        <v>-</v>
      </c>
      <c r="AG594" s="244" t="str">
        <f t="shared" si="121"/>
        <v>-</v>
      </c>
      <c r="AH594" s="245" t="str">
        <f t="shared" si="122"/>
        <v>-</v>
      </c>
      <c r="AI594" s="245" t="str">
        <f t="shared" si="123"/>
        <v>-</v>
      </c>
      <c r="AJ594" s="245" t="str" cm="1">
        <f t="array" ref="AJ594">IF($AG594=1, IF(ISBLANK($L594), "!", $L594), IFERROR(_xlfn.SWITCH(TRUE, AH594&lt;=0.5, "A", AH594&lt;=1, "B", AH594&lt;=1.5, "C", AH594&lt;=2, "D", AH594&lt;=2.5, "E", AH594&lt;=3, "F", AH594&lt;=1000, "G"), "-"))</f>
        <v>-</v>
      </c>
      <c r="AK594" s="245" t="str">
        <f t="shared" si="124"/>
        <v>-</v>
      </c>
      <c r="AL594" s="246" t="str">
        <f t="shared" si="125"/>
        <v>-</v>
      </c>
      <c r="AM594" s="237"/>
      <c r="AN594" s="237"/>
      <c r="AO594" s="237"/>
      <c r="AP594" s="237"/>
      <c r="AQ594" s="237"/>
      <c r="AR594" s="237"/>
      <c r="AS594" s="237"/>
      <c r="AT594" s="237"/>
      <c r="AU594" s="237"/>
      <c r="AV594" s="237"/>
      <c r="AW594" s="13"/>
      <c r="AX594" s="13"/>
    </row>
    <row r="595" spans="1:50" ht="12.75" customHeight="1" x14ac:dyDescent="0.2">
      <c r="A595" s="144">
        <f t="shared" si="112"/>
        <v>16</v>
      </c>
      <c r="B595" s="9">
        <v>572</v>
      </c>
      <c r="C595" s="213"/>
      <c r="D595" s="214"/>
      <c r="E595" s="79" t="str">
        <f>IF(ISBLANK(D595), "", VLOOKUP(D595, Z!$A$2:$C$4127, 3, FALSE))</f>
        <v/>
      </c>
      <c r="F595" s="215"/>
      <c r="G595" s="216"/>
      <c r="H595" s="217" t="b">
        <v>0</v>
      </c>
      <c r="I595" s="217" t="b">
        <v>0</v>
      </c>
      <c r="J595" s="152" t="str">
        <f t="shared" si="115"/>
        <v>-</v>
      </c>
      <c r="K595" s="218"/>
      <c r="L595" s="219"/>
      <c r="M595" s="220"/>
      <c r="N595" s="152" t="str">
        <f t="shared" si="116"/>
        <v>-</v>
      </c>
      <c r="O595" s="221"/>
      <c r="P595" s="222"/>
      <c r="Q595" s="214"/>
      <c r="R595" s="223"/>
      <c r="S595" s="213"/>
      <c r="T595" s="214"/>
      <c r="U595" s="79" t="str">
        <f>IF(ISBLANK(T595), "", VLOOKUP(T595, Z!$A$2:$C$4127, 3, FALSE))</f>
        <v/>
      </c>
      <c r="V595" s="225"/>
      <c r="W595" s="160">
        <f t="shared" si="117"/>
        <v>0</v>
      </c>
      <c r="X595" s="237"/>
      <c r="Y595" s="241">
        <f t="shared" si="118"/>
        <v>0</v>
      </c>
      <c r="Z595" s="242">
        <f t="shared" si="119"/>
        <v>15</v>
      </c>
      <c r="AA595" s="242">
        <v>0.75</v>
      </c>
      <c r="AB595" s="242">
        <f t="shared" si="113"/>
        <v>1.8</v>
      </c>
      <c r="AC595" s="242">
        <f t="shared" si="120"/>
        <v>43</v>
      </c>
      <c r="AD595" s="241" t="str" cm="1">
        <f t="array" ref="AD595">IFERROR(INDEX($AO$26:$AO$35, AF595), "-")</f>
        <v>-</v>
      </c>
      <c r="AE595" s="243" cm="1">
        <f t="array" ref="AE595">IFERROR(INDEX(($AP$26:$AS$35,$AP$36:$AV$40), IF($Y$20="B", MATCH($AF595, $AN$36:$AN$40, 0), MATCH($AF595, $AN$26:$AN$35, 0)), MATCH($AK595, $AP$25:$AV$25, 0), IF($Y$20="B", 2, 1)), 0)</f>
        <v>0</v>
      </c>
      <c r="AF595" s="244" t="str">
        <f t="shared" si="114"/>
        <v>-</v>
      </c>
      <c r="AG595" s="244" t="str">
        <f t="shared" si="121"/>
        <v>-</v>
      </c>
      <c r="AH595" s="245" t="str">
        <f t="shared" si="122"/>
        <v>-</v>
      </c>
      <c r="AI595" s="245" t="str">
        <f t="shared" si="123"/>
        <v>-</v>
      </c>
      <c r="AJ595" s="245" t="str" cm="1">
        <f t="array" ref="AJ595">IF($AG595=1, IF(ISBLANK($L595), "!", $L595), IFERROR(_xlfn.SWITCH(TRUE, AH595&lt;=0.5, "A", AH595&lt;=1, "B", AH595&lt;=1.5, "C", AH595&lt;=2, "D", AH595&lt;=2.5, "E", AH595&lt;=3, "F", AH595&lt;=1000, "G"), "-"))</f>
        <v>-</v>
      </c>
      <c r="AK595" s="245" t="str">
        <f t="shared" si="124"/>
        <v>-</v>
      </c>
      <c r="AL595" s="246" t="str">
        <f t="shared" si="125"/>
        <v>-</v>
      </c>
      <c r="AM595" s="237"/>
      <c r="AN595" s="237"/>
      <c r="AO595" s="237"/>
      <c r="AP595" s="237"/>
      <c r="AQ595" s="237"/>
      <c r="AR595" s="237"/>
      <c r="AS595" s="237"/>
      <c r="AT595" s="237"/>
      <c r="AU595" s="237"/>
      <c r="AV595" s="237"/>
      <c r="AW595" s="13"/>
      <c r="AX595" s="13"/>
    </row>
    <row r="596" spans="1:50" ht="12.75" customHeight="1" x14ac:dyDescent="0.2">
      <c r="A596" s="144">
        <f t="shared" si="112"/>
        <v>16</v>
      </c>
      <c r="B596" s="9">
        <v>573</v>
      </c>
      <c r="C596" s="213"/>
      <c r="D596" s="214"/>
      <c r="E596" s="79" t="str">
        <f>IF(ISBLANK(D596), "", VLOOKUP(D596, Z!$A$2:$C$4127, 3, FALSE))</f>
        <v/>
      </c>
      <c r="F596" s="215"/>
      <c r="G596" s="216"/>
      <c r="H596" s="217" t="b">
        <v>0</v>
      </c>
      <c r="I596" s="217" t="b">
        <v>0</v>
      </c>
      <c r="J596" s="152" t="str">
        <f t="shared" si="115"/>
        <v>-</v>
      </c>
      <c r="K596" s="218"/>
      <c r="L596" s="219"/>
      <c r="M596" s="220"/>
      <c r="N596" s="152" t="str">
        <f t="shared" si="116"/>
        <v>-</v>
      </c>
      <c r="O596" s="221"/>
      <c r="P596" s="222"/>
      <c r="Q596" s="214"/>
      <c r="R596" s="223"/>
      <c r="S596" s="213"/>
      <c r="T596" s="214"/>
      <c r="U596" s="79" t="str">
        <f>IF(ISBLANK(T596), "", VLOOKUP(T596, Z!$A$2:$C$4127, 3, FALSE))</f>
        <v/>
      </c>
      <c r="V596" s="225"/>
      <c r="W596" s="160">
        <f t="shared" si="117"/>
        <v>0</v>
      </c>
      <c r="X596" s="237"/>
      <c r="Y596" s="241">
        <f t="shared" si="118"/>
        <v>0</v>
      </c>
      <c r="Z596" s="242">
        <f t="shared" si="119"/>
        <v>15</v>
      </c>
      <c r="AA596" s="242">
        <v>0.75</v>
      </c>
      <c r="AB596" s="242">
        <f t="shared" si="113"/>
        <v>1.8</v>
      </c>
      <c r="AC596" s="242">
        <f t="shared" si="120"/>
        <v>43</v>
      </c>
      <c r="AD596" s="241" t="str" cm="1">
        <f t="array" ref="AD596">IFERROR(INDEX($AO$26:$AO$35, AF596), "-")</f>
        <v>-</v>
      </c>
      <c r="AE596" s="243" cm="1">
        <f t="array" ref="AE596">IFERROR(INDEX(($AP$26:$AS$35,$AP$36:$AV$40), IF($Y$20="B", MATCH($AF596, $AN$36:$AN$40, 0), MATCH($AF596, $AN$26:$AN$35, 0)), MATCH($AK596, $AP$25:$AV$25, 0), IF($Y$20="B", 2, 1)), 0)</f>
        <v>0</v>
      </c>
      <c r="AF596" s="244" t="str">
        <f t="shared" si="114"/>
        <v>-</v>
      </c>
      <c r="AG596" s="244" t="str">
        <f t="shared" si="121"/>
        <v>-</v>
      </c>
      <c r="AH596" s="245" t="str">
        <f t="shared" si="122"/>
        <v>-</v>
      </c>
      <c r="AI596" s="245" t="str">
        <f t="shared" si="123"/>
        <v>-</v>
      </c>
      <c r="AJ596" s="245" t="str" cm="1">
        <f t="array" ref="AJ596">IF($AG596=1, IF(ISBLANK($L596), "!", $L596), IFERROR(_xlfn.SWITCH(TRUE, AH596&lt;=0.5, "A", AH596&lt;=1, "B", AH596&lt;=1.5, "C", AH596&lt;=2, "D", AH596&lt;=2.5, "E", AH596&lt;=3, "F", AH596&lt;=1000, "G"), "-"))</f>
        <v>-</v>
      </c>
      <c r="AK596" s="245" t="str">
        <f t="shared" si="124"/>
        <v>-</v>
      </c>
      <c r="AL596" s="246" t="str">
        <f t="shared" si="125"/>
        <v>-</v>
      </c>
      <c r="AM596" s="237"/>
      <c r="AN596" s="237"/>
      <c r="AO596" s="237"/>
      <c r="AP596" s="237"/>
      <c r="AQ596" s="237"/>
      <c r="AR596" s="237"/>
      <c r="AS596" s="237"/>
      <c r="AT596" s="237"/>
      <c r="AU596" s="237"/>
      <c r="AV596" s="237"/>
      <c r="AW596" s="13"/>
      <c r="AX596" s="13"/>
    </row>
    <row r="597" spans="1:50" ht="12.75" customHeight="1" x14ac:dyDescent="0.2">
      <c r="A597" s="144">
        <f t="shared" si="112"/>
        <v>16</v>
      </c>
      <c r="B597" s="9">
        <v>574</v>
      </c>
      <c r="C597" s="213"/>
      <c r="D597" s="214"/>
      <c r="E597" s="79" t="str">
        <f>IF(ISBLANK(D597), "", VLOOKUP(D597, Z!$A$2:$C$4127, 3, FALSE))</f>
        <v/>
      </c>
      <c r="F597" s="215"/>
      <c r="G597" s="216"/>
      <c r="H597" s="217" t="b">
        <v>0</v>
      </c>
      <c r="I597" s="217" t="b">
        <v>0</v>
      </c>
      <c r="J597" s="152" t="str">
        <f t="shared" si="115"/>
        <v>-</v>
      </c>
      <c r="K597" s="218"/>
      <c r="L597" s="219"/>
      <c r="M597" s="220"/>
      <c r="N597" s="152" t="str">
        <f t="shared" si="116"/>
        <v>-</v>
      </c>
      <c r="O597" s="221"/>
      <c r="P597" s="222"/>
      <c r="Q597" s="214"/>
      <c r="R597" s="223"/>
      <c r="S597" s="213"/>
      <c r="T597" s="214"/>
      <c r="U597" s="79" t="str">
        <f>IF(ISBLANK(T597), "", VLOOKUP(T597, Z!$A$2:$C$4127, 3, FALSE))</f>
        <v/>
      </c>
      <c r="V597" s="225"/>
      <c r="W597" s="160">
        <f t="shared" si="117"/>
        <v>0</v>
      </c>
      <c r="X597" s="237"/>
      <c r="Y597" s="241">
        <f t="shared" si="118"/>
        <v>0</v>
      </c>
      <c r="Z597" s="242">
        <f t="shared" si="119"/>
        <v>15</v>
      </c>
      <c r="AA597" s="242">
        <v>0.75</v>
      </c>
      <c r="AB597" s="242">
        <f t="shared" si="113"/>
        <v>1.8</v>
      </c>
      <c r="AC597" s="242">
        <f t="shared" si="120"/>
        <v>43</v>
      </c>
      <c r="AD597" s="241" t="str" cm="1">
        <f t="array" ref="AD597">IFERROR(INDEX($AO$26:$AO$35, AF597), "-")</f>
        <v>-</v>
      </c>
      <c r="AE597" s="243" cm="1">
        <f t="array" ref="AE597">IFERROR(INDEX(($AP$26:$AS$35,$AP$36:$AV$40), IF($Y$20="B", MATCH($AF597, $AN$36:$AN$40, 0), MATCH($AF597, $AN$26:$AN$35, 0)), MATCH($AK597, $AP$25:$AV$25, 0), IF($Y$20="B", 2, 1)), 0)</f>
        <v>0</v>
      </c>
      <c r="AF597" s="244" t="str">
        <f t="shared" si="114"/>
        <v>-</v>
      </c>
      <c r="AG597" s="244" t="str">
        <f t="shared" si="121"/>
        <v>-</v>
      </c>
      <c r="AH597" s="245" t="str">
        <f t="shared" si="122"/>
        <v>-</v>
      </c>
      <c r="AI597" s="245" t="str">
        <f t="shared" si="123"/>
        <v>-</v>
      </c>
      <c r="AJ597" s="245" t="str" cm="1">
        <f t="array" ref="AJ597">IF($AG597=1, IF(ISBLANK($L597), "!", $L597), IFERROR(_xlfn.SWITCH(TRUE, AH597&lt;=0.5, "A", AH597&lt;=1, "B", AH597&lt;=1.5, "C", AH597&lt;=2, "D", AH597&lt;=2.5, "E", AH597&lt;=3, "F", AH597&lt;=1000, "G"), "-"))</f>
        <v>-</v>
      </c>
      <c r="AK597" s="245" t="str">
        <f t="shared" si="124"/>
        <v>-</v>
      </c>
      <c r="AL597" s="246" t="str">
        <f t="shared" si="125"/>
        <v>-</v>
      </c>
      <c r="AM597" s="237"/>
      <c r="AN597" s="237"/>
      <c r="AO597" s="237"/>
      <c r="AP597" s="237"/>
      <c r="AQ597" s="237"/>
      <c r="AR597" s="237"/>
      <c r="AS597" s="237"/>
      <c r="AT597" s="237"/>
      <c r="AU597" s="237"/>
      <c r="AV597" s="237"/>
      <c r="AW597" s="13"/>
      <c r="AX597" s="13"/>
    </row>
    <row r="598" spans="1:50" ht="12.75" customHeight="1" x14ac:dyDescent="0.2">
      <c r="A598" s="144">
        <f t="shared" si="112"/>
        <v>16</v>
      </c>
      <c r="B598" s="9">
        <v>575</v>
      </c>
      <c r="C598" s="213"/>
      <c r="D598" s="214"/>
      <c r="E598" s="79" t="str">
        <f>IF(ISBLANK(D598), "", VLOOKUP(D598, Z!$A$2:$C$4127, 3, FALSE))</f>
        <v/>
      </c>
      <c r="F598" s="215"/>
      <c r="G598" s="216"/>
      <c r="H598" s="217" t="b">
        <v>0</v>
      </c>
      <c r="I598" s="217" t="b">
        <v>0</v>
      </c>
      <c r="J598" s="152" t="str">
        <f t="shared" si="115"/>
        <v>-</v>
      </c>
      <c r="K598" s="218"/>
      <c r="L598" s="219"/>
      <c r="M598" s="220"/>
      <c r="N598" s="152" t="str">
        <f t="shared" si="116"/>
        <v>-</v>
      </c>
      <c r="O598" s="221"/>
      <c r="P598" s="222"/>
      <c r="Q598" s="214"/>
      <c r="R598" s="223"/>
      <c r="S598" s="213"/>
      <c r="T598" s="214"/>
      <c r="U598" s="79" t="str">
        <f>IF(ISBLANK(T598), "", VLOOKUP(T598, Z!$A$2:$C$4127, 3, FALSE))</f>
        <v/>
      </c>
      <c r="V598" s="225"/>
      <c r="W598" s="160">
        <f t="shared" si="117"/>
        <v>0</v>
      </c>
      <c r="X598" s="237"/>
      <c r="Y598" s="241">
        <f t="shared" si="118"/>
        <v>0</v>
      </c>
      <c r="Z598" s="242">
        <f t="shared" si="119"/>
        <v>15</v>
      </c>
      <c r="AA598" s="242">
        <v>0.75</v>
      </c>
      <c r="AB598" s="242">
        <f t="shared" si="113"/>
        <v>1.8</v>
      </c>
      <c r="AC598" s="242">
        <f t="shared" si="120"/>
        <v>43</v>
      </c>
      <c r="AD598" s="241" t="str" cm="1">
        <f t="array" ref="AD598">IFERROR(INDEX($AO$26:$AO$35, AF598), "-")</f>
        <v>-</v>
      </c>
      <c r="AE598" s="243" cm="1">
        <f t="array" ref="AE598">IFERROR(INDEX(($AP$26:$AS$35,$AP$36:$AV$40), IF($Y$20="B", MATCH($AF598, $AN$36:$AN$40, 0), MATCH($AF598, $AN$26:$AN$35, 0)), MATCH($AK598, $AP$25:$AV$25, 0), IF($Y$20="B", 2, 1)), 0)</f>
        <v>0</v>
      </c>
      <c r="AF598" s="244" t="str">
        <f t="shared" si="114"/>
        <v>-</v>
      </c>
      <c r="AG598" s="244" t="str">
        <f t="shared" si="121"/>
        <v>-</v>
      </c>
      <c r="AH598" s="245" t="str">
        <f t="shared" si="122"/>
        <v>-</v>
      </c>
      <c r="AI598" s="245" t="str">
        <f t="shared" si="123"/>
        <v>-</v>
      </c>
      <c r="AJ598" s="245" t="str" cm="1">
        <f t="array" ref="AJ598">IF($AG598=1, IF(ISBLANK($L598), "!", $L598), IFERROR(_xlfn.SWITCH(TRUE, AH598&lt;=0.5, "A", AH598&lt;=1, "B", AH598&lt;=1.5, "C", AH598&lt;=2, "D", AH598&lt;=2.5, "E", AH598&lt;=3, "F", AH598&lt;=1000, "G"), "-"))</f>
        <v>-</v>
      </c>
      <c r="AK598" s="245" t="str">
        <f t="shared" si="124"/>
        <v>-</v>
      </c>
      <c r="AL598" s="246" t="str">
        <f t="shared" si="125"/>
        <v>-</v>
      </c>
      <c r="AM598" s="237"/>
      <c r="AN598" s="237"/>
      <c r="AO598" s="237"/>
      <c r="AP598" s="237"/>
      <c r="AQ598" s="237"/>
      <c r="AR598" s="237"/>
      <c r="AS598" s="237"/>
      <c r="AT598" s="237"/>
      <c r="AU598" s="237"/>
      <c r="AV598" s="237"/>
      <c r="AW598" s="13"/>
      <c r="AX598" s="13"/>
    </row>
    <row r="599" spans="1:50" ht="12.75" customHeight="1" x14ac:dyDescent="0.2">
      <c r="A599" s="144">
        <f t="shared" si="112"/>
        <v>16</v>
      </c>
      <c r="B599" s="9">
        <v>576</v>
      </c>
      <c r="C599" s="213"/>
      <c r="D599" s="214"/>
      <c r="E599" s="79" t="str">
        <f>IF(ISBLANK(D599), "", VLOOKUP(D599, Z!$A$2:$C$4127, 3, FALSE))</f>
        <v/>
      </c>
      <c r="F599" s="215"/>
      <c r="G599" s="216"/>
      <c r="H599" s="217" t="b">
        <v>0</v>
      </c>
      <c r="I599" s="217" t="b">
        <v>0</v>
      </c>
      <c r="J599" s="152" t="str">
        <f t="shared" si="115"/>
        <v>-</v>
      </c>
      <c r="K599" s="218"/>
      <c r="L599" s="219"/>
      <c r="M599" s="220"/>
      <c r="N599" s="152" t="str">
        <f t="shared" si="116"/>
        <v>-</v>
      </c>
      <c r="O599" s="221"/>
      <c r="P599" s="222"/>
      <c r="Q599" s="214"/>
      <c r="R599" s="223"/>
      <c r="S599" s="213"/>
      <c r="T599" s="214"/>
      <c r="U599" s="79" t="str">
        <f>IF(ISBLANK(T599), "", VLOOKUP(T599, Z!$A$2:$C$4127, 3, FALSE))</f>
        <v/>
      </c>
      <c r="V599" s="225"/>
      <c r="W599" s="160">
        <f t="shared" si="117"/>
        <v>0</v>
      </c>
      <c r="X599" s="237"/>
      <c r="Y599" s="241">
        <f t="shared" si="118"/>
        <v>0</v>
      </c>
      <c r="Z599" s="242">
        <f t="shared" si="119"/>
        <v>15</v>
      </c>
      <c r="AA599" s="242">
        <v>0.75</v>
      </c>
      <c r="AB599" s="242">
        <f t="shared" si="113"/>
        <v>1.8</v>
      </c>
      <c r="AC599" s="242">
        <f t="shared" si="120"/>
        <v>43</v>
      </c>
      <c r="AD599" s="241" t="str" cm="1">
        <f t="array" ref="AD599">IFERROR(INDEX($AO$26:$AO$35, AF599), "-")</f>
        <v>-</v>
      </c>
      <c r="AE599" s="243" cm="1">
        <f t="array" ref="AE599">IFERROR(INDEX(($AP$26:$AS$35,$AP$36:$AV$40), IF($Y$20="B", MATCH($AF599, $AN$36:$AN$40, 0), MATCH($AF599, $AN$26:$AN$35, 0)), MATCH($AK599, $AP$25:$AV$25, 0), IF($Y$20="B", 2, 1)), 0)</f>
        <v>0</v>
      </c>
      <c r="AF599" s="244" t="str">
        <f t="shared" si="114"/>
        <v>-</v>
      </c>
      <c r="AG599" s="244" t="str">
        <f t="shared" si="121"/>
        <v>-</v>
      </c>
      <c r="AH599" s="245" t="str">
        <f t="shared" si="122"/>
        <v>-</v>
      </c>
      <c r="AI599" s="245" t="str">
        <f t="shared" si="123"/>
        <v>-</v>
      </c>
      <c r="AJ599" s="245" t="str" cm="1">
        <f t="array" ref="AJ599">IF($AG599=1, IF(ISBLANK($L599), "!", $L599), IFERROR(_xlfn.SWITCH(TRUE, AH599&lt;=0.5, "A", AH599&lt;=1, "B", AH599&lt;=1.5, "C", AH599&lt;=2, "D", AH599&lt;=2.5, "E", AH599&lt;=3, "F", AH599&lt;=1000, "G"), "-"))</f>
        <v>-</v>
      </c>
      <c r="AK599" s="245" t="str">
        <f t="shared" si="124"/>
        <v>-</v>
      </c>
      <c r="AL599" s="246" t="str">
        <f t="shared" si="125"/>
        <v>-</v>
      </c>
      <c r="AM599" s="237"/>
      <c r="AN599" s="237"/>
      <c r="AO599" s="237"/>
      <c r="AP599" s="237"/>
      <c r="AQ599" s="237"/>
      <c r="AR599" s="237"/>
      <c r="AS599" s="237"/>
      <c r="AT599" s="237"/>
      <c r="AU599" s="237"/>
      <c r="AV599" s="237"/>
      <c r="AW599" s="13"/>
      <c r="AX599" s="13"/>
    </row>
    <row r="600" spans="1:50" ht="12.75" customHeight="1" x14ac:dyDescent="0.2">
      <c r="A600" s="144">
        <f t="shared" ref="A600:A663" si="126">COUNTBLANK(C600:G600) + COUNTBLANK(O600:W600) + IF(I600, COUNTBLANK(K600:L600), COUNTBLANK(J600:N600))</f>
        <v>16</v>
      </c>
      <c r="B600" s="9">
        <v>577</v>
      </c>
      <c r="C600" s="213"/>
      <c r="D600" s="214"/>
      <c r="E600" s="79" t="str">
        <f>IF(ISBLANK(D600), "", VLOOKUP(D600, Z!$A$2:$C$4127, 3, FALSE))</f>
        <v/>
      </c>
      <c r="F600" s="215"/>
      <c r="G600" s="216"/>
      <c r="H600" s="217" t="b">
        <v>0</v>
      </c>
      <c r="I600" s="217" t="b">
        <v>0</v>
      </c>
      <c r="J600" s="152" t="str">
        <f t="shared" si="115"/>
        <v>-</v>
      </c>
      <c r="K600" s="218"/>
      <c r="L600" s="219"/>
      <c r="M600" s="220"/>
      <c r="N600" s="152" t="str">
        <f t="shared" si="116"/>
        <v>-</v>
      </c>
      <c r="O600" s="221"/>
      <c r="P600" s="222"/>
      <c r="Q600" s="214"/>
      <c r="R600" s="223"/>
      <c r="S600" s="213"/>
      <c r="T600" s="214"/>
      <c r="U600" s="79" t="str">
        <f>IF(ISBLANK(T600), "", VLOOKUP(T600, Z!$A$2:$C$4127, 3, FALSE))</f>
        <v/>
      </c>
      <c r="V600" s="225"/>
      <c r="W600" s="160">
        <f t="shared" si="117"/>
        <v>0</v>
      </c>
      <c r="X600" s="237"/>
      <c r="Y600" s="241">
        <f t="shared" si="118"/>
        <v>0</v>
      </c>
      <c r="Z600" s="242">
        <f t="shared" si="119"/>
        <v>15</v>
      </c>
      <c r="AA600" s="242">
        <v>0.75</v>
      </c>
      <c r="AB600" s="242">
        <f t="shared" ref="AB600:AB663" si="127">IF(H600, 1.4, 1.8)</f>
        <v>1.8</v>
      </c>
      <c r="AC600" s="242">
        <f t="shared" si="120"/>
        <v>43</v>
      </c>
      <c r="AD600" s="241" t="str" cm="1">
        <f t="array" ref="AD600">IFERROR(INDEX($AO$26:$AO$35, AF600), "-")</f>
        <v>-</v>
      </c>
      <c r="AE600" s="243" cm="1">
        <f t="array" ref="AE600">IFERROR(INDEX(($AP$26:$AS$35,$AP$36:$AV$40), IF($Y$20="B", MATCH($AF600, $AN$36:$AN$40, 0), MATCH($AF600, $AN$26:$AN$35, 0)), MATCH($AK600, $AP$25:$AV$25, 0), IF($Y$20="B", 2, 1)), 0)</f>
        <v>0</v>
      </c>
      <c r="AF600" s="244" t="str">
        <f t="shared" ref="AF600:AF663" si="128">IFERROR(MATCH($G600,INDEX(categories_EZ,,1),0),IFERROR(MATCH($G600,INDEX(categories_EZ,,2),0),IFERROR(MATCH($G600,INDEX(categories_EZ,,3),0),"-")))</f>
        <v>-</v>
      </c>
      <c r="AG600" s="244" t="str">
        <f t="shared" si="121"/>
        <v>-</v>
      </c>
      <c r="AH600" s="245" t="str">
        <f t="shared" si="122"/>
        <v>-</v>
      </c>
      <c r="AI600" s="245" t="str">
        <f t="shared" si="123"/>
        <v>-</v>
      </c>
      <c r="AJ600" s="245" t="str" cm="1">
        <f t="array" ref="AJ600">IF($AG600=1, IF(ISBLANK($L600), "!", $L600), IFERROR(_xlfn.SWITCH(TRUE, AH600&lt;=0.5, "A", AH600&lt;=1, "B", AH600&lt;=1.5, "C", AH600&lt;=2, "D", AH600&lt;=2.5, "E", AH600&lt;=3, "F", AH600&lt;=1000, "G"), "-"))</f>
        <v>-</v>
      </c>
      <c r="AK600" s="245" t="str">
        <f t="shared" si="124"/>
        <v>-</v>
      </c>
      <c r="AL600" s="246" t="str">
        <f t="shared" si="125"/>
        <v>-</v>
      </c>
      <c r="AM600" s="237"/>
      <c r="AN600" s="237"/>
      <c r="AO600" s="237"/>
      <c r="AP600" s="237"/>
      <c r="AQ600" s="237"/>
      <c r="AR600" s="237"/>
      <c r="AS600" s="237"/>
      <c r="AT600" s="237"/>
      <c r="AU600" s="237"/>
      <c r="AV600" s="237"/>
      <c r="AW600" s="13"/>
      <c r="AX600" s="13"/>
    </row>
    <row r="601" spans="1:50" ht="12.75" customHeight="1" x14ac:dyDescent="0.2">
      <c r="A601" s="144">
        <f t="shared" si="126"/>
        <v>16</v>
      </c>
      <c r="B601" s="9">
        <v>578</v>
      </c>
      <c r="C601" s="213"/>
      <c r="D601" s="214"/>
      <c r="E601" s="79" t="str">
        <f>IF(ISBLANK(D601), "", VLOOKUP(D601, Z!$A$2:$C$4127, 3, FALSE))</f>
        <v/>
      </c>
      <c r="F601" s="215"/>
      <c r="G601" s="216"/>
      <c r="H601" s="217" t="b">
        <v>0</v>
      </c>
      <c r="I601" s="217" t="b">
        <v>0</v>
      </c>
      <c r="J601" s="152" t="str">
        <f t="shared" ref="J601:J664" si="129">AD601</f>
        <v>-</v>
      </c>
      <c r="K601" s="218"/>
      <c r="L601" s="219"/>
      <c r="M601" s="220"/>
      <c r="N601" s="152" t="str">
        <f t="shared" ref="N601:N664" si="130">AJ601</f>
        <v>-</v>
      </c>
      <c r="O601" s="221"/>
      <c r="P601" s="222"/>
      <c r="Q601" s="214"/>
      <c r="R601" s="223"/>
      <c r="S601" s="213"/>
      <c r="T601" s="214"/>
      <c r="U601" s="79" t="str">
        <f>IF(ISBLANK(T601), "", VLOOKUP(T601, Z!$A$2:$C$4127, 3, FALSE))</f>
        <v/>
      </c>
      <c r="V601" s="225"/>
      <c r="W601" s="160">
        <f t="shared" ref="W601:W664" si="131">IF(AL601=TRUE, 0, $Y601 * 1000)</f>
        <v>0</v>
      </c>
      <c r="X601" s="237"/>
      <c r="Y601" s="241">
        <f t="shared" ref="Y601:Y664" si="132">IFERROR(AE601, 0)</f>
        <v>0</v>
      </c>
      <c r="Z601" s="242">
        <f t="shared" ref="Z601:Z664" si="133">IF($Y$20="A", 15, 5)</f>
        <v>15</v>
      </c>
      <c r="AA601" s="242">
        <v>0.75</v>
      </c>
      <c r="AB601" s="242">
        <f t="shared" si="127"/>
        <v>1.8</v>
      </c>
      <c r="AC601" s="242">
        <f t="shared" ref="AC601:AC664" si="134">IFERROR((16 + 15 * AB601), "-")</f>
        <v>43</v>
      </c>
      <c r="AD601" s="241" t="str" cm="1">
        <f t="array" ref="AD601">IFERROR(INDEX($AO$26:$AO$35, AF601), "-")</f>
        <v>-</v>
      </c>
      <c r="AE601" s="243" cm="1">
        <f t="array" ref="AE601">IFERROR(INDEX(($AP$26:$AS$35,$AP$36:$AV$40), IF($Y$20="B", MATCH($AF601, $AN$36:$AN$40, 0), MATCH($AF601, $AN$26:$AN$35, 0)), MATCH($AK601, $AP$25:$AV$25, 0), IF($Y$20="B", 2, 1)), 0)</f>
        <v>0</v>
      </c>
      <c r="AF601" s="244" t="str">
        <f t="shared" si="128"/>
        <v>-</v>
      </c>
      <c r="AG601" s="244" t="str">
        <f t="shared" ref="AG601:AG664" si="135">IF(ISNUMBER(AF601), IF($I601, 1, 2), "-")</f>
        <v>-</v>
      </c>
      <c r="AH601" s="245" t="str">
        <f t="shared" ref="AH601:AH664" si="136">IF(AND(M601&gt;0, AG601=2), M601/AC601, "-")</f>
        <v>-</v>
      </c>
      <c r="AI601" s="245" t="str">
        <f t="shared" ref="AI601:AI664" si="137">IF(M601&gt;0, MAX(M601/AC601 - 0.5, 0.5), "-")</f>
        <v>-</v>
      </c>
      <c r="AJ601" s="245" t="str" cm="1">
        <f t="array" ref="AJ601">IF($AG601=1, IF(ISBLANK($L601), "!", $L601), IFERROR(_xlfn.SWITCH(TRUE, AH601&lt;=0.5, "A", AH601&lt;=1, "B", AH601&lt;=1.5, "C", AH601&lt;=2, "D", AH601&lt;=2.5, "E", AH601&lt;=3, "F", AH601&lt;=1000, "G"), "-"))</f>
        <v>-</v>
      </c>
      <c r="AK601" s="245" t="str">
        <f t="shared" ref="AK601:AK664" si="138">IF(AJ601&lt;&gt;"-", IF($AG601=1, $AJ601, IF(AND($Y$20="A", AJ601&gt;"D"), "!", CHAR((MAX(CODE(AJ601)-1, CODE("A")))))), "-")</f>
        <v>-</v>
      </c>
      <c r="AL601" s="246" t="str">
        <f t="shared" ref="AL601:AL664" si="139">IF($Y$20="B", FALSE, IFERROR(AND(AG601&lt;&gt;1, AI601+0.5&gt;2), "-"))</f>
        <v>-</v>
      </c>
      <c r="AM601" s="237"/>
      <c r="AN601" s="237"/>
      <c r="AO601" s="237"/>
      <c r="AP601" s="237"/>
      <c r="AQ601" s="237"/>
      <c r="AR601" s="237"/>
      <c r="AS601" s="237"/>
      <c r="AT601" s="237"/>
      <c r="AU601" s="237"/>
      <c r="AV601" s="237"/>
      <c r="AW601" s="13"/>
      <c r="AX601" s="13"/>
    </row>
    <row r="602" spans="1:50" ht="12.75" customHeight="1" x14ac:dyDescent="0.2">
      <c r="A602" s="144">
        <f t="shared" si="126"/>
        <v>16</v>
      </c>
      <c r="B602" s="9">
        <v>579</v>
      </c>
      <c r="C602" s="213"/>
      <c r="D602" s="214"/>
      <c r="E602" s="79" t="str">
        <f>IF(ISBLANK(D602), "", VLOOKUP(D602, Z!$A$2:$C$4127, 3, FALSE))</f>
        <v/>
      </c>
      <c r="F602" s="215"/>
      <c r="G602" s="216"/>
      <c r="H602" s="217" t="b">
        <v>0</v>
      </c>
      <c r="I602" s="217" t="b">
        <v>0</v>
      </c>
      <c r="J602" s="152" t="str">
        <f t="shared" si="129"/>
        <v>-</v>
      </c>
      <c r="K602" s="218"/>
      <c r="L602" s="219"/>
      <c r="M602" s="220"/>
      <c r="N602" s="152" t="str">
        <f t="shared" si="130"/>
        <v>-</v>
      </c>
      <c r="O602" s="221"/>
      <c r="P602" s="222"/>
      <c r="Q602" s="214"/>
      <c r="R602" s="223"/>
      <c r="S602" s="213"/>
      <c r="T602" s="214"/>
      <c r="U602" s="79" t="str">
        <f>IF(ISBLANK(T602), "", VLOOKUP(T602, Z!$A$2:$C$4127, 3, FALSE))</f>
        <v/>
      </c>
      <c r="V602" s="225"/>
      <c r="W602" s="160">
        <f t="shared" si="131"/>
        <v>0</v>
      </c>
      <c r="X602" s="237"/>
      <c r="Y602" s="241">
        <f t="shared" si="132"/>
        <v>0</v>
      </c>
      <c r="Z602" s="242">
        <f t="shared" si="133"/>
        <v>15</v>
      </c>
      <c r="AA602" s="242">
        <v>0.75</v>
      </c>
      <c r="AB602" s="242">
        <f t="shared" si="127"/>
        <v>1.8</v>
      </c>
      <c r="AC602" s="242">
        <f t="shared" si="134"/>
        <v>43</v>
      </c>
      <c r="AD602" s="241" t="str" cm="1">
        <f t="array" ref="AD602">IFERROR(INDEX($AO$26:$AO$35, AF602), "-")</f>
        <v>-</v>
      </c>
      <c r="AE602" s="243" cm="1">
        <f t="array" ref="AE602">IFERROR(INDEX(($AP$26:$AS$35,$AP$36:$AV$40), IF($Y$20="B", MATCH($AF602, $AN$36:$AN$40, 0), MATCH($AF602, $AN$26:$AN$35, 0)), MATCH($AK602, $AP$25:$AV$25, 0), IF($Y$20="B", 2, 1)), 0)</f>
        <v>0</v>
      </c>
      <c r="AF602" s="244" t="str">
        <f t="shared" si="128"/>
        <v>-</v>
      </c>
      <c r="AG602" s="244" t="str">
        <f t="shared" si="135"/>
        <v>-</v>
      </c>
      <c r="AH602" s="245" t="str">
        <f t="shared" si="136"/>
        <v>-</v>
      </c>
      <c r="AI602" s="245" t="str">
        <f t="shared" si="137"/>
        <v>-</v>
      </c>
      <c r="AJ602" s="245" t="str" cm="1">
        <f t="array" ref="AJ602">IF($AG602=1, IF(ISBLANK($L602), "!", $L602), IFERROR(_xlfn.SWITCH(TRUE, AH602&lt;=0.5, "A", AH602&lt;=1, "B", AH602&lt;=1.5, "C", AH602&lt;=2, "D", AH602&lt;=2.5, "E", AH602&lt;=3, "F", AH602&lt;=1000, "G"), "-"))</f>
        <v>-</v>
      </c>
      <c r="AK602" s="245" t="str">
        <f t="shared" si="138"/>
        <v>-</v>
      </c>
      <c r="AL602" s="246" t="str">
        <f t="shared" si="139"/>
        <v>-</v>
      </c>
      <c r="AM602" s="237"/>
      <c r="AN602" s="237"/>
      <c r="AO602" s="237"/>
      <c r="AP602" s="237"/>
      <c r="AQ602" s="237"/>
      <c r="AR602" s="237"/>
      <c r="AS602" s="237"/>
      <c r="AT602" s="237"/>
      <c r="AU602" s="237"/>
      <c r="AV602" s="237"/>
      <c r="AW602" s="13"/>
      <c r="AX602" s="13"/>
    </row>
    <row r="603" spans="1:50" ht="12.75" customHeight="1" x14ac:dyDescent="0.2">
      <c r="A603" s="144">
        <f t="shared" si="126"/>
        <v>16</v>
      </c>
      <c r="B603" s="9">
        <v>580</v>
      </c>
      <c r="C603" s="213"/>
      <c r="D603" s="214"/>
      <c r="E603" s="79" t="str">
        <f>IF(ISBLANK(D603), "", VLOOKUP(D603, Z!$A$2:$C$4127, 3, FALSE))</f>
        <v/>
      </c>
      <c r="F603" s="215"/>
      <c r="G603" s="216"/>
      <c r="H603" s="217" t="b">
        <v>0</v>
      </c>
      <c r="I603" s="217" t="b">
        <v>0</v>
      </c>
      <c r="J603" s="152" t="str">
        <f t="shared" si="129"/>
        <v>-</v>
      </c>
      <c r="K603" s="218"/>
      <c r="L603" s="219"/>
      <c r="M603" s="220"/>
      <c r="N603" s="152" t="str">
        <f t="shared" si="130"/>
        <v>-</v>
      </c>
      <c r="O603" s="221"/>
      <c r="P603" s="222"/>
      <c r="Q603" s="214"/>
      <c r="R603" s="223"/>
      <c r="S603" s="213"/>
      <c r="T603" s="214"/>
      <c r="U603" s="79" t="str">
        <f>IF(ISBLANK(T603), "", VLOOKUP(T603, Z!$A$2:$C$4127, 3, FALSE))</f>
        <v/>
      </c>
      <c r="V603" s="225"/>
      <c r="W603" s="160">
        <f t="shared" si="131"/>
        <v>0</v>
      </c>
      <c r="X603" s="237"/>
      <c r="Y603" s="241">
        <f t="shared" si="132"/>
        <v>0</v>
      </c>
      <c r="Z603" s="242">
        <f t="shared" si="133"/>
        <v>15</v>
      </c>
      <c r="AA603" s="242">
        <v>0.75</v>
      </c>
      <c r="AB603" s="242">
        <f t="shared" si="127"/>
        <v>1.8</v>
      </c>
      <c r="AC603" s="242">
        <f t="shared" si="134"/>
        <v>43</v>
      </c>
      <c r="AD603" s="241" t="str" cm="1">
        <f t="array" ref="AD603">IFERROR(INDEX($AO$26:$AO$35, AF603), "-")</f>
        <v>-</v>
      </c>
      <c r="AE603" s="243" cm="1">
        <f t="array" ref="AE603">IFERROR(INDEX(($AP$26:$AS$35,$AP$36:$AV$40), IF($Y$20="B", MATCH($AF603, $AN$36:$AN$40, 0), MATCH($AF603, $AN$26:$AN$35, 0)), MATCH($AK603, $AP$25:$AV$25, 0), IF($Y$20="B", 2, 1)), 0)</f>
        <v>0</v>
      </c>
      <c r="AF603" s="244" t="str">
        <f t="shared" si="128"/>
        <v>-</v>
      </c>
      <c r="AG603" s="244" t="str">
        <f t="shared" si="135"/>
        <v>-</v>
      </c>
      <c r="AH603" s="245" t="str">
        <f t="shared" si="136"/>
        <v>-</v>
      </c>
      <c r="AI603" s="245" t="str">
        <f t="shared" si="137"/>
        <v>-</v>
      </c>
      <c r="AJ603" s="245" t="str" cm="1">
        <f t="array" ref="AJ603">IF($AG603=1, IF(ISBLANK($L603), "!", $L603), IFERROR(_xlfn.SWITCH(TRUE, AH603&lt;=0.5, "A", AH603&lt;=1, "B", AH603&lt;=1.5, "C", AH603&lt;=2, "D", AH603&lt;=2.5, "E", AH603&lt;=3, "F", AH603&lt;=1000, "G"), "-"))</f>
        <v>-</v>
      </c>
      <c r="AK603" s="245" t="str">
        <f t="shared" si="138"/>
        <v>-</v>
      </c>
      <c r="AL603" s="246" t="str">
        <f t="shared" si="139"/>
        <v>-</v>
      </c>
      <c r="AM603" s="237"/>
      <c r="AN603" s="237"/>
      <c r="AO603" s="237"/>
      <c r="AP603" s="237"/>
      <c r="AQ603" s="237"/>
      <c r="AR603" s="237"/>
      <c r="AS603" s="237"/>
      <c r="AT603" s="237"/>
      <c r="AU603" s="237"/>
      <c r="AV603" s="237"/>
      <c r="AW603" s="13"/>
      <c r="AX603" s="13"/>
    </row>
    <row r="604" spans="1:50" ht="12.75" customHeight="1" x14ac:dyDescent="0.2">
      <c r="A604" s="144">
        <f t="shared" si="126"/>
        <v>16</v>
      </c>
      <c r="B604" s="9">
        <v>581</v>
      </c>
      <c r="C604" s="213"/>
      <c r="D604" s="214"/>
      <c r="E604" s="79" t="str">
        <f>IF(ISBLANK(D604), "", VLOOKUP(D604, Z!$A$2:$C$4127, 3, FALSE))</f>
        <v/>
      </c>
      <c r="F604" s="215"/>
      <c r="G604" s="216"/>
      <c r="H604" s="217" t="b">
        <v>0</v>
      </c>
      <c r="I604" s="217" t="b">
        <v>0</v>
      </c>
      <c r="J604" s="152" t="str">
        <f t="shared" si="129"/>
        <v>-</v>
      </c>
      <c r="K604" s="218"/>
      <c r="L604" s="219"/>
      <c r="M604" s="220"/>
      <c r="N604" s="152" t="str">
        <f t="shared" si="130"/>
        <v>-</v>
      </c>
      <c r="O604" s="221"/>
      <c r="P604" s="222"/>
      <c r="Q604" s="214"/>
      <c r="R604" s="223"/>
      <c r="S604" s="213"/>
      <c r="T604" s="214"/>
      <c r="U604" s="79" t="str">
        <f>IF(ISBLANK(T604), "", VLOOKUP(T604, Z!$A$2:$C$4127, 3, FALSE))</f>
        <v/>
      </c>
      <c r="V604" s="225"/>
      <c r="W604" s="160">
        <f t="shared" si="131"/>
        <v>0</v>
      </c>
      <c r="X604" s="237"/>
      <c r="Y604" s="241">
        <f t="shared" si="132"/>
        <v>0</v>
      </c>
      <c r="Z604" s="242">
        <f t="shared" si="133"/>
        <v>15</v>
      </c>
      <c r="AA604" s="242">
        <v>0.75</v>
      </c>
      <c r="AB604" s="242">
        <f t="shared" si="127"/>
        <v>1.8</v>
      </c>
      <c r="AC604" s="242">
        <f t="shared" si="134"/>
        <v>43</v>
      </c>
      <c r="AD604" s="241" t="str" cm="1">
        <f t="array" ref="AD604">IFERROR(INDEX($AO$26:$AO$35, AF604), "-")</f>
        <v>-</v>
      </c>
      <c r="AE604" s="243" cm="1">
        <f t="array" ref="AE604">IFERROR(INDEX(($AP$26:$AS$35,$AP$36:$AV$40), IF($Y$20="B", MATCH($AF604, $AN$36:$AN$40, 0), MATCH($AF604, $AN$26:$AN$35, 0)), MATCH($AK604, $AP$25:$AV$25, 0), IF($Y$20="B", 2, 1)), 0)</f>
        <v>0</v>
      </c>
      <c r="AF604" s="244" t="str">
        <f t="shared" si="128"/>
        <v>-</v>
      </c>
      <c r="AG604" s="244" t="str">
        <f t="shared" si="135"/>
        <v>-</v>
      </c>
      <c r="AH604" s="245" t="str">
        <f t="shared" si="136"/>
        <v>-</v>
      </c>
      <c r="AI604" s="245" t="str">
        <f t="shared" si="137"/>
        <v>-</v>
      </c>
      <c r="AJ604" s="245" t="str" cm="1">
        <f t="array" ref="AJ604">IF($AG604=1, IF(ISBLANK($L604), "!", $L604), IFERROR(_xlfn.SWITCH(TRUE, AH604&lt;=0.5, "A", AH604&lt;=1, "B", AH604&lt;=1.5, "C", AH604&lt;=2, "D", AH604&lt;=2.5, "E", AH604&lt;=3, "F", AH604&lt;=1000, "G"), "-"))</f>
        <v>-</v>
      </c>
      <c r="AK604" s="245" t="str">
        <f t="shared" si="138"/>
        <v>-</v>
      </c>
      <c r="AL604" s="246" t="str">
        <f t="shared" si="139"/>
        <v>-</v>
      </c>
      <c r="AM604" s="237"/>
      <c r="AN604" s="237"/>
      <c r="AO604" s="237"/>
      <c r="AP604" s="237"/>
      <c r="AQ604" s="237"/>
      <c r="AR604" s="237"/>
      <c r="AS604" s="237"/>
      <c r="AT604" s="237"/>
      <c r="AU604" s="237"/>
      <c r="AV604" s="237"/>
      <c r="AW604" s="13"/>
      <c r="AX604" s="13"/>
    </row>
    <row r="605" spans="1:50" ht="12.75" customHeight="1" x14ac:dyDescent="0.2">
      <c r="A605" s="144">
        <f t="shared" si="126"/>
        <v>16</v>
      </c>
      <c r="B605" s="9">
        <v>582</v>
      </c>
      <c r="C605" s="213"/>
      <c r="D605" s="214"/>
      <c r="E605" s="79" t="str">
        <f>IF(ISBLANK(D605), "", VLOOKUP(D605, Z!$A$2:$C$4127, 3, FALSE))</f>
        <v/>
      </c>
      <c r="F605" s="215"/>
      <c r="G605" s="216"/>
      <c r="H605" s="217" t="b">
        <v>0</v>
      </c>
      <c r="I605" s="217" t="b">
        <v>0</v>
      </c>
      <c r="J605" s="152" t="str">
        <f t="shared" si="129"/>
        <v>-</v>
      </c>
      <c r="K605" s="218"/>
      <c r="L605" s="219"/>
      <c r="M605" s="220"/>
      <c r="N605" s="152" t="str">
        <f t="shared" si="130"/>
        <v>-</v>
      </c>
      <c r="O605" s="221"/>
      <c r="P605" s="222"/>
      <c r="Q605" s="214"/>
      <c r="R605" s="223"/>
      <c r="S605" s="213"/>
      <c r="T605" s="214"/>
      <c r="U605" s="79" t="str">
        <f>IF(ISBLANK(T605), "", VLOOKUP(T605, Z!$A$2:$C$4127, 3, FALSE))</f>
        <v/>
      </c>
      <c r="V605" s="225"/>
      <c r="W605" s="160">
        <f t="shared" si="131"/>
        <v>0</v>
      </c>
      <c r="X605" s="237"/>
      <c r="Y605" s="241">
        <f t="shared" si="132"/>
        <v>0</v>
      </c>
      <c r="Z605" s="242">
        <f t="shared" si="133"/>
        <v>15</v>
      </c>
      <c r="AA605" s="242">
        <v>0.75</v>
      </c>
      <c r="AB605" s="242">
        <f t="shared" si="127"/>
        <v>1.8</v>
      </c>
      <c r="AC605" s="242">
        <f t="shared" si="134"/>
        <v>43</v>
      </c>
      <c r="AD605" s="241" t="str" cm="1">
        <f t="array" ref="AD605">IFERROR(INDEX($AO$26:$AO$35, AF605), "-")</f>
        <v>-</v>
      </c>
      <c r="AE605" s="243" cm="1">
        <f t="array" ref="AE605">IFERROR(INDEX(($AP$26:$AS$35,$AP$36:$AV$40), IF($Y$20="B", MATCH($AF605, $AN$36:$AN$40, 0), MATCH($AF605, $AN$26:$AN$35, 0)), MATCH($AK605, $AP$25:$AV$25, 0), IF($Y$20="B", 2, 1)), 0)</f>
        <v>0</v>
      </c>
      <c r="AF605" s="244" t="str">
        <f t="shared" si="128"/>
        <v>-</v>
      </c>
      <c r="AG605" s="244" t="str">
        <f t="shared" si="135"/>
        <v>-</v>
      </c>
      <c r="AH605" s="245" t="str">
        <f t="shared" si="136"/>
        <v>-</v>
      </c>
      <c r="AI605" s="245" t="str">
        <f t="shared" si="137"/>
        <v>-</v>
      </c>
      <c r="AJ605" s="245" t="str" cm="1">
        <f t="array" ref="AJ605">IF($AG605=1, IF(ISBLANK($L605), "!", $L605), IFERROR(_xlfn.SWITCH(TRUE, AH605&lt;=0.5, "A", AH605&lt;=1, "B", AH605&lt;=1.5, "C", AH605&lt;=2, "D", AH605&lt;=2.5, "E", AH605&lt;=3, "F", AH605&lt;=1000, "G"), "-"))</f>
        <v>-</v>
      </c>
      <c r="AK605" s="245" t="str">
        <f t="shared" si="138"/>
        <v>-</v>
      </c>
      <c r="AL605" s="246" t="str">
        <f t="shared" si="139"/>
        <v>-</v>
      </c>
      <c r="AM605" s="237"/>
      <c r="AN605" s="237"/>
      <c r="AO605" s="237"/>
      <c r="AP605" s="237"/>
      <c r="AQ605" s="237"/>
      <c r="AR605" s="237"/>
      <c r="AS605" s="237"/>
      <c r="AT605" s="237"/>
      <c r="AU605" s="237"/>
      <c r="AV605" s="237"/>
      <c r="AW605" s="13"/>
      <c r="AX605" s="13"/>
    </row>
    <row r="606" spans="1:50" ht="12.75" customHeight="1" x14ac:dyDescent="0.2">
      <c r="A606" s="144">
        <f t="shared" si="126"/>
        <v>16</v>
      </c>
      <c r="B606" s="9">
        <v>583</v>
      </c>
      <c r="C606" s="213"/>
      <c r="D606" s="214"/>
      <c r="E606" s="79" t="str">
        <f>IF(ISBLANK(D606), "", VLOOKUP(D606, Z!$A$2:$C$4127, 3, FALSE))</f>
        <v/>
      </c>
      <c r="F606" s="215"/>
      <c r="G606" s="216"/>
      <c r="H606" s="217" t="b">
        <v>0</v>
      </c>
      <c r="I606" s="217" t="b">
        <v>0</v>
      </c>
      <c r="J606" s="152" t="str">
        <f t="shared" si="129"/>
        <v>-</v>
      </c>
      <c r="K606" s="218"/>
      <c r="L606" s="219"/>
      <c r="M606" s="220"/>
      <c r="N606" s="152" t="str">
        <f t="shared" si="130"/>
        <v>-</v>
      </c>
      <c r="O606" s="221"/>
      <c r="P606" s="222"/>
      <c r="Q606" s="214"/>
      <c r="R606" s="223"/>
      <c r="S606" s="213"/>
      <c r="T606" s="214"/>
      <c r="U606" s="79" t="str">
        <f>IF(ISBLANK(T606), "", VLOOKUP(T606, Z!$A$2:$C$4127, 3, FALSE))</f>
        <v/>
      </c>
      <c r="V606" s="225"/>
      <c r="W606" s="160">
        <f t="shared" si="131"/>
        <v>0</v>
      </c>
      <c r="X606" s="237"/>
      <c r="Y606" s="241">
        <f t="shared" si="132"/>
        <v>0</v>
      </c>
      <c r="Z606" s="242">
        <f t="shared" si="133"/>
        <v>15</v>
      </c>
      <c r="AA606" s="242">
        <v>0.75</v>
      </c>
      <c r="AB606" s="242">
        <f t="shared" si="127"/>
        <v>1.8</v>
      </c>
      <c r="AC606" s="242">
        <f t="shared" si="134"/>
        <v>43</v>
      </c>
      <c r="AD606" s="241" t="str" cm="1">
        <f t="array" ref="AD606">IFERROR(INDEX($AO$26:$AO$35, AF606), "-")</f>
        <v>-</v>
      </c>
      <c r="AE606" s="243" cm="1">
        <f t="array" ref="AE606">IFERROR(INDEX(($AP$26:$AS$35,$AP$36:$AV$40), IF($Y$20="B", MATCH($AF606, $AN$36:$AN$40, 0), MATCH($AF606, $AN$26:$AN$35, 0)), MATCH($AK606, $AP$25:$AV$25, 0), IF($Y$20="B", 2, 1)), 0)</f>
        <v>0</v>
      </c>
      <c r="AF606" s="244" t="str">
        <f t="shared" si="128"/>
        <v>-</v>
      </c>
      <c r="AG606" s="244" t="str">
        <f t="shared" si="135"/>
        <v>-</v>
      </c>
      <c r="AH606" s="245" t="str">
        <f t="shared" si="136"/>
        <v>-</v>
      </c>
      <c r="AI606" s="245" t="str">
        <f t="shared" si="137"/>
        <v>-</v>
      </c>
      <c r="AJ606" s="245" t="str" cm="1">
        <f t="array" ref="AJ606">IF($AG606=1, IF(ISBLANK($L606), "!", $L606), IFERROR(_xlfn.SWITCH(TRUE, AH606&lt;=0.5, "A", AH606&lt;=1, "B", AH606&lt;=1.5, "C", AH606&lt;=2, "D", AH606&lt;=2.5, "E", AH606&lt;=3, "F", AH606&lt;=1000, "G"), "-"))</f>
        <v>-</v>
      </c>
      <c r="AK606" s="245" t="str">
        <f t="shared" si="138"/>
        <v>-</v>
      </c>
      <c r="AL606" s="246" t="str">
        <f t="shared" si="139"/>
        <v>-</v>
      </c>
      <c r="AM606" s="237"/>
      <c r="AN606" s="237"/>
      <c r="AO606" s="237"/>
      <c r="AP606" s="237"/>
      <c r="AQ606" s="237"/>
      <c r="AR606" s="237"/>
      <c r="AS606" s="237"/>
      <c r="AT606" s="237"/>
      <c r="AU606" s="237"/>
      <c r="AV606" s="237"/>
      <c r="AW606" s="13"/>
      <c r="AX606" s="13"/>
    </row>
    <row r="607" spans="1:50" ht="12.75" customHeight="1" x14ac:dyDescent="0.2">
      <c r="A607" s="144">
        <f t="shared" si="126"/>
        <v>16</v>
      </c>
      <c r="B607" s="9">
        <v>584</v>
      </c>
      <c r="C607" s="213"/>
      <c r="D607" s="214"/>
      <c r="E607" s="79" t="str">
        <f>IF(ISBLANK(D607), "", VLOOKUP(D607, Z!$A$2:$C$4127, 3, FALSE))</f>
        <v/>
      </c>
      <c r="F607" s="215"/>
      <c r="G607" s="216"/>
      <c r="H607" s="217" t="b">
        <v>0</v>
      </c>
      <c r="I607" s="217" t="b">
        <v>0</v>
      </c>
      <c r="J607" s="152" t="str">
        <f t="shared" si="129"/>
        <v>-</v>
      </c>
      <c r="K607" s="218"/>
      <c r="L607" s="219"/>
      <c r="M607" s="220"/>
      <c r="N607" s="152" t="str">
        <f t="shared" si="130"/>
        <v>-</v>
      </c>
      <c r="O607" s="221"/>
      <c r="P607" s="222"/>
      <c r="Q607" s="214"/>
      <c r="R607" s="223"/>
      <c r="S607" s="213"/>
      <c r="T607" s="214"/>
      <c r="U607" s="79" t="str">
        <f>IF(ISBLANK(T607), "", VLOOKUP(T607, Z!$A$2:$C$4127, 3, FALSE))</f>
        <v/>
      </c>
      <c r="V607" s="225"/>
      <c r="W607" s="160">
        <f t="shared" si="131"/>
        <v>0</v>
      </c>
      <c r="X607" s="237"/>
      <c r="Y607" s="241">
        <f t="shared" si="132"/>
        <v>0</v>
      </c>
      <c r="Z607" s="242">
        <f t="shared" si="133"/>
        <v>15</v>
      </c>
      <c r="AA607" s="242">
        <v>0.75</v>
      </c>
      <c r="AB607" s="242">
        <f t="shared" si="127"/>
        <v>1.8</v>
      </c>
      <c r="AC607" s="242">
        <f t="shared" si="134"/>
        <v>43</v>
      </c>
      <c r="AD607" s="241" t="str" cm="1">
        <f t="array" ref="AD607">IFERROR(INDEX($AO$26:$AO$35, AF607), "-")</f>
        <v>-</v>
      </c>
      <c r="AE607" s="243" cm="1">
        <f t="array" ref="AE607">IFERROR(INDEX(($AP$26:$AS$35,$AP$36:$AV$40), IF($Y$20="B", MATCH($AF607, $AN$36:$AN$40, 0), MATCH($AF607, $AN$26:$AN$35, 0)), MATCH($AK607, $AP$25:$AV$25, 0), IF($Y$20="B", 2, 1)), 0)</f>
        <v>0</v>
      </c>
      <c r="AF607" s="244" t="str">
        <f t="shared" si="128"/>
        <v>-</v>
      </c>
      <c r="AG607" s="244" t="str">
        <f t="shared" si="135"/>
        <v>-</v>
      </c>
      <c r="AH607" s="245" t="str">
        <f t="shared" si="136"/>
        <v>-</v>
      </c>
      <c r="AI607" s="245" t="str">
        <f t="shared" si="137"/>
        <v>-</v>
      </c>
      <c r="AJ607" s="245" t="str" cm="1">
        <f t="array" ref="AJ607">IF($AG607=1, IF(ISBLANK($L607), "!", $L607), IFERROR(_xlfn.SWITCH(TRUE, AH607&lt;=0.5, "A", AH607&lt;=1, "B", AH607&lt;=1.5, "C", AH607&lt;=2, "D", AH607&lt;=2.5, "E", AH607&lt;=3, "F", AH607&lt;=1000, "G"), "-"))</f>
        <v>-</v>
      </c>
      <c r="AK607" s="245" t="str">
        <f t="shared" si="138"/>
        <v>-</v>
      </c>
      <c r="AL607" s="246" t="str">
        <f t="shared" si="139"/>
        <v>-</v>
      </c>
      <c r="AM607" s="237"/>
      <c r="AN607" s="237"/>
      <c r="AO607" s="237"/>
      <c r="AP607" s="237"/>
      <c r="AQ607" s="237"/>
      <c r="AR607" s="237"/>
      <c r="AS607" s="237"/>
      <c r="AT607" s="237"/>
      <c r="AU607" s="237"/>
      <c r="AV607" s="237"/>
      <c r="AW607" s="13"/>
      <c r="AX607" s="13"/>
    </row>
    <row r="608" spans="1:50" ht="12.75" customHeight="1" x14ac:dyDescent="0.2">
      <c r="A608" s="144">
        <f t="shared" si="126"/>
        <v>16</v>
      </c>
      <c r="B608" s="9">
        <v>585</v>
      </c>
      <c r="C608" s="213"/>
      <c r="D608" s="214"/>
      <c r="E608" s="79" t="str">
        <f>IF(ISBLANK(D608), "", VLOOKUP(D608, Z!$A$2:$C$4127, 3, FALSE))</f>
        <v/>
      </c>
      <c r="F608" s="215"/>
      <c r="G608" s="216"/>
      <c r="H608" s="217" t="b">
        <v>0</v>
      </c>
      <c r="I608" s="217" t="b">
        <v>0</v>
      </c>
      <c r="J608" s="152" t="str">
        <f t="shared" si="129"/>
        <v>-</v>
      </c>
      <c r="K608" s="218"/>
      <c r="L608" s="219"/>
      <c r="M608" s="220"/>
      <c r="N608" s="152" t="str">
        <f t="shared" si="130"/>
        <v>-</v>
      </c>
      <c r="O608" s="221"/>
      <c r="P608" s="222"/>
      <c r="Q608" s="214"/>
      <c r="R608" s="223"/>
      <c r="S608" s="213"/>
      <c r="T608" s="214"/>
      <c r="U608" s="79" t="str">
        <f>IF(ISBLANK(T608), "", VLOOKUP(T608, Z!$A$2:$C$4127, 3, FALSE))</f>
        <v/>
      </c>
      <c r="V608" s="225"/>
      <c r="W608" s="160">
        <f t="shared" si="131"/>
        <v>0</v>
      </c>
      <c r="X608" s="237"/>
      <c r="Y608" s="241">
        <f t="shared" si="132"/>
        <v>0</v>
      </c>
      <c r="Z608" s="242">
        <f t="shared" si="133"/>
        <v>15</v>
      </c>
      <c r="AA608" s="242">
        <v>0.75</v>
      </c>
      <c r="AB608" s="242">
        <f t="shared" si="127"/>
        <v>1.8</v>
      </c>
      <c r="AC608" s="242">
        <f t="shared" si="134"/>
        <v>43</v>
      </c>
      <c r="AD608" s="241" t="str" cm="1">
        <f t="array" ref="AD608">IFERROR(INDEX($AO$26:$AO$35, AF608), "-")</f>
        <v>-</v>
      </c>
      <c r="AE608" s="243" cm="1">
        <f t="array" ref="AE608">IFERROR(INDEX(($AP$26:$AS$35,$AP$36:$AV$40), IF($Y$20="B", MATCH($AF608, $AN$36:$AN$40, 0), MATCH($AF608, $AN$26:$AN$35, 0)), MATCH($AK608, $AP$25:$AV$25, 0), IF($Y$20="B", 2, 1)), 0)</f>
        <v>0</v>
      </c>
      <c r="AF608" s="244" t="str">
        <f t="shared" si="128"/>
        <v>-</v>
      </c>
      <c r="AG608" s="244" t="str">
        <f t="shared" si="135"/>
        <v>-</v>
      </c>
      <c r="AH608" s="245" t="str">
        <f t="shared" si="136"/>
        <v>-</v>
      </c>
      <c r="AI608" s="245" t="str">
        <f t="shared" si="137"/>
        <v>-</v>
      </c>
      <c r="AJ608" s="245" t="str" cm="1">
        <f t="array" ref="AJ608">IF($AG608=1, IF(ISBLANK($L608), "!", $L608), IFERROR(_xlfn.SWITCH(TRUE, AH608&lt;=0.5, "A", AH608&lt;=1, "B", AH608&lt;=1.5, "C", AH608&lt;=2, "D", AH608&lt;=2.5, "E", AH608&lt;=3, "F", AH608&lt;=1000, "G"), "-"))</f>
        <v>-</v>
      </c>
      <c r="AK608" s="245" t="str">
        <f t="shared" si="138"/>
        <v>-</v>
      </c>
      <c r="AL608" s="246" t="str">
        <f t="shared" si="139"/>
        <v>-</v>
      </c>
      <c r="AM608" s="237"/>
      <c r="AN608" s="237"/>
      <c r="AO608" s="237"/>
      <c r="AP608" s="237"/>
      <c r="AQ608" s="237"/>
      <c r="AR608" s="237"/>
      <c r="AS608" s="237"/>
      <c r="AT608" s="237"/>
      <c r="AU608" s="237"/>
      <c r="AV608" s="237"/>
      <c r="AW608" s="13"/>
      <c r="AX608" s="13"/>
    </row>
    <row r="609" spans="1:50" ht="12.75" customHeight="1" x14ac:dyDescent="0.2">
      <c r="A609" s="144">
        <f t="shared" si="126"/>
        <v>16</v>
      </c>
      <c r="B609" s="9">
        <v>586</v>
      </c>
      <c r="C609" s="213"/>
      <c r="D609" s="214"/>
      <c r="E609" s="79" t="str">
        <f>IF(ISBLANK(D609), "", VLOOKUP(D609, Z!$A$2:$C$4127, 3, FALSE))</f>
        <v/>
      </c>
      <c r="F609" s="215"/>
      <c r="G609" s="216"/>
      <c r="H609" s="217" t="b">
        <v>0</v>
      </c>
      <c r="I609" s="217" t="b">
        <v>0</v>
      </c>
      <c r="J609" s="152" t="str">
        <f t="shared" si="129"/>
        <v>-</v>
      </c>
      <c r="K609" s="218"/>
      <c r="L609" s="219"/>
      <c r="M609" s="220"/>
      <c r="N609" s="152" t="str">
        <f t="shared" si="130"/>
        <v>-</v>
      </c>
      <c r="O609" s="221"/>
      <c r="P609" s="222"/>
      <c r="Q609" s="214"/>
      <c r="R609" s="223"/>
      <c r="S609" s="213"/>
      <c r="T609" s="214"/>
      <c r="U609" s="79" t="str">
        <f>IF(ISBLANK(T609), "", VLOOKUP(T609, Z!$A$2:$C$4127, 3, FALSE))</f>
        <v/>
      </c>
      <c r="V609" s="225"/>
      <c r="W609" s="160">
        <f t="shared" si="131"/>
        <v>0</v>
      </c>
      <c r="X609" s="237"/>
      <c r="Y609" s="241">
        <f t="shared" si="132"/>
        <v>0</v>
      </c>
      <c r="Z609" s="242">
        <f t="shared" si="133"/>
        <v>15</v>
      </c>
      <c r="AA609" s="242">
        <v>0.75</v>
      </c>
      <c r="AB609" s="242">
        <f t="shared" si="127"/>
        <v>1.8</v>
      </c>
      <c r="AC609" s="242">
        <f t="shared" si="134"/>
        <v>43</v>
      </c>
      <c r="AD609" s="241" t="str" cm="1">
        <f t="array" ref="AD609">IFERROR(INDEX($AO$26:$AO$35, AF609), "-")</f>
        <v>-</v>
      </c>
      <c r="AE609" s="243" cm="1">
        <f t="array" ref="AE609">IFERROR(INDEX(($AP$26:$AS$35,$AP$36:$AV$40), IF($Y$20="B", MATCH($AF609, $AN$36:$AN$40, 0), MATCH($AF609, $AN$26:$AN$35, 0)), MATCH($AK609, $AP$25:$AV$25, 0), IF($Y$20="B", 2, 1)), 0)</f>
        <v>0</v>
      </c>
      <c r="AF609" s="244" t="str">
        <f t="shared" si="128"/>
        <v>-</v>
      </c>
      <c r="AG609" s="244" t="str">
        <f t="shared" si="135"/>
        <v>-</v>
      </c>
      <c r="AH609" s="245" t="str">
        <f t="shared" si="136"/>
        <v>-</v>
      </c>
      <c r="AI609" s="245" t="str">
        <f t="shared" si="137"/>
        <v>-</v>
      </c>
      <c r="AJ609" s="245" t="str" cm="1">
        <f t="array" ref="AJ609">IF($AG609=1, IF(ISBLANK($L609), "!", $L609), IFERROR(_xlfn.SWITCH(TRUE, AH609&lt;=0.5, "A", AH609&lt;=1, "B", AH609&lt;=1.5, "C", AH609&lt;=2, "D", AH609&lt;=2.5, "E", AH609&lt;=3, "F", AH609&lt;=1000, "G"), "-"))</f>
        <v>-</v>
      </c>
      <c r="AK609" s="245" t="str">
        <f t="shared" si="138"/>
        <v>-</v>
      </c>
      <c r="AL609" s="246" t="str">
        <f t="shared" si="139"/>
        <v>-</v>
      </c>
      <c r="AM609" s="237"/>
      <c r="AN609" s="237"/>
      <c r="AO609" s="237"/>
      <c r="AP609" s="237"/>
      <c r="AQ609" s="237"/>
      <c r="AR609" s="237"/>
      <c r="AS609" s="237"/>
      <c r="AT609" s="237"/>
      <c r="AU609" s="237"/>
      <c r="AV609" s="237"/>
      <c r="AW609" s="13"/>
      <c r="AX609" s="13"/>
    </row>
    <row r="610" spans="1:50" ht="12.75" customHeight="1" x14ac:dyDescent="0.2">
      <c r="A610" s="144">
        <f t="shared" si="126"/>
        <v>16</v>
      </c>
      <c r="B610" s="9">
        <v>587</v>
      </c>
      <c r="C610" s="213"/>
      <c r="D610" s="214"/>
      <c r="E610" s="79" t="str">
        <f>IF(ISBLANK(D610), "", VLOOKUP(D610, Z!$A$2:$C$4127, 3, FALSE))</f>
        <v/>
      </c>
      <c r="F610" s="215"/>
      <c r="G610" s="216"/>
      <c r="H610" s="217" t="b">
        <v>0</v>
      </c>
      <c r="I610" s="217" t="b">
        <v>0</v>
      </c>
      <c r="J610" s="152" t="str">
        <f t="shared" si="129"/>
        <v>-</v>
      </c>
      <c r="K610" s="218"/>
      <c r="L610" s="219"/>
      <c r="M610" s="220"/>
      <c r="N610" s="152" t="str">
        <f t="shared" si="130"/>
        <v>-</v>
      </c>
      <c r="O610" s="221"/>
      <c r="P610" s="222"/>
      <c r="Q610" s="214"/>
      <c r="R610" s="223"/>
      <c r="S610" s="213"/>
      <c r="T610" s="214"/>
      <c r="U610" s="79" t="str">
        <f>IF(ISBLANK(T610), "", VLOOKUP(T610, Z!$A$2:$C$4127, 3, FALSE))</f>
        <v/>
      </c>
      <c r="V610" s="225"/>
      <c r="W610" s="160">
        <f t="shared" si="131"/>
        <v>0</v>
      </c>
      <c r="X610" s="237"/>
      <c r="Y610" s="241">
        <f t="shared" si="132"/>
        <v>0</v>
      </c>
      <c r="Z610" s="242">
        <f t="shared" si="133"/>
        <v>15</v>
      </c>
      <c r="AA610" s="242">
        <v>0.75</v>
      </c>
      <c r="AB610" s="242">
        <f t="shared" si="127"/>
        <v>1.8</v>
      </c>
      <c r="AC610" s="242">
        <f t="shared" si="134"/>
        <v>43</v>
      </c>
      <c r="AD610" s="241" t="str" cm="1">
        <f t="array" ref="AD610">IFERROR(INDEX($AO$26:$AO$35, AF610), "-")</f>
        <v>-</v>
      </c>
      <c r="AE610" s="243" cm="1">
        <f t="array" ref="AE610">IFERROR(INDEX(($AP$26:$AS$35,$AP$36:$AV$40), IF($Y$20="B", MATCH($AF610, $AN$36:$AN$40, 0), MATCH($AF610, $AN$26:$AN$35, 0)), MATCH($AK610, $AP$25:$AV$25, 0), IF($Y$20="B", 2, 1)), 0)</f>
        <v>0</v>
      </c>
      <c r="AF610" s="244" t="str">
        <f t="shared" si="128"/>
        <v>-</v>
      </c>
      <c r="AG610" s="244" t="str">
        <f t="shared" si="135"/>
        <v>-</v>
      </c>
      <c r="AH610" s="245" t="str">
        <f t="shared" si="136"/>
        <v>-</v>
      </c>
      <c r="AI610" s="245" t="str">
        <f t="shared" si="137"/>
        <v>-</v>
      </c>
      <c r="AJ610" s="245" t="str" cm="1">
        <f t="array" ref="AJ610">IF($AG610=1, IF(ISBLANK($L610), "!", $L610), IFERROR(_xlfn.SWITCH(TRUE, AH610&lt;=0.5, "A", AH610&lt;=1, "B", AH610&lt;=1.5, "C", AH610&lt;=2, "D", AH610&lt;=2.5, "E", AH610&lt;=3, "F", AH610&lt;=1000, "G"), "-"))</f>
        <v>-</v>
      </c>
      <c r="AK610" s="245" t="str">
        <f t="shared" si="138"/>
        <v>-</v>
      </c>
      <c r="AL610" s="246" t="str">
        <f t="shared" si="139"/>
        <v>-</v>
      </c>
      <c r="AM610" s="237"/>
      <c r="AN610" s="237"/>
      <c r="AO610" s="237"/>
      <c r="AP610" s="237"/>
      <c r="AQ610" s="237"/>
      <c r="AR610" s="237"/>
      <c r="AS610" s="237"/>
      <c r="AT610" s="237"/>
      <c r="AU610" s="237"/>
      <c r="AV610" s="237"/>
      <c r="AW610" s="13"/>
      <c r="AX610" s="13"/>
    </row>
    <row r="611" spans="1:50" ht="12.75" customHeight="1" x14ac:dyDescent="0.2">
      <c r="A611" s="144">
        <f t="shared" si="126"/>
        <v>16</v>
      </c>
      <c r="B611" s="9">
        <v>588</v>
      </c>
      <c r="C611" s="213"/>
      <c r="D611" s="214"/>
      <c r="E611" s="79" t="str">
        <f>IF(ISBLANK(D611), "", VLOOKUP(D611, Z!$A$2:$C$4127, 3, FALSE))</f>
        <v/>
      </c>
      <c r="F611" s="215"/>
      <c r="G611" s="216"/>
      <c r="H611" s="217" t="b">
        <v>0</v>
      </c>
      <c r="I611" s="217" t="b">
        <v>0</v>
      </c>
      <c r="J611" s="152" t="str">
        <f t="shared" si="129"/>
        <v>-</v>
      </c>
      <c r="K611" s="218"/>
      <c r="L611" s="219"/>
      <c r="M611" s="220"/>
      <c r="N611" s="152" t="str">
        <f t="shared" si="130"/>
        <v>-</v>
      </c>
      <c r="O611" s="221"/>
      <c r="P611" s="222"/>
      <c r="Q611" s="214"/>
      <c r="R611" s="223"/>
      <c r="S611" s="213"/>
      <c r="T611" s="214"/>
      <c r="U611" s="79" t="str">
        <f>IF(ISBLANK(T611), "", VLOOKUP(T611, Z!$A$2:$C$4127, 3, FALSE))</f>
        <v/>
      </c>
      <c r="V611" s="225"/>
      <c r="W611" s="160">
        <f t="shared" si="131"/>
        <v>0</v>
      </c>
      <c r="X611" s="237"/>
      <c r="Y611" s="241">
        <f t="shared" si="132"/>
        <v>0</v>
      </c>
      <c r="Z611" s="242">
        <f t="shared" si="133"/>
        <v>15</v>
      </c>
      <c r="AA611" s="242">
        <v>0.75</v>
      </c>
      <c r="AB611" s="242">
        <f t="shared" si="127"/>
        <v>1.8</v>
      </c>
      <c r="AC611" s="242">
        <f t="shared" si="134"/>
        <v>43</v>
      </c>
      <c r="AD611" s="241" t="str" cm="1">
        <f t="array" ref="AD611">IFERROR(INDEX($AO$26:$AO$35, AF611), "-")</f>
        <v>-</v>
      </c>
      <c r="AE611" s="243" cm="1">
        <f t="array" ref="AE611">IFERROR(INDEX(($AP$26:$AS$35,$AP$36:$AV$40), IF($Y$20="B", MATCH($AF611, $AN$36:$AN$40, 0), MATCH($AF611, $AN$26:$AN$35, 0)), MATCH($AK611, $AP$25:$AV$25, 0), IF($Y$20="B", 2, 1)), 0)</f>
        <v>0</v>
      </c>
      <c r="AF611" s="244" t="str">
        <f t="shared" si="128"/>
        <v>-</v>
      </c>
      <c r="AG611" s="244" t="str">
        <f t="shared" si="135"/>
        <v>-</v>
      </c>
      <c r="AH611" s="245" t="str">
        <f t="shared" si="136"/>
        <v>-</v>
      </c>
      <c r="AI611" s="245" t="str">
        <f t="shared" si="137"/>
        <v>-</v>
      </c>
      <c r="AJ611" s="245" t="str" cm="1">
        <f t="array" ref="AJ611">IF($AG611=1, IF(ISBLANK($L611), "!", $L611), IFERROR(_xlfn.SWITCH(TRUE, AH611&lt;=0.5, "A", AH611&lt;=1, "B", AH611&lt;=1.5, "C", AH611&lt;=2, "D", AH611&lt;=2.5, "E", AH611&lt;=3, "F", AH611&lt;=1000, "G"), "-"))</f>
        <v>-</v>
      </c>
      <c r="AK611" s="245" t="str">
        <f t="shared" si="138"/>
        <v>-</v>
      </c>
      <c r="AL611" s="246" t="str">
        <f t="shared" si="139"/>
        <v>-</v>
      </c>
      <c r="AM611" s="237"/>
      <c r="AN611" s="237"/>
      <c r="AO611" s="237"/>
      <c r="AP611" s="237"/>
      <c r="AQ611" s="237"/>
      <c r="AR611" s="237"/>
      <c r="AS611" s="237"/>
      <c r="AT611" s="237"/>
      <c r="AU611" s="237"/>
      <c r="AV611" s="237"/>
      <c r="AW611" s="13"/>
      <c r="AX611" s="13"/>
    </row>
    <row r="612" spans="1:50" ht="12.75" customHeight="1" x14ac:dyDescent="0.2">
      <c r="A612" s="144">
        <f t="shared" si="126"/>
        <v>16</v>
      </c>
      <c r="B612" s="9">
        <v>589</v>
      </c>
      <c r="C612" s="213"/>
      <c r="D612" s="214"/>
      <c r="E612" s="79" t="str">
        <f>IF(ISBLANK(D612), "", VLOOKUP(D612, Z!$A$2:$C$4127, 3, FALSE))</f>
        <v/>
      </c>
      <c r="F612" s="215"/>
      <c r="G612" s="216"/>
      <c r="H612" s="217" t="b">
        <v>0</v>
      </c>
      <c r="I612" s="217" t="b">
        <v>0</v>
      </c>
      <c r="J612" s="152" t="str">
        <f t="shared" si="129"/>
        <v>-</v>
      </c>
      <c r="K612" s="218"/>
      <c r="L612" s="219"/>
      <c r="M612" s="220"/>
      <c r="N612" s="152" t="str">
        <f t="shared" si="130"/>
        <v>-</v>
      </c>
      <c r="O612" s="221"/>
      <c r="P612" s="222"/>
      <c r="Q612" s="214"/>
      <c r="R612" s="223"/>
      <c r="S612" s="213"/>
      <c r="T612" s="214"/>
      <c r="U612" s="79" t="str">
        <f>IF(ISBLANK(T612), "", VLOOKUP(T612, Z!$A$2:$C$4127, 3, FALSE))</f>
        <v/>
      </c>
      <c r="V612" s="225"/>
      <c r="W612" s="160">
        <f t="shared" si="131"/>
        <v>0</v>
      </c>
      <c r="X612" s="237"/>
      <c r="Y612" s="241">
        <f t="shared" si="132"/>
        <v>0</v>
      </c>
      <c r="Z612" s="242">
        <f t="shared" si="133"/>
        <v>15</v>
      </c>
      <c r="AA612" s="242">
        <v>0.75</v>
      </c>
      <c r="AB612" s="242">
        <f t="shared" si="127"/>
        <v>1.8</v>
      </c>
      <c r="AC612" s="242">
        <f t="shared" si="134"/>
        <v>43</v>
      </c>
      <c r="AD612" s="241" t="str" cm="1">
        <f t="array" ref="AD612">IFERROR(INDEX($AO$26:$AO$35, AF612), "-")</f>
        <v>-</v>
      </c>
      <c r="AE612" s="243" cm="1">
        <f t="array" ref="AE612">IFERROR(INDEX(($AP$26:$AS$35,$AP$36:$AV$40), IF($Y$20="B", MATCH($AF612, $AN$36:$AN$40, 0), MATCH($AF612, $AN$26:$AN$35, 0)), MATCH($AK612, $AP$25:$AV$25, 0), IF($Y$20="B", 2, 1)), 0)</f>
        <v>0</v>
      </c>
      <c r="AF612" s="244" t="str">
        <f t="shared" si="128"/>
        <v>-</v>
      </c>
      <c r="AG612" s="244" t="str">
        <f t="shared" si="135"/>
        <v>-</v>
      </c>
      <c r="AH612" s="245" t="str">
        <f t="shared" si="136"/>
        <v>-</v>
      </c>
      <c r="AI612" s="245" t="str">
        <f t="shared" si="137"/>
        <v>-</v>
      </c>
      <c r="AJ612" s="245" t="str" cm="1">
        <f t="array" ref="AJ612">IF($AG612=1, IF(ISBLANK($L612), "!", $L612), IFERROR(_xlfn.SWITCH(TRUE, AH612&lt;=0.5, "A", AH612&lt;=1, "B", AH612&lt;=1.5, "C", AH612&lt;=2, "D", AH612&lt;=2.5, "E", AH612&lt;=3, "F", AH612&lt;=1000, "G"), "-"))</f>
        <v>-</v>
      </c>
      <c r="AK612" s="245" t="str">
        <f t="shared" si="138"/>
        <v>-</v>
      </c>
      <c r="AL612" s="246" t="str">
        <f t="shared" si="139"/>
        <v>-</v>
      </c>
      <c r="AM612" s="237"/>
      <c r="AN612" s="237"/>
      <c r="AO612" s="237"/>
      <c r="AP612" s="237"/>
      <c r="AQ612" s="237"/>
      <c r="AR612" s="237"/>
      <c r="AS612" s="237"/>
      <c r="AT612" s="237"/>
      <c r="AU612" s="237"/>
      <c r="AV612" s="237"/>
      <c r="AW612" s="13"/>
      <c r="AX612" s="13"/>
    </row>
    <row r="613" spans="1:50" ht="12.75" customHeight="1" x14ac:dyDescent="0.2">
      <c r="A613" s="144">
        <f t="shared" si="126"/>
        <v>16</v>
      </c>
      <c r="B613" s="9">
        <v>590</v>
      </c>
      <c r="C613" s="213"/>
      <c r="D613" s="214"/>
      <c r="E613" s="79" t="str">
        <f>IF(ISBLANK(D613), "", VLOOKUP(D613, Z!$A$2:$C$4127, 3, FALSE))</f>
        <v/>
      </c>
      <c r="F613" s="215"/>
      <c r="G613" s="216"/>
      <c r="H613" s="217" t="b">
        <v>0</v>
      </c>
      <c r="I613" s="217" t="b">
        <v>0</v>
      </c>
      <c r="J613" s="152" t="str">
        <f t="shared" si="129"/>
        <v>-</v>
      </c>
      <c r="K613" s="218"/>
      <c r="L613" s="219"/>
      <c r="M613" s="220"/>
      <c r="N613" s="152" t="str">
        <f t="shared" si="130"/>
        <v>-</v>
      </c>
      <c r="O613" s="221"/>
      <c r="P613" s="222"/>
      <c r="Q613" s="214"/>
      <c r="R613" s="223"/>
      <c r="S613" s="213"/>
      <c r="T613" s="214"/>
      <c r="U613" s="79" t="str">
        <f>IF(ISBLANK(T613), "", VLOOKUP(T613, Z!$A$2:$C$4127, 3, FALSE))</f>
        <v/>
      </c>
      <c r="V613" s="225"/>
      <c r="W613" s="160">
        <f t="shared" si="131"/>
        <v>0</v>
      </c>
      <c r="X613" s="237"/>
      <c r="Y613" s="241">
        <f t="shared" si="132"/>
        <v>0</v>
      </c>
      <c r="Z613" s="242">
        <f t="shared" si="133"/>
        <v>15</v>
      </c>
      <c r="AA613" s="242">
        <v>0.75</v>
      </c>
      <c r="AB613" s="242">
        <f t="shared" si="127"/>
        <v>1.8</v>
      </c>
      <c r="AC613" s="242">
        <f t="shared" si="134"/>
        <v>43</v>
      </c>
      <c r="AD613" s="241" t="str" cm="1">
        <f t="array" ref="AD613">IFERROR(INDEX($AO$26:$AO$35, AF613), "-")</f>
        <v>-</v>
      </c>
      <c r="AE613" s="243" cm="1">
        <f t="array" ref="AE613">IFERROR(INDEX(($AP$26:$AS$35,$AP$36:$AV$40), IF($Y$20="B", MATCH($AF613, $AN$36:$AN$40, 0), MATCH($AF613, $AN$26:$AN$35, 0)), MATCH($AK613, $AP$25:$AV$25, 0), IF($Y$20="B", 2, 1)), 0)</f>
        <v>0</v>
      </c>
      <c r="AF613" s="244" t="str">
        <f t="shared" si="128"/>
        <v>-</v>
      </c>
      <c r="AG613" s="244" t="str">
        <f t="shared" si="135"/>
        <v>-</v>
      </c>
      <c r="AH613" s="245" t="str">
        <f t="shared" si="136"/>
        <v>-</v>
      </c>
      <c r="AI613" s="245" t="str">
        <f t="shared" si="137"/>
        <v>-</v>
      </c>
      <c r="AJ613" s="245" t="str" cm="1">
        <f t="array" ref="AJ613">IF($AG613=1, IF(ISBLANK($L613), "!", $L613), IFERROR(_xlfn.SWITCH(TRUE, AH613&lt;=0.5, "A", AH613&lt;=1, "B", AH613&lt;=1.5, "C", AH613&lt;=2, "D", AH613&lt;=2.5, "E", AH613&lt;=3, "F", AH613&lt;=1000, "G"), "-"))</f>
        <v>-</v>
      </c>
      <c r="AK613" s="245" t="str">
        <f t="shared" si="138"/>
        <v>-</v>
      </c>
      <c r="AL613" s="246" t="str">
        <f t="shared" si="139"/>
        <v>-</v>
      </c>
      <c r="AM613" s="237"/>
      <c r="AN613" s="237"/>
      <c r="AO613" s="237"/>
      <c r="AP613" s="237"/>
      <c r="AQ613" s="237"/>
      <c r="AR613" s="237"/>
      <c r="AS613" s="237"/>
      <c r="AT613" s="237"/>
      <c r="AU613" s="237"/>
      <c r="AV613" s="237"/>
      <c r="AW613" s="13"/>
      <c r="AX613" s="13"/>
    </row>
    <row r="614" spans="1:50" ht="12.75" customHeight="1" x14ac:dyDescent="0.2">
      <c r="A614" s="144">
        <f t="shared" si="126"/>
        <v>16</v>
      </c>
      <c r="B614" s="9">
        <v>591</v>
      </c>
      <c r="C614" s="213"/>
      <c r="D614" s="214"/>
      <c r="E614" s="79" t="str">
        <f>IF(ISBLANK(D614), "", VLOOKUP(D614, Z!$A$2:$C$4127, 3, FALSE))</f>
        <v/>
      </c>
      <c r="F614" s="215"/>
      <c r="G614" s="216"/>
      <c r="H614" s="217" t="b">
        <v>0</v>
      </c>
      <c r="I614" s="217" t="b">
        <v>0</v>
      </c>
      <c r="J614" s="152" t="str">
        <f t="shared" si="129"/>
        <v>-</v>
      </c>
      <c r="K614" s="218"/>
      <c r="L614" s="219"/>
      <c r="M614" s="220"/>
      <c r="N614" s="152" t="str">
        <f t="shared" si="130"/>
        <v>-</v>
      </c>
      <c r="O614" s="221"/>
      <c r="P614" s="222"/>
      <c r="Q614" s="214"/>
      <c r="R614" s="223"/>
      <c r="S614" s="213"/>
      <c r="T614" s="214"/>
      <c r="U614" s="79" t="str">
        <f>IF(ISBLANK(T614), "", VLOOKUP(T614, Z!$A$2:$C$4127, 3, FALSE))</f>
        <v/>
      </c>
      <c r="V614" s="225"/>
      <c r="W614" s="160">
        <f t="shared" si="131"/>
        <v>0</v>
      </c>
      <c r="X614" s="237"/>
      <c r="Y614" s="241">
        <f t="shared" si="132"/>
        <v>0</v>
      </c>
      <c r="Z614" s="242">
        <f t="shared" si="133"/>
        <v>15</v>
      </c>
      <c r="AA614" s="242">
        <v>0.75</v>
      </c>
      <c r="AB614" s="242">
        <f t="shared" si="127"/>
        <v>1.8</v>
      </c>
      <c r="AC614" s="242">
        <f t="shared" si="134"/>
        <v>43</v>
      </c>
      <c r="AD614" s="241" t="str" cm="1">
        <f t="array" ref="AD614">IFERROR(INDEX($AO$26:$AO$35, AF614), "-")</f>
        <v>-</v>
      </c>
      <c r="AE614" s="243" cm="1">
        <f t="array" ref="AE614">IFERROR(INDEX(($AP$26:$AS$35,$AP$36:$AV$40), IF($Y$20="B", MATCH($AF614, $AN$36:$AN$40, 0), MATCH($AF614, $AN$26:$AN$35, 0)), MATCH($AK614, $AP$25:$AV$25, 0), IF($Y$20="B", 2, 1)), 0)</f>
        <v>0</v>
      </c>
      <c r="AF614" s="244" t="str">
        <f t="shared" si="128"/>
        <v>-</v>
      </c>
      <c r="AG614" s="244" t="str">
        <f t="shared" si="135"/>
        <v>-</v>
      </c>
      <c r="AH614" s="245" t="str">
        <f t="shared" si="136"/>
        <v>-</v>
      </c>
      <c r="AI614" s="245" t="str">
        <f t="shared" si="137"/>
        <v>-</v>
      </c>
      <c r="AJ614" s="245" t="str" cm="1">
        <f t="array" ref="AJ614">IF($AG614=1, IF(ISBLANK($L614), "!", $L614), IFERROR(_xlfn.SWITCH(TRUE, AH614&lt;=0.5, "A", AH614&lt;=1, "B", AH614&lt;=1.5, "C", AH614&lt;=2, "D", AH614&lt;=2.5, "E", AH614&lt;=3, "F", AH614&lt;=1000, "G"), "-"))</f>
        <v>-</v>
      </c>
      <c r="AK614" s="245" t="str">
        <f t="shared" si="138"/>
        <v>-</v>
      </c>
      <c r="AL614" s="246" t="str">
        <f t="shared" si="139"/>
        <v>-</v>
      </c>
      <c r="AM614" s="237"/>
      <c r="AN614" s="237"/>
      <c r="AO614" s="237"/>
      <c r="AP614" s="237"/>
      <c r="AQ614" s="237"/>
      <c r="AR614" s="237"/>
      <c r="AS614" s="237"/>
      <c r="AT614" s="237"/>
      <c r="AU614" s="237"/>
      <c r="AV614" s="237"/>
      <c r="AW614" s="13"/>
      <c r="AX614" s="13"/>
    </row>
    <row r="615" spans="1:50" ht="12.75" customHeight="1" x14ac:dyDescent="0.2">
      <c r="A615" s="144">
        <f t="shared" si="126"/>
        <v>16</v>
      </c>
      <c r="B615" s="9">
        <v>592</v>
      </c>
      <c r="C615" s="213"/>
      <c r="D615" s="214"/>
      <c r="E615" s="79" t="str">
        <f>IF(ISBLANK(D615), "", VLOOKUP(D615, Z!$A$2:$C$4127, 3, FALSE))</f>
        <v/>
      </c>
      <c r="F615" s="215"/>
      <c r="G615" s="216"/>
      <c r="H615" s="217" t="b">
        <v>0</v>
      </c>
      <c r="I615" s="217" t="b">
        <v>0</v>
      </c>
      <c r="J615" s="152" t="str">
        <f t="shared" si="129"/>
        <v>-</v>
      </c>
      <c r="K615" s="218"/>
      <c r="L615" s="219"/>
      <c r="M615" s="220"/>
      <c r="N615" s="152" t="str">
        <f t="shared" si="130"/>
        <v>-</v>
      </c>
      <c r="O615" s="221"/>
      <c r="P615" s="222"/>
      <c r="Q615" s="214"/>
      <c r="R615" s="223"/>
      <c r="S615" s="213"/>
      <c r="T615" s="214"/>
      <c r="U615" s="79" t="str">
        <f>IF(ISBLANK(T615), "", VLOOKUP(T615, Z!$A$2:$C$4127, 3, FALSE))</f>
        <v/>
      </c>
      <c r="V615" s="225"/>
      <c r="W615" s="160">
        <f t="shared" si="131"/>
        <v>0</v>
      </c>
      <c r="X615" s="237"/>
      <c r="Y615" s="241">
        <f t="shared" si="132"/>
        <v>0</v>
      </c>
      <c r="Z615" s="242">
        <f t="shared" si="133"/>
        <v>15</v>
      </c>
      <c r="AA615" s="242">
        <v>0.75</v>
      </c>
      <c r="AB615" s="242">
        <f t="shared" si="127"/>
        <v>1.8</v>
      </c>
      <c r="AC615" s="242">
        <f t="shared" si="134"/>
        <v>43</v>
      </c>
      <c r="AD615" s="241" t="str" cm="1">
        <f t="array" ref="AD615">IFERROR(INDEX($AO$26:$AO$35, AF615), "-")</f>
        <v>-</v>
      </c>
      <c r="AE615" s="243" cm="1">
        <f t="array" ref="AE615">IFERROR(INDEX(($AP$26:$AS$35,$AP$36:$AV$40), IF($Y$20="B", MATCH($AF615, $AN$36:$AN$40, 0), MATCH($AF615, $AN$26:$AN$35, 0)), MATCH($AK615, $AP$25:$AV$25, 0), IF($Y$20="B", 2, 1)), 0)</f>
        <v>0</v>
      </c>
      <c r="AF615" s="244" t="str">
        <f t="shared" si="128"/>
        <v>-</v>
      </c>
      <c r="AG615" s="244" t="str">
        <f t="shared" si="135"/>
        <v>-</v>
      </c>
      <c r="AH615" s="245" t="str">
        <f t="shared" si="136"/>
        <v>-</v>
      </c>
      <c r="AI615" s="245" t="str">
        <f t="shared" si="137"/>
        <v>-</v>
      </c>
      <c r="AJ615" s="245" t="str" cm="1">
        <f t="array" ref="AJ615">IF($AG615=1, IF(ISBLANK($L615), "!", $L615), IFERROR(_xlfn.SWITCH(TRUE, AH615&lt;=0.5, "A", AH615&lt;=1, "B", AH615&lt;=1.5, "C", AH615&lt;=2, "D", AH615&lt;=2.5, "E", AH615&lt;=3, "F", AH615&lt;=1000, "G"), "-"))</f>
        <v>-</v>
      </c>
      <c r="AK615" s="245" t="str">
        <f t="shared" si="138"/>
        <v>-</v>
      </c>
      <c r="AL615" s="246" t="str">
        <f t="shared" si="139"/>
        <v>-</v>
      </c>
      <c r="AM615" s="237"/>
      <c r="AN615" s="237"/>
      <c r="AO615" s="237"/>
      <c r="AP615" s="237"/>
      <c r="AQ615" s="237"/>
      <c r="AR615" s="237"/>
      <c r="AS615" s="237"/>
      <c r="AT615" s="237"/>
      <c r="AU615" s="237"/>
      <c r="AV615" s="237"/>
      <c r="AW615" s="13"/>
      <c r="AX615" s="13"/>
    </row>
    <row r="616" spans="1:50" ht="12.75" customHeight="1" x14ac:dyDescent="0.2">
      <c r="A616" s="144">
        <f t="shared" si="126"/>
        <v>16</v>
      </c>
      <c r="B616" s="9">
        <v>593</v>
      </c>
      <c r="C616" s="213"/>
      <c r="D616" s="214"/>
      <c r="E616" s="79" t="str">
        <f>IF(ISBLANK(D616), "", VLOOKUP(D616, Z!$A$2:$C$4127, 3, FALSE))</f>
        <v/>
      </c>
      <c r="F616" s="215"/>
      <c r="G616" s="216"/>
      <c r="H616" s="217" t="b">
        <v>0</v>
      </c>
      <c r="I616" s="217" t="b">
        <v>0</v>
      </c>
      <c r="J616" s="152" t="str">
        <f t="shared" si="129"/>
        <v>-</v>
      </c>
      <c r="K616" s="218"/>
      <c r="L616" s="219"/>
      <c r="M616" s="220"/>
      <c r="N616" s="152" t="str">
        <f t="shared" si="130"/>
        <v>-</v>
      </c>
      <c r="O616" s="221"/>
      <c r="P616" s="222"/>
      <c r="Q616" s="214"/>
      <c r="R616" s="223"/>
      <c r="S616" s="213"/>
      <c r="T616" s="214"/>
      <c r="U616" s="79" t="str">
        <f>IF(ISBLANK(T616), "", VLOOKUP(T616, Z!$A$2:$C$4127, 3, FALSE))</f>
        <v/>
      </c>
      <c r="V616" s="225"/>
      <c r="W616" s="160">
        <f t="shared" si="131"/>
        <v>0</v>
      </c>
      <c r="X616" s="237"/>
      <c r="Y616" s="241">
        <f t="shared" si="132"/>
        <v>0</v>
      </c>
      <c r="Z616" s="242">
        <f t="shared" si="133"/>
        <v>15</v>
      </c>
      <c r="AA616" s="242">
        <v>0.75</v>
      </c>
      <c r="AB616" s="242">
        <f t="shared" si="127"/>
        <v>1.8</v>
      </c>
      <c r="AC616" s="242">
        <f t="shared" si="134"/>
        <v>43</v>
      </c>
      <c r="AD616" s="241" t="str" cm="1">
        <f t="array" ref="AD616">IFERROR(INDEX($AO$26:$AO$35, AF616), "-")</f>
        <v>-</v>
      </c>
      <c r="AE616" s="243" cm="1">
        <f t="array" ref="AE616">IFERROR(INDEX(($AP$26:$AS$35,$AP$36:$AV$40), IF($Y$20="B", MATCH($AF616, $AN$36:$AN$40, 0), MATCH($AF616, $AN$26:$AN$35, 0)), MATCH($AK616, $AP$25:$AV$25, 0), IF($Y$20="B", 2, 1)), 0)</f>
        <v>0</v>
      </c>
      <c r="AF616" s="244" t="str">
        <f t="shared" si="128"/>
        <v>-</v>
      </c>
      <c r="AG616" s="244" t="str">
        <f t="shared" si="135"/>
        <v>-</v>
      </c>
      <c r="AH616" s="245" t="str">
        <f t="shared" si="136"/>
        <v>-</v>
      </c>
      <c r="AI616" s="245" t="str">
        <f t="shared" si="137"/>
        <v>-</v>
      </c>
      <c r="AJ616" s="245" t="str" cm="1">
        <f t="array" ref="AJ616">IF($AG616=1, IF(ISBLANK($L616), "!", $L616), IFERROR(_xlfn.SWITCH(TRUE, AH616&lt;=0.5, "A", AH616&lt;=1, "B", AH616&lt;=1.5, "C", AH616&lt;=2, "D", AH616&lt;=2.5, "E", AH616&lt;=3, "F", AH616&lt;=1000, "G"), "-"))</f>
        <v>-</v>
      </c>
      <c r="AK616" s="245" t="str">
        <f t="shared" si="138"/>
        <v>-</v>
      </c>
      <c r="AL616" s="246" t="str">
        <f t="shared" si="139"/>
        <v>-</v>
      </c>
      <c r="AM616" s="237"/>
      <c r="AN616" s="237"/>
      <c r="AO616" s="237"/>
      <c r="AP616" s="237"/>
      <c r="AQ616" s="237"/>
      <c r="AR616" s="237"/>
      <c r="AS616" s="237"/>
      <c r="AT616" s="237"/>
      <c r="AU616" s="237"/>
      <c r="AV616" s="237"/>
      <c r="AW616" s="13"/>
      <c r="AX616" s="13"/>
    </row>
    <row r="617" spans="1:50" ht="12.75" customHeight="1" x14ac:dyDescent="0.2">
      <c r="A617" s="144">
        <f t="shared" si="126"/>
        <v>16</v>
      </c>
      <c r="B617" s="9">
        <v>594</v>
      </c>
      <c r="C617" s="213"/>
      <c r="D617" s="214"/>
      <c r="E617" s="79" t="str">
        <f>IF(ISBLANK(D617), "", VLOOKUP(D617, Z!$A$2:$C$4127, 3, FALSE))</f>
        <v/>
      </c>
      <c r="F617" s="215"/>
      <c r="G617" s="216"/>
      <c r="H617" s="217" t="b">
        <v>0</v>
      </c>
      <c r="I617" s="217" t="b">
        <v>0</v>
      </c>
      <c r="J617" s="152" t="str">
        <f t="shared" si="129"/>
        <v>-</v>
      </c>
      <c r="K617" s="218"/>
      <c r="L617" s="219"/>
      <c r="M617" s="220"/>
      <c r="N617" s="152" t="str">
        <f t="shared" si="130"/>
        <v>-</v>
      </c>
      <c r="O617" s="221"/>
      <c r="P617" s="222"/>
      <c r="Q617" s="214"/>
      <c r="R617" s="223"/>
      <c r="S617" s="213"/>
      <c r="T617" s="214"/>
      <c r="U617" s="79" t="str">
        <f>IF(ISBLANK(T617), "", VLOOKUP(T617, Z!$A$2:$C$4127, 3, FALSE))</f>
        <v/>
      </c>
      <c r="V617" s="225"/>
      <c r="W617" s="160">
        <f t="shared" si="131"/>
        <v>0</v>
      </c>
      <c r="X617" s="237"/>
      <c r="Y617" s="241">
        <f t="shared" si="132"/>
        <v>0</v>
      </c>
      <c r="Z617" s="242">
        <f t="shared" si="133"/>
        <v>15</v>
      </c>
      <c r="AA617" s="242">
        <v>0.75</v>
      </c>
      <c r="AB617" s="242">
        <f t="shared" si="127"/>
        <v>1.8</v>
      </c>
      <c r="AC617" s="242">
        <f t="shared" si="134"/>
        <v>43</v>
      </c>
      <c r="AD617" s="241" t="str" cm="1">
        <f t="array" ref="AD617">IFERROR(INDEX($AO$26:$AO$35, AF617), "-")</f>
        <v>-</v>
      </c>
      <c r="AE617" s="243" cm="1">
        <f t="array" ref="AE617">IFERROR(INDEX(($AP$26:$AS$35,$AP$36:$AV$40), IF($Y$20="B", MATCH($AF617, $AN$36:$AN$40, 0), MATCH($AF617, $AN$26:$AN$35, 0)), MATCH($AK617, $AP$25:$AV$25, 0), IF($Y$20="B", 2, 1)), 0)</f>
        <v>0</v>
      </c>
      <c r="AF617" s="244" t="str">
        <f t="shared" si="128"/>
        <v>-</v>
      </c>
      <c r="AG617" s="244" t="str">
        <f t="shared" si="135"/>
        <v>-</v>
      </c>
      <c r="AH617" s="245" t="str">
        <f t="shared" si="136"/>
        <v>-</v>
      </c>
      <c r="AI617" s="245" t="str">
        <f t="shared" si="137"/>
        <v>-</v>
      </c>
      <c r="AJ617" s="245" t="str" cm="1">
        <f t="array" ref="AJ617">IF($AG617=1, IF(ISBLANK($L617), "!", $L617), IFERROR(_xlfn.SWITCH(TRUE, AH617&lt;=0.5, "A", AH617&lt;=1, "B", AH617&lt;=1.5, "C", AH617&lt;=2, "D", AH617&lt;=2.5, "E", AH617&lt;=3, "F", AH617&lt;=1000, "G"), "-"))</f>
        <v>-</v>
      </c>
      <c r="AK617" s="245" t="str">
        <f t="shared" si="138"/>
        <v>-</v>
      </c>
      <c r="AL617" s="246" t="str">
        <f t="shared" si="139"/>
        <v>-</v>
      </c>
      <c r="AM617" s="237"/>
      <c r="AN617" s="237"/>
      <c r="AO617" s="237"/>
      <c r="AP617" s="237"/>
      <c r="AQ617" s="237"/>
      <c r="AR617" s="237"/>
      <c r="AS617" s="237"/>
      <c r="AT617" s="237"/>
      <c r="AU617" s="237"/>
      <c r="AV617" s="237"/>
      <c r="AW617" s="13"/>
      <c r="AX617" s="13"/>
    </row>
    <row r="618" spans="1:50" ht="12.75" customHeight="1" x14ac:dyDescent="0.2">
      <c r="A618" s="144">
        <f t="shared" si="126"/>
        <v>16</v>
      </c>
      <c r="B618" s="9">
        <v>595</v>
      </c>
      <c r="C618" s="213"/>
      <c r="D618" s="214"/>
      <c r="E618" s="79" t="str">
        <f>IF(ISBLANK(D618), "", VLOOKUP(D618, Z!$A$2:$C$4127, 3, FALSE))</f>
        <v/>
      </c>
      <c r="F618" s="215"/>
      <c r="G618" s="216"/>
      <c r="H618" s="217" t="b">
        <v>0</v>
      </c>
      <c r="I618" s="217" t="b">
        <v>0</v>
      </c>
      <c r="J618" s="152" t="str">
        <f t="shared" si="129"/>
        <v>-</v>
      </c>
      <c r="K618" s="218"/>
      <c r="L618" s="219"/>
      <c r="M618" s="220"/>
      <c r="N618" s="152" t="str">
        <f t="shared" si="130"/>
        <v>-</v>
      </c>
      <c r="O618" s="221"/>
      <c r="P618" s="222"/>
      <c r="Q618" s="214"/>
      <c r="R618" s="223"/>
      <c r="S618" s="213"/>
      <c r="T618" s="214"/>
      <c r="U618" s="79" t="str">
        <f>IF(ISBLANK(T618), "", VLOOKUP(T618, Z!$A$2:$C$4127, 3, FALSE))</f>
        <v/>
      </c>
      <c r="V618" s="225"/>
      <c r="W618" s="160">
        <f t="shared" si="131"/>
        <v>0</v>
      </c>
      <c r="X618" s="237"/>
      <c r="Y618" s="241">
        <f t="shared" si="132"/>
        <v>0</v>
      </c>
      <c r="Z618" s="242">
        <f t="shared" si="133"/>
        <v>15</v>
      </c>
      <c r="AA618" s="242">
        <v>0.75</v>
      </c>
      <c r="AB618" s="242">
        <f t="shared" si="127"/>
        <v>1.8</v>
      </c>
      <c r="AC618" s="242">
        <f t="shared" si="134"/>
        <v>43</v>
      </c>
      <c r="AD618" s="241" t="str" cm="1">
        <f t="array" ref="AD618">IFERROR(INDEX($AO$26:$AO$35, AF618), "-")</f>
        <v>-</v>
      </c>
      <c r="AE618" s="243" cm="1">
        <f t="array" ref="AE618">IFERROR(INDEX(($AP$26:$AS$35,$AP$36:$AV$40), IF($Y$20="B", MATCH($AF618, $AN$36:$AN$40, 0), MATCH($AF618, $AN$26:$AN$35, 0)), MATCH($AK618, $AP$25:$AV$25, 0), IF($Y$20="B", 2, 1)), 0)</f>
        <v>0</v>
      </c>
      <c r="AF618" s="244" t="str">
        <f t="shared" si="128"/>
        <v>-</v>
      </c>
      <c r="AG618" s="244" t="str">
        <f t="shared" si="135"/>
        <v>-</v>
      </c>
      <c r="AH618" s="245" t="str">
        <f t="shared" si="136"/>
        <v>-</v>
      </c>
      <c r="AI618" s="245" t="str">
        <f t="shared" si="137"/>
        <v>-</v>
      </c>
      <c r="AJ618" s="245" t="str" cm="1">
        <f t="array" ref="AJ618">IF($AG618=1, IF(ISBLANK($L618), "!", $L618), IFERROR(_xlfn.SWITCH(TRUE, AH618&lt;=0.5, "A", AH618&lt;=1, "B", AH618&lt;=1.5, "C", AH618&lt;=2, "D", AH618&lt;=2.5, "E", AH618&lt;=3, "F", AH618&lt;=1000, "G"), "-"))</f>
        <v>-</v>
      </c>
      <c r="AK618" s="245" t="str">
        <f t="shared" si="138"/>
        <v>-</v>
      </c>
      <c r="AL618" s="246" t="str">
        <f t="shared" si="139"/>
        <v>-</v>
      </c>
      <c r="AM618" s="237"/>
      <c r="AN618" s="237"/>
      <c r="AO618" s="237"/>
      <c r="AP618" s="237"/>
      <c r="AQ618" s="237"/>
      <c r="AR618" s="237"/>
      <c r="AS618" s="237"/>
      <c r="AT618" s="237"/>
      <c r="AU618" s="237"/>
      <c r="AV618" s="237"/>
      <c r="AW618" s="13"/>
      <c r="AX618" s="13"/>
    </row>
    <row r="619" spans="1:50" ht="12.75" customHeight="1" x14ac:dyDescent="0.2">
      <c r="A619" s="144">
        <f t="shared" si="126"/>
        <v>16</v>
      </c>
      <c r="B619" s="9">
        <v>596</v>
      </c>
      <c r="C619" s="213"/>
      <c r="D619" s="214"/>
      <c r="E619" s="79" t="str">
        <f>IF(ISBLANK(D619), "", VLOOKUP(D619, Z!$A$2:$C$4127, 3, FALSE))</f>
        <v/>
      </c>
      <c r="F619" s="215"/>
      <c r="G619" s="216"/>
      <c r="H619" s="217" t="b">
        <v>0</v>
      </c>
      <c r="I619" s="217" t="b">
        <v>0</v>
      </c>
      <c r="J619" s="152" t="str">
        <f t="shared" si="129"/>
        <v>-</v>
      </c>
      <c r="K619" s="218"/>
      <c r="L619" s="219"/>
      <c r="M619" s="220"/>
      <c r="N619" s="152" t="str">
        <f t="shared" si="130"/>
        <v>-</v>
      </c>
      <c r="O619" s="221"/>
      <c r="P619" s="222"/>
      <c r="Q619" s="214"/>
      <c r="R619" s="223"/>
      <c r="S619" s="213"/>
      <c r="T619" s="214"/>
      <c r="U619" s="79" t="str">
        <f>IF(ISBLANK(T619), "", VLOOKUP(T619, Z!$A$2:$C$4127, 3, FALSE))</f>
        <v/>
      </c>
      <c r="V619" s="225"/>
      <c r="W619" s="160">
        <f t="shared" si="131"/>
        <v>0</v>
      </c>
      <c r="X619" s="237"/>
      <c r="Y619" s="241">
        <f t="shared" si="132"/>
        <v>0</v>
      </c>
      <c r="Z619" s="242">
        <f t="shared" si="133"/>
        <v>15</v>
      </c>
      <c r="AA619" s="242">
        <v>0.75</v>
      </c>
      <c r="AB619" s="242">
        <f t="shared" si="127"/>
        <v>1.8</v>
      </c>
      <c r="AC619" s="242">
        <f t="shared" si="134"/>
        <v>43</v>
      </c>
      <c r="AD619" s="241" t="str" cm="1">
        <f t="array" ref="AD619">IFERROR(INDEX($AO$26:$AO$35, AF619), "-")</f>
        <v>-</v>
      </c>
      <c r="AE619" s="243" cm="1">
        <f t="array" ref="AE619">IFERROR(INDEX(($AP$26:$AS$35,$AP$36:$AV$40), IF($Y$20="B", MATCH($AF619, $AN$36:$AN$40, 0), MATCH($AF619, $AN$26:$AN$35, 0)), MATCH($AK619, $AP$25:$AV$25, 0), IF($Y$20="B", 2, 1)), 0)</f>
        <v>0</v>
      </c>
      <c r="AF619" s="244" t="str">
        <f t="shared" si="128"/>
        <v>-</v>
      </c>
      <c r="AG619" s="244" t="str">
        <f t="shared" si="135"/>
        <v>-</v>
      </c>
      <c r="AH619" s="245" t="str">
        <f t="shared" si="136"/>
        <v>-</v>
      </c>
      <c r="AI619" s="245" t="str">
        <f t="shared" si="137"/>
        <v>-</v>
      </c>
      <c r="AJ619" s="245" t="str" cm="1">
        <f t="array" ref="AJ619">IF($AG619=1, IF(ISBLANK($L619), "!", $L619), IFERROR(_xlfn.SWITCH(TRUE, AH619&lt;=0.5, "A", AH619&lt;=1, "B", AH619&lt;=1.5, "C", AH619&lt;=2, "D", AH619&lt;=2.5, "E", AH619&lt;=3, "F", AH619&lt;=1000, "G"), "-"))</f>
        <v>-</v>
      </c>
      <c r="AK619" s="245" t="str">
        <f t="shared" si="138"/>
        <v>-</v>
      </c>
      <c r="AL619" s="246" t="str">
        <f t="shared" si="139"/>
        <v>-</v>
      </c>
      <c r="AM619" s="237"/>
      <c r="AN619" s="237"/>
      <c r="AO619" s="237"/>
      <c r="AP619" s="237"/>
      <c r="AQ619" s="237"/>
      <c r="AR619" s="237"/>
      <c r="AS619" s="237"/>
      <c r="AT619" s="237"/>
      <c r="AU619" s="237"/>
      <c r="AV619" s="237"/>
      <c r="AW619" s="13"/>
      <c r="AX619" s="13"/>
    </row>
    <row r="620" spans="1:50" ht="12.75" customHeight="1" x14ac:dyDescent="0.2">
      <c r="A620" s="144">
        <f t="shared" si="126"/>
        <v>16</v>
      </c>
      <c r="B620" s="9">
        <v>597</v>
      </c>
      <c r="C620" s="213"/>
      <c r="D620" s="214"/>
      <c r="E620" s="79" t="str">
        <f>IF(ISBLANK(D620), "", VLOOKUP(D620, Z!$A$2:$C$4127, 3, FALSE))</f>
        <v/>
      </c>
      <c r="F620" s="215"/>
      <c r="G620" s="216"/>
      <c r="H620" s="217" t="b">
        <v>0</v>
      </c>
      <c r="I620" s="217" t="b">
        <v>0</v>
      </c>
      <c r="J620" s="152" t="str">
        <f t="shared" si="129"/>
        <v>-</v>
      </c>
      <c r="K620" s="218"/>
      <c r="L620" s="219"/>
      <c r="M620" s="220"/>
      <c r="N620" s="152" t="str">
        <f t="shared" si="130"/>
        <v>-</v>
      </c>
      <c r="O620" s="221"/>
      <c r="P620" s="222"/>
      <c r="Q620" s="214"/>
      <c r="R620" s="223"/>
      <c r="S620" s="213"/>
      <c r="T620" s="214"/>
      <c r="U620" s="79" t="str">
        <f>IF(ISBLANK(T620), "", VLOOKUP(T620, Z!$A$2:$C$4127, 3, FALSE))</f>
        <v/>
      </c>
      <c r="V620" s="225"/>
      <c r="W620" s="160">
        <f t="shared" si="131"/>
        <v>0</v>
      </c>
      <c r="X620" s="237"/>
      <c r="Y620" s="241">
        <f t="shared" si="132"/>
        <v>0</v>
      </c>
      <c r="Z620" s="242">
        <f t="shared" si="133"/>
        <v>15</v>
      </c>
      <c r="AA620" s="242">
        <v>0.75</v>
      </c>
      <c r="AB620" s="242">
        <f t="shared" si="127"/>
        <v>1.8</v>
      </c>
      <c r="AC620" s="242">
        <f t="shared" si="134"/>
        <v>43</v>
      </c>
      <c r="AD620" s="241" t="str" cm="1">
        <f t="array" ref="AD620">IFERROR(INDEX($AO$26:$AO$35, AF620), "-")</f>
        <v>-</v>
      </c>
      <c r="AE620" s="243" cm="1">
        <f t="array" ref="AE620">IFERROR(INDEX(($AP$26:$AS$35,$AP$36:$AV$40), IF($Y$20="B", MATCH($AF620, $AN$36:$AN$40, 0), MATCH($AF620, $AN$26:$AN$35, 0)), MATCH($AK620, $AP$25:$AV$25, 0), IF($Y$20="B", 2, 1)), 0)</f>
        <v>0</v>
      </c>
      <c r="AF620" s="244" t="str">
        <f t="shared" si="128"/>
        <v>-</v>
      </c>
      <c r="AG620" s="244" t="str">
        <f t="shared" si="135"/>
        <v>-</v>
      </c>
      <c r="AH620" s="245" t="str">
        <f t="shared" si="136"/>
        <v>-</v>
      </c>
      <c r="AI620" s="245" t="str">
        <f t="shared" si="137"/>
        <v>-</v>
      </c>
      <c r="AJ620" s="245" t="str" cm="1">
        <f t="array" ref="AJ620">IF($AG620=1, IF(ISBLANK($L620), "!", $L620), IFERROR(_xlfn.SWITCH(TRUE, AH620&lt;=0.5, "A", AH620&lt;=1, "B", AH620&lt;=1.5, "C", AH620&lt;=2, "D", AH620&lt;=2.5, "E", AH620&lt;=3, "F", AH620&lt;=1000, "G"), "-"))</f>
        <v>-</v>
      </c>
      <c r="AK620" s="245" t="str">
        <f t="shared" si="138"/>
        <v>-</v>
      </c>
      <c r="AL620" s="246" t="str">
        <f t="shared" si="139"/>
        <v>-</v>
      </c>
      <c r="AM620" s="237"/>
      <c r="AN620" s="237"/>
      <c r="AO620" s="237"/>
      <c r="AP620" s="237"/>
      <c r="AQ620" s="237"/>
      <c r="AR620" s="237"/>
      <c r="AS620" s="237"/>
      <c r="AT620" s="237"/>
      <c r="AU620" s="237"/>
      <c r="AV620" s="237"/>
      <c r="AW620" s="13"/>
      <c r="AX620" s="13"/>
    </row>
    <row r="621" spans="1:50" ht="12.75" customHeight="1" x14ac:dyDescent="0.2">
      <c r="A621" s="144">
        <f t="shared" si="126"/>
        <v>16</v>
      </c>
      <c r="B621" s="9">
        <v>598</v>
      </c>
      <c r="C621" s="213"/>
      <c r="D621" s="214"/>
      <c r="E621" s="79" t="str">
        <f>IF(ISBLANK(D621), "", VLOOKUP(D621, Z!$A$2:$C$4127, 3, FALSE))</f>
        <v/>
      </c>
      <c r="F621" s="215"/>
      <c r="G621" s="216"/>
      <c r="H621" s="217" t="b">
        <v>0</v>
      </c>
      <c r="I621" s="217" t="b">
        <v>0</v>
      </c>
      <c r="J621" s="152" t="str">
        <f t="shared" si="129"/>
        <v>-</v>
      </c>
      <c r="K621" s="218"/>
      <c r="L621" s="219"/>
      <c r="M621" s="220"/>
      <c r="N621" s="152" t="str">
        <f t="shared" si="130"/>
        <v>-</v>
      </c>
      <c r="O621" s="221"/>
      <c r="P621" s="222"/>
      <c r="Q621" s="214"/>
      <c r="R621" s="223"/>
      <c r="S621" s="213"/>
      <c r="T621" s="214"/>
      <c r="U621" s="79" t="str">
        <f>IF(ISBLANK(T621), "", VLOOKUP(T621, Z!$A$2:$C$4127, 3, FALSE))</f>
        <v/>
      </c>
      <c r="V621" s="225"/>
      <c r="W621" s="160">
        <f t="shared" si="131"/>
        <v>0</v>
      </c>
      <c r="X621" s="237"/>
      <c r="Y621" s="241">
        <f t="shared" si="132"/>
        <v>0</v>
      </c>
      <c r="Z621" s="242">
        <f t="shared" si="133"/>
        <v>15</v>
      </c>
      <c r="AA621" s="242">
        <v>0.75</v>
      </c>
      <c r="AB621" s="242">
        <f t="shared" si="127"/>
        <v>1.8</v>
      </c>
      <c r="AC621" s="242">
        <f t="shared" si="134"/>
        <v>43</v>
      </c>
      <c r="AD621" s="241" t="str" cm="1">
        <f t="array" ref="AD621">IFERROR(INDEX($AO$26:$AO$35, AF621), "-")</f>
        <v>-</v>
      </c>
      <c r="AE621" s="243" cm="1">
        <f t="array" ref="AE621">IFERROR(INDEX(($AP$26:$AS$35,$AP$36:$AV$40), IF($Y$20="B", MATCH($AF621, $AN$36:$AN$40, 0), MATCH($AF621, $AN$26:$AN$35, 0)), MATCH($AK621, $AP$25:$AV$25, 0), IF($Y$20="B", 2, 1)), 0)</f>
        <v>0</v>
      </c>
      <c r="AF621" s="244" t="str">
        <f t="shared" si="128"/>
        <v>-</v>
      </c>
      <c r="AG621" s="244" t="str">
        <f t="shared" si="135"/>
        <v>-</v>
      </c>
      <c r="AH621" s="245" t="str">
        <f t="shared" si="136"/>
        <v>-</v>
      </c>
      <c r="AI621" s="245" t="str">
        <f t="shared" si="137"/>
        <v>-</v>
      </c>
      <c r="AJ621" s="245" t="str" cm="1">
        <f t="array" ref="AJ621">IF($AG621=1, IF(ISBLANK($L621), "!", $L621), IFERROR(_xlfn.SWITCH(TRUE, AH621&lt;=0.5, "A", AH621&lt;=1, "B", AH621&lt;=1.5, "C", AH621&lt;=2, "D", AH621&lt;=2.5, "E", AH621&lt;=3, "F", AH621&lt;=1000, "G"), "-"))</f>
        <v>-</v>
      </c>
      <c r="AK621" s="245" t="str">
        <f t="shared" si="138"/>
        <v>-</v>
      </c>
      <c r="AL621" s="246" t="str">
        <f t="shared" si="139"/>
        <v>-</v>
      </c>
      <c r="AM621" s="237"/>
      <c r="AN621" s="237"/>
      <c r="AO621" s="237"/>
      <c r="AP621" s="237"/>
      <c r="AQ621" s="237"/>
      <c r="AR621" s="237"/>
      <c r="AS621" s="237"/>
      <c r="AT621" s="237"/>
      <c r="AU621" s="237"/>
      <c r="AV621" s="237"/>
      <c r="AW621" s="13"/>
      <c r="AX621" s="13"/>
    </row>
    <row r="622" spans="1:50" ht="12.75" customHeight="1" x14ac:dyDescent="0.2">
      <c r="A622" s="144">
        <f t="shared" si="126"/>
        <v>16</v>
      </c>
      <c r="B622" s="9">
        <v>599</v>
      </c>
      <c r="C622" s="213"/>
      <c r="D622" s="214"/>
      <c r="E622" s="79" t="str">
        <f>IF(ISBLANK(D622), "", VLOOKUP(D622, Z!$A$2:$C$4127, 3, FALSE))</f>
        <v/>
      </c>
      <c r="F622" s="215"/>
      <c r="G622" s="216"/>
      <c r="H622" s="217" t="b">
        <v>0</v>
      </c>
      <c r="I622" s="217" t="b">
        <v>0</v>
      </c>
      <c r="J622" s="152" t="str">
        <f t="shared" si="129"/>
        <v>-</v>
      </c>
      <c r="K622" s="218"/>
      <c r="L622" s="219"/>
      <c r="M622" s="220"/>
      <c r="N622" s="152" t="str">
        <f t="shared" si="130"/>
        <v>-</v>
      </c>
      <c r="O622" s="221"/>
      <c r="P622" s="222"/>
      <c r="Q622" s="214"/>
      <c r="R622" s="223"/>
      <c r="S622" s="213"/>
      <c r="T622" s="214"/>
      <c r="U622" s="79" t="str">
        <f>IF(ISBLANK(T622), "", VLOOKUP(T622, Z!$A$2:$C$4127, 3, FALSE))</f>
        <v/>
      </c>
      <c r="V622" s="225"/>
      <c r="W622" s="160">
        <f t="shared" si="131"/>
        <v>0</v>
      </c>
      <c r="X622" s="237"/>
      <c r="Y622" s="241">
        <f t="shared" si="132"/>
        <v>0</v>
      </c>
      <c r="Z622" s="242">
        <f t="shared" si="133"/>
        <v>15</v>
      </c>
      <c r="AA622" s="242">
        <v>0.75</v>
      </c>
      <c r="AB622" s="242">
        <f t="shared" si="127"/>
        <v>1.8</v>
      </c>
      <c r="AC622" s="242">
        <f t="shared" si="134"/>
        <v>43</v>
      </c>
      <c r="AD622" s="241" t="str" cm="1">
        <f t="array" ref="AD622">IFERROR(INDEX($AO$26:$AO$35, AF622), "-")</f>
        <v>-</v>
      </c>
      <c r="AE622" s="243" cm="1">
        <f t="array" ref="AE622">IFERROR(INDEX(($AP$26:$AS$35,$AP$36:$AV$40), IF($Y$20="B", MATCH($AF622, $AN$36:$AN$40, 0), MATCH($AF622, $AN$26:$AN$35, 0)), MATCH($AK622, $AP$25:$AV$25, 0), IF($Y$20="B", 2, 1)), 0)</f>
        <v>0</v>
      </c>
      <c r="AF622" s="244" t="str">
        <f t="shared" si="128"/>
        <v>-</v>
      </c>
      <c r="AG622" s="244" t="str">
        <f t="shared" si="135"/>
        <v>-</v>
      </c>
      <c r="AH622" s="245" t="str">
        <f t="shared" si="136"/>
        <v>-</v>
      </c>
      <c r="AI622" s="245" t="str">
        <f t="shared" si="137"/>
        <v>-</v>
      </c>
      <c r="AJ622" s="245" t="str" cm="1">
        <f t="array" ref="AJ622">IF($AG622=1, IF(ISBLANK($L622), "!", $L622), IFERROR(_xlfn.SWITCH(TRUE, AH622&lt;=0.5, "A", AH622&lt;=1, "B", AH622&lt;=1.5, "C", AH622&lt;=2, "D", AH622&lt;=2.5, "E", AH622&lt;=3, "F", AH622&lt;=1000, "G"), "-"))</f>
        <v>-</v>
      </c>
      <c r="AK622" s="245" t="str">
        <f t="shared" si="138"/>
        <v>-</v>
      </c>
      <c r="AL622" s="246" t="str">
        <f t="shared" si="139"/>
        <v>-</v>
      </c>
      <c r="AM622" s="237"/>
      <c r="AN622" s="237"/>
      <c r="AO622" s="237"/>
      <c r="AP622" s="237"/>
      <c r="AQ622" s="237"/>
      <c r="AR622" s="237"/>
      <c r="AS622" s="237"/>
      <c r="AT622" s="237"/>
      <c r="AU622" s="237"/>
      <c r="AV622" s="237"/>
      <c r="AW622" s="13"/>
      <c r="AX622" s="13"/>
    </row>
    <row r="623" spans="1:50" ht="12.75" customHeight="1" x14ac:dyDescent="0.2">
      <c r="A623" s="144">
        <f t="shared" si="126"/>
        <v>16</v>
      </c>
      <c r="B623" s="9">
        <v>600</v>
      </c>
      <c r="C623" s="213"/>
      <c r="D623" s="214"/>
      <c r="E623" s="79" t="str">
        <f>IF(ISBLANK(D623), "", VLOOKUP(D623, Z!$A$2:$C$4127, 3, FALSE))</f>
        <v/>
      </c>
      <c r="F623" s="215"/>
      <c r="G623" s="216"/>
      <c r="H623" s="217" t="b">
        <v>0</v>
      </c>
      <c r="I623" s="217" t="b">
        <v>0</v>
      </c>
      <c r="J623" s="152" t="str">
        <f t="shared" si="129"/>
        <v>-</v>
      </c>
      <c r="K623" s="218"/>
      <c r="L623" s="219"/>
      <c r="M623" s="220"/>
      <c r="N623" s="152" t="str">
        <f t="shared" si="130"/>
        <v>-</v>
      </c>
      <c r="O623" s="221"/>
      <c r="P623" s="222"/>
      <c r="Q623" s="214"/>
      <c r="R623" s="223"/>
      <c r="S623" s="213"/>
      <c r="T623" s="214"/>
      <c r="U623" s="79" t="str">
        <f>IF(ISBLANK(T623), "", VLOOKUP(T623, Z!$A$2:$C$4127, 3, FALSE))</f>
        <v/>
      </c>
      <c r="V623" s="225"/>
      <c r="W623" s="160">
        <f t="shared" si="131"/>
        <v>0</v>
      </c>
      <c r="X623" s="237"/>
      <c r="Y623" s="241">
        <f t="shared" si="132"/>
        <v>0</v>
      </c>
      <c r="Z623" s="242">
        <f t="shared" si="133"/>
        <v>15</v>
      </c>
      <c r="AA623" s="242">
        <v>0.75</v>
      </c>
      <c r="AB623" s="242">
        <f t="shared" si="127"/>
        <v>1.8</v>
      </c>
      <c r="AC623" s="242">
        <f t="shared" si="134"/>
        <v>43</v>
      </c>
      <c r="AD623" s="241" t="str" cm="1">
        <f t="array" ref="AD623">IFERROR(INDEX($AO$26:$AO$35, AF623), "-")</f>
        <v>-</v>
      </c>
      <c r="AE623" s="243" cm="1">
        <f t="array" ref="AE623">IFERROR(INDEX(($AP$26:$AS$35,$AP$36:$AV$40), IF($Y$20="B", MATCH($AF623, $AN$36:$AN$40, 0), MATCH($AF623, $AN$26:$AN$35, 0)), MATCH($AK623, $AP$25:$AV$25, 0), IF($Y$20="B", 2, 1)), 0)</f>
        <v>0</v>
      </c>
      <c r="AF623" s="244" t="str">
        <f t="shared" si="128"/>
        <v>-</v>
      </c>
      <c r="AG623" s="244" t="str">
        <f t="shared" si="135"/>
        <v>-</v>
      </c>
      <c r="AH623" s="245" t="str">
        <f t="shared" si="136"/>
        <v>-</v>
      </c>
      <c r="AI623" s="245" t="str">
        <f t="shared" si="137"/>
        <v>-</v>
      </c>
      <c r="AJ623" s="245" t="str" cm="1">
        <f t="array" ref="AJ623">IF($AG623=1, IF(ISBLANK($L623), "!", $L623), IFERROR(_xlfn.SWITCH(TRUE, AH623&lt;=0.5, "A", AH623&lt;=1, "B", AH623&lt;=1.5, "C", AH623&lt;=2, "D", AH623&lt;=2.5, "E", AH623&lt;=3, "F", AH623&lt;=1000, "G"), "-"))</f>
        <v>-</v>
      </c>
      <c r="AK623" s="245" t="str">
        <f t="shared" si="138"/>
        <v>-</v>
      </c>
      <c r="AL623" s="246" t="str">
        <f t="shared" si="139"/>
        <v>-</v>
      </c>
      <c r="AM623" s="237"/>
      <c r="AN623" s="237"/>
      <c r="AO623" s="237"/>
      <c r="AP623" s="237"/>
      <c r="AQ623" s="237"/>
      <c r="AR623" s="237"/>
      <c r="AS623" s="237"/>
      <c r="AT623" s="237"/>
      <c r="AU623" s="237"/>
      <c r="AV623" s="237"/>
      <c r="AW623" s="13"/>
      <c r="AX623" s="13"/>
    </row>
    <row r="624" spans="1:50" ht="12.75" customHeight="1" x14ac:dyDescent="0.2">
      <c r="A624" s="144">
        <f t="shared" si="126"/>
        <v>16</v>
      </c>
      <c r="B624" s="9">
        <v>601</v>
      </c>
      <c r="C624" s="213"/>
      <c r="D624" s="214"/>
      <c r="E624" s="79" t="str">
        <f>IF(ISBLANK(D624), "", VLOOKUP(D624, Z!$A$2:$C$4127, 3, FALSE))</f>
        <v/>
      </c>
      <c r="F624" s="215"/>
      <c r="G624" s="216"/>
      <c r="H624" s="217" t="b">
        <v>0</v>
      </c>
      <c r="I624" s="217" t="b">
        <v>0</v>
      </c>
      <c r="J624" s="152" t="str">
        <f t="shared" si="129"/>
        <v>-</v>
      </c>
      <c r="K624" s="218"/>
      <c r="L624" s="219"/>
      <c r="M624" s="220"/>
      <c r="N624" s="152" t="str">
        <f t="shared" si="130"/>
        <v>-</v>
      </c>
      <c r="O624" s="221"/>
      <c r="P624" s="222"/>
      <c r="Q624" s="214"/>
      <c r="R624" s="223"/>
      <c r="S624" s="213"/>
      <c r="T624" s="214"/>
      <c r="U624" s="79" t="str">
        <f>IF(ISBLANK(T624), "", VLOOKUP(T624, Z!$A$2:$C$4127, 3, FALSE))</f>
        <v/>
      </c>
      <c r="V624" s="225"/>
      <c r="W624" s="160">
        <f t="shared" si="131"/>
        <v>0</v>
      </c>
      <c r="X624" s="237"/>
      <c r="Y624" s="241">
        <f t="shared" si="132"/>
        <v>0</v>
      </c>
      <c r="Z624" s="242">
        <f t="shared" si="133"/>
        <v>15</v>
      </c>
      <c r="AA624" s="242">
        <v>0.75</v>
      </c>
      <c r="AB624" s="242">
        <f t="shared" si="127"/>
        <v>1.8</v>
      </c>
      <c r="AC624" s="242">
        <f t="shared" si="134"/>
        <v>43</v>
      </c>
      <c r="AD624" s="241" t="str" cm="1">
        <f t="array" ref="AD624">IFERROR(INDEX($AO$26:$AO$35, AF624), "-")</f>
        <v>-</v>
      </c>
      <c r="AE624" s="243" cm="1">
        <f t="array" ref="AE624">IFERROR(INDEX(($AP$26:$AS$35,$AP$36:$AV$40), IF($Y$20="B", MATCH($AF624, $AN$36:$AN$40, 0), MATCH($AF624, $AN$26:$AN$35, 0)), MATCH($AK624, $AP$25:$AV$25, 0), IF($Y$20="B", 2, 1)), 0)</f>
        <v>0</v>
      </c>
      <c r="AF624" s="244" t="str">
        <f t="shared" si="128"/>
        <v>-</v>
      </c>
      <c r="AG624" s="244" t="str">
        <f t="shared" si="135"/>
        <v>-</v>
      </c>
      <c r="AH624" s="245" t="str">
        <f t="shared" si="136"/>
        <v>-</v>
      </c>
      <c r="AI624" s="245" t="str">
        <f t="shared" si="137"/>
        <v>-</v>
      </c>
      <c r="AJ624" s="245" t="str" cm="1">
        <f t="array" ref="AJ624">IF($AG624=1, IF(ISBLANK($L624), "!", $L624), IFERROR(_xlfn.SWITCH(TRUE, AH624&lt;=0.5, "A", AH624&lt;=1, "B", AH624&lt;=1.5, "C", AH624&lt;=2, "D", AH624&lt;=2.5, "E", AH624&lt;=3, "F", AH624&lt;=1000, "G"), "-"))</f>
        <v>-</v>
      </c>
      <c r="AK624" s="245" t="str">
        <f t="shared" si="138"/>
        <v>-</v>
      </c>
      <c r="AL624" s="246" t="str">
        <f t="shared" si="139"/>
        <v>-</v>
      </c>
      <c r="AM624" s="237"/>
      <c r="AN624" s="237"/>
      <c r="AO624" s="237"/>
      <c r="AP624" s="237"/>
      <c r="AQ624" s="237"/>
      <c r="AR624" s="237"/>
      <c r="AS624" s="237"/>
      <c r="AT624" s="237"/>
      <c r="AU624" s="237"/>
      <c r="AV624" s="237"/>
      <c r="AW624" s="13"/>
      <c r="AX624" s="13"/>
    </row>
    <row r="625" spans="1:50" ht="12.75" customHeight="1" x14ac:dyDescent="0.2">
      <c r="A625" s="144">
        <f t="shared" si="126"/>
        <v>16</v>
      </c>
      <c r="B625" s="9">
        <v>602</v>
      </c>
      <c r="C625" s="213"/>
      <c r="D625" s="214"/>
      <c r="E625" s="79" t="str">
        <f>IF(ISBLANK(D625), "", VLOOKUP(D625, Z!$A$2:$C$4127, 3, FALSE))</f>
        <v/>
      </c>
      <c r="F625" s="215"/>
      <c r="G625" s="216"/>
      <c r="H625" s="217" t="b">
        <v>0</v>
      </c>
      <c r="I625" s="217" t="b">
        <v>0</v>
      </c>
      <c r="J625" s="152" t="str">
        <f t="shared" si="129"/>
        <v>-</v>
      </c>
      <c r="K625" s="218"/>
      <c r="L625" s="219"/>
      <c r="M625" s="220"/>
      <c r="N625" s="152" t="str">
        <f t="shared" si="130"/>
        <v>-</v>
      </c>
      <c r="O625" s="221"/>
      <c r="P625" s="222"/>
      <c r="Q625" s="214"/>
      <c r="R625" s="223"/>
      <c r="S625" s="213"/>
      <c r="T625" s="214"/>
      <c r="U625" s="79" t="str">
        <f>IF(ISBLANK(T625), "", VLOOKUP(T625, Z!$A$2:$C$4127, 3, FALSE))</f>
        <v/>
      </c>
      <c r="V625" s="225"/>
      <c r="W625" s="160">
        <f t="shared" si="131"/>
        <v>0</v>
      </c>
      <c r="X625" s="237"/>
      <c r="Y625" s="241">
        <f t="shared" si="132"/>
        <v>0</v>
      </c>
      <c r="Z625" s="242">
        <f t="shared" si="133"/>
        <v>15</v>
      </c>
      <c r="AA625" s="242">
        <v>0.75</v>
      </c>
      <c r="AB625" s="242">
        <f t="shared" si="127"/>
        <v>1.8</v>
      </c>
      <c r="AC625" s="242">
        <f t="shared" si="134"/>
        <v>43</v>
      </c>
      <c r="AD625" s="241" t="str" cm="1">
        <f t="array" ref="AD625">IFERROR(INDEX($AO$26:$AO$35, AF625), "-")</f>
        <v>-</v>
      </c>
      <c r="AE625" s="243" cm="1">
        <f t="array" ref="AE625">IFERROR(INDEX(($AP$26:$AS$35,$AP$36:$AV$40), IF($Y$20="B", MATCH($AF625, $AN$36:$AN$40, 0), MATCH($AF625, $AN$26:$AN$35, 0)), MATCH($AK625, $AP$25:$AV$25, 0), IF($Y$20="B", 2, 1)), 0)</f>
        <v>0</v>
      </c>
      <c r="AF625" s="244" t="str">
        <f t="shared" si="128"/>
        <v>-</v>
      </c>
      <c r="AG625" s="244" t="str">
        <f t="shared" si="135"/>
        <v>-</v>
      </c>
      <c r="AH625" s="245" t="str">
        <f t="shared" si="136"/>
        <v>-</v>
      </c>
      <c r="AI625" s="245" t="str">
        <f t="shared" si="137"/>
        <v>-</v>
      </c>
      <c r="AJ625" s="245" t="str" cm="1">
        <f t="array" ref="AJ625">IF($AG625=1, IF(ISBLANK($L625), "!", $L625), IFERROR(_xlfn.SWITCH(TRUE, AH625&lt;=0.5, "A", AH625&lt;=1, "B", AH625&lt;=1.5, "C", AH625&lt;=2, "D", AH625&lt;=2.5, "E", AH625&lt;=3, "F", AH625&lt;=1000, "G"), "-"))</f>
        <v>-</v>
      </c>
      <c r="AK625" s="245" t="str">
        <f t="shared" si="138"/>
        <v>-</v>
      </c>
      <c r="AL625" s="246" t="str">
        <f t="shared" si="139"/>
        <v>-</v>
      </c>
      <c r="AM625" s="237"/>
      <c r="AN625" s="237"/>
      <c r="AO625" s="237"/>
      <c r="AP625" s="237"/>
      <c r="AQ625" s="237"/>
      <c r="AR625" s="237"/>
      <c r="AS625" s="237"/>
      <c r="AT625" s="237"/>
      <c r="AU625" s="237"/>
      <c r="AV625" s="237"/>
      <c r="AW625" s="13"/>
      <c r="AX625" s="13"/>
    </row>
    <row r="626" spans="1:50" ht="12.75" customHeight="1" x14ac:dyDescent="0.2">
      <c r="A626" s="144">
        <f t="shared" si="126"/>
        <v>16</v>
      </c>
      <c r="B626" s="9">
        <v>603</v>
      </c>
      <c r="C626" s="213"/>
      <c r="D626" s="214"/>
      <c r="E626" s="79" t="str">
        <f>IF(ISBLANK(D626), "", VLOOKUP(D626, Z!$A$2:$C$4127, 3, FALSE))</f>
        <v/>
      </c>
      <c r="F626" s="215"/>
      <c r="G626" s="216"/>
      <c r="H626" s="217" t="b">
        <v>0</v>
      </c>
      <c r="I626" s="217" t="b">
        <v>0</v>
      </c>
      <c r="J626" s="152" t="str">
        <f t="shared" si="129"/>
        <v>-</v>
      </c>
      <c r="K626" s="218"/>
      <c r="L626" s="219"/>
      <c r="M626" s="220"/>
      <c r="N626" s="152" t="str">
        <f t="shared" si="130"/>
        <v>-</v>
      </c>
      <c r="O626" s="221"/>
      <c r="P626" s="222"/>
      <c r="Q626" s="214"/>
      <c r="R626" s="223"/>
      <c r="S626" s="213"/>
      <c r="T626" s="214"/>
      <c r="U626" s="79" t="str">
        <f>IF(ISBLANK(T626), "", VLOOKUP(T626, Z!$A$2:$C$4127, 3, FALSE))</f>
        <v/>
      </c>
      <c r="V626" s="225"/>
      <c r="W626" s="160">
        <f t="shared" si="131"/>
        <v>0</v>
      </c>
      <c r="X626" s="237"/>
      <c r="Y626" s="241">
        <f t="shared" si="132"/>
        <v>0</v>
      </c>
      <c r="Z626" s="242">
        <f t="shared" si="133"/>
        <v>15</v>
      </c>
      <c r="AA626" s="242">
        <v>0.75</v>
      </c>
      <c r="AB626" s="242">
        <f t="shared" si="127"/>
        <v>1.8</v>
      </c>
      <c r="AC626" s="242">
        <f t="shared" si="134"/>
        <v>43</v>
      </c>
      <c r="AD626" s="241" t="str" cm="1">
        <f t="array" ref="AD626">IFERROR(INDEX($AO$26:$AO$35, AF626), "-")</f>
        <v>-</v>
      </c>
      <c r="AE626" s="243" cm="1">
        <f t="array" ref="AE626">IFERROR(INDEX(($AP$26:$AS$35,$AP$36:$AV$40), IF($Y$20="B", MATCH($AF626, $AN$36:$AN$40, 0), MATCH($AF626, $AN$26:$AN$35, 0)), MATCH($AK626, $AP$25:$AV$25, 0), IF($Y$20="B", 2, 1)), 0)</f>
        <v>0</v>
      </c>
      <c r="AF626" s="244" t="str">
        <f t="shared" si="128"/>
        <v>-</v>
      </c>
      <c r="AG626" s="244" t="str">
        <f t="shared" si="135"/>
        <v>-</v>
      </c>
      <c r="AH626" s="245" t="str">
        <f t="shared" si="136"/>
        <v>-</v>
      </c>
      <c r="AI626" s="245" t="str">
        <f t="shared" si="137"/>
        <v>-</v>
      </c>
      <c r="AJ626" s="245" t="str" cm="1">
        <f t="array" ref="AJ626">IF($AG626=1, IF(ISBLANK($L626), "!", $L626), IFERROR(_xlfn.SWITCH(TRUE, AH626&lt;=0.5, "A", AH626&lt;=1, "B", AH626&lt;=1.5, "C", AH626&lt;=2, "D", AH626&lt;=2.5, "E", AH626&lt;=3, "F", AH626&lt;=1000, "G"), "-"))</f>
        <v>-</v>
      </c>
      <c r="AK626" s="245" t="str">
        <f t="shared" si="138"/>
        <v>-</v>
      </c>
      <c r="AL626" s="246" t="str">
        <f t="shared" si="139"/>
        <v>-</v>
      </c>
      <c r="AM626" s="237"/>
      <c r="AN626" s="237"/>
      <c r="AO626" s="237"/>
      <c r="AP626" s="237"/>
      <c r="AQ626" s="237"/>
      <c r="AR626" s="237"/>
      <c r="AS626" s="237"/>
      <c r="AT626" s="237"/>
      <c r="AU626" s="237"/>
      <c r="AV626" s="237"/>
      <c r="AW626" s="13"/>
      <c r="AX626" s="13"/>
    </row>
    <row r="627" spans="1:50" ht="12.75" customHeight="1" x14ac:dyDescent="0.2">
      <c r="A627" s="144">
        <f t="shared" si="126"/>
        <v>16</v>
      </c>
      <c r="B627" s="9">
        <v>604</v>
      </c>
      <c r="C627" s="213"/>
      <c r="D627" s="214"/>
      <c r="E627" s="79" t="str">
        <f>IF(ISBLANK(D627), "", VLOOKUP(D627, Z!$A$2:$C$4127, 3, FALSE))</f>
        <v/>
      </c>
      <c r="F627" s="215"/>
      <c r="G627" s="216"/>
      <c r="H627" s="217" t="b">
        <v>0</v>
      </c>
      <c r="I627" s="217" t="b">
        <v>0</v>
      </c>
      <c r="J627" s="152" t="str">
        <f t="shared" si="129"/>
        <v>-</v>
      </c>
      <c r="K627" s="218"/>
      <c r="L627" s="219"/>
      <c r="M627" s="220"/>
      <c r="N627" s="152" t="str">
        <f t="shared" si="130"/>
        <v>-</v>
      </c>
      <c r="O627" s="221"/>
      <c r="P627" s="222"/>
      <c r="Q627" s="214"/>
      <c r="R627" s="223"/>
      <c r="S627" s="213"/>
      <c r="T627" s="214"/>
      <c r="U627" s="79" t="str">
        <f>IF(ISBLANK(T627), "", VLOOKUP(T627, Z!$A$2:$C$4127, 3, FALSE))</f>
        <v/>
      </c>
      <c r="V627" s="225"/>
      <c r="W627" s="160">
        <f t="shared" si="131"/>
        <v>0</v>
      </c>
      <c r="X627" s="237"/>
      <c r="Y627" s="241">
        <f t="shared" si="132"/>
        <v>0</v>
      </c>
      <c r="Z627" s="242">
        <f t="shared" si="133"/>
        <v>15</v>
      </c>
      <c r="AA627" s="242">
        <v>0.75</v>
      </c>
      <c r="AB627" s="242">
        <f t="shared" si="127"/>
        <v>1.8</v>
      </c>
      <c r="AC627" s="242">
        <f t="shared" si="134"/>
        <v>43</v>
      </c>
      <c r="AD627" s="241" t="str" cm="1">
        <f t="array" ref="AD627">IFERROR(INDEX($AO$26:$AO$35, AF627), "-")</f>
        <v>-</v>
      </c>
      <c r="AE627" s="243" cm="1">
        <f t="array" ref="AE627">IFERROR(INDEX(($AP$26:$AS$35,$AP$36:$AV$40), IF($Y$20="B", MATCH($AF627, $AN$36:$AN$40, 0), MATCH($AF627, $AN$26:$AN$35, 0)), MATCH($AK627, $AP$25:$AV$25, 0), IF($Y$20="B", 2, 1)), 0)</f>
        <v>0</v>
      </c>
      <c r="AF627" s="244" t="str">
        <f t="shared" si="128"/>
        <v>-</v>
      </c>
      <c r="AG627" s="244" t="str">
        <f t="shared" si="135"/>
        <v>-</v>
      </c>
      <c r="AH627" s="245" t="str">
        <f t="shared" si="136"/>
        <v>-</v>
      </c>
      <c r="AI627" s="245" t="str">
        <f t="shared" si="137"/>
        <v>-</v>
      </c>
      <c r="AJ627" s="245" t="str" cm="1">
        <f t="array" ref="AJ627">IF($AG627=1, IF(ISBLANK($L627), "!", $L627), IFERROR(_xlfn.SWITCH(TRUE, AH627&lt;=0.5, "A", AH627&lt;=1, "B", AH627&lt;=1.5, "C", AH627&lt;=2, "D", AH627&lt;=2.5, "E", AH627&lt;=3, "F", AH627&lt;=1000, "G"), "-"))</f>
        <v>-</v>
      </c>
      <c r="AK627" s="245" t="str">
        <f t="shared" si="138"/>
        <v>-</v>
      </c>
      <c r="AL627" s="246" t="str">
        <f t="shared" si="139"/>
        <v>-</v>
      </c>
      <c r="AM627" s="237"/>
      <c r="AN627" s="237"/>
      <c r="AO627" s="237"/>
      <c r="AP627" s="237"/>
      <c r="AQ627" s="237"/>
      <c r="AR627" s="237"/>
      <c r="AS627" s="237"/>
      <c r="AT627" s="237"/>
      <c r="AU627" s="237"/>
      <c r="AV627" s="237"/>
      <c r="AW627" s="13"/>
      <c r="AX627" s="13"/>
    </row>
    <row r="628" spans="1:50" ht="12.75" customHeight="1" x14ac:dyDescent="0.2">
      <c r="A628" s="144">
        <f t="shared" si="126"/>
        <v>16</v>
      </c>
      <c r="B628" s="9">
        <v>605</v>
      </c>
      <c r="C628" s="213"/>
      <c r="D628" s="214"/>
      <c r="E628" s="79" t="str">
        <f>IF(ISBLANK(D628), "", VLOOKUP(D628, Z!$A$2:$C$4127, 3, FALSE))</f>
        <v/>
      </c>
      <c r="F628" s="215"/>
      <c r="G628" s="216"/>
      <c r="H628" s="217" t="b">
        <v>0</v>
      </c>
      <c r="I628" s="217" t="b">
        <v>0</v>
      </c>
      <c r="J628" s="152" t="str">
        <f t="shared" si="129"/>
        <v>-</v>
      </c>
      <c r="K628" s="218"/>
      <c r="L628" s="219"/>
      <c r="M628" s="220"/>
      <c r="N628" s="152" t="str">
        <f t="shared" si="130"/>
        <v>-</v>
      </c>
      <c r="O628" s="221"/>
      <c r="P628" s="222"/>
      <c r="Q628" s="214"/>
      <c r="R628" s="223"/>
      <c r="S628" s="213"/>
      <c r="T628" s="214"/>
      <c r="U628" s="79" t="str">
        <f>IF(ISBLANK(T628), "", VLOOKUP(T628, Z!$A$2:$C$4127, 3, FALSE))</f>
        <v/>
      </c>
      <c r="V628" s="225"/>
      <c r="W628" s="160">
        <f t="shared" si="131"/>
        <v>0</v>
      </c>
      <c r="X628" s="237"/>
      <c r="Y628" s="241">
        <f t="shared" si="132"/>
        <v>0</v>
      </c>
      <c r="Z628" s="242">
        <f t="shared" si="133"/>
        <v>15</v>
      </c>
      <c r="AA628" s="242">
        <v>0.75</v>
      </c>
      <c r="AB628" s="242">
        <f t="shared" si="127"/>
        <v>1.8</v>
      </c>
      <c r="AC628" s="242">
        <f t="shared" si="134"/>
        <v>43</v>
      </c>
      <c r="AD628" s="241" t="str" cm="1">
        <f t="array" ref="AD628">IFERROR(INDEX($AO$26:$AO$35, AF628), "-")</f>
        <v>-</v>
      </c>
      <c r="AE628" s="243" cm="1">
        <f t="array" ref="AE628">IFERROR(INDEX(($AP$26:$AS$35,$AP$36:$AV$40), IF($Y$20="B", MATCH($AF628, $AN$36:$AN$40, 0), MATCH($AF628, $AN$26:$AN$35, 0)), MATCH($AK628, $AP$25:$AV$25, 0), IF($Y$20="B", 2, 1)), 0)</f>
        <v>0</v>
      </c>
      <c r="AF628" s="244" t="str">
        <f t="shared" si="128"/>
        <v>-</v>
      </c>
      <c r="AG628" s="244" t="str">
        <f t="shared" si="135"/>
        <v>-</v>
      </c>
      <c r="AH628" s="245" t="str">
        <f t="shared" si="136"/>
        <v>-</v>
      </c>
      <c r="AI628" s="245" t="str">
        <f t="shared" si="137"/>
        <v>-</v>
      </c>
      <c r="AJ628" s="245" t="str" cm="1">
        <f t="array" ref="AJ628">IF($AG628=1, IF(ISBLANK($L628), "!", $L628), IFERROR(_xlfn.SWITCH(TRUE, AH628&lt;=0.5, "A", AH628&lt;=1, "B", AH628&lt;=1.5, "C", AH628&lt;=2, "D", AH628&lt;=2.5, "E", AH628&lt;=3, "F", AH628&lt;=1000, "G"), "-"))</f>
        <v>-</v>
      </c>
      <c r="AK628" s="245" t="str">
        <f t="shared" si="138"/>
        <v>-</v>
      </c>
      <c r="AL628" s="246" t="str">
        <f t="shared" si="139"/>
        <v>-</v>
      </c>
      <c r="AM628" s="237"/>
      <c r="AN628" s="237"/>
      <c r="AO628" s="237"/>
      <c r="AP628" s="237"/>
      <c r="AQ628" s="237"/>
      <c r="AR628" s="237"/>
      <c r="AS628" s="237"/>
      <c r="AT628" s="237"/>
      <c r="AU628" s="237"/>
      <c r="AV628" s="237"/>
      <c r="AW628" s="13"/>
      <c r="AX628" s="13"/>
    </row>
    <row r="629" spans="1:50" ht="12.75" customHeight="1" x14ac:dyDescent="0.2">
      <c r="A629" s="144">
        <f t="shared" si="126"/>
        <v>16</v>
      </c>
      <c r="B629" s="9">
        <v>606</v>
      </c>
      <c r="C629" s="213"/>
      <c r="D629" s="214"/>
      <c r="E629" s="79" t="str">
        <f>IF(ISBLANK(D629), "", VLOOKUP(D629, Z!$A$2:$C$4127, 3, FALSE))</f>
        <v/>
      </c>
      <c r="F629" s="215"/>
      <c r="G629" s="216"/>
      <c r="H629" s="217" t="b">
        <v>0</v>
      </c>
      <c r="I629" s="217" t="b">
        <v>0</v>
      </c>
      <c r="J629" s="152" t="str">
        <f t="shared" si="129"/>
        <v>-</v>
      </c>
      <c r="K629" s="218"/>
      <c r="L629" s="219"/>
      <c r="M629" s="220"/>
      <c r="N629" s="152" t="str">
        <f t="shared" si="130"/>
        <v>-</v>
      </c>
      <c r="O629" s="221"/>
      <c r="P629" s="222"/>
      <c r="Q629" s="214"/>
      <c r="R629" s="223"/>
      <c r="S629" s="213"/>
      <c r="T629" s="214"/>
      <c r="U629" s="79" t="str">
        <f>IF(ISBLANK(T629), "", VLOOKUP(T629, Z!$A$2:$C$4127, 3, FALSE))</f>
        <v/>
      </c>
      <c r="V629" s="225"/>
      <c r="W629" s="160">
        <f t="shared" si="131"/>
        <v>0</v>
      </c>
      <c r="X629" s="237"/>
      <c r="Y629" s="241">
        <f t="shared" si="132"/>
        <v>0</v>
      </c>
      <c r="Z629" s="242">
        <f t="shared" si="133"/>
        <v>15</v>
      </c>
      <c r="AA629" s="242">
        <v>0.75</v>
      </c>
      <c r="AB629" s="242">
        <f t="shared" si="127"/>
        <v>1.8</v>
      </c>
      <c r="AC629" s="242">
        <f t="shared" si="134"/>
        <v>43</v>
      </c>
      <c r="AD629" s="241" t="str" cm="1">
        <f t="array" ref="AD629">IFERROR(INDEX($AO$26:$AO$35, AF629), "-")</f>
        <v>-</v>
      </c>
      <c r="AE629" s="243" cm="1">
        <f t="array" ref="AE629">IFERROR(INDEX(($AP$26:$AS$35,$AP$36:$AV$40), IF($Y$20="B", MATCH($AF629, $AN$36:$AN$40, 0), MATCH($AF629, $AN$26:$AN$35, 0)), MATCH($AK629, $AP$25:$AV$25, 0), IF($Y$20="B", 2, 1)), 0)</f>
        <v>0</v>
      </c>
      <c r="AF629" s="244" t="str">
        <f t="shared" si="128"/>
        <v>-</v>
      </c>
      <c r="AG629" s="244" t="str">
        <f t="shared" si="135"/>
        <v>-</v>
      </c>
      <c r="AH629" s="245" t="str">
        <f t="shared" si="136"/>
        <v>-</v>
      </c>
      <c r="AI629" s="245" t="str">
        <f t="shared" si="137"/>
        <v>-</v>
      </c>
      <c r="AJ629" s="245" t="str" cm="1">
        <f t="array" ref="AJ629">IF($AG629=1, IF(ISBLANK($L629), "!", $L629), IFERROR(_xlfn.SWITCH(TRUE, AH629&lt;=0.5, "A", AH629&lt;=1, "B", AH629&lt;=1.5, "C", AH629&lt;=2, "D", AH629&lt;=2.5, "E", AH629&lt;=3, "F", AH629&lt;=1000, "G"), "-"))</f>
        <v>-</v>
      </c>
      <c r="AK629" s="245" t="str">
        <f t="shared" si="138"/>
        <v>-</v>
      </c>
      <c r="AL629" s="246" t="str">
        <f t="shared" si="139"/>
        <v>-</v>
      </c>
      <c r="AM629" s="237"/>
      <c r="AN629" s="237"/>
      <c r="AO629" s="237"/>
      <c r="AP629" s="237"/>
      <c r="AQ629" s="237"/>
      <c r="AR629" s="237"/>
      <c r="AS629" s="237"/>
      <c r="AT629" s="237"/>
      <c r="AU629" s="237"/>
      <c r="AV629" s="237"/>
      <c r="AW629" s="13"/>
      <c r="AX629" s="13"/>
    </row>
    <row r="630" spans="1:50" ht="12.75" customHeight="1" x14ac:dyDescent="0.2">
      <c r="A630" s="144">
        <f t="shared" si="126"/>
        <v>16</v>
      </c>
      <c r="B630" s="9">
        <v>607</v>
      </c>
      <c r="C630" s="213"/>
      <c r="D630" s="214"/>
      <c r="E630" s="79" t="str">
        <f>IF(ISBLANK(D630), "", VLOOKUP(D630, Z!$A$2:$C$4127, 3, FALSE))</f>
        <v/>
      </c>
      <c r="F630" s="215"/>
      <c r="G630" s="216"/>
      <c r="H630" s="217" t="b">
        <v>0</v>
      </c>
      <c r="I630" s="217" t="b">
        <v>0</v>
      </c>
      <c r="J630" s="152" t="str">
        <f t="shared" si="129"/>
        <v>-</v>
      </c>
      <c r="K630" s="218"/>
      <c r="L630" s="219"/>
      <c r="M630" s="220"/>
      <c r="N630" s="152" t="str">
        <f t="shared" si="130"/>
        <v>-</v>
      </c>
      <c r="O630" s="221"/>
      <c r="P630" s="222"/>
      <c r="Q630" s="214"/>
      <c r="R630" s="223"/>
      <c r="S630" s="213"/>
      <c r="T630" s="214"/>
      <c r="U630" s="79" t="str">
        <f>IF(ISBLANK(T630), "", VLOOKUP(T630, Z!$A$2:$C$4127, 3, FALSE))</f>
        <v/>
      </c>
      <c r="V630" s="225"/>
      <c r="W630" s="160">
        <f t="shared" si="131"/>
        <v>0</v>
      </c>
      <c r="X630" s="237"/>
      <c r="Y630" s="241">
        <f t="shared" si="132"/>
        <v>0</v>
      </c>
      <c r="Z630" s="242">
        <f t="shared" si="133"/>
        <v>15</v>
      </c>
      <c r="AA630" s="242">
        <v>0.75</v>
      </c>
      <c r="AB630" s="242">
        <f t="shared" si="127"/>
        <v>1.8</v>
      </c>
      <c r="AC630" s="242">
        <f t="shared" si="134"/>
        <v>43</v>
      </c>
      <c r="AD630" s="241" t="str" cm="1">
        <f t="array" ref="AD630">IFERROR(INDEX($AO$26:$AO$35, AF630), "-")</f>
        <v>-</v>
      </c>
      <c r="AE630" s="243" cm="1">
        <f t="array" ref="AE630">IFERROR(INDEX(($AP$26:$AS$35,$AP$36:$AV$40), IF($Y$20="B", MATCH($AF630, $AN$36:$AN$40, 0), MATCH($AF630, $AN$26:$AN$35, 0)), MATCH($AK630, $AP$25:$AV$25, 0), IF($Y$20="B", 2, 1)), 0)</f>
        <v>0</v>
      </c>
      <c r="AF630" s="244" t="str">
        <f t="shared" si="128"/>
        <v>-</v>
      </c>
      <c r="AG630" s="244" t="str">
        <f t="shared" si="135"/>
        <v>-</v>
      </c>
      <c r="AH630" s="245" t="str">
        <f t="shared" si="136"/>
        <v>-</v>
      </c>
      <c r="AI630" s="245" t="str">
        <f t="shared" si="137"/>
        <v>-</v>
      </c>
      <c r="AJ630" s="245" t="str" cm="1">
        <f t="array" ref="AJ630">IF($AG630=1, IF(ISBLANK($L630), "!", $L630), IFERROR(_xlfn.SWITCH(TRUE, AH630&lt;=0.5, "A", AH630&lt;=1, "B", AH630&lt;=1.5, "C", AH630&lt;=2, "D", AH630&lt;=2.5, "E", AH630&lt;=3, "F", AH630&lt;=1000, "G"), "-"))</f>
        <v>-</v>
      </c>
      <c r="AK630" s="245" t="str">
        <f t="shared" si="138"/>
        <v>-</v>
      </c>
      <c r="AL630" s="246" t="str">
        <f t="shared" si="139"/>
        <v>-</v>
      </c>
      <c r="AM630" s="237"/>
      <c r="AN630" s="237"/>
      <c r="AO630" s="237"/>
      <c r="AP630" s="237"/>
      <c r="AQ630" s="237"/>
      <c r="AR630" s="237"/>
      <c r="AS630" s="237"/>
      <c r="AT630" s="237"/>
      <c r="AU630" s="237"/>
      <c r="AV630" s="237"/>
      <c r="AW630" s="13"/>
      <c r="AX630" s="13"/>
    </row>
    <row r="631" spans="1:50" ht="12.75" customHeight="1" x14ac:dyDescent="0.2">
      <c r="A631" s="144">
        <f t="shared" si="126"/>
        <v>16</v>
      </c>
      <c r="B631" s="9">
        <v>608</v>
      </c>
      <c r="C631" s="213"/>
      <c r="D631" s="214"/>
      <c r="E631" s="79" t="str">
        <f>IF(ISBLANK(D631), "", VLOOKUP(D631, Z!$A$2:$C$4127, 3, FALSE))</f>
        <v/>
      </c>
      <c r="F631" s="215"/>
      <c r="G631" s="216"/>
      <c r="H631" s="217" t="b">
        <v>0</v>
      </c>
      <c r="I631" s="217" t="b">
        <v>0</v>
      </c>
      <c r="J631" s="152" t="str">
        <f t="shared" si="129"/>
        <v>-</v>
      </c>
      <c r="K631" s="218"/>
      <c r="L631" s="219"/>
      <c r="M631" s="220"/>
      <c r="N631" s="152" t="str">
        <f t="shared" si="130"/>
        <v>-</v>
      </c>
      <c r="O631" s="221"/>
      <c r="P631" s="222"/>
      <c r="Q631" s="214"/>
      <c r="R631" s="223"/>
      <c r="S631" s="213"/>
      <c r="T631" s="214"/>
      <c r="U631" s="79" t="str">
        <f>IF(ISBLANK(T631), "", VLOOKUP(T631, Z!$A$2:$C$4127, 3, FALSE))</f>
        <v/>
      </c>
      <c r="V631" s="225"/>
      <c r="W631" s="160">
        <f t="shared" si="131"/>
        <v>0</v>
      </c>
      <c r="X631" s="237"/>
      <c r="Y631" s="241">
        <f t="shared" si="132"/>
        <v>0</v>
      </c>
      <c r="Z631" s="242">
        <f t="shared" si="133"/>
        <v>15</v>
      </c>
      <c r="AA631" s="242">
        <v>0.75</v>
      </c>
      <c r="AB631" s="242">
        <f t="shared" si="127"/>
        <v>1.8</v>
      </c>
      <c r="AC631" s="242">
        <f t="shared" si="134"/>
        <v>43</v>
      </c>
      <c r="AD631" s="241" t="str" cm="1">
        <f t="array" ref="AD631">IFERROR(INDEX($AO$26:$AO$35, AF631), "-")</f>
        <v>-</v>
      </c>
      <c r="AE631" s="243" cm="1">
        <f t="array" ref="AE631">IFERROR(INDEX(($AP$26:$AS$35,$AP$36:$AV$40), IF($Y$20="B", MATCH($AF631, $AN$36:$AN$40, 0), MATCH($AF631, $AN$26:$AN$35, 0)), MATCH($AK631, $AP$25:$AV$25, 0), IF($Y$20="B", 2, 1)), 0)</f>
        <v>0</v>
      </c>
      <c r="AF631" s="244" t="str">
        <f t="shared" si="128"/>
        <v>-</v>
      </c>
      <c r="AG631" s="244" t="str">
        <f t="shared" si="135"/>
        <v>-</v>
      </c>
      <c r="AH631" s="245" t="str">
        <f t="shared" si="136"/>
        <v>-</v>
      </c>
      <c r="AI631" s="245" t="str">
        <f t="shared" si="137"/>
        <v>-</v>
      </c>
      <c r="AJ631" s="245" t="str" cm="1">
        <f t="array" ref="AJ631">IF($AG631=1, IF(ISBLANK($L631), "!", $L631), IFERROR(_xlfn.SWITCH(TRUE, AH631&lt;=0.5, "A", AH631&lt;=1, "B", AH631&lt;=1.5, "C", AH631&lt;=2, "D", AH631&lt;=2.5, "E", AH631&lt;=3, "F", AH631&lt;=1000, "G"), "-"))</f>
        <v>-</v>
      </c>
      <c r="AK631" s="245" t="str">
        <f t="shared" si="138"/>
        <v>-</v>
      </c>
      <c r="AL631" s="246" t="str">
        <f t="shared" si="139"/>
        <v>-</v>
      </c>
      <c r="AM631" s="237"/>
      <c r="AN631" s="237"/>
      <c r="AO631" s="237"/>
      <c r="AP631" s="237"/>
      <c r="AQ631" s="237"/>
      <c r="AR631" s="237"/>
      <c r="AS631" s="237"/>
      <c r="AT631" s="237"/>
      <c r="AU631" s="237"/>
      <c r="AV631" s="237"/>
      <c r="AW631" s="13"/>
      <c r="AX631" s="13"/>
    </row>
    <row r="632" spans="1:50" ht="12.75" customHeight="1" x14ac:dyDescent="0.2">
      <c r="A632" s="144">
        <f t="shared" si="126"/>
        <v>16</v>
      </c>
      <c r="B632" s="9">
        <v>609</v>
      </c>
      <c r="C632" s="213"/>
      <c r="D632" s="214"/>
      <c r="E632" s="79" t="str">
        <f>IF(ISBLANK(D632), "", VLOOKUP(D632, Z!$A$2:$C$4127, 3, FALSE))</f>
        <v/>
      </c>
      <c r="F632" s="215"/>
      <c r="G632" s="216"/>
      <c r="H632" s="217" t="b">
        <v>0</v>
      </c>
      <c r="I632" s="217" t="b">
        <v>0</v>
      </c>
      <c r="J632" s="152" t="str">
        <f t="shared" si="129"/>
        <v>-</v>
      </c>
      <c r="K632" s="218"/>
      <c r="L632" s="219"/>
      <c r="M632" s="220"/>
      <c r="N632" s="152" t="str">
        <f t="shared" si="130"/>
        <v>-</v>
      </c>
      <c r="O632" s="221"/>
      <c r="P632" s="222"/>
      <c r="Q632" s="214"/>
      <c r="R632" s="223"/>
      <c r="S632" s="213"/>
      <c r="T632" s="214"/>
      <c r="U632" s="79" t="str">
        <f>IF(ISBLANK(T632), "", VLOOKUP(T632, Z!$A$2:$C$4127, 3, FALSE))</f>
        <v/>
      </c>
      <c r="V632" s="225"/>
      <c r="W632" s="160">
        <f t="shared" si="131"/>
        <v>0</v>
      </c>
      <c r="X632" s="237"/>
      <c r="Y632" s="241">
        <f t="shared" si="132"/>
        <v>0</v>
      </c>
      <c r="Z632" s="242">
        <f t="shared" si="133"/>
        <v>15</v>
      </c>
      <c r="AA632" s="242">
        <v>0.75</v>
      </c>
      <c r="AB632" s="242">
        <f t="shared" si="127"/>
        <v>1.8</v>
      </c>
      <c r="AC632" s="242">
        <f t="shared" si="134"/>
        <v>43</v>
      </c>
      <c r="AD632" s="241" t="str" cm="1">
        <f t="array" ref="AD632">IFERROR(INDEX($AO$26:$AO$35, AF632), "-")</f>
        <v>-</v>
      </c>
      <c r="AE632" s="243" cm="1">
        <f t="array" ref="AE632">IFERROR(INDEX(($AP$26:$AS$35,$AP$36:$AV$40), IF($Y$20="B", MATCH($AF632, $AN$36:$AN$40, 0), MATCH($AF632, $AN$26:$AN$35, 0)), MATCH($AK632, $AP$25:$AV$25, 0), IF($Y$20="B", 2, 1)), 0)</f>
        <v>0</v>
      </c>
      <c r="AF632" s="244" t="str">
        <f t="shared" si="128"/>
        <v>-</v>
      </c>
      <c r="AG632" s="244" t="str">
        <f t="shared" si="135"/>
        <v>-</v>
      </c>
      <c r="AH632" s="245" t="str">
        <f t="shared" si="136"/>
        <v>-</v>
      </c>
      <c r="AI632" s="245" t="str">
        <f t="shared" si="137"/>
        <v>-</v>
      </c>
      <c r="AJ632" s="245" t="str" cm="1">
        <f t="array" ref="AJ632">IF($AG632=1, IF(ISBLANK($L632), "!", $L632), IFERROR(_xlfn.SWITCH(TRUE, AH632&lt;=0.5, "A", AH632&lt;=1, "B", AH632&lt;=1.5, "C", AH632&lt;=2, "D", AH632&lt;=2.5, "E", AH632&lt;=3, "F", AH632&lt;=1000, "G"), "-"))</f>
        <v>-</v>
      </c>
      <c r="AK632" s="245" t="str">
        <f t="shared" si="138"/>
        <v>-</v>
      </c>
      <c r="AL632" s="246" t="str">
        <f t="shared" si="139"/>
        <v>-</v>
      </c>
      <c r="AM632" s="237"/>
      <c r="AN632" s="237"/>
      <c r="AO632" s="237"/>
      <c r="AP632" s="237"/>
      <c r="AQ632" s="237"/>
      <c r="AR632" s="237"/>
      <c r="AS632" s="237"/>
      <c r="AT632" s="237"/>
      <c r="AU632" s="237"/>
      <c r="AV632" s="237"/>
      <c r="AW632" s="13"/>
      <c r="AX632" s="13"/>
    </row>
    <row r="633" spans="1:50" ht="12.75" customHeight="1" x14ac:dyDescent="0.2">
      <c r="A633" s="144">
        <f t="shared" si="126"/>
        <v>16</v>
      </c>
      <c r="B633" s="9">
        <v>610</v>
      </c>
      <c r="C633" s="213"/>
      <c r="D633" s="214"/>
      <c r="E633" s="79" t="str">
        <f>IF(ISBLANK(D633), "", VLOOKUP(D633, Z!$A$2:$C$4127, 3, FALSE))</f>
        <v/>
      </c>
      <c r="F633" s="215"/>
      <c r="G633" s="216"/>
      <c r="H633" s="217" t="b">
        <v>0</v>
      </c>
      <c r="I633" s="217" t="b">
        <v>0</v>
      </c>
      <c r="J633" s="152" t="str">
        <f t="shared" si="129"/>
        <v>-</v>
      </c>
      <c r="K633" s="218"/>
      <c r="L633" s="219"/>
      <c r="M633" s="220"/>
      <c r="N633" s="152" t="str">
        <f t="shared" si="130"/>
        <v>-</v>
      </c>
      <c r="O633" s="221"/>
      <c r="P633" s="222"/>
      <c r="Q633" s="214"/>
      <c r="R633" s="223"/>
      <c r="S633" s="213"/>
      <c r="T633" s="214"/>
      <c r="U633" s="79" t="str">
        <f>IF(ISBLANK(T633), "", VLOOKUP(T633, Z!$A$2:$C$4127, 3, FALSE))</f>
        <v/>
      </c>
      <c r="V633" s="225"/>
      <c r="W633" s="160">
        <f t="shared" si="131"/>
        <v>0</v>
      </c>
      <c r="X633" s="237"/>
      <c r="Y633" s="241">
        <f t="shared" si="132"/>
        <v>0</v>
      </c>
      <c r="Z633" s="242">
        <f t="shared" si="133"/>
        <v>15</v>
      </c>
      <c r="AA633" s="242">
        <v>0.75</v>
      </c>
      <c r="AB633" s="242">
        <f t="shared" si="127"/>
        <v>1.8</v>
      </c>
      <c r="AC633" s="242">
        <f t="shared" si="134"/>
        <v>43</v>
      </c>
      <c r="AD633" s="241" t="str" cm="1">
        <f t="array" ref="AD633">IFERROR(INDEX($AO$26:$AO$35, AF633), "-")</f>
        <v>-</v>
      </c>
      <c r="AE633" s="243" cm="1">
        <f t="array" ref="AE633">IFERROR(INDEX(($AP$26:$AS$35,$AP$36:$AV$40), IF($Y$20="B", MATCH($AF633, $AN$36:$AN$40, 0), MATCH($AF633, $AN$26:$AN$35, 0)), MATCH($AK633, $AP$25:$AV$25, 0), IF($Y$20="B", 2, 1)), 0)</f>
        <v>0</v>
      </c>
      <c r="AF633" s="244" t="str">
        <f t="shared" si="128"/>
        <v>-</v>
      </c>
      <c r="AG633" s="244" t="str">
        <f t="shared" si="135"/>
        <v>-</v>
      </c>
      <c r="AH633" s="245" t="str">
        <f t="shared" si="136"/>
        <v>-</v>
      </c>
      <c r="AI633" s="245" t="str">
        <f t="shared" si="137"/>
        <v>-</v>
      </c>
      <c r="AJ633" s="245" t="str" cm="1">
        <f t="array" ref="AJ633">IF($AG633=1, IF(ISBLANK($L633), "!", $L633), IFERROR(_xlfn.SWITCH(TRUE, AH633&lt;=0.5, "A", AH633&lt;=1, "B", AH633&lt;=1.5, "C", AH633&lt;=2, "D", AH633&lt;=2.5, "E", AH633&lt;=3, "F", AH633&lt;=1000, "G"), "-"))</f>
        <v>-</v>
      </c>
      <c r="AK633" s="245" t="str">
        <f t="shared" si="138"/>
        <v>-</v>
      </c>
      <c r="AL633" s="246" t="str">
        <f t="shared" si="139"/>
        <v>-</v>
      </c>
      <c r="AM633" s="237"/>
      <c r="AN633" s="237"/>
      <c r="AO633" s="237"/>
      <c r="AP633" s="237"/>
      <c r="AQ633" s="237"/>
      <c r="AR633" s="237"/>
      <c r="AS633" s="237"/>
      <c r="AT633" s="237"/>
      <c r="AU633" s="237"/>
      <c r="AV633" s="237"/>
      <c r="AW633" s="13"/>
      <c r="AX633" s="13"/>
    </row>
    <row r="634" spans="1:50" ht="12.75" customHeight="1" x14ac:dyDescent="0.2">
      <c r="A634" s="144">
        <f t="shared" si="126"/>
        <v>16</v>
      </c>
      <c r="B634" s="9">
        <v>611</v>
      </c>
      <c r="C634" s="213"/>
      <c r="D634" s="214"/>
      <c r="E634" s="79" t="str">
        <f>IF(ISBLANK(D634), "", VLOOKUP(D634, Z!$A$2:$C$4127, 3, FALSE))</f>
        <v/>
      </c>
      <c r="F634" s="215"/>
      <c r="G634" s="216"/>
      <c r="H634" s="217" t="b">
        <v>0</v>
      </c>
      <c r="I634" s="217" t="b">
        <v>0</v>
      </c>
      <c r="J634" s="152" t="str">
        <f t="shared" si="129"/>
        <v>-</v>
      </c>
      <c r="K634" s="218"/>
      <c r="L634" s="219"/>
      <c r="M634" s="220"/>
      <c r="N634" s="152" t="str">
        <f t="shared" si="130"/>
        <v>-</v>
      </c>
      <c r="O634" s="221"/>
      <c r="P634" s="222"/>
      <c r="Q634" s="214"/>
      <c r="R634" s="223"/>
      <c r="S634" s="213"/>
      <c r="T634" s="214"/>
      <c r="U634" s="79" t="str">
        <f>IF(ISBLANK(T634), "", VLOOKUP(T634, Z!$A$2:$C$4127, 3, FALSE))</f>
        <v/>
      </c>
      <c r="V634" s="225"/>
      <c r="W634" s="160">
        <f t="shared" si="131"/>
        <v>0</v>
      </c>
      <c r="X634" s="237"/>
      <c r="Y634" s="241">
        <f t="shared" si="132"/>
        <v>0</v>
      </c>
      <c r="Z634" s="242">
        <f t="shared" si="133"/>
        <v>15</v>
      </c>
      <c r="AA634" s="242">
        <v>0.75</v>
      </c>
      <c r="AB634" s="242">
        <f t="shared" si="127"/>
        <v>1.8</v>
      </c>
      <c r="AC634" s="242">
        <f t="shared" si="134"/>
        <v>43</v>
      </c>
      <c r="AD634" s="241" t="str" cm="1">
        <f t="array" ref="AD634">IFERROR(INDEX($AO$26:$AO$35, AF634), "-")</f>
        <v>-</v>
      </c>
      <c r="AE634" s="243" cm="1">
        <f t="array" ref="AE634">IFERROR(INDEX(($AP$26:$AS$35,$AP$36:$AV$40), IF($Y$20="B", MATCH($AF634, $AN$36:$AN$40, 0), MATCH($AF634, $AN$26:$AN$35, 0)), MATCH($AK634, $AP$25:$AV$25, 0), IF($Y$20="B", 2, 1)), 0)</f>
        <v>0</v>
      </c>
      <c r="AF634" s="244" t="str">
        <f t="shared" si="128"/>
        <v>-</v>
      </c>
      <c r="AG634" s="244" t="str">
        <f t="shared" si="135"/>
        <v>-</v>
      </c>
      <c r="AH634" s="245" t="str">
        <f t="shared" si="136"/>
        <v>-</v>
      </c>
      <c r="AI634" s="245" t="str">
        <f t="shared" si="137"/>
        <v>-</v>
      </c>
      <c r="AJ634" s="245" t="str" cm="1">
        <f t="array" ref="AJ634">IF($AG634=1, IF(ISBLANK($L634), "!", $L634), IFERROR(_xlfn.SWITCH(TRUE, AH634&lt;=0.5, "A", AH634&lt;=1, "B", AH634&lt;=1.5, "C", AH634&lt;=2, "D", AH634&lt;=2.5, "E", AH634&lt;=3, "F", AH634&lt;=1000, "G"), "-"))</f>
        <v>-</v>
      </c>
      <c r="AK634" s="245" t="str">
        <f t="shared" si="138"/>
        <v>-</v>
      </c>
      <c r="AL634" s="246" t="str">
        <f t="shared" si="139"/>
        <v>-</v>
      </c>
      <c r="AM634" s="237"/>
      <c r="AN634" s="237"/>
      <c r="AO634" s="237"/>
      <c r="AP634" s="237"/>
      <c r="AQ634" s="237"/>
      <c r="AR634" s="237"/>
      <c r="AS634" s="237"/>
      <c r="AT634" s="237"/>
      <c r="AU634" s="237"/>
      <c r="AV634" s="237"/>
      <c r="AW634" s="13"/>
      <c r="AX634" s="13"/>
    </row>
    <row r="635" spans="1:50" ht="12.75" customHeight="1" x14ac:dyDescent="0.2">
      <c r="A635" s="144">
        <f t="shared" si="126"/>
        <v>16</v>
      </c>
      <c r="B635" s="9">
        <v>612</v>
      </c>
      <c r="C635" s="213"/>
      <c r="D635" s="214"/>
      <c r="E635" s="79" t="str">
        <f>IF(ISBLANK(D635), "", VLOOKUP(D635, Z!$A$2:$C$4127, 3, FALSE))</f>
        <v/>
      </c>
      <c r="F635" s="215"/>
      <c r="G635" s="216"/>
      <c r="H635" s="217" t="b">
        <v>0</v>
      </c>
      <c r="I635" s="217" t="b">
        <v>0</v>
      </c>
      <c r="J635" s="152" t="str">
        <f t="shared" si="129"/>
        <v>-</v>
      </c>
      <c r="K635" s="218"/>
      <c r="L635" s="219"/>
      <c r="M635" s="220"/>
      <c r="N635" s="152" t="str">
        <f t="shared" si="130"/>
        <v>-</v>
      </c>
      <c r="O635" s="221"/>
      <c r="P635" s="222"/>
      <c r="Q635" s="214"/>
      <c r="R635" s="223"/>
      <c r="S635" s="213"/>
      <c r="T635" s="214"/>
      <c r="U635" s="79" t="str">
        <f>IF(ISBLANK(T635), "", VLOOKUP(T635, Z!$A$2:$C$4127, 3, FALSE))</f>
        <v/>
      </c>
      <c r="V635" s="225"/>
      <c r="W635" s="160">
        <f t="shared" si="131"/>
        <v>0</v>
      </c>
      <c r="X635" s="237"/>
      <c r="Y635" s="241">
        <f t="shared" si="132"/>
        <v>0</v>
      </c>
      <c r="Z635" s="242">
        <f t="shared" si="133"/>
        <v>15</v>
      </c>
      <c r="AA635" s="242">
        <v>0.75</v>
      </c>
      <c r="AB635" s="242">
        <f t="shared" si="127"/>
        <v>1.8</v>
      </c>
      <c r="AC635" s="242">
        <f t="shared" si="134"/>
        <v>43</v>
      </c>
      <c r="AD635" s="241" t="str" cm="1">
        <f t="array" ref="AD635">IFERROR(INDEX($AO$26:$AO$35, AF635), "-")</f>
        <v>-</v>
      </c>
      <c r="AE635" s="243" cm="1">
        <f t="array" ref="AE635">IFERROR(INDEX(($AP$26:$AS$35,$AP$36:$AV$40), IF($Y$20="B", MATCH($AF635, $AN$36:$AN$40, 0), MATCH($AF635, $AN$26:$AN$35, 0)), MATCH($AK635, $AP$25:$AV$25, 0), IF($Y$20="B", 2, 1)), 0)</f>
        <v>0</v>
      </c>
      <c r="AF635" s="244" t="str">
        <f t="shared" si="128"/>
        <v>-</v>
      </c>
      <c r="AG635" s="244" t="str">
        <f t="shared" si="135"/>
        <v>-</v>
      </c>
      <c r="AH635" s="245" t="str">
        <f t="shared" si="136"/>
        <v>-</v>
      </c>
      <c r="AI635" s="245" t="str">
        <f t="shared" si="137"/>
        <v>-</v>
      </c>
      <c r="AJ635" s="245" t="str" cm="1">
        <f t="array" ref="AJ635">IF($AG635=1, IF(ISBLANK($L635), "!", $L635), IFERROR(_xlfn.SWITCH(TRUE, AH635&lt;=0.5, "A", AH635&lt;=1, "B", AH635&lt;=1.5, "C", AH635&lt;=2, "D", AH635&lt;=2.5, "E", AH635&lt;=3, "F", AH635&lt;=1000, "G"), "-"))</f>
        <v>-</v>
      </c>
      <c r="AK635" s="245" t="str">
        <f t="shared" si="138"/>
        <v>-</v>
      </c>
      <c r="AL635" s="246" t="str">
        <f t="shared" si="139"/>
        <v>-</v>
      </c>
      <c r="AM635" s="237"/>
      <c r="AN635" s="237"/>
      <c r="AO635" s="237"/>
      <c r="AP635" s="237"/>
      <c r="AQ635" s="237"/>
      <c r="AR635" s="237"/>
      <c r="AS635" s="237"/>
      <c r="AT635" s="237"/>
      <c r="AU635" s="237"/>
      <c r="AV635" s="237"/>
      <c r="AW635" s="13"/>
      <c r="AX635" s="13"/>
    </row>
    <row r="636" spans="1:50" ht="12.75" customHeight="1" x14ac:dyDescent="0.2">
      <c r="A636" s="144">
        <f t="shared" si="126"/>
        <v>16</v>
      </c>
      <c r="B636" s="9">
        <v>613</v>
      </c>
      <c r="C636" s="213"/>
      <c r="D636" s="214"/>
      <c r="E636" s="79" t="str">
        <f>IF(ISBLANK(D636), "", VLOOKUP(D636, Z!$A$2:$C$4127, 3, FALSE))</f>
        <v/>
      </c>
      <c r="F636" s="215"/>
      <c r="G636" s="216"/>
      <c r="H636" s="217" t="b">
        <v>0</v>
      </c>
      <c r="I636" s="217" t="b">
        <v>0</v>
      </c>
      <c r="J636" s="152" t="str">
        <f t="shared" si="129"/>
        <v>-</v>
      </c>
      <c r="K636" s="218"/>
      <c r="L636" s="219"/>
      <c r="M636" s="220"/>
      <c r="N636" s="152" t="str">
        <f t="shared" si="130"/>
        <v>-</v>
      </c>
      <c r="O636" s="221"/>
      <c r="P636" s="222"/>
      <c r="Q636" s="214"/>
      <c r="R636" s="223"/>
      <c r="S636" s="213"/>
      <c r="T636" s="214"/>
      <c r="U636" s="79" t="str">
        <f>IF(ISBLANK(T636), "", VLOOKUP(T636, Z!$A$2:$C$4127, 3, FALSE))</f>
        <v/>
      </c>
      <c r="V636" s="225"/>
      <c r="W636" s="160">
        <f t="shared" si="131"/>
        <v>0</v>
      </c>
      <c r="X636" s="237"/>
      <c r="Y636" s="241">
        <f t="shared" si="132"/>
        <v>0</v>
      </c>
      <c r="Z636" s="242">
        <f t="shared" si="133"/>
        <v>15</v>
      </c>
      <c r="AA636" s="242">
        <v>0.75</v>
      </c>
      <c r="AB636" s="242">
        <f t="shared" si="127"/>
        <v>1.8</v>
      </c>
      <c r="AC636" s="242">
        <f t="shared" si="134"/>
        <v>43</v>
      </c>
      <c r="AD636" s="241" t="str" cm="1">
        <f t="array" ref="AD636">IFERROR(INDEX($AO$26:$AO$35, AF636), "-")</f>
        <v>-</v>
      </c>
      <c r="AE636" s="243" cm="1">
        <f t="array" ref="AE636">IFERROR(INDEX(($AP$26:$AS$35,$AP$36:$AV$40), IF($Y$20="B", MATCH($AF636, $AN$36:$AN$40, 0), MATCH($AF636, $AN$26:$AN$35, 0)), MATCH($AK636, $AP$25:$AV$25, 0), IF($Y$20="B", 2, 1)), 0)</f>
        <v>0</v>
      </c>
      <c r="AF636" s="244" t="str">
        <f t="shared" si="128"/>
        <v>-</v>
      </c>
      <c r="AG636" s="244" t="str">
        <f t="shared" si="135"/>
        <v>-</v>
      </c>
      <c r="AH636" s="245" t="str">
        <f t="shared" si="136"/>
        <v>-</v>
      </c>
      <c r="AI636" s="245" t="str">
        <f t="shared" si="137"/>
        <v>-</v>
      </c>
      <c r="AJ636" s="245" t="str" cm="1">
        <f t="array" ref="AJ636">IF($AG636=1, IF(ISBLANK($L636), "!", $L636), IFERROR(_xlfn.SWITCH(TRUE, AH636&lt;=0.5, "A", AH636&lt;=1, "B", AH636&lt;=1.5, "C", AH636&lt;=2, "D", AH636&lt;=2.5, "E", AH636&lt;=3, "F", AH636&lt;=1000, "G"), "-"))</f>
        <v>-</v>
      </c>
      <c r="AK636" s="245" t="str">
        <f t="shared" si="138"/>
        <v>-</v>
      </c>
      <c r="AL636" s="246" t="str">
        <f t="shared" si="139"/>
        <v>-</v>
      </c>
      <c r="AM636" s="237"/>
      <c r="AN636" s="237"/>
      <c r="AO636" s="237"/>
      <c r="AP636" s="237"/>
      <c r="AQ636" s="237"/>
      <c r="AR636" s="237"/>
      <c r="AS636" s="237"/>
      <c r="AT636" s="237"/>
      <c r="AU636" s="237"/>
      <c r="AV636" s="237"/>
      <c r="AW636" s="13"/>
      <c r="AX636" s="13"/>
    </row>
    <row r="637" spans="1:50" ht="12.75" customHeight="1" x14ac:dyDescent="0.2">
      <c r="A637" s="144">
        <f t="shared" si="126"/>
        <v>16</v>
      </c>
      <c r="B637" s="9">
        <v>614</v>
      </c>
      <c r="C637" s="213"/>
      <c r="D637" s="214"/>
      <c r="E637" s="79" t="str">
        <f>IF(ISBLANK(D637), "", VLOOKUP(D637, Z!$A$2:$C$4127, 3, FALSE))</f>
        <v/>
      </c>
      <c r="F637" s="215"/>
      <c r="G637" s="216"/>
      <c r="H637" s="217" t="b">
        <v>0</v>
      </c>
      <c r="I637" s="217" t="b">
        <v>0</v>
      </c>
      <c r="J637" s="152" t="str">
        <f t="shared" si="129"/>
        <v>-</v>
      </c>
      <c r="K637" s="218"/>
      <c r="L637" s="219"/>
      <c r="M637" s="220"/>
      <c r="N637" s="152" t="str">
        <f t="shared" si="130"/>
        <v>-</v>
      </c>
      <c r="O637" s="221"/>
      <c r="P637" s="222"/>
      <c r="Q637" s="214"/>
      <c r="R637" s="223"/>
      <c r="S637" s="213"/>
      <c r="T637" s="214"/>
      <c r="U637" s="79" t="str">
        <f>IF(ISBLANK(T637), "", VLOOKUP(T637, Z!$A$2:$C$4127, 3, FALSE))</f>
        <v/>
      </c>
      <c r="V637" s="225"/>
      <c r="W637" s="160">
        <f t="shared" si="131"/>
        <v>0</v>
      </c>
      <c r="X637" s="237"/>
      <c r="Y637" s="241">
        <f t="shared" si="132"/>
        <v>0</v>
      </c>
      <c r="Z637" s="242">
        <f t="shared" si="133"/>
        <v>15</v>
      </c>
      <c r="AA637" s="242">
        <v>0.75</v>
      </c>
      <c r="AB637" s="242">
        <f t="shared" si="127"/>
        <v>1.8</v>
      </c>
      <c r="AC637" s="242">
        <f t="shared" si="134"/>
        <v>43</v>
      </c>
      <c r="AD637" s="241" t="str" cm="1">
        <f t="array" ref="AD637">IFERROR(INDEX($AO$26:$AO$35, AF637), "-")</f>
        <v>-</v>
      </c>
      <c r="AE637" s="243" cm="1">
        <f t="array" ref="AE637">IFERROR(INDEX(($AP$26:$AS$35,$AP$36:$AV$40), IF($Y$20="B", MATCH($AF637, $AN$36:$AN$40, 0), MATCH($AF637, $AN$26:$AN$35, 0)), MATCH($AK637, $AP$25:$AV$25, 0), IF($Y$20="B", 2, 1)), 0)</f>
        <v>0</v>
      </c>
      <c r="AF637" s="244" t="str">
        <f t="shared" si="128"/>
        <v>-</v>
      </c>
      <c r="AG637" s="244" t="str">
        <f t="shared" si="135"/>
        <v>-</v>
      </c>
      <c r="AH637" s="245" t="str">
        <f t="shared" si="136"/>
        <v>-</v>
      </c>
      <c r="AI637" s="245" t="str">
        <f t="shared" si="137"/>
        <v>-</v>
      </c>
      <c r="AJ637" s="245" t="str" cm="1">
        <f t="array" ref="AJ637">IF($AG637=1, IF(ISBLANK($L637), "!", $L637), IFERROR(_xlfn.SWITCH(TRUE, AH637&lt;=0.5, "A", AH637&lt;=1, "B", AH637&lt;=1.5, "C", AH637&lt;=2, "D", AH637&lt;=2.5, "E", AH637&lt;=3, "F", AH637&lt;=1000, "G"), "-"))</f>
        <v>-</v>
      </c>
      <c r="AK637" s="245" t="str">
        <f t="shared" si="138"/>
        <v>-</v>
      </c>
      <c r="AL637" s="246" t="str">
        <f t="shared" si="139"/>
        <v>-</v>
      </c>
      <c r="AM637" s="237"/>
      <c r="AN637" s="237"/>
      <c r="AO637" s="237"/>
      <c r="AP637" s="237"/>
      <c r="AQ637" s="237"/>
      <c r="AR637" s="237"/>
      <c r="AS637" s="237"/>
      <c r="AT637" s="237"/>
      <c r="AU637" s="237"/>
      <c r="AV637" s="237"/>
      <c r="AW637" s="13"/>
      <c r="AX637" s="13"/>
    </row>
    <row r="638" spans="1:50" ht="12.75" customHeight="1" x14ac:dyDescent="0.2">
      <c r="A638" s="144">
        <f t="shared" si="126"/>
        <v>16</v>
      </c>
      <c r="B638" s="9">
        <v>615</v>
      </c>
      <c r="C638" s="213"/>
      <c r="D638" s="214"/>
      <c r="E638" s="79" t="str">
        <f>IF(ISBLANK(D638), "", VLOOKUP(D638, Z!$A$2:$C$4127, 3, FALSE))</f>
        <v/>
      </c>
      <c r="F638" s="215"/>
      <c r="G638" s="216"/>
      <c r="H638" s="217" t="b">
        <v>0</v>
      </c>
      <c r="I638" s="217" t="b">
        <v>0</v>
      </c>
      <c r="J638" s="152" t="str">
        <f t="shared" si="129"/>
        <v>-</v>
      </c>
      <c r="K638" s="218"/>
      <c r="L638" s="219"/>
      <c r="M638" s="220"/>
      <c r="N638" s="152" t="str">
        <f t="shared" si="130"/>
        <v>-</v>
      </c>
      <c r="O638" s="221"/>
      <c r="P638" s="222"/>
      <c r="Q638" s="214"/>
      <c r="R638" s="223"/>
      <c r="S638" s="213"/>
      <c r="T638" s="214"/>
      <c r="U638" s="79" t="str">
        <f>IF(ISBLANK(T638), "", VLOOKUP(T638, Z!$A$2:$C$4127, 3, FALSE))</f>
        <v/>
      </c>
      <c r="V638" s="225"/>
      <c r="W638" s="160">
        <f t="shared" si="131"/>
        <v>0</v>
      </c>
      <c r="X638" s="237"/>
      <c r="Y638" s="241">
        <f t="shared" si="132"/>
        <v>0</v>
      </c>
      <c r="Z638" s="242">
        <f t="shared" si="133"/>
        <v>15</v>
      </c>
      <c r="AA638" s="242">
        <v>0.75</v>
      </c>
      <c r="AB638" s="242">
        <f t="shared" si="127"/>
        <v>1.8</v>
      </c>
      <c r="AC638" s="242">
        <f t="shared" si="134"/>
        <v>43</v>
      </c>
      <c r="AD638" s="241" t="str" cm="1">
        <f t="array" ref="AD638">IFERROR(INDEX($AO$26:$AO$35, AF638), "-")</f>
        <v>-</v>
      </c>
      <c r="AE638" s="243" cm="1">
        <f t="array" ref="AE638">IFERROR(INDEX(($AP$26:$AS$35,$AP$36:$AV$40), IF($Y$20="B", MATCH($AF638, $AN$36:$AN$40, 0), MATCH($AF638, $AN$26:$AN$35, 0)), MATCH($AK638, $AP$25:$AV$25, 0), IF($Y$20="B", 2, 1)), 0)</f>
        <v>0</v>
      </c>
      <c r="AF638" s="244" t="str">
        <f t="shared" si="128"/>
        <v>-</v>
      </c>
      <c r="AG638" s="244" t="str">
        <f t="shared" si="135"/>
        <v>-</v>
      </c>
      <c r="AH638" s="245" t="str">
        <f t="shared" si="136"/>
        <v>-</v>
      </c>
      <c r="AI638" s="245" t="str">
        <f t="shared" si="137"/>
        <v>-</v>
      </c>
      <c r="AJ638" s="245" t="str" cm="1">
        <f t="array" ref="AJ638">IF($AG638=1, IF(ISBLANK($L638), "!", $L638), IFERROR(_xlfn.SWITCH(TRUE, AH638&lt;=0.5, "A", AH638&lt;=1, "B", AH638&lt;=1.5, "C", AH638&lt;=2, "D", AH638&lt;=2.5, "E", AH638&lt;=3, "F", AH638&lt;=1000, "G"), "-"))</f>
        <v>-</v>
      </c>
      <c r="AK638" s="245" t="str">
        <f t="shared" si="138"/>
        <v>-</v>
      </c>
      <c r="AL638" s="246" t="str">
        <f t="shared" si="139"/>
        <v>-</v>
      </c>
      <c r="AM638" s="237"/>
      <c r="AN638" s="237"/>
      <c r="AO638" s="237"/>
      <c r="AP638" s="237"/>
      <c r="AQ638" s="237"/>
      <c r="AR638" s="237"/>
      <c r="AS638" s="237"/>
      <c r="AT638" s="237"/>
      <c r="AU638" s="237"/>
      <c r="AV638" s="237"/>
      <c r="AW638" s="13"/>
      <c r="AX638" s="13"/>
    </row>
    <row r="639" spans="1:50" ht="12.75" customHeight="1" x14ac:dyDescent="0.2">
      <c r="A639" s="144">
        <f t="shared" si="126"/>
        <v>16</v>
      </c>
      <c r="B639" s="9">
        <v>616</v>
      </c>
      <c r="C639" s="213"/>
      <c r="D639" s="214"/>
      <c r="E639" s="79" t="str">
        <f>IF(ISBLANK(D639), "", VLOOKUP(D639, Z!$A$2:$C$4127, 3, FALSE))</f>
        <v/>
      </c>
      <c r="F639" s="215"/>
      <c r="G639" s="216"/>
      <c r="H639" s="217" t="b">
        <v>0</v>
      </c>
      <c r="I639" s="217" t="b">
        <v>0</v>
      </c>
      <c r="J639" s="152" t="str">
        <f t="shared" si="129"/>
        <v>-</v>
      </c>
      <c r="K639" s="218"/>
      <c r="L639" s="219"/>
      <c r="M639" s="220"/>
      <c r="N639" s="152" t="str">
        <f t="shared" si="130"/>
        <v>-</v>
      </c>
      <c r="O639" s="221"/>
      <c r="P639" s="222"/>
      <c r="Q639" s="214"/>
      <c r="R639" s="223"/>
      <c r="S639" s="213"/>
      <c r="T639" s="214"/>
      <c r="U639" s="79" t="str">
        <f>IF(ISBLANK(T639), "", VLOOKUP(T639, Z!$A$2:$C$4127, 3, FALSE))</f>
        <v/>
      </c>
      <c r="V639" s="225"/>
      <c r="W639" s="160">
        <f t="shared" si="131"/>
        <v>0</v>
      </c>
      <c r="X639" s="237"/>
      <c r="Y639" s="241">
        <f t="shared" si="132"/>
        <v>0</v>
      </c>
      <c r="Z639" s="242">
        <f t="shared" si="133"/>
        <v>15</v>
      </c>
      <c r="AA639" s="242">
        <v>0.75</v>
      </c>
      <c r="AB639" s="242">
        <f t="shared" si="127"/>
        <v>1.8</v>
      </c>
      <c r="AC639" s="242">
        <f t="shared" si="134"/>
        <v>43</v>
      </c>
      <c r="AD639" s="241" t="str" cm="1">
        <f t="array" ref="AD639">IFERROR(INDEX($AO$26:$AO$35, AF639), "-")</f>
        <v>-</v>
      </c>
      <c r="AE639" s="243" cm="1">
        <f t="array" ref="AE639">IFERROR(INDEX(($AP$26:$AS$35,$AP$36:$AV$40), IF($Y$20="B", MATCH($AF639, $AN$36:$AN$40, 0), MATCH($AF639, $AN$26:$AN$35, 0)), MATCH($AK639, $AP$25:$AV$25, 0), IF($Y$20="B", 2, 1)), 0)</f>
        <v>0</v>
      </c>
      <c r="AF639" s="244" t="str">
        <f t="shared" si="128"/>
        <v>-</v>
      </c>
      <c r="AG639" s="244" t="str">
        <f t="shared" si="135"/>
        <v>-</v>
      </c>
      <c r="AH639" s="245" t="str">
        <f t="shared" si="136"/>
        <v>-</v>
      </c>
      <c r="AI639" s="245" t="str">
        <f t="shared" si="137"/>
        <v>-</v>
      </c>
      <c r="AJ639" s="245" t="str" cm="1">
        <f t="array" ref="AJ639">IF($AG639=1, IF(ISBLANK($L639), "!", $L639), IFERROR(_xlfn.SWITCH(TRUE, AH639&lt;=0.5, "A", AH639&lt;=1, "B", AH639&lt;=1.5, "C", AH639&lt;=2, "D", AH639&lt;=2.5, "E", AH639&lt;=3, "F", AH639&lt;=1000, "G"), "-"))</f>
        <v>-</v>
      </c>
      <c r="AK639" s="245" t="str">
        <f t="shared" si="138"/>
        <v>-</v>
      </c>
      <c r="AL639" s="246" t="str">
        <f t="shared" si="139"/>
        <v>-</v>
      </c>
      <c r="AM639" s="237"/>
      <c r="AN639" s="237"/>
      <c r="AO639" s="237"/>
      <c r="AP639" s="237"/>
      <c r="AQ639" s="237"/>
      <c r="AR639" s="237"/>
      <c r="AS639" s="237"/>
      <c r="AT639" s="237"/>
      <c r="AU639" s="237"/>
      <c r="AV639" s="237"/>
      <c r="AW639" s="13"/>
      <c r="AX639" s="13"/>
    </row>
    <row r="640" spans="1:50" ht="12.75" customHeight="1" x14ac:dyDescent="0.2">
      <c r="A640" s="144">
        <f t="shared" si="126"/>
        <v>16</v>
      </c>
      <c r="B640" s="9">
        <v>617</v>
      </c>
      <c r="C640" s="213"/>
      <c r="D640" s="214"/>
      <c r="E640" s="79" t="str">
        <f>IF(ISBLANK(D640), "", VLOOKUP(D640, Z!$A$2:$C$4127, 3, FALSE))</f>
        <v/>
      </c>
      <c r="F640" s="215"/>
      <c r="G640" s="216"/>
      <c r="H640" s="217" t="b">
        <v>0</v>
      </c>
      <c r="I640" s="217" t="b">
        <v>0</v>
      </c>
      <c r="J640" s="152" t="str">
        <f t="shared" si="129"/>
        <v>-</v>
      </c>
      <c r="K640" s="218"/>
      <c r="L640" s="219"/>
      <c r="M640" s="220"/>
      <c r="N640" s="152" t="str">
        <f t="shared" si="130"/>
        <v>-</v>
      </c>
      <c r="O640" s="221"/>
      <c r="P640" s="222"/>
      <c r="Q640" s="214"/>
      <c r="R640" s="223"/>
      <c r="S640" s="213"/>
      <c r="T640" s="214"/>
      <c r="U640" s="79" t="str">
        <f>IF(ISBLANK(T640), "", VLOOKUP(T640, Z!$A$2:$C$4127, 3, FALSE))</f>
        <v/>
      </c>
      <c r="V640" s="225"/>
      <c r="W640" s="160">
        <f t="shared" si="131"/>
        <v>0</v>
      </c>
      <c r="X640" s="237"/>
      <c r="Y640" s="241">
        <f t="shared" si="132"/>
        <v>0</v>
      </c>
      <c r="Z640" s="242">
        <f t="shared" si="133"/>
        <v>15</v>
      </c>
      <c r="AA640" s="242">
        <v>0.75</v>
      </c>
      <c r="AB640" s="242">
        <f t="shared" si="127"/>
        <v>1.8</v>
      </c>
      <c r="AC640" s="242">
        <f t="shared" si="134"/>
        <v>43</v>
      </c>
      <c r="AD640" s="241" t="str" cm="1">
        <f t="array" ref="AD640">IFERROR(INDEX($AO$26:$AO$35, AF640), "-")</f>
        <v>-</v>
      </c>
      <c r="AE640" s="243" cm="1">
        <f t="array" ref="AE640">IFERROR(INDEX(($AP$26:$AS$35,$AP$36:$AV$40), IF($Y$20="B", MATCH($AF640, $AN$36:$AN$40, 0), MATCH($AF640, $AN$26:$AN$35, 0)), MATCH($AK640, $AP$25:$AV$25, 0), IF($Y$20="B", 2, 1)), 0)</f>
        <v>0</v>
      </c>
      <c r="AF640" s="244" t="str">
        <f t="shared" si="128"/>
        <v>-</v>
      </c>
      <c r="AG640" s="244" t="str">
        <f t="shared" si="135"/>
        <v>-</v>
      </c>
      <c r="AH640" s="245" t="str">
        <f t="shared" si="136"/>
        <v>-</v>
      </c>
      <c r="AI640" s="245" t="str">
        <f t="shared" si="137"/>
        <v>-</v>
      </c>
      <c r="AJ640" s="245" t="str" cm="1">
        <f t="array" ref="AJ640">IF($AG640=1, IF(ISBLANK($L640), "!", $L640), IFERROR(_xlfn.SWITCH(TRUE, AH640&lt;=0.5, "A", AH640&lt;=1, "B", AH640&lt;=1.5, "C", AH640&lt;=2, "D", AH640&lt;=2.5, "E", AH640&lt;=3, "F", AH640&lt;=1000, "G"), "-"))</f>
        <v>-</v>
      </c>
      <c r="AK640" s="245" t="str">
        <f t="shared" si="138"/>
        <v>-</v>
      </c>
      <c r="AL640" s="246" t="str">
        <f t="shared" si="139"/>
        <v>-</v>
      </c>
      <c r="AM640" s="237"/>
      <c r="AN640" s="237"/>
      <c r="AO640" s="237"/>
      <c r="AP640" s="237"/>
      <c r="AQ640" s="237"/>
      <c r="AR640" s="237"/>
      <c r="AS640" s="237"/>
      <c r="AT640" s="237"/>
      <c r="AU640" s="237"/>
      <c r="AV640" s="237"/>
      <c r="AW640" s="13"/>
      <c r="AX640" s="13"/>
    </row>
    <row r="641" spans="1:50" ht="12.75" customHeight="1" x14ac:dyDescent="0.2">
      <c r="A641" s="144">
        <f t="shared" si="126"/>
        <v>16</v>
      </c>
      <c r="B641" s="9">
        <v>618</v>
      </c>
      <c r="C641" s="213"/>
      <c r="D641" s="214"/>
      <c r="E641" s="79" t="str">
        <f>IF(ISBLANK(D641), "", VLOOKUP(D641, Z!$A$2:$C$4127, 3, FALSE))</f>
        <v/>
      </c>
      <c r="F641" s="215"/>
      <c r="G641" s="216"/>
      <c r="H641" s="217" t="b">
        <v>0</v>
      </c>
      <c r="I641" s="217" t="b">
        <v>0</v>
      </c>
      <c r="J641" s="152" t="str">
        <f t="shared" si="129"/>
        <v>-</v>
      </c>
      <c r="K641" s="218"/>
      <c r="L641" s="219"/>
      <c r="M641" s="220"/>
      <c r="N641" s="152" t="str">
        <f t="shared" si="130"/>
        <v>-</v>
      </c>
      <c r="O641" s="221"/>
      <c r="P641" s="222"/>
      <c r="Q641" s="214"/>
      <c r="R641" s="223"/>
      <c r="S641" s="213"/>
      <c r="T641" s="214"/>
      <c r="U641" s="79" t="str">
        <f>IF(ISBLANK(T641), "", VLOOKUP(T641, Z!$A$2:$C$4127, 3, FALSE))</f>
        <v/>
      </c>
      <c r="V641" s="225"/>
      <c r="W641" s="160">
        <f t="shared" si="131"/>
        <v>0</v>
      </c>
      <c r="X641" s="237"/>
      <c r="Y641" s="241">
        <f t="shared" si="132"/>
        <v>0</v>
      </c>
      <c r="Z641" s="242">
        <f t="shared" si="133"/>
        <v>15</v>
      </c>
      <c r="AA641" s="242">
        <v>0.75</v>
      </c>
      <c r="AB641" s="242">
        <f t="shared" si="127"/>
        <v>1.8</v>
      </c>
      <c r="AC641" s="242">
        <f t="shared" si="134"/>
        <v>43</v>
      </c>
      <c r="AD641" s="241" t="str" cm="1">
        <f t="array" ref="AD641">IFERROR(INDEX($AO$26:$AO$35, AF641), "-")</f>
        <v>-</v>
      </c>
      <c r="AE641" s="243" cm="1">
        <f t="array" ref="AE641">IFERROR(INDEX(($AP$26:$AS$35,$AP$36:$AV$40), IF($Y$20="B", MATCH($AF641, $AN$36:$AN$40, 0), MATCH($AF641, $AN$26:$AN$35, 0)), MATCH($AK641, $AP$25:$AV$25, 0), IF($Y$20="B", 2, 1)), 0)</f>
        <v>0</v>
      </c>
      <c r="AF641" s="244" t="str">
        <f t="shared" si="128"/>
        <v>-</v>
      </c>
      <c r="AG641" s="244" t="str">
        <f t="shared" si="135"/>
        <v>-</v>
      </c>
      <c r="AH641" s="245" t="str">
        <f t="shared" si="136"/>
        <v>-</v>
      </c>
      <c r="AI641" s="245" t="str">
        <f t="shared" si="137"/>
        <v>-</v>
      </c>
      <c r="AJ641" s="245" t="str" cm="1">
        <f t="array" ref="AJ641">IF($AG641=1, IF(ISBLANK($L641), "!", $L641), IFERROR(_xlfn.SWITCH(TRUE, AH641&lt;=0.5, "A", AH641&lt;=1, "B", AH641&lt;=1.5, "C", AH641&lt;=2, "D", AH641&lt;=2.5, "E", AH641&lt;=3, "F", AH641&lt;=1000, "G"), "-"))</f>
        <v>-</v>
      </c>
      <c r="AK641" s="245" t="str">
        <f t="shared" si="138"/>
        <v>-</v>
      </c>
      <c r="AL641" s="246" t="str">
        <f t="shared" si="139"/>
        <v>-</v>
      </c>
      <c r="AM641" s="237"/>
      <c r="AN641" s="237"/>
      <c r="AO641" s="237"/>
      <c r="AP641" s="237"/>
      <c r="AQ641" s="237"/>
      <c r="AR641" s="237"/>
      <c r="AS641" s="237"/>
      <c r="AT641" s="237"/>
      <c r="AU641" s="237"/>
      <c r="AV641" s="237"/>
      <c r="AW641" s="13"/>
      <c r="AX641" s="13"/>
    </row>
    <row r="642" spans="1:50" ht="12.75" customHeight="1" x14ac:dyDescent="0.2">
      <c r="A642" s="144">
        <f t="shared" si="126"/>
        <v>16</v>
      </c>
      <c r="B642" s="9">
        <v>619</v>
      </c>
      <c r="C642" s="213"/>
      <c r="D642" s="214"/>
      <c r="E642" s="79" t="str">
        <f>IF(ISBLANK(D642), "", VLOOKUP(D642, Z!$A$2:$C$4127, 3, FALSE))</f>
        <v/>
      </c>
      <c r="F642" s="215"/>
      <c r="G642" s="216"/>
      <c r="H642" s="217" t="b">
        <v>0</v>
      </c>
      <c r="I642" s="217" t="b">
        <v>0</v>
      </c>
      <c r="J642" s="152" t="str">
        <f t="shared" si="129"/>
        <v>-</v>
      </c>
      <c r="K642" s="218"/>
      <c r="L642" s="219"/>
      <c r="M642" s="220"/>
      <c r="N642" s="152" t="str">
        <f t="shared" si="130"/>
        <v>-</v>
      </c>
      <c r="O642" s="221"/>
      <c r="P642" s="222"/>
      <c r="Q642" s="214"/>
      <c r="R642" s="223"/>
      <c r="S642" s="213"/>
      <c r="T642" s="214"/>
      <c r="U642" s="79" t="str">
        <f>IF(ISBLANK(T642), "", VLOOKUP(T642, Z!$A$2:$C$4127, 3, FALSE))</f>
        <v/>
      </c>
      <c r="V642" s="225"/>
      <c r="W642" s="160">
        <f t="shared" si="131"/>
        <v>0</v>
      </c>
      <c r="X642" s="237"/>
      <c r="Y642" s="241">
        <f t="shared" si="132"/>
        <v>0</v>
      </c>
      <c r="Z642" s="242">
        <f t="shared" si="133"/>
        <v>15</v>
      </c>
      <c r="AA642" s="242">
        <v>0.75</v>
      </c>
      <c r="AB642" s="242">
        <f t="shared" si="127"/>
        <v>1.8</v>
      </c>
      <c r="AC642" s="242">
        <f t="shared" si="134"/>
        <v>43</v>
      </c>
      <c r="AD642" s="241" t="str" cm="1">
        <f t="array" ref="AD642">IFERROR(INDEX($AO$26:$AO$35, AF642), "-")</f>
        <v>-</v>
      </c>
      <c r="AE642" s="243" cm="1">
        <f t="array" ref="AE642">IFERROR(INDEX(($AP$26:$AS$35,$AP$36:$AV$40), IF($Y$20="B", MATCH($AF642, $AN$36:$AN$40, 0), MATCH($AF642, $AN$26:$AN$35, 0)), MATCH($AK642, $AP$25:$AV$25, 0), IF($Y$20="B", 2, 1)), 0)</f>
        <v>0</v>
      </c>
      <c r="AF642" s="244" t="str">
        <f t="shared" si="128"/>
        <v>-</v>
      </c>
      <c r="AG642" s="244" t="str">
        <f t="shared" si="135"/>
        <v>-</v>
      </c>
      <c r="AH642" s="245" t="str">
        <f t="shared" si="136"/>
        <v>-</v>
      </c>
      <c r="AI642" s="245" t="str">
        <f t="shared" si="137"/>
        <v>-</v>
      </c>
      <c r="AJ642" s="245" t="str" cm="1">
        <f t="array" ref="AJ642">IF($AG642=1, IF(ISBLANK($L642), "!", $L642), IFERROR(_xlfn.SWITCH(TRUE, AH642&lt;=0.5, "A", AH642&lt;=1, "B", AH642&lt;=1.5, "C", AH642&lt;=2, "D", AH642&lt;=2.5, "E", AH642&lt;=3, "F", AH642&lt;=1000, "G"), "-"))</f>
        <v>-</v>
      </c>
      <c r="AK642" s="245" t="str">
        <f t="shared" si="138"/>
        <v>-</v>
      </c>
      <c r="AL642" s="246" t="str">
        <f t="shared" si="139"/>
        <v>-</v>
      </c>
      <c r="AM642" s="237"/>
      <c r="AN642" s="237"/>
      <c r="AO642" s="237"/>
      <c r="AP642" s="237"/>
      <c r="AQ642" s="237"/>
      <c r="AR642" s="237"/>
      <c r="AS642" s="237"/>
      <c r="AT642" s="237"/>
      <c r="AU642" s="237"/>
      <c r="AV642" s="237"/>
      <c r="AW642" s="13"/>
      <c r="AX642" s="13"/>
    </row>
    <row r="643" spans="1:50" ht="12.75" customHeight="1" x14ac:dyDescent="0.2">
      <c r="A643" s="144">
        <f t="shared" si="126"/>
        <v>16</v>
      </c>
      <c r="B643" s="9">
        <v>620</v>
      </c>
      <c r="C643" s="213"/>
      <c r="D643" s="214"/>
      <c r="E643" s="79" t="str">
        <f>IF(ISBLANK(D643), "", VLOOKUP(D643, Z!$A$2:$C$4127, 3, FALSE))</f>
        <v/>
      </c>
      <c r="F643" s="215"/>
      <c r="G643" s="216"/>
      <c r="H643" s="217" t="b">
        <v>0</v>
      </c>
      <c r="I643" s="217" t="b">
        <v>0</v>
      </c>
      <c r="J643" s="152" t="str">
        <f t="shared" si="129"/>
        <v>-</v>
      </c>
      <c r="K643" s="218"/>
      <c r="L643" s="219"/>
      <c r="M643" s="220"/>
      <c r="N643" s="152" t="str">
        <f t="shared" si="130"/>
        <v>-</v>
      </c>
      <c r="O643" s="221"/>
      <c r="P643" s="222"/>
      <c r="Q643" s="214"/>
      <c r="R643" s="223"/>
      <c r="S643" s="213"/>
      <c r="T643" s="214"/>
      <c r="U643" s="79" t="str">
        <f>IF(ISBLANK(T643), "", VLOOKUP(T643, Z!$A$2:$C$4127, 3, FALSE))</f>
        <v/>
      </c>
      <c r="V643" s="225"/>
      <c r="W643" s="160">
        <f t="shared" si="131"/>
        <v>0</v>
      </c>
      <c r="X643" s="237"/>
      <c r="Y643" s="241">
        <f t="shared" si="132"/>
        <v>0</v>
      </c>
      <c r="Z643" s="242">
        <f t="shared" si="133"/>
        <v>15</v>
      </c>
      <c r="AA643" s="242">
        <v>0.75</v>
      </c>
      <c r="AB643" s="242">
        <f t="shared" si="127"/>
        <v>1.8</v>
      </c>
      <c r="AC643" s="242">
        <f t="shared" si="134"/>
        <v>43</v>
      </c>
      <c r="AD643" s="241" t="str" cm="1">
        <f t="array" ref="AD643">IFERROR(INDEX($AO$26:$AO$35, AF643), "-")</f>
        <v>-</v>
      </c>
      <c r="AE643" s="243" cm="1">
        <f t="array" ref="AE643">IFERROR(INDEX(($AP$26:$AS$35,$AP$36:$AV$40), IF($Y$20="B", MATCH($AF643, $AN$36:$AN$40, 0), MATCH($AF643, $AN$26:$AN$35, 0)), MATCH($AK643, $AP$25:$AV$25, 0), IF($Y$20="B", 2, 1)), 0)</f>
        <v>0</v>
      </c>
      <c r="AF643" s="244" t="str">
        <f t="shared" si="128"/>
        <v>-</v>
      </c>
      <c r="AG643" s="244" t="str">
        <f t="shared" si="135"/>
        <v>-</v>
      </c>
      <c r="AH643" s="245" t="str">
        <f t="shared" si="136"/>
        <v>-</v>
      </c>
      <c r="AI643" s="245" t="str">
        <f t="shared" si="137"/>
        <v>-</v>
      </c>
      <c r="AJ643" s="245" t="str" cm="1">
        <f t="array" ref="AJ643">IF($AG643=1, IF(ISBLANK($L643), "!", $L643), IFERROR(_xlfn.SWITCH(TRUE, AH643&lt;=0.5, "A", AH643&lt;=1, "B", AH643&lt;=1.5, "C", AH643&lt;=2, "D", AH643&lt;=2.5, "E", AH643&lt;=3, "F", AH643&lt;=1000, "G"), "-"))</f>
        <v>-</v>
      </c>
      <c r="AK643" s="245" t="str">
        <f t="shared" si="138"/>
        <v>-</v>
      </c>
      <c r="AL643" s="246" t="str">
        <f t="shared" si="139"/>
        <v>-</v>
      </c>
      <c r="AM643" s="237"/>
      <c r="AN643" s="237"/>
      <c r="AO643" s="237"/>
      <c r="AP643" s="237"/>
      <c r="AQ643" s="237"/>
      <c r="AR643" s="237"/>
      <c r="AS643" s="237"/>
      <c r="AT643" s="237"/>
      <c r="AU643" s="237"/>
      <c r="AV643" s="237"/>
      <c r="AW643" s="13"/>
      <c r="AX643" s="13"/>
    </row>
    <row r="644" spans="1:50" ht="12.75" customHeight="1" x14ac:dyDescent="0.2">
      <c r="A644" s="144">
        <f t="shared" si="126"/>
        <v>16</v>
      </c>
      <c r="B644" s="9">
        <v>621</v>
      </c>
      <c r="C644" s="213"/>
      <c r="D644" s="214"/>
      <c r="E644" s="79" t="str">
        <f>IF(ISBLANK(D644), "", VLOOKUP(D644, Z!$A$2:$C$4127, 3, FALSE))</f>
        <v/>
      </c>
      <c r="F644" s="215"/>
      <c r="G644" s="216"/>
      <c r="H644" s="217" t="b">
        <v>0</v>
      </c>
      <c r="I644" s="217" t="b">
        <v>0</v>
      </c>
      <c r="J644" s="152" t="str">
        <f t="shared" si="129"/>
        <v>-</v>
      </c>
      <c r="K644" s="218"/>
      <c r="L644" s="219"/>
      <c r="M644" s="220"/>
      <c r="N644" s="152" t="str">
        <f t="shared" si="130"/>
        <v>-</v>
      </c>
      <c r="O644" s="221"/>
      <c r="P644" s="222"/>
      <c r="Q644" s="214"/>
      <c r="R644" s="223"/>
      <c r="S644" s="213"/>
      <c r="T644" s="214"/>
      <c r="U644" s="79" t="str">
        <f>IF(ISBLANK(T644), "", VLOOKUP(T644, Z!$A$2:$C$4127, 3, FALSE))</f>
        <v/>
      </c>
      <c r="V644" s="225"/>
      <c r="W644" s="160">
        <f t="shared" si="131"/>
        <v>0</v>
      </c>
      <c r="X644" s="237"/>
      <c r="Y644" s="241">
        <f t="shared" si="132"/>
        <v>0</v>
      </c>
      <c r="Z644" s="242">
        <f t="shared" si="133"/>
        <v>15</v>
      </c>
      <c r="AA644" s="242">
        <v>0.75</v>
      </c>
      <c r="AB644" s="242">
        <f t="shared" si="127"/>
        <v>1.8</v>
      </c>
      <c r="AC644" s="242">
        <f t="shared" si="134"/>
        <v>43</v>
      </c>
      <c r="AD644" s="241" t="str" cm="1">
        <f t="array" ref="AD644">IFERROR(INDEX($AO$26:$AO$35, AF644), "-")</f>
        <v>-</v>
      </c>
      <c r="AE644" s="243" cm="1">
        <f t="array" ref="AE644">IFERROR(INDEX(($AP$26:$AS$35,$AP$36:$AV$40), IF($Y$20="B", MATCH($AF644, $AN$36:$AN$40, 0), MATCH($AF644, $AN$26:$AN$35, 0)), MATCH($AK644, $AP$25:$AV$25, 0), IF($Y$20="B", 2, 1)), 0)</f>
        <v>0</v>
      </c>
      <c r="AF644" s="244" t="str">
        <f t="shared" si="128"/>
        <v>-</v>
      </c>
      <c r="AG644" s="244" t="str">
        <f t="shared" si="135"/>
        <v>-</v>
      </c>
      <c r="AH644" s="245" t="str">
        <f t="shared" si="136"/>
        <v>-</v>
      </c>
      <c r="AI644" s="245" t="str">
        <f t="shared" si="137"/>
        <v>-</v>
      </c>
      <c r="AJ644" s="245" t="str" cm="1">
        <f t="array" ref="AJ644">IF($AG644=1, IF(ISBLANK($L644), "!", $L644), IFERROR(_xlfn.SWITCH(TRUE, AH644&lt;=0.5, "A", AH644&lt;=1, "B", AH644&lt;=1.5, "C", AH644&lt;=2, "D", AH644&lt;=2.5, "E", AH644&lt;=3, "F", AH644&lt;=1000, "G"), "-"))</f>
        <v>-</v>
      </c>
      <c r="AK644" s="245" t="str">
        <f t="shared" si="138"/>
        <v>-</v>
      </c>
      <c r="AL644" s="246" t="str">
        <f t="shared" si="139"/>
        <v>-</v>
      </c>
      <c r="AM644" s="237"/>
      <c r="AN644" s="237"/>
      <c r="AO644" s="237"/>
      <c r="AP644" s="237"/>
      <c r="AQ644" s="237"/>
      <c r="AR644" s="237"/>
      <c r="AS644" s="237"/>
      <c r="AT644" s="237"/>
      <c r="AU644" s="237"/>
      <c r="AV644" s="237"/>
      <c r="AW644" s="13"/>
      <c r="AX644" s="13"/>
    </row>
    <row r="645" spans="1:50" ht="12.75" customHeight="1" x14ac:dyDescent="0.2">
      <c r="A645" s="144">
        <f t="shared" si="126"/>
        <v>16</v>
      </c>
      <c r="B645" s="9">
        <v>622</v>
      </c>
      <c r="C645" s="213"/>
      <c r="D645" s="214"/>
      <c r="E645" s="79" t="str">
        <f>IF(ISBLANK(D645), "", VLOOKUP(D645, Z!$A$2:$C$4127, 3, FALSE))</f>
        <v/>
      </c>
      <c r="F645" s="215"/>
      <c r="G645" s="216"/>
      <c r="H645" s="217" t="b">
        <v>0</v>
      </c>
      <c r="I645" s="217" t="b">
        <v>0</v>
      </c>
      <c r="J645" s="152" t="str">
        <f t="shared" si="129"/>
        <v>-</v>
      </c>
      <c r="K645" s="218"/>
      <c r="L645" s="219"/>
      <c r="M645" s="220"/>
      <c r="N645" s="152" t="str">
        <f t="shared" si="130"/>
        <v>-</v>
      </c>
      <c r="O645" s="221"/>
      <c r="P645" s="222"/>
      <c r="Q645" s="214"/>
      <c r="R645" s="223"/>
      <c r="S645" s="213"/>
      <c r="T645" s="214"/>
      <c r="U645" s="79" t="str">
        <f>IF(ISBLANK(T645), "", VLOOKUP(T645, Z!$A$2:$C$4127, 3, FALSE))</f>
        <v/>
      </c>
      <c r="V645" s="225"/>
      <c r="W645" s="160">
        <f t="shared" si="131"/>
        <v>0</v>
      </c>
      <c r="X645" s="237"/>
      <c r="Y645" s="241">
        <f t="shared" si="132"/>
        <v>0</v>
      </c>
      <c r="Z645" s="242">
        <f t="shared" si="133"/>
        <v>15</v>
      </c>
      <c r="AA645" s="242">
        <v>0.75</v>
      </c>
      <c r="AB645" s="242">
        <f t="shared" si="127"/>
        <v>1.8</v>
      </c>
      <c r="AC645" s="242">
        <f t="shared" si="134"/>
        <v>43</v>
      </c>
      <c r="AD645" s="241" t="str" cm="1">
        <f t="array" ref="AD645">IFERROR(INDEX($AO$26:$AO$35, AF645), "-")</f>
        <v>-</v>
      </c>
      <c r="AE645" s="243" cm="1">
        <f t="array" ref="AE645">IFERROR(INDEX(($AP$26:$AS$35,$AP$36:$AV$40), IF($Y$20="B", MATCH($AF645, $AN$36:$AN$40, 0), MATCH($AF645, $AN$26:$AN$35, 0)), MATCH($AK645, $AP$25:$AV$25, 0), IF($Y$20="B", 2, 1)), 0)</f>
        <v>0</v>
      </c>
      <c r="AF645" s="244" t="str">
        <f t="shared" si="128"/>
        <v>-</v>
      </c>
      <c r="AG645" s="244" t="str">
        <f t="shared" si="135"/>
        <v>-</v>
      </c>
      <c r="AH645" s="245" t="str">
        <f t="shared" si="136"/>
        <v>-</v>
      </c>
      <c r="AI645" s="245" t="str">
        <f t="shared" si="137"/>
        <v>-</v>
      </c>
      <c r="AJ645" s="245" t="str" cm="1">
        <f t="array" ref="AJ645">IF($AG645=1, IF(ISBLANK($L645), "!", $L645), IFERROR(_xlfn.SWITCH(TRUE, AH645&lt;=0.5, "A", AH645&lt;=1, "B", AH645&lt;=1.5, "C", AH645&lt;=2, "D", AH645&lt;=2.5, "E", AH645&lt;=3, "F", AH645&lt;=1000, "G"), "-"))</f>
        <v>-</v>
      </c>
      <c r="AK645" s="245" t="str">
        <f t="shared" si="138"/>
        <v>-</v>
      </c>
      <c r="AL645" s="246" t="str">
        <f t="shared" si="139"/>
        <v>-</v>
      </c>
      <c r="AM645" s="237"/>
      <c r="AN645" s="237"/>
      <c r="AO645" s="237"/>
      <c r="AP645" s="237"/>
      <c r="AQ645" s="237"/>
      <c r="AR645" s="237"/>
      <c r="AS645" s="237"/>
      <c r="AT645" s="237"/>
      <c r="AU645" s="237"/>
      <c r="AV645" s="237"/>
      <c r="AW645" s="13"/>
      <c r="AX645" s="13"/>
    </row>
    <row r="646" spans="1:50" ht="12.75" customHeight="1" x14ac:dyDescent="0.2">
      <c r="A646" s="144">
        <f t="shared" si="126"/>
        <v>16</v>
      </c>
      <c r="B646" s="9">
        <v>623</v>
      </c>
      <c r="C646" s="213"/>
      <c r="D646" s="214"/>
      <c r="E646" s="79" t="str">
        <f>IF(ISBLANK(D646), "", VLOOKUP(D646, Z!$A$2:$C$4127, 3, FALSE))</f>
        <v/>
      </c>
      <c r="F646" s="215"/>
      <c r="G646" s="216"/>
      <c r="H646" s="217" t="b">
        <v>0</v>
      </c>
      <c r="I646" s="217" t="b">
        <v>0</v>
      </c>
      <c r="J646" s="152" t="str">
        <f t="shared" si="129"/>
        <v>-</v>
      </c>
      <c r="K646" s="218"/>
      <c r="L646" s="219"/>
      <c r="M646" s="220"/>
      <c r="N646" s="152" t="str">
        <f t="shared" si="130"/>
        <v>-</v>
      </c>
      <c r="O646" s="221"/>
      <c r="P646" s="222"/>
      <c r="Q646" s="214"/>
      <c r="R646" s="223"/>
      <c r="S646" s="213"/>
      <c r="T646" s="214"/>
      <c r="U646" s="79" t="str">
        <f>IF(ISBLANK(T646), "", VLOOKUP(T646, Z!$A$2:$C$4127, 3, FALSE))</f>
        <v/>
      </c>
      <c r="V646" s="225"/>
      <c r="W646" s="160">
        <f t="shared" si="131"/>
        <v>0</v>
      </c>
      <c r="X646" s="237"/>
      <c r="Y646" s="241">
        <f t="shared" si="132"/>
        <v>0</v>
      </c>
      <c r="Z646" s="242">
        <f t="shared" si="133"/>
        <v>15</v>
      </c>
      <c r="AA646" s="242">
        <v>0.75</v>
      </c>
      <c r="AB646" s="242">
        <f t="shared" si="127"/>
        <v>1.8</v>
      </c>
      <c r="AC646" s="242">
        <f t="shared" si="134"/>
        <v>43</v>
      </c>
      <c r="AD646" s="241" t="str" cm="1">
        <f t="array" ref="AD646">IFERROR(INDEX($AO$26:$AO$35, AF646), "-")</f>
        <v>-</v>
      </c>
      <c r="AE646" s="243" cm="1">
        <f t="array" ref="AE646">IFERROR(INDEX(($AP$26:$AS$35,$AP$36:$AV$40), IF($Y$20="B", MATCH($AF646, $AN$36:$AN$40, 0), MATCH($AF646, $AN$26:$AN$35, 0)), MATCH($AK646, $AP$25:$AV$25, 0), IF($Y$20="B", 2, 1)), 0)</f>
        <v>0</v>
      </c>
      <c r="AF646" s="244" t="str">
        <f t="shared" si="128"/>
        <v>-</v>
      </c>
      <c r="AG646" s="244" t="str">
        <f t="shared" si="135"/>
        <v>-</v>
      </c>
      <c r="AH646" s="245" t="str">
        <f t="shared" si="136"/>
        <v>-</v>
      </c>
      <c r="AI646" s="245" t="str">
        <f t="shared" si="137"/>
        <v>-</v>
      </c>
      <c r="AJ646" s="245" t="str" cm="1">
        <f t="array" ref="AJ646">IF($AG646=1, IF(ISBLANK($L646), "!", $L646), IFERROR(_xlfn.SWITCH(TRUE, AH646&lt;=0.5, "A", AH646&lt;=1, "B", AH646&lt;=1.5, "C", AH646&lt;=2, "D", AH646&lt;=2.5, "E", AH646&lt;=3, "F", AH646&lt;=1000, "G"), "-"))</f>
        <v>-</v>
      </c>
      <c r="AK646" s="245" t="str">
        <f t="shared" si="138"/>
        <v>-</v>
      </c>
      <c r="AL646" s="246" t="str">
        <f t="shared" si="139"/>
        <v>-</v>
      </c>
      <c r="AM646" s="237"/>
      <c r="AN646" s="237"/>
      <c r="AO646" s="237"/>
      <c r="AP646" s="237"/>
      <c r="AQ646" s="237"/>
      <c r="AR646" s="237"/>
      <c r="AS646" s="237"/>
      <c r="AT646" s="237"/>
      <c r="AU646" s="237"/>
      <c r="AV646" s="237"/>
      <c r="AW646" s="13"/>
      <c r="AX646" s="13"/>
    </row>
    <row r="647" spans="1:50" ht="12.75" customHeight="1" x14ac:dyDescent="0.2">
      <c r="A647" s="144">
        <f t="shared" si="126"/>
        <v>16</v>
      </c>
      <c r="B647" s="9">
        <v>624</v>
      </c>
      <c r="C647" s="213"/>
      <c r="D647" s="214"/>
      <c r="E647" s="79" t="str">
        <f>IF(ISBLANK(D647), "", VLOOKUP(D647, Z!$A$2:$C$4127, 3, FALSE))</f>
        <v/>
      </c>
      <c r="F647" s="215"/>
      <c r="G647" s="216"/>
      <c r="H647" s="217" t="b">
        <v>0</v>
      </c>
      <c r="I647" s="217" t="b">
        <v>0</v>
      </c>
      <c r="J647" s="152" t="str">
        <f t="shared" si="129"/>
        <v>-</v>
      </c>
      <c r="K647" s="218"/>
      <c r="L647" s="219"/>
      <c r="M647" s="220"/>
      <c r="N647" s="152" t="str">
        <f t="shared" si="130"/>
        <v>-</v>
      </c>
      <c r="O647" s="221"/>
      <c r="P647" s="222"/>
      <c r="Q647" s="214"/>
      <c r="R647" s="223"/>
      <c r="S647" s="213"/>
      <c r="T647" s="214"/>
      <c r="U647" s="79" t="str">
        <f>IF(ISBLANK(T647), "", VLOOKUP(T647, Z!$A$2:$C$4127, 3, FALSE))</f>
        <v/>
      </c>
      <c r="V647" s="225"/>
      <c r="W647" s="160">
        <f t="shared" si="131"/>
        <v>0</v>
      </c>
      <c r="X647" s="237"/>
      <c r="Y647" s="241">
        <f t="shared" si="132"/>
        <v>0</v>
      </c>
      <c r="Z647" s="242">
        <f t="shared" si="133"/>
        <v>15</v>
      </c>
      <c r="AA647" s="242">
        <v>0.75</v>
      </c>
      <c r="AB647" s="242">
        <f t="shared" si="127"/>
        <v>1.8</v>
      </c>
      <c r="AC647" s="242">
        <f t="shared" si="134"/>
        <v>43</v>
      </c>
      <c r="AD647" s="241" t="str" cm="1">
        <f t="array" ref="AD647">IFERROR(INDEX($AO$26:$AO$35, AF647), "-")</f>
        <v>-</v>
      </c>
      <c r="AE647" s="243" cm="1">
        <f t="array" ref="AE647">IFERROR(INDEX(($AP$26:$AS$35,$AP$36:$AV$40), IF($Y$20="B", MATCH($AF647, $AN$36:$AN$40, 0), MATCH($AF647, $AN$26:$AN$35, 0)), MATCH($AK647, $AP$25:$AV$25, 0), IF($Y$20="B", 2, 1)), 0)</f>
        <v>0</v>
      </c>
      <c r="AF647" s="244" t="str">
        <f t="shared" si="128"/>
        <v>-</v>
      </c>
      <c r="AG647" s="244" t="str">
        <f t="shared" si="135"/>
        <v>-</v>
      </c>
      <c r="AH647" s="245" t="str">
        <f t="shared" si="136"/>
        <v>-</v>
      </c>
      <c r="AI647" s="245" t="str">
        <f t="shared" si="137"/>
        <v>-</v>
      </c>
      <c r="AJ647" s="245" t="str" cm="1">
        <f t="array" ref="AJ647">IF($AG647=1, IF(ISBLANK($L647), "!", $L647), IFERROR(_xlfn.SWITCH(TRUE, AH647&lt;=0.5, "A", AH647&lt;=1, "B", AH647&lt;=1.5, "C", AH647&lt;=2, "D", AH647&lt;=2.5, "E", AH647&lt;=3, "F", AH647&lt;=1000, "G"), "-"))</f>
        <v>-</v>
      </c>
      <c r="AK647" s="245" t="str">
        <f t="shared" si="138"/>
        <v>-</v>
      </c>
      <c r="AL647" s="246" t="str">
        <f t="shared" si="139"/>
        <v>-</v>
      </c>
      <c r="AM647" s="237"/>
      <c r="AN647" s="237"/>
      <c r="AO647" s="237"/>
      <c r="AP647" s="237"/>
      <c r="AQ647" s="237"/>
      <c r="AR647" s="237"/>
      <c r="AS647" s="237"/>
      <c r="AT647" s="237"/>
      <c r="AU647" s="237"/>
      <c r="AV647" s="237"/>
      <c r="AW647" s="13"/>
      <c r="AX647" s="13"/>
    </row>
    <row r="648" spans="1:50" ht="12.75" customHeight="1" x14ac:dyDescent="0.2">
      <c r="A648" s="144">
        <f t="shared" si="126"/>
        <v>16</v>
      </c>
      <c r="B648" s="9">
        <v>625</v>
      </c>
      <c r="C648" s="213"/>
      <c r="D648" s="214"/>
      <c r="E648" s="79" t="str">
        <f>IF(ISBLANK(D648), "", VLOOKUP(D648, Z!$A$2:$C$4127, 3, FALSE))</f>
        <v/>
      </c>
      <c r="F648" s="215"/>
      <c r="G648" s="216"/>
      <c r="H648" s="217" t="b">
        <v>0</v>
      </c>
      <c r="I648" s="217" t="b">
        <v>0</v>
      </c>
      <c r="J648" s="152" t="str">
        <f t="shared" si="129"/>
        <v>-</v>
      </c>
      <c r="K648" s="218"/>
      <c r="L648" s="219"/>
      <c r="M648" s="220"/>
      <c r="N648" s="152" t="str">
        <f t="shared" si="130"/>
        <v>-</v>
      </c>
      <c r="O648" s="221"/>
      <c r="P648" s="222"/>
      <c r="Q648" s="214"/>
      <c r="R648" s="223"/>
      <c r="S648" s="213"/>
      <c r="T648" s="214"/>
      <c r="U648" s="79" t="str">
        <f>IF(ISBLANK(T648), "", VLOOKUP(T648, Z!$A$2:$C$4127, 3, FALSE))</f>
        <v/>
      </c>
      <c r="V648" s="225"/>
      <c r="W648" s="160">
        <f t="shared" si="131"/>
        <v>0</v>
      </c>
      <c r="X648" s="237"/>
      <c r="Y648" s="241">
        <f t="shared" si="132"/>
        <v>0</v>
      </c>
      <c r="Z648" s="242">
        <f t="shared" si="133"/>
        <v>15</v>
      </c>
      <c r="AA648" s="242">
        <v>0.75</v>
      </c>
      <c r="AB648" s="242">
        <f t="shared" si="127"/>
        <v>1.8</v>
      </c>
      <c r="AC648" s="242">
        <f t="shared" si="134"/>
        <v>43</v>
      </c>
      <c r="AD648" s="241" t="str" cm="1">
        <f t="array" ref="AD648">IFERROR(INDEX($AO$26:$AO$35, AF648), "-")</f>
        <v>-</v>
      </c>
      <c r="AE648" s="243" cm="1">
        <f t="array" ref="AE648">IFERROR(INDEX(($AP$26:$AS$35,$AP$36:$AV$40), IF($Y$20="B", MATCH($AF648, $AN$36:$AN$40, 0), MATCH($AF648, $AN$26:$AN$35, 0)), MATCH($AK648, $AP$25:$AV$25, 0), IF($Y$20="B", 2, 1)), 0)</f>
        <v>0</v>
      </c>
      <c r="AF648" s="244" t="str">
        <f t="shared" si="128"/>
        <v>-</v>
      </c>
      <c r="AG648" s="244" t="str">
        <f t="shared" si="135"/>
        <v>-</v>
      </c>
      <c r="AH648" s="245" t="str">
        <f t="shared" si="136"/>
        <v>-</v>
      </c>
      <c r="AI648" s="245" t="str">
        <f t="shared" si="137"/>
        <v>-</v>
      </c>
      <c r="AJ648" s="245" t="str" cm="1">
        <f t="array" ref="AJ648">IF($AG648=1, IF(ISBLANK($L648), "!", $L648), IFERROR(_xlfn.SWITCH(TRUE, AH648&lt;=0.5, "A", AH648&lt;=1, "B", AH648&lt;=1.5, "C", AH648&lt;=2, "D", AH648&lt;=2.5, "E", AH648&lt;=3, "F", AH648&lt;=1000, "G"), "-"))</f>
        <v>-</v>
      </c>
      <c r="AK648" s="245" t="str">
        <f t="shared" si="138"/>
        <v>-</v>
      </c>
      <c r="AL648" s="246" t="str">
        <f t="shared" si="139"/>
        <v>-</v>
      </c>
      <c r="AM648" s="237"/>
      <c r="AN648" s="237"/>
      <c r="AO648" s="237"/>
      <c r="AP648" s="237"/>
      <c r="AQ648" s="237"/>
      <c r="AR648" s="237"/>
      <c r="AS648" s="237"/>
      <c r="AT648" s="237"/>
      <c r="AU648" s="237"/>
      <c r="AV648" s="237"/>
      <c r="AW648" s="13"/>
      <c r="AX648" s="13"/>
    </row>
    <row r="649" spans="1:50" ht="12.75" customHeight="1" x14ac:dyDescent="0.2">
      <c r="A649" s="144">
        <f t="shared" si="126"/>
        <v>16</v>
      </c>
      <c r="B649" s="9">
        <v>626</v>
      </c>
      <c r="C649" s="213"/>
      <c r="D649" s="214"/>
      <c r="E649" s="79" t="str">
        <f>IF(ISBLANK(D649), "", VLOOKUP(D649, Z!$A$2:$C$4127, 3, FALSE))</f>
        <v/>
      </c>
      <c r="F649" s="215"/>
      <c r="G649" s="216"/>
      <c r="H649" s="217" t="b">
        <v>0</v>
      </c>
      <c r="I649" s="217" t="b">
        <v>0</v>
      </c>
      <c r="J649" s="152" t="str">
        <f t="shared" si="129"/>
        <v>-</v>
      </c>
      <c r="K649" s="218"/>
      <c r="L649" s="219"/>
      <c r="M649" s="220"/>
      <c r="N649" s="152" t="str">
        <f t="shared" si="130"/>
        <v>-</v>
      </c>
      <c r="O649" s="221"/>
      <c r="P649" s="222"/>
      <c r="Q649" s="214"/>
      <c r="R649" s="223"/>
      <c r="S649" s="213"/>
      <c r="T649" s="214"/>
      <c r="U649" s="79" t="str">
        <f>IF(ISBLANK(T649), "", VLOOKUP(T649, Z!$A$2:$C$4127, 3, FALSE))</f>
        <v/>
      </c>
      <c r="V649" s="225"/>
      <c r="W649" s="160">
        <f t="shared" si="131"/>
        <v>0</v>
      </c>
      <c r="X649" s="237"/>
      <c r="Y649" s="241">
        <f t="shared" si="132"/>
        <v>0</v>
      </c>
      <c r="Z649" s="242">
        <f t="shared" si="133"/>
        <v>15</v>
      </c>
      <c r="AA649" s="242">
        <v>0.75</v>
      </c>
      <c r="AB649" s="242">
        <f t="shared" si="127"/>
        <v>1.8</v>
      </c>
      <c r="AC649" s="242">
        <f t="shared" si="134"/>
        <v>43</v>
      </c>
      <c r="AD649" s="241" t="str" cm="1">
        <f t="array" ref="AD649">IFERROR(INDEX($AO$26:$AO$35, AF649), "-")</f>
        <v>-</v>
      </c>
      <c r="AE649" s="243" cm="1">
        <f t="array" ref="AE649">IFERROR(INDEX(($AP$26:$AS$35,$AP$36:$AV$40), IF($Y$20="B", MATCH($AF649, $AN$36:$AN$40, 0), MATCH($AF649, $AN$26:$AN$35, 0)), MATCH($AK649, $AP$25:$AV$25, 0), IF($Y$20="B", 2, 1)), 0)</f>
        <v>0</v>
      </c>
      <c r="AF649" s="244" t="str">
        <f t="shared" si="128"/>
        <v>-</v>
      </c>
      <c r="AG649" s="244" t="str">
        <f t="shared" si="135"/>
        <v>-</v>
      </c>
      <c r="AH649" s="245" t="str">
        <f t="shared" si="136"/>
        <v>-</v>
      </c>
      <c r="AI649" s="245" t="str">
        <f t="shared" si="137"/>
        <v>-</v>
      </c>
      <c r="AJ649" s="245" t="str" cm="1">
        <f t="array" ref="AJ649">IF($AG649=1, IF(ISBLANK($L649), "!", $L649), IFERROR(_xlfn.SWITCH(TRUE, AH649&lt;=0.5, "A", AH649&lt;=1, "B", AH649&lt;=1.5, "C", AH649&lt;=2, "D", AH649&lt;=2.5, "E", AH649&lt;=3, "F", AH649&lt;=1000, "G"), "-"))</f>
        <v>-</v>
      </c>
      <c r="AK649" s="245" t="str">
        <f t="shared" si="138"/>
        <v>-</v>
      </c>
      <c r="AL649" s="246" t="str">
        <f t="shared" si="139"/>
        <v>-</v>
      </c>
      <c r="AM649" s="237"/>
      <c r="AN649" s="237"/>
      <c r="AO649" s="237"/>
      <c r="AP649" s="237"/>
      <c r="AQ649" s="237"/>
      <c r="AR649" s="237"/>
      <c r="AS649" s="237"/>
      <c r="AT649" s="237"/>
      <c r="AU649" s="237"/>
      <c r="AV649" s="237"/>
      <c r="AW649" s="13"/>
      <c r="AX649" s="13"/>
    </row>
    <row r="650" spans="1:50" ht="12.75" customHeight="1" x14ac:dyDescent="0.2">
      <c r="A650" s="144">
        <f t="shared" si="126"/>
        <v>16</v>
      </c>
      <c r="B650" s="9">
        <v>627</v>
      </c>
      <c r="C650" s="213"/>
      <c r="D650" s="214"/>
      <c r="E650" s="79" t="str">
        <f>IF(ISBLANK(D650), "", VLOOKUP(D650, Z!$A$2:$C$4127, 3, FALSE))</f>
        <v/>
      </c>
      <c r="F650" s="215"/>
      <c r="G650" s="216"/>
      <c r="H650" s="217" t="b">
        <v>0</v>
      </c>
      <c r="I650" s="217" t="b">
        <v>0</v>
      </c>
      <c r="J650" s="152" t="str">
        <f t="shared" si="129"/>
        <v>-</v>
      </c>
      <c r="K650" s="218"/>
      <c r="L650" s="219"/>
      <c r="M650" s="220"/>
      <c r="N650" s="152" t="str">
        <f t="shared" si="130"/>
        <v>-</v>
      </c>
      <c r="O650" s="221"/>
      <c r="P650" s="222"/>
      <c r="Q650" s="214"/>
      <c r="R650" s="223"/>
      <c r="S650" s="213"/>
      <c r="T650" s="214"/>
      <c r="U650" s="79" t="str">
        <f>IF(ISBLANK(T650), "", VLOOKUP(T650, Z!$A$2:$C$4127, 3, FALSE))</f>
        <v/>
      </c>
      <c r="V650" s="225"/>
      <c r="W650" s="160">
        <f t="shared" si="131"/>
        <v>0</v>
      </c>
      <c r="X650" s="237"/>
      <c r="Y650" s="241">
        <f t="shared" si="132"/>
        <v>0</v>
      </c>
      <c r="Z650" s="242">
        <f t="shared" si="133"/>
        <v>15</v>
      </c>
      <c r="AA650" s="242">
        <v>0.75</v>
      </c>
      <c r="AB650" s="242">
        <f t="shared" si="127"/>
        <v>1.8</v>
      </c>
      <c r="AC650" s="242">
        <f t="shared" si="134"/>
        <v>43</v>
      </c>
      <c r="AD650" s="241" t="str" cm="1">
        <f t="array" ref="AD650">IFERROR(INDEX($AO$26:$AO$35, AF650), "-")</f>
        <v>-</v>
      </c>
      <c r="AE650" s="243" cm="1">
        <f t="array" ref="AE650">IFERROR(INDEX(($AP$26:$AS$35,$AP$36:$AV$40), IF($Y$20="B", MATCH($AF650, $AN$36:$AN$40, 0), MATCH($AF650, $AN$26:$AN$35, 0)), MATCH($AK650, $AP$25:$AV$25, 0), IF($Y$20="B", 2, 1)), 0)</f>
        <v>0</v>
      </c>
      <c r="AF650" s="244" t="str">
        <f t="shared" si="128"/>
        <v>-</v>
      </c>
      <c r="AG650" s="244" t="str">
        <f t="shared" si="135"/>
        <v>-</v>
      </c>
      <c r="AH650" s="245" t="str">
        <f t="shared" si="136"/>
        <v>-</v>
      </c>
      <c r="AI650" s="245" t="str">
        <f t="shared" si="137"/>
        <v>-</v>
      </c>
      <c r="AJ650" s="245" t="str" cm="1">
        <f t="array" ref="AJ650">IF($AG650=1, IF(ISBLANK($L650), "!", $L650), IFERROR(_xlfn.SWITCH(TRUE, AH650&lt;=0.5, "A", AH650&lt;=1, "B", AH650&lt;=1.5, "C", AH650&lt;=2, "D", AH650&lt;=2.5, "E", AH650&lt;=3, "F", AH650&lt;=1000, "G"), "-"))</f>
        <v>-</v>
      </c>
      <c r="AK650" s="245" t="str">
        <f t="shared" si="138"/>
        <v>-</v>
      </c>
      <c r="AL650" s="246" t="str">
        <f t="shared" si="139"/>
        <v>-</v>
      </c>
      <c r="AM650" s="237"/>
      <c r="AN650" s="237"/>
      <c r="AO650" s="237"/>
      <c r="AP650" s="237"/>
      <c r="AQ650" s="237"/>
      <c r="AR650" s="237"/>
      <c r="AS650" s="237"/>
      <c r="AT650" s="237"/>
      <c r="AU650" s="237"/>
      <c r="AV650" s="237"/>
      <c r="AW650" s="13"/>
      <c r="AX650" s="13"/>
    </row>
    <row r="651" spans="1:50" ht="12.75" customHeight="1" x14ac:dyDescent="0.2">
      <c r="A651" s="144">
        <f t="shared" si="126"/>
        <v>16</v>
      </c>
      <c r="B651" s="9">
        <v>628</v>
      </c>
      <c r="C651" s="213"/>
      <c r="D651" s="214"/>
      <c r="E651" s="79" t="str">
        <f>IF(ISBLANK(D651), "", VLOOKUP(D651, Z!$A$2:$C$4127, 3, FALSE))</f>
        <v/>
      </c>
      <c r="F651" s="215"/>
      <c r="G651" s="216"/>
      <c r="H651" s="217" t="b">
        <v>0</v>
      </c>
      <c r="I651" s="217" t="b">
        <v>0</v>
      </c>
      <c r="J651" s="152" t="str">
        <f t="shared" si="129"/>
        <v>-</v>
      </c>
      <c r="K651" s="218"/>
      <c r="L651" s="219"/>
      <c r="M651" s="220"/>
      <c r="N651" s="152" t="str">
        <f t="shared" si="130"/>
        <v>-</v>
      </c>
      <c r="O651" s="221"/>
      <c r="P651" s="222"/>
      <c r="Q651" s="214"/>
      <c r="R651" s="223"/>
      <c r="S651" s="213"/>
      <c r="T651" s="214"/>
      <c r="U651" s="79" t="str">
        <f>IF(ISBLANK(T651), "", VLOOKUP(T651, Z!$A$2:$C$4127, 3, FALSE))</f>
        <v/>
      </c>
      <c r="V651" s="225"/>
      <c r="W651" s="160">
        <f t="shared" si="131"/>
        <v>0</v>
      </c>
      <c r="X651" s="237"/>
      <c r="Y651" s="241">
        <f t="shared" si="132"/>
        <v>0</v>
      </c>
      <c r="Z651" s="242">
        <f t="shared" si="133"/>
        <v>15</v>
      </c>
      <c r="AA651" s="242">
        <v>0.75</v>
      </c>
      <c r="AB651" s="242">
        <f t="shared" si="127"/>
        <v>1.8</v>
      </c>
      <c r="AC651" s="242">
        <f t="shared" si="134"/>
        <v>43</v>
      </c>
      <c r="AD651" s="241" t="str" cm="1">
        <f t="array" ref="AD651">IFERROR(INDEX($AO$26:$AO$35, AF651), "-")</f>
        <v>-</v>
      </c>
      <c r="AE651" s="243" cm="1">
        <f t="array" ref="AE651">IFERROR(INDEX(($AP$26:$AS$35,$AP$36:$AV$40), IF($Y$20="B", MATCH($AF651, $AN$36:$AN$40, 0), MATCH($AF651, $AN$26:$AN$35, 0)), MATCH($AK651, $AP$25:$AV$25, 0), IF($Y$20="B", 2, 1)), 0)</f>
        <v>0</v>
      </c>
      <c r="AF651" s="244" t="str">
        <f t="shared" si="128"/>
        <v>-</v>
      </c>
      <c r="AG651" s="244" t="str">
        <f t="shared" si="135"/>
        <v>-</v>
      </c>
      <c r="AH651" s="245" t="str">
        <f t="shared" si="136"/>
        <v>-</v>
      </c>
      <c r="AI651" s="245" t="str">
        <f t="shared" si="137"/>
        <v>-</v>
      </c>
      <c r="AJ651" s="245" t="str" cm="1">
        <f t="array" ref="AJ651">IF($AG651=1, IF(ISBLANK($L651), "!", $L651), IFERROR(_xlfn.SWITCH(TRUE, AH651&lt;=0.5, "A", AH651&lt;=1, "B", AH651&lt;=1.5, "C", AH651&lt;=2, "D", AH651&lt;=2.5, "E", AH651&lt;=3, "F", AH651&lt;=1000, "G"), "-"))</f>
        <v>-</v>
      </c>
      <c r="AK651" s="245" t="str">
        <f t="shared" si="138"/>
        <v>-</v>
      </c>
      <c r="AL651" s="246" t="str">
        <f t="shared" si="139"/>
        <v>-</v>
      </c>
      <c r="AM651" s="237"/>
      <c r="AN651" s="237"/>
      <c r="AO651" s="237"/>
      <c r="AP651" s="237"/>
      <c r="AQ651" s="237"/>
      <c r="AR651" s="237"/>
      <c r="AS651" s="237"/>
      <c r="AT651" s="237"/>
      <c r="AU651" s="237"/>
      <c r="AV651" s="237"/>
      <c r="AW651" s="13"/>
      <c r="AX651" s="13"/>
    </row>
    <row r="652" spans="1:50" ht="12.75" customHeight="1" x14ac:dyDescent="0.2">
      <c r="A652" s="144">
        <f t="shared" si="126"/>
        <v>16</v>
      </c>
      <c r="B652" s="9">
        <v>629</v>
      </c>
      <c r="C652" s="213"/>
      <c r="D652" s="214"/>
      <c r="E652" s="79" t="str">
        <f>IF(ISBLANK(D652), "", VLOOKUP(D652, Z!$A$2:$C$4127, 3, FALSE))</f>
        <v/>
      </c>
      <c r="F652" s="215"/>
      <c r="G652" s="216"/>
      <c r="H652" s="217" t="b">
        <v>0</v>
      </c>
      <c r="I652" s="217" t="b">
        <v>0</v>
      </c>
      <c r="J652" s="152" t="str">
        <f t="shared" si="129"/>
        <v>-</v>
      </c>
      <c r="K652" s="218"/>
      <c r="L652" s="219"/>
      <c r="M652" s="220"/>
      <c r="N652" s="152" t="str">
        <f t="shared" si="130"/>
        <v>-</v>
      </c>
      <c r="O652" s="221"/>
      <c r="P652" s="222"/>
      <c r="Q652" s="214"/>
      <c r="R652" s="223"/>
      <c r="S652" s="213"/>
      <c r="T652" s="214"/>
      <c r="U652" s="79" t="str">
        <f>IF(ISBLANK(T652), "", VLOOKUP(T652, Z!$A$2:$C$4127, 3, FALSE))</f>
        <v/>
      </c>
      <c r="V652" s="225"/>
      <c r="W652" s="160">
        <f t="shared" si="131"/>
        <v>0</v>
      </c>
      <c r="X652" s="237"/>
      <c r="Y652" s="241">
        <f t="shared" si="132"/>
        <v>0</v>
      </c>
      <c r="Z652" s="242">
        <f t="shared" si="133"/>
        <v>15</v>
      </c>
      <c r="AA652" s="242">
        <v>0.75</v>
      </c>
      <c r="AB652" s="242">
        <f t="shared" si="127"/>
        <v>1.8</v>
      </c>
      <c r="AC652" s="242">
        <f t="shared" si="134"/>
        <v>43</v>
      </c>
      <c r="AD652" s="241" t="str" cm="1">
        <f t="array" ref="AD652">IFERROR(INDEX($AO$26:$AO$35, AF652), "-")</f>
        <v>-</v>
      </c>
      <c r="AE652" s="243" cm="1">
        <f t="array" ref="AE652">IFERROR(INDEX(($AP$26:$AS$35,$AP$36:$AV$40), IF($Y$20="B", MATCH($AF652, $AN$36:$AN$40, 0), MATCH($AF652, $AN$26:$AN$35, 0)), MATCH($AK652, $AP$25:$AV$25, 0), IF($Y$20="B", 2, 1)), 0)</f>
        <v>0</v>
      </c>
      <c r="AF652" s="244" t="str">
        <f t="shared" si="128"/>
        <v>-</v>
      </c>
      <c r="AG652" s="244" t="str">
        <f t="shared" si="135"/>
        <v>-</v>
      </c>
      <c r="AH652" s="245" t="str">
        <f t="shared" si="136"/>
        <v>-</v>
      </c>
      <c r="AI652" s="245" t="str">
        <f t="shared" si="137"/>
        <v>-</v>
      </c>
      <c r="AJ652" s="245" t="str" cm="1">
        <f t="array" ref="AJ652">IF($AG652=1, IF(ISBLANK($L652), "!", $L652), IFERROR(_xlfn.SWITCH(TRUE, AH652&lt;=0.5, "A", AH652&lt;=1, "B", AH652&lt;=1.5, "C", AH652&lt;=2, "D", AH652&lt;=2.5, "E", AH652&lt;=3, "F", AH652&lt;=1000, "G"), "-"))</f>
        <v>-</v>
      </c>
      <c r="AK652" s="245" t="str">
        <f t="shared" si="138"/>
        <v>-</v>
      </c>
      <c r="AL652" s="246" t="str">
        <f t="shared" si="139"/>
        <v>-</v>
      </c>
      <c r="AM652" s="237"/>
      <c r="AN652" s="237"/>
      <c r="AO652" s="237"/>
      <c r="AP652" s="237"/>
      <c r="AQ652" s="237"/>
      <c r="AR652" s="237"/>
      <c r="AS652" s="237"/>
      <c r="AT652" s="237"/>
      <c r="AU652" s="237"/>
      <c r="AV652" s="237"/>
      <c r="AW652" s="13"/>
      <c r="AX652" s="13"/>
    </row>
    <row r="653" spans="1:50" ht="12.75" customHeight="1" x14ac:dyDescent="0.2">
      <c r="A653" s="144">
        <f t="shared" si="126"/>
        <v>16</v>
      </c>
      <c r="B653" s="9">
        <v>630</v>
      </c>
      <c r="C653" s="213"/>
      <c r="D653" s="214"/>
      <c r="E653" s="79" t="str">
        <f>IF(ISBLANK(D653), "", VLOOKUP(D653, Z!$A$2:$C$4127, 3, FALSE))</f>
        <v/>
      </c>
      <c r="F653" s="215"/>
      <c r="G653" s="216"/>
      <c r="H653" s="217" t="b">
        <v>0</v>
      </c>
      <c r="I653" s="217" t="b">
        <v>0</v>
      </c>
      <c r="J653" s="152" t="str">
        <f t="shared" si="129"/>
        <v>-</v>
      </c>
      <c r="K653" s="218"/>
      <c r="L653" s="219"/>
      <c r="M653" s="220"/>
      <c r="N653" s="152" t="str">
        <f t="shared" si="130"/>
        <v>-</v>
      </c>
      <c r="O653" s="221"/>
      <c r="P653" s="222"/>
      <c r="Q653" s="214"/>
      <c r="R653" s="223"/>
      <c r="S653" s="213"/>
      <c r="T653" s="214"/>
      <c r="U653" s="79" t="str">
        <f>IF(ISBLANK(T653), "", VLOOKUP(T653, Z!$A$2:$C$4127, 3, FALSE))</f>
        <v/>
      </c>
      <c r="V653" s="225"/>
      <c r="W653" s="160">
        <f t="shared" si="131"/>
        <v>0</v>
      </c>
      <c r="X653" s="237"/>
      <c r="Y653" s="241">
        <f t="shared" si="132"/>
        <v>0</v>
      </c>
      <c r="Z653" s="242">
        <f t="shared" si="133"/>
        <v>15</v>
      </c>
      <c r="AA653" s="242">
        <v>0.75</v>
      </c>
      <c r="AB653" s="242">
        <f t="shared" si="127"/>
        <v>1.8</v>
      </c>
      <c r="AC653" s="242">
        <f t="shared" si="134"/>
        <v>43</v>
      </c>
      <c r="AD653" s="241" t="str" cm="1">
        <f t="array" ref="AD653">IFERROR(INDEX($AO$26:$AO$35, AF653), "-")</f>
        <v>-</v>
      </c>
      <c r="AE653" s="243" cm="1">
        <f t="array" ref="AE653">IFERROR(INDEX(($AP$26:$AS$35,$AP$36:$AV$40), IF($Y$20="B", MATCH($AF653, $AN$36:$AN$40, 0), MATCH($AF653, $AN$26:$AN$35, 0)), MATCH($AK653, $AP$25:$AV$25, 0), IF($Y$20="B", 2, 1)), 0)</f>
        <v>0</v>
      </c>
      <c r="AF653" s="244" t="str">
        <f t="shared" si="128"/>
        <v>-</v>
      </c>
      <c r="AG653" s="244" t="str">
        <f t="shared" si="135"/>
        <v>-</v>
      </c>
      <c r="AH653" s="245" t="str">
        <f t="shared" si="136"/>
        <v>-</v>
      </c>
      <c r="AI653" s="245" t="str">
        <f t="shared" si="137"/>
        <v>-</v>
      </c>
      <c r="AJ653" s="245" t="str" cm="1">
        <f t="array" ref="AJ653">IF($AG653=1, IF(ISBLANK($L653), "!", $L653), IFERROR(_xlfn.SWITCH(TRUE, AH653&lt;=0.5, "A", AH653&lt;=1, "B", AH653&lt;=1.5, "C", AH653&lt;=2, "D", AH653&lt;=2.5, "E", AH653&lt;=3, "F", AH653&lt;=1000, "G"), "-"))</f>
        <v>-</v>
      </c>
      <c r="AK653" s="245" t="str">
        <f t="shared" si="138"/>
        <v>-</v>
      </c>
      <c r="AL653" s="246" t="str">
        <f t="shared" si="139"/>
        <v>-</v>
      </c>
      <c r="AM653" s="237"/>
      <c r="AN653" s="237"/>
      <c r="AO653" s="237"/>
      <c r="AP653" s="237"/>
      <c r="AQ653" s="237"/>
      <c r="AR653" s="237"/>
      <c r="AS653" s="237"/>
      <c r="AT653" s="237"/>
      <c r="AU653" s="237"/>
      <c r="AV653" s="237"/>
      <c r="AW653" s="13"/>
      <c r="AX653" s="13"/>
    </row>
    <row r="654" spans="1:50" ht="12.75" customHeight="1" x14ac:dyDescent="0.2">
      <c r="A654" s="144">
        <f t="shared" si="126"/>
        <v>16</v>
      </c>
      <c r="B654" s="9">
        <v>631</v>
      </c>
      <c r="C654" s="213"/>
      <c r="D654" s="214"/>
      <c r="E654" s="79" t="str">
        <f>IF(ISBLANK(D654), "", VLOOKUP(D654, Z!$A$2:$C$4127, 3, FALSE))</f>
        <v/>
      </c>
      <c r="F654" s="215"/>
      <c r="G654" s="216"/>
      <c r="H654" s="217" t="b">
        <v>0</v>
      </c>
      <c r="I654" s="217" t="b">
        <v>0</v>
      </c>
      <c r="J654" s="152" t="str">
        <f t="shared" si="129"/>
        <v>-</v>
      </c>
      <c r="K654" s="218"/>
      <c r="L654" s="219"/>
      <c r="M654" s="220"/>
      <c r="N654" s="152" t="str">
        <f t="shared" si="130"/>
        <v>-</v>
      </c>
      <c r="O654" s="221"/>
      <c r="P654" s="222"/>
      <c r="Q654" s="214"/>
      <c r="R654" s="223"/>
      <c r="S654" s="213"/>
      <c r="T654" s="214"/>
      <c r="U654" s="79" t="str">
        <f>IF(ISBLANK(T654), "", VLOOKUP(T654, Z!$A$2:$C$4127, 3, FALSE))</f>
        <v/>
      </c>
      <c r="V654" s="225"/>
      <c r="W654" s="160">
        <f t="shared" si="131"/>
        <v>0</v>
      </c>
      <c r="X654" s="237"/>
      <c r="Y654" s="241">
        <f t="shared" si="132"/>
        <v>0</v>
      </c>
      <c r="Z654" s="242">
        <f t="shared" si="133"/>
        <v>15</v>
      </c>
      <c r="AA654" s="242">
        <v>0.75</v>
      </c>
      <c r="AB654" s="242">
        <f t="shared" si="127"/>
        <v>1.8</v>
      </c>
      <c r="AC654" s="242">
        <f t="shared" si="134"/>
        <v>43</v>
      </c>
      <c r="AD654" s="241" t="str" cm="1">
        <f t="array" ref="AD654">IFERROR(INDEX($AO$26:$AO$35, AF654), "-")</f>
        <v>-</v>
      </c>
      <c r="AE654" s="243" cm="1">
        <f t="array" ref="AE654">IFERROR(INDEX(($AP$26:$AS$35,$AP$36:$AV$40), IF($Y$20="B", MATCH($AF654, $AN$36:$AN$40, 0), MATCH($AF654, $AN$26:$AN$35, 0)), MATCH($AK654, $AP$25:$AV$25, 0), IF($Y$20="B", 2, 1)), 0)</f>
        <v>0</v>
      </c>
      <c r="AF654" s="244" t="str">
        <f t="shared" si="128"/>
        <v>-</v>
      </c>
      <c r="AG654" s="244" t="str">
        <f t="shared" si="135"/>
        <v>-</v>
      </c>
      <c r="AH654" s="245" t="str">
        <f t="shared" si="136"/>
        <v>-</v>
      </c>
      <c r="AI654" s="245" t="str">
        <f t="shared" si="137"/>
        <v>-</v>
      </c>
      <c r="AJ654" s="245" t="str" cm="1">
        <f t="array" ref="AJ654">IF($AG654=1, IF(ISBLANK($L654), "!", $L654), IFERROR(_xlfn.SWITCH(TRUE, AH654&lt;=0.5, "A", AH654&lt;=1, "B", AH654&lt;=1.5, "C", AH654&lt;=2, "D", AH654&lt;=2.5, "E", AH654&lt;=3, "F", AH654&lt;=1000, "G"), "-"))</f>
        <v>-</v>
      </c>
      <c r="AK654" s="245" t="str">
        <f t="shared" si="138"/>
        <v>-</v>
      </c>
      <c r="AL654" s="246" t="str">
        <f t="shared" si="139"/>
        <v>-</v>
      </c>
      <c r="AM654" s="237"/>
      <c r="AN654" s="237"/>
      <c r="AO654" s="237"/>
      <c r="AP654" s="237"/>
      <c r="AQ654" s="237"/>
      <c r="AR654" s="237"/>
      <c r="AS654" s="237"/>
      <c r="AT654" s="237"/>
      <c r="AU654" s="237"/>
      <c r="AV654" s="237"/>
      <c r="AW654" s="13"/>
      <c r="AX654" s="13"/>
    </row>
    <row r="655" spans="1:50" ht="12.75" customHeight="1" x14ac:dyDescent="0.2">
      <c r="A655" s="144">
        <f t="shared" si="126"/>
        <v>16</v>
      </c>
      <c r="B655" s="9">
        <v>632</v>
      </c>
      <c r="C655" s="213"/>
      <c r="D655" s="214"/>
      <c r="E655" s="79" t="str">
        <f>IF(ISBLANK(D655), "", VLOOKUP(D655, Z!$A$2:$C$4127, 3, FALSE))</f>
        <v/>
      </c>
      <c r="F655" s="215"/>
      <c r="G655" s="216"/>
      <c r="H655" s="217" t="b">
        <v>0</v>
      </c>
      <c r="I655" s="217" t="b">
        <v>0</v>
      </c>
      <c r="J655" s="152" t="str">
        <f t="shared" si="129"/>
        <v>-</v>
      </c>
      <c r="K655" s="218"/>
      <c r="L655" s="219"/>
      <c r="M655" s="220"/>
      <c r="N655" s="152" t="str">
        <f t="shared" si="130"/>
        <v>-</v>
      </c>
      <c r="O655" s="221"/>
      <c r="P655" s="222"/>
      <c r="Q655" s="214"/>
      <c r="R655" s="223"/>
      <c r="S655" s="213"/>
      <c r="T655" s="214"/>
      <c r="U655" s="79" t="str">
        <f>IF(ISBLANK(T655), "", VLOOKUP(T655, Z!$A$2:$C$4127, 3, FALSE))</f>
        <v/>
      </c>
      <c r="V655" s="225"/>
      <c r="W655" s="160">
        <f t="shared" si="131"/>
        <v>0</v>
      </c>
      <c r="X655" s="237"/>
      <c r="Y655" s="241">
        <f t="shared" si="132"/>
        <v>0</v>
      </c>
      <c r="Z655" s="242">
        <f t="shared" si="133"/>
        <v>15</v>
      </c>
      <c r="AA655" s="242">
        <v>0.75</v>
      </c>
      <c r="AB655" s="242">
        <f t="shared" si="127"/>
        <v>1.8</v>
      </c>
      <c r="AC655" s="242">
        <f t="shared" si="134"/>
        <v>43</v>
      </c>
      <c r="AD655" s="241" t="str" cm="1">
        <f t="array" ref="AD655">IFERROR(INDEX($AO$26:$AO$35, AF655), "-")</f>
        <v>-</v>
      </c>
      <c r="AE655" s="243" cm="1">
        <f t="array" ref="AE655">IFERROR(INDEX(($AP$26:$AS$35,$AP$36:$AV$40), IF($Y$20="B", MATCH($AF655, $AN$36:$AN$40, 0), MATCH($AF655, $AN$26:$AN$35, 0)), MATCH($AK655, $AP$25:$AV$25, 0), IF($Y$20="B", 2, 1)), 0)</f>
        <v>0</v>
      </c>
      <c r="AF655" s="244" t="str">
        <f t="shared" si="128"/>
        <v>-</v>
      </c>
      <c r="AG655" s="244" t="str">
        <f t="shared" si="135"/>
        <v>-</v>
      </c>
      <c r="AH655" s="245" t="str">
        <f t="shared" si="136"/>
        <v>-</v>
      </c>
      <c r="AI655" s="245" t="str">
        <f t="shared" si="137"/>
        <v>-</v>
      </c>
      <c r="AJ655" s="245" t="str" cm="1">
        <f t="array" ref="AJ655">IF($AG655=1, IF(ISBLANK($L655), "!", $L655), IFERROR(_xlfn.SWITCH(TRUE, AH655&lt;=0.5, "A", AH655&lt;=1, "B", AH655&lt;=1.5, "C", AH655&lt;=2, "D", AH655&lt;=2.5, "E", AH655&lt;=3, "F", AH655&lt;=1000, "G"), "-"))</f>
        <v>-</v>
      </c>
      <c r="AK655" s="245" t="str">
        <f t="shared" si="138"/>
        <v>-</v>
      </c>
      <c r="AL655" s="246" t="str">
        <f t="shared" si="139"/>
        <v>-</v>
      </c>
      <c r="AM655" s="237"/>
      <c r="AN655" s="237"/>
      <c r="AO655" s="237"/>
      <c r="AP655" s="237"/>
      <c r="AQ655" s="237"/>
      <c r="AR655" s="237"/>
      <c r="AS655" s="237"/>
      <c r="AT655" s="237"/>
      <c r="AU655" s="237"/>
      <c r="AV655" s="237"/>
      <c r="AW655" s="13"/>
      <c r="AX655" s="13"/>
    </row>
    <row r="656" spans="1:50" ht="12.75" customHeight="1" x14ac:dyDescent="0.2">
      <c r="A656" s="144">
        <f t="shared" si="126"/>
        <v>16</v>
      </c>
      <c r="B656" s="9">
        <v>633</v>
      </c>
      <c r="C656" s="213"/>
      <c r="D656" s="214"/>
      <c r="E656" s="79" t="str">
        <f>IF(ISBLANK(D656), "", VLOOKUP(D656, Z!$A$2:$C$4127, 3, FALSE))</f>
        <v/>
      </c>
      <c r="F656" s="215"/>
      <c r="G656" s="216"/>
      <c r="H656" s="217" t="b">
        <v>0</v>
      </c>
      <c r="I656" s="217" t="b">
        <v>0</v>
      </c>
      <c r="J656" s="152" t="str">
        <f t="shared" si="129"/>
        <v>-</v>
      </c>
      <c r="K656" s="218"/>
      <c r="L656" s="219"/>
      <c r="M656" s="220"/>
      <c r="N656" s="152" t="str">
        <f t="shared" si="130"/>
        <v>-</v>
      </c>
      <c r="O656" s="221"/>
      <c r="P656" s="222"/>
      <c r="Q656" s="214"/>
      <c r="R656" s="223"/>
      <c r="S656" s="213"/>
      <c r="T656" s="214"/>
      <c r="U656" s="79" t="str">
        <f>IF(ISBLANK(T656), "", VLOOKUP(T656, Z!$A$2:$C$4127, 3, FALSE))</f>
        <v/>
      </c>
      <c r="V656" s="225"/>
      <c r="W656" s="160">
        <f t="shared" si="131"/>
        <v>0</v>
      </c>
      <c r="X656" s="237"/>
      <c r="Y656" s="241">
        <f t="shared" si="132"/>
        <v>0</v>
      </c>
      <c r="Z656" s="242">
        <f t="shared" si="133"/>
        <v>15</v>
      </c>
      <c r="AA656" s="242">
        <v>0.75</v>
      </c>
      <c r="AB656" s="242">
        <f t="shared" si="127"/>
        <v>1.8</v>
      </c>
      <c r="AC656" s="242">
        <f t="shared" si="134"/>
        <v>43</v>
      </c>
      <c r="AD656" s="241" t="str" cm="1">
        <f t="array" ref="AD656">IFERROR(INDEX($AO$26:$AO$35, AF656), "-")</f>
        <v>-</v>
      </c>
      <c r="AE656" s="243" cm="1">
        <f t="array" ref="AE656">IFERROR(INDEX(($AP$26:$AS$35,$AP$36:$AV$40), IF($Y$20="B", MATCH($AF656, $AN$36:$AN$40, 0), MATCH($AF656, $AN$26:$AN$35, 0)), MATCH($AK656, $AP$25:$AV$25, 0), IF($Y$20="B", 2, 1)), 0)</f>
        <v>0</v>
      </c>
      <c r="AF656" s="244" t="str">
        <f t="shared" si="128"/>
        <v>-</v>
      </c>
      <c r="AG656" s="244" t="str">
        <f t="shared" si="135"/>
        <v>-</v>
      </c>
      <c r="AH656" s="245" t="str">
        <f t="shared" si="136"/>
        <v>-</v>
      </c>
      <c r="AI656" s="245" t="str">
        <f t="shared" si="137"/>
        <v>-</v>
      </c>
      <c r="AJ656" s="245" t="str" cm="1">
        <f t="array" ref="AJ656">IF($AG656=1, IF(ISBLANK($L656), "!", $L656), IFERROR(_xlfn.SWITCH(TRUE, AH656&lt;=0.5, "A", AH656&lt;=1, "B", AH656&lt;=1.5, "C", AH656&lt;=2, "D", AH656&lt;=2.5, "E", AH656&lt;=3, "F", AH656&lt;=1000, "G"), "-"))</f>
        <v>-</v>
      </c>
      <c r="AK656" s="245" t="str">
        <f t="shared" si="138"/>
        <v>-</v>
      </c>
      <c r="AL656" s="246" t="str">
        <f t="shared" si="139"/>
        <v>-</v>
      </c>
      <c r="AM656" s="237"/>
      <c r="AN656" s="237"/>
      <c r="AO656" s="237"/>
      <c r="AP656" s="237"/>
      <c r="AQ656" s="237"/>
      <c r="AR656" s="237"/>
      <c r="AS656" s="237"/>
      <c r="AT656" s="237"/>
      <c r="AU656" s="237"/>
      <c r="AV656" s="237"/>
      <c r="AW656" s="13"/>
      <c r="AX656" s="13"/>
    </row>
    <row r="657" spans="1:50" ht="12.75" customHeight="1" x14ac:dyDescent="0.2">
      <c r="A657" s="144">
        <f t="shared" si="126"/>
        <v>16</v>
      </c>
      <c r="B657" s="9">
        <v>634</v>
      </c>
      <c r="C657" s="213"/>
      <c r="D657" s="214"/>
      <c r="E657" s="79" t="str">
        <f>IF(ISBLANK(D657), "", VLOOKUP(D657, Z!$A$2:$C$4127, 3, FALSE))</f>
        <v/>
      </c>
      <c r="F657" s="215"/>
      <c r="G657" s="216"/>
      <c r="H657" s="217" t="b">
        <v>0</v>
      </c>
      <c r="I657" s="217" t="b">
        <v>0</v>
      </c>
      <c r="J657" s="152" t="str">
        <f t="shared" si="129"/>
        <v>-</v>
      </c>
      <c r="K657" s="218"/>
      <c r="L657" s="219"/>
      <c r="M657" s="220"/>
      <c r="N657" s="152" t="str">
        <f t="shared" si="130"/>
        <v>-</v>
      </c>
      <c r="O657" s="221"/>
      <c r="P657" s="222"/>
      <c r="Q657" s="214"/>
      <c r="R657" s="223"/>
      <c r="S657" s="213"/>
      <c r="T657" s="214"/>
      <c r="U657" s="79" t="str">
        <f>IF(ISBLANK(T657), "", VLOOKUP(T657, Z!$A$2:$C$4127, 3, FALSE))</f>
        <v/>
      </c>
      <c r="V657" s="225"/>
      <c r="W657" s="160">
        <f t="shared" si="131"/>
        <v>0</v>
      </c>
      <c r="X657" s="237"/>
      <c r="Y657" s="241">
        <f t="shared" si="132"/>
        <v>0</v>
      </c>
      <c r="Z657" s="242">
        <f t="shared" si="133"/>
        <v>15</v>
      </c>
      <c r="AA657" s="242">
        <v>0.75</v>
      </c>
      <c r="AB657" s="242">
        <f t="shared" si="127"/>
        <v>1.8</v>
      </c>
      <c r="AC657" s="242">
        <f t="shared" si="134"/>
        <v>43</v>
      </c>
      <c r="AD657" s="241" t="str" cm="1">
        <f t="array" ref="AD657">IFERROR(INDEX($AO$26:$AO$35, AF657), "-")</f>
        <v>-</v>
      </c>
      <c r="AE657" s="243" cm="1">
        <f t="array" ref="AE657">IFERROR(INDEX(($AP$26:$AS$35,$AP$36:$AV$40), IF($Y$20="B", MATCH($AF657, $AN$36:$AN$40, 0), MATCH($AF657, $AN$26:$AN$35, 0)), MATCH($AK657, $AP$25:$AV$25, 0), IF($Y$20="B", 2, 1)), 0)</f>
        <v>0</v>
      </c>
      <c r="AF657" s="244" t="str">
        <f t="shared" si="128"/>
        <v>-</v>
      </c>
      <c r="AG657" s="244" t="str">
        <f t="shared" si="135"/>
        <v>-</v>
      </c>
      <c r="AH657" s="245" t="str">
        <f t="shared" si="136"/>
        <v>-</v>
      </c>
      <c r="AI657" s="245" t="str">
        <f t="shared" si="137"/>
        <v>-</v>
      </c>
      <c r="AJ657" s="245" t="str" cm="1">
        <f t="array" ref="AJ657">IF($AG657=1, IF(ISBLANK($L657), "!", $L657), IFERROR(_xlfn.SWITCH(TRUE, AH657&lt;=0.5, "A", AH657&lt;=1, "B", AH657&lt;=1.5, "C", AH657&lt;=2, "D", AH657&lt;=2.5, "E", AH657&lt;=3, "F", AH657&lt;=1000, "G"), "-"))</f>
        <v>-</v>
      </c>
      <c r="AK657" s="245" t="str">
        <f t="shared" si="138"/>
        <v>-</v>
      </c>
      <c r="AL657" s="246" t="str">
        <f t="shared" si="139"/>
        <v>-</v>
      </c>
      <c r="AM657" s="237"/>
      <c r="AN657" s="237"/>
      <c r="AO657" s="237"/>
      <c r="AP657" s="237"/>
      <c r="AQ657" s="237"/>
      <c r="AR657" s="237"/>
      <c r="AS657" s="237"/>
      <c r="AT657" s="237"/>
      <c r="AU657" s="237"/>
      <c r="AV657" s="237"/>
      <c r="AW657" s="13"/>
      <c r="AX657" s="13"/>
    </row>
    <row r="658" spans="1:50" ht="12.75" customHeight="1" x14ac:dyDescent="0.2">
      <c r="A658" s="144">
        <f t="shared" si="126"/>
        <v>16</v>
      </c>
      <c r="B658" s="9">
        <v>635</v>
      </c>
      <c r="C658" s="213"/>
      <c r="D658" s="214"/>
      <c r="E658" s="79" t="str">
        <f>IF(ISBLANK(D658), "", VLOOKUP(D658, Z!$A$2:$C$4127, 3, FALSE))</f>
        <v/>
      </c>
      <c r="F658" s="215"/>
      <c r="G658" s="216"/>
      <c r="H658" s="217" t="b">
        <v>0</v>
      </c>
      <c r="I658" s="217" t="b">
        <v>0</v>
      </c>
      <c r="J658" s="152" t="str">
        <f t="shared" si="129"/>
        <v>-</v>
      </c>
      <c r="K658" s="218"/>
      <c r="L658" s="219"/>
      <c r="M658" s="220"/>
      <c r="N658" s="152" t="str">
        <f t="shared" si="130"/>
        <v>-</v>
      </c>
      <c r="O658" s="221"/>
      <c r="P658" s="222"/>
      <c r="Q658" s="214"/>
      <c r="R658" s="223"/>
      <c r="S658" s="213"/>
      <c r="T658" s="214"/>
      <c r="U658" s="79" t="str">
        <f>IF(ISBLANK(T658), "", VLOOKUP(T658, Z!$A$2:$C$4127, 3, FALSE))</f>
        <v/>
      </c>
      <c r="V658" s="225"/>
      <c r="W658" s="160">
        <f t="shared" si="131"/>
        <v>0</v>
      </c>
      <c r="X658" s="237"/>
      <c r="Y658" s="241">
        <f t="shared" si="132"/>
        <v>0</v>
      </c>
      <c r="Z658" s="242">
        <f t="shared" si="133"/>
        <v>15</v>
      </c>
      <c r="AA658" s="242">
        <v>0.75</v>
      </c>
      <c r="AB658" s="242">
        <f t="shared" si="127"/>
        <v>1.8</v>
      </c>
      <c r="AC658" s="242">
        <f t="shared" si="134"/>
        <v>43</v>
      </c>
      <c r="AD658" s="241" t="str" cm="1">
        <f t="array" ref="AD658">IFERROR(INDEX($AO$26:$AO$35, AF658), "-")</f>
        <v>-</v>
      </c>
      <c r="AE658" s="243" cm="1">
        <f t="array" ref="AE658">IFERROR(INDEX(($AP$26:$AS$35,$AP$36:$AV$40), IF($Y$20="B", MATCH($AF658, $AN$36:$AN$40, 0), MATCH($AF658, $AN$26:$AN$35, 0)), MATCH($AK658, $AP$25:$AV$25, 0), IF($Y$20="B", 2, 1)), 0)</f>
        <v>0</v>
      </c>
      <c r="AF658" s="244" t="str">
        <f t="shared" si="128"/>
        <v>-</v>
      </c>
      <c r="AG658" s="244" t="str">
        <f t="shared" si="135"/>
        <v>-</v>
      </c>
      <c r="AH658" s="245" t="str">
        <f t="shared" si="136"/>
        <v>-</v>
      </c>
      <c r="AI658" s="245" t="str">
        <f t="shared" si="137"/>
        <v>-</v>
      </c>
      <c r="AJ658" s="245" t="str" cm="1">
        <f t="array" ref="AJ658">IF($AG658=1, IF(ISBLANK($L658), "!", $L658), IFERROR(_xlfn.SWITCH(TRUE, AH658&lt;=0.5, "A", AH658&lt;=1, "B", AH658&lt;=1.5, "C", AH658&lt;=2, "D", AH658&lt;=2.5, "E", AH658&lt;=3, "F", AH658&lt;=1000, "G"), "-"))</f>
        <v>-</v>
      </c>
      <c r="AK658" s="245" t="str">
        <f t="shared" si="138"/>
        <v>-</v>
      </c>
      <c r="AL658" s="246" t="str">
        <f t="shared" si="139"/>
        <v>-</v>
      </c>
      <c r="AM658" s="237"/>
      <c r="AN658" s="237"/>
      <c r="AO658" s="237"/>
      <c r="AP658" s="237"/>
      <c r="AQ658" s="237"/>
      <c r="AR658" s="237"/>
      <c r="AS658" s="237"/>
      <c r="AT658" s="237"/>
      <c r="AU658" s="237"/>
      <c r="AV658" s="237"/>
      <c r="AW658" s="13"/>
      <c r="AX658" s="13"/>
    </row>
    <row r="659" spans="1:50" ht="12.75" customHeight="1" x14ac:dyDescent="0.2">
      <c r="A659" s="144">
        <f t="shared" si="126"/>
        <v>16</v>
      </c>
      <c r="B659" s="9">
        <v>636</v>
      </c>
      <c r="C659" s="213"/>
      <c r="D659" s="214"/>
      <c r="E659" s="79" t="str">
        <f>IF(ISBLANK(D659), "", VLOOKUP(D659, Z!$A$2:$C$4127, 3, FALSE))</f>
        <v/>
      </c>
      <c r="F659" s="215"/>
      <c r="G659" s="216"/>
      <c r="H659" s="217" t="b">
        <v>0</v>
      </c>
      <c r="I659" s="217" t="b">
        <v>0</v>
      </c>
      <c r="J659" s="152" t="str">
        <f t="shared" si="129"/>
        <v>-</v>
      </c>
      <c r="K659" s="218"/>
      <c r="L659" s="219"/>
      <c r="M659" s="220"/>
      <c r="N659" s="152" t="str">
        <f t="shared" si="130"/>
        <v>-</v>
      </c>
      <c r="O659" s="221"/>
      <c r="P659" s="222"/>
      <c r="Q659" s="214"/>
      <c r="R659" s="223"/>
      <c r="S659" s="213"/>
      <c r="T659" s="214"/>
      <c r="U659" s="79" t="str">
        <f>IF(ISBLANK(T659), "", VLOOKUP(T659, Z!$A$2:$C$4127, 3, FALSE))</f>
        <v/>
      </c>
      <c r="V659" s="225"/>
      <c r="W659" s="160">
        <f t="shared" si="131"/>
        <v>0</v>
      </c>
      <c r="X659" s="237"/>
      <c r="Y659" s="241">
        <f t="shared" si="132"/>
        <v>0</v>
      </c>
      <c r="Z659" s="242">
        <f t="shared" si="133"/>
        <v>15</v>
      </c>
      <c r="AA659" s="242">
        <v>0.75</v>
      </c>
      <c r="AB659" s="242">
        <f t="shared" si="127"/>
        <v>1.8</v>
      </c>
      <c r="AC659" s="242">
        <f t="shared" si="134"/>
        <v>43</v>
      </c>
      <c r="AD659" s="241" t="str" cm="1">
        <f t="array" ref="AD659">IFERROR(INDEX($AO$26:$AO$35, AF659), "-")</f>
        <v>-</v>
      </c>
      <c r="AE659" s="243" cm="1">
        <f t="array" ref="AE659">IFERROR(INDEX(($AP$26:$AS$35,$AP$36:$AV$40), IF($Y$20="B", MATCH($AF659, $AN$36:$AN$40, 0), MATCH($AF659, $AN$26:$AN$35, 0)), MATCH($AK659, $AP$25:$AV$25, 0), IF($Y$20="B", 2, 1)), 0)</f>
        <v>0</v>
      </c>
      <c r="AF659" s="244" t="str">
        <f t="shared" si="128"/>
        <v>-</v>
      </c>
      <c r="AG659" s="244" t="str">
        <f t="shared" si="135"/>
        <v>-</v>
      </c>
      <c r="AH659" s="245" t="str">
        <f t="shared" si="136"/>
        <v>-</v>
      </c>
      <c r="AI659" s="245" t="str">
        <f t="shared" si="137"/>
        <v>-</v>
      </c>
      <c r="AJ659" s="245" t="str" cm="1">
        <f t="array" ref="AJ659">IF($AG659=1, IF(ISBLANK($L659), "!", $L659), IFERROR(_xlfn.SWITCH(TRUE, AH659&lt;=0.5, "A", AH659&lt;=1, "B", AH659&lt;=1.5, "C", AH659&lt;=2, "D", AH659&lt;=2.5, "E", AH659&lt;=3, "F", AH659&lt;=1000, "G"), "-"))</f>
        <v>-</v>
      </c>
      <c r="AK659" s="245" t="str">
        <f t="shared" si="138"/>
        <v>-</v>
      </c>
      <c r="AL659" s="246" t="str">
        <f t="shared" si="139"/>
        <v>-</v>
      </c>
      <c r="AM659" s="237"/>
      <c r="AN659" s="237"/>
      <c r="AO659" s="237"/>
      <c r="AP659" s="237"/>
      <c r="AQ659" s="237"/>
      <c r="AR659" s="237"/>
      <c r="AS659" s="237"/>
      <c r="AT659" s="237"/>
      <c r="AU659" s="237"/>
      <c r="AV659" s="237"/>
      <c r="AW659" s="13"/>
      <c r="AX659" s="13"/>
    </row>
    <row r="660" spans="1:50" ht="12.75" customHeight="1" x14ac:dyDescent="0.2">
      <c r="A660" s="144">
        <f t="shared" si="126"/>
        <v>16</v>
      </c>
      <c r="B660" s="9">
        <v>637</v>
      </c>
      <c r="C660" s="213"/>
      <c r="D660" s="214"/>
      <c r="E660" s="79" t="str">
        <f>IF(ISBLANK(D660), "", VLOOKUP(D660, Z!$A$2:$C$4127, 3, FALSE))</f>
        <v/>
      </c>
      <c r="F660" s="215"/>
      <c r="G660" s="216"/>
      <c r="H660" s="217" t="b">
        <v>0</v>
      </c>
      <c r="I660" s="217" t="b">
        <v>0</v>
      </c>
      <c r="J660" s="152" t="str">
        <f t="shared" si="129"/>
        <v>-</v>
      </c>
      <c r="K660" s="218"/>
      <c r="L660" s="219"/>
      <c r="M660" s="220"/>
      <c r="N660" s="152" t="str">
        <f t="shared" si="130"/>
        <v>-</v>
      </c>
      <c r="O660" s="221"/>
      <c r="P660" s="222"/>
      <c r="Q660" s="214"/>
      <c r="R660" s="223"/>
      <c r="S660" s="213"/>
      <c r="T660" s="214"/>
      <c r="U660" s="79" t="str">
        <f>IF(ISBLANK(T660), "", VLOOKUP(T660, Z!$A$2:$C$4127, 3, FALSE))</f>
        <v/>
      </c>
      <c r="V660" s="225"/>
      <c r="W660" s="160">
        <f t="shared" si="131"/>
        <v>0</v>
      </c>
      <c r="X660" s="237"/>
      <c r="Y660" s="241">
        <f t="shared" si="132"/>
        <v>0</v>
      </c>
      <c r="Z660" s="242">
        <f t="shared" si="133"/>
        <v>15</v>
      </c>
      <c r="AA660" s="242">
        <v>0.75</v>
      </c>
      <c r="AB660" s="242">
        <f t="shared" si="127"/>
        <v>1.8</v>
      </c>
      <c r="AC660" s="242">
        <f t="shared" si="134"/>
        <v>43</v>
      </c>
      <c r="AD660" s="241" t="str" cm="1">
        <f t="array" ref="AD660">IFERROR(INDEX($AO$26:$AO$35, AF660), "-")</f>
        <v>-</v>
      </c>
      <c r="AE660" s="243" cm="1">
        <f t="array" ref="AE660">IFERROR(INDEX(($AP$26:$AS$35,$AP$36:$AV$40), IF($Y$20="B", MATCH($AF660, $AN$36:$AN$40, 0), MATCH($AF660, $AN$26:$AN$35, 0)), MATCH($AK660, $AP$25:$AV$25, 0), IF($Y$20="B", 2, 1)), 0)</f>
        <v>0</v>
      </c>
      <c r="AF660" s="244" t="str">
        <f t="shared" si="128"/>
        <v>-</v>
      </c>
      <c r="AG660" s="244" t="str">
        <f t="shared" si="135"/>
        <v>-</v>
      </c>
      <c r="AH660" s="245" t="str">
        <f t="shared" si="136"/>
        <v>-</v>
      </c>
      <c r="AI660" s="245" t="str">
        <f t="shared" si="137"/>
        <v>-</v>
      </c>
      <c r="AJ660" s="245" t="str" cm="1">
        <f t="array" ref="AJ660">IF($AG660=1, IF(ISBLANK($L660), "!", $L660), IFERROR(_xlfn.SWITCH(TRUE, AH660&lt;=0.5, "A", AH660&lt;=1, "B", AH660&lt;=1.5, "C", AH660&lt;=2, "D", AH660&lt;=2.5, "E", AH660&lt;=3, "F", AH660&lt;=1000, "G"), "-"))</f>
        <v>-</v>
      </c>
      <c r="AK660" s="245" t="str">
        <f t="shared" si="138"/>
        <v>-</v>
      </c>
      <c r="AL660" s="246" t="str">
        <f t="shared" si="139"/>
        <v>-</v>
      </c>
      <c r="AM660" s="237"/>
      <c r="AN660" s="237"/>
      <c r="AO660" s="237"/>
      <c r="AP660" s="237"/>
      <c r="AQ660" s="237"/>
      <c r="AR660" s="237"/>
      <c r="AS660" s="237"/>
      <c r="AT660" s="237"/>
      <c r="AU660" s="237"/>
      <c r="AV660" s="237"/>
      <c r="AW660" s="13"/>
      <c r="AX660" s="13"/>
    </row>
    <row r="661" spans="1:50" ht="12.75" customHeight="1" x14ac:dyDescent="0.2">
      <c r="A661" s="144">
        <f t="shared" si="126"/>
        <v>16</v>
      </c>
      <c r="B661" s="9">
        <v>638</v>
      </c>
      <c r="C661" s="213"/>
      <c r="D661" s="214"/>
      <c r="E661" s="79" t="str">
        <f>IF(ISBLANK(D661), "", VLOOKUP(D661, Z!$A$2:$C$4127, 3, FALSE))</f>
        <v/>
      </c>
      <c r="F661" s="215"/>
      <c r="G661" s="216"/>
      <c r="H661" s="217" t="b">
        <v>0</v>
      </c>
      <c r="I661" s="217" t="b">
        <v>0</v>
      </c>
      <c r="J661" s="152" t="str">
        <f t="shared" si="129"/>
        <v>-</v>
      </c>
      <c r="K661" s="218"/>
      <c r="L661" s="219"/>
      <c r="M661" s="220"/>
      <c r="N661" s="152" t="str">
        <f t="shared" si="130"/>
        <v>-</v>
      </c>
      <c r="O661" s="221"/>
      <c r="P661" s="222"/>
      <c r="Q661" s="214"/>
      <c r="R661" s="223"/>
      <c r="S661" s="213"/>
      <c r="T661" s="214"/>
      <c r="U661" s="79" t="str">
        <f>IF(ISBLANK(T661), "", VLOOKUP(T661, Z!$A$2:$C$4127, 3, FALSE))</f>
        <v/>
      </c>
      <c r="V661" s="225"/>
      <c r="W661" s="160">
        <f t="shared" si="131"/>
        <v>0</v>
      </c>
      <c r="X661" s="237"/>
      <c r="Y661" s="241">
        <f t="shared" si="132"/>
        <v>0</v>
      </c>
      <c r="Z661" s="242">
        <f t="shared" si="133"/>
        <v>15</v>
      </c>
      <c r="AA661" s="242">
        <v>0.75</v>
      </c>
      <c r="AB661" s="242">
        <f t="shared" si="127"/>
        <v>1.8</v>
      </c>
      <c r="AC661" s="242">
        <f t="shared" si="134"/>
        <v>43</v>
      </c>
      <c r="AD661" s="241" t="str" cm="1">
        <f t="array" ref="AD661">IFERROR(INDEX($AO$26:$AO$35, AF661), "-")</f>
        <v>-</v>
      </c>
      <c r="AE661" s="243" cm="1">
        <f t="array" ref="AE661">IFERROR(INDEX(($AP$26:$AS$35,$AP$36:$AV$40), IF($Y$20="B", MATCH($AF661, $AN$36:$AN$40, 0), MATCH($AF661, $AN$26:$AN$35, 0)), MATCH($AK661, $AP$25:$AV$25, 0), IF($Y$20="B", 2, 1)), 0)</f>
        <v>0</v>
      </c>
      <c r="AF661" s="244" t="str">
        <f t="shared" si="128"/>
        <v>-</v>
      </c>
      <c r="AG661" s="244" t="str">
        <f t="shared" si="135"/>
        <v>-</v>
      </c>
      <c r="AH661" s="245" t="str">
        <f t="shared" si="136"/>
        <v>-</v>
      </c>
      <c r="AI661" s="245" t="str">
        <f t="shared" si="137"/>
        <v>-</v>
      </c>
      <c r="AJ661" s="245" t="str" cm="1">
        <f t="array" ref="AJ661">IF($AG661=1, IF(ISBLANK($L661), "!", $L661), IFERROR(_xlfn.SWITCH(TRUE, AH661&lt;=0.5, "A", AH661&lt;=1, "B", AH661&lt;=1.5, "C", AH661&lt;=2, "D", AH661&lt;=2.5, "E", AH661&lt;=3, "F", AH661&lt;=1000, "G"), "-"))</f>
        <v>-</v>
      </c>
      <c r="AK661" s="245" t="str">
        <f t="shared" si="138"/>
        <v>-</v>
      </c>
      <c r="AL661" s="246" t="str">
        <f t="shared" si="139"/>
        <v>-</v>
      </c>
      <c r="AM661" s="237"/>
      <c r="AN661" s="237"/>
      <c r="AO661" s="237"/>
      <c r="AP661" s="237"/>
      <c r="AQ661" s="237"/>
      <c r="AR661" s="237"/>
      <c r="AS661" s="237"/>
      <c r="AT661" s="237"/>
      <c r="AU661" s="237"/>
      <c r="AV661" s="237"/>
      <c r="AW661" s="13"/>
      <c r="AX661" s="13"/>
    </row>
    <row r="662" spans="1:50" ht="12.75" customHeight="1" x14ac:dyDescent="0.2">
      <c r="A662" s="144">
        <f t="shared" si="126"/>
        <v>16</v>
      </c>
      <c r="B662" s="9">
        <v>639</v>
      </c>
      <c r="C662" s="213"/>
      <c r="D662" s="214"/>
      <c r="E662" s="79" t="str">
        <f>IF(ISBLANK(D662), "", VLOOKUP(D662, Z!$A$2:$C$4127, 3, FALSE))</f>
        <v/>
      </c>
      <c r="F662" s="215"/>
      <c r="G662" s="216"/>
      <c r="H662" s="217" t="b">
        <v>0</v>
      </c>
      <c r="I662" s="217" t="b">
        <v>0</v>
      </c>
      <c r="J662" s="152" t="str">
        <f t="shared" si="129"/>
        <v>-</v>
      </c>
      <c r="K662" s="218"/>
      <c r="L662" s="219"/>
      <c r="M662" s="220"/>
      <c r="N662" s="152" t="str">
        <f t="shared" si="130"/>
        <v>-</v>
      </c>
      <c r="O662" s="221"/>
      <c r="P662" s="222"/>
      <c r="Q662" s="214"/>
      <c r="R662" s="223"/>
      <c r="S662" s="213"/>
      <c r="T662" s="214"/>
      <c r="U662" s="79" t="str">
        <f>IF(ISBLANK(T662), "", VLOOKUP(T662, Z!$A$2:$C$4127, 3, FALSE))</f>
        <v/>
      </c>
      <c r="V662" s="225"/>
      <c r="W662" s="160">
        <f t="shared" si="131"/>
        <v>0</v>
      </c>
      <c r="X662" s="237"/>
      <c r="Y662" s="241">
        <f t="shared" si="132"/>
        <v>0</v>
      </c>
      <c r="Z662" s="242">
        <f t="shared" si="133"/>
        <v>15</v>
      </c>
      <c r="AA662" s="242">
        <v>0.75</v>
      </c>
      <c r="AB662" s="242">
        <f t="shared" si="127"/>
        <v>1.8</v>
      </c>
      <c r="AC662" s="242">
        <f t="shared" si="134"/>
        <v>43</v>
      </c>
      <c r="AD662" s="241" t="str" cm="1">
        <f t="array" ref="AD662">IFERROR(INDEX($AO$26:$AO$35, AF662), "-")</f>
        <v>-</v>
      </c>
      <c r="AE662" s="243" cm="1">
        <f t="array" ref="AE662">IFERROR(INDEX(($AP$26:$AS$35,$AP$36:$AV$40), IF($Y$20="B", MATCH($AF662, $AN$36:$AN$40, 0), MATCH($AF662, $AN$26:$AN$35, 0)), MATCH($AK662, $AP$25:$AV$25, 0), IF($Y$20="B", 2, 1)), 0)</f>
        <v>0</v>
      </c>
      <c r="AF662" s="244" t="str">
        <f t="shared" si="128"/>
        <v>-</v>
      </c>
      <c r="AG662" s="244" t="str">
        <f t="shared" si="135"/>
        <v>-</v>
      </c>
      <c r="AH662" s="245" t="str">
        <f t="shared" si="136"/>
        <v>-</v>
      </c>
      <c r="AI662" s="245" t="str">
        <f t="shared" si="137"/>
        <v>-</v>
      </c>
      <c r="AJ662" s="245" t="str" cm="1">
        <f t="array" ref="AJ662">IF($AG662=1, IF(ISBLANK($L662), "!", $L662), IFERROR(_xlfn.SWITCH(TRUE, AH662&lt;=0.5, "A", AH662&lt;=1, "B", AH662&lt;=1.5, "C", AH662&lt;=2, "D", AH662&lt;=2.5, "E", AH662&lt;=3, "F", AH662&lt;=1000, "G"), "-"))</f>
        <v>-</v>
      </c>
      <c r="AK662" s="245" t="str">
        <f t="shared" si="138"/>
        <v>-</v>
      </c>
      <c r="AL662" s="246" t="str">
        <f t="shared" si="139"/>
        <v>-</v>
      </c>
      <c r="AM662" s="237"/>
      <c r="AN662" s="237"/>
      <c r="AO662" s="237"/>
      <c r="AP662" s="237"/>
      <c r="AQ662" s="237"/>
      <c r="AR662" s="237"/>
      <c r="AS662" s="237"/>
      <c r="AT662" s="237"/>
      <c r="AU662" s="237"/>
      <c r="AV662" s="237"/>
      <c r="AW662" s="13"/>
      <c r="AX662" s="13"/>
    </row>
    <row r="663" spans="1:50" ht="12.75" customHeight="1" x14ac:dyDescent="0.2">
      <c r="A663" s="144">
        <f t="shared" si="126"/>
        <v>16</v>
      </c>
      <c r="B663" s="9">
        <v>640</v>
      </c>
      <c r="C663" s="213"/>
      <c r="D663" s="214"/>
      <c r="E663" s="79" t="str">
        <f>IF(ISBLANK(D663), "", VLOOKUP(D663, Z!$A$2:$C$4127, 3, FALSE))</f>
        <v/>
      </c>
      <c r="F663" s="215"/>
      <c r="G663" s="216"/>
      <c r="H663" s="217" t="b">
        <v>0</v>
      </c>
      <c r="I663" s="217" t="b">
        <v>0</v>
      </c>
      <c r="J663" s="152" t="str">
        <f t="shared" si="129"/>
        <v>-</v>
      </c>
      <c r="K663" s="218"/>
      <c r="L663" s="219"/>
      <c r="M663" s="220"/>
      <c r="N663" s="152" t="str">
        <f t="shared" si="130"/>
        <v>-</v>
      </c>
      <c r="O663" s="221"/>
      <c r="P663" s="222"/>
      <c r="Q663" s="214"/>
      <c r="R663" s="223"/>
      <c r="S663" s="213"/>
      <c r="T663" s="214"/>
      <c r="U663" s="79" t="str">
        <f>IF(ISBLANK(T663), "", VLOOKUP(T663, Z!$A$2:$C$4127, 3, FALSE))</f>
        <v/>
      </c>
      <c r="V663" s="225"/>
      <c r="W663" s="160">
        <f t="shared" si="131"/>
        <v>0</v>
      </c>
      <c r="X663" s="237"/>
      <c r="Y663" s="241">
        <f t="shared" si="132"/>
        <v>0</v>
      </c>
      <c r="Z663" s="242">
        <f t="shared" si="133"/>
        <v>15</v>
      </c>
      <c r="AA663" s="242">
        <v>0.75</v>
      </c>
      <c r="AB663" s="242">
        <f t="shared" si="127"/>
        <v>1.8</v>
      </c>
      <c r="AC663" s="242">
        <f t="shared" si="134"/>
        <v>43</v>
      </c>
      <c r="AD663" s="241" t="str" cm="1">
        <f t="array" ref="AD663">IFERROR(INDEX($AO$26:$AO$35, AF663), "-")</f>
        <v>-</v>
      </c>
      <c r="AE663" s="243" cm="1">
        <f t="array" ref="AE663">IFERROR(INDEX(($AP$26:$AS$35,$AP$36:$AV$40), IF($Y$20="B", MATCH($AF663, $AN$36:$AN$40, 0), MATCH($AF663, $AN$26:$AN$35, 0)), MATCH($AK663, $AP$25:$AV$25, 0), IF($Y$20="B", 2, 1)), 0)</f>
        <v>0</v>
      </c>
      <c r="AF663" s="244" t="str">
        <f t="shared" si="128"/>
        <v>-</v>
      </c>
      <c r="AG663" s="244" t="str">
        <f t="shared" si="135"/>
        <v>-</v>
      </c>
      <c r="AH663" s="245" t="str">
        <f t="shared" si="136"/>
        <v>-</v>
      </c>
      <c r="AI663" s="245" t="str">
        <f t="shared" si="137"/>
        <v>-</v>
      </c>
      <c r="AJ663" s="245" t="str" cm="1">
        <f t="array" ref="AJ663">IF($AG663=1, IF(ISBLANK($L663), "!", $L663), IFERROR(_xlfn.SWITCH(TRUE, AH663&lt;=0.5, "A", AH663&lt;=1, "B", AH663&lt;=1.5, "C", AH663&lt;=2, "D", AH663&lt;=2.5, "E", AH663&lt;=3, "F", AH663&lt;=1000, "G"), "-"))</f>
        <v>-</v>
      </c>
      <c r="AK663" s="245" t="str">
        <f t="shared" si="138"/>
        <v>-</v>
      </c>
      <c r="AL663" s="246" t="str">
        <f t="shared" si="139"/>
        <v>-</v>
      </c>
      <c r="AM663" s="237"/>
      <c r="AN663" s="237"/>
      <c r="AO663" s="237"/>
      <c r="AP663" s="237"/>
      <c r="AQ663" s="237"/>
      <c r="AR663" s="237"/>
      <c r="AS663" s="237"/>
      <c r="AT663" s="237"/>
      <c r="AU663" s="237"/>
      <c r="AV663" s="237"/>
      <c r="AW663" s="13"/>
      <c r="AX663" s="13"/>
    </row>
    <row r="664" spans="1:50" ht="12.75" customHeight="1" x14ac:dyDescent="0.2">
      <c r="A664" s="144">
        <f t="shared" ref="A664:A727" si="140">COUNTBLANK(C664:G664) + COUNTBLANK(O664:W664) + IF(I664, COUNTBLANK(K664:L664), COUNTBLANK(J664:N664))</f>
        <v>16</v>
      </c>
      <c r="B664" s="9">
        <v>641</v>
      </c>
      <c r="C664" s="213"/>
      <c r="D664" s="214"/>
      <c r="E664" s="79" t="str">
        <f>IF(ISBLANK(D664), "", VLOOKUP(D664, Z!$A$2:$C$4127, 3, FALSE))</f>
        <v/>
      </c>
      <c r="F664" s="215"/>
      <c r="G664" s="216"/>
      <c r="H664" s="217" t="b">
        <v>0</v>
      </c>
      <c r="I664" s="217" t="b">
        <v>0</v>
      </c>
      <c r="J664" s="152" t="str">
        <f t="shared" si="129"/>
        <v>-</v>
      </c>
      <c r="K664" s="218"/>
      <c r="L664" s="219"/>
      <c r="M664" s="220"/>
      <c r="N664" s="152" t="str">
        <f t="shared" si="130"/>
        <v>-</v>
      </c>
      <c r="O664" s="221"/>
      <c r="P664" s="222"/>
      <c r="Q664" s="214"/>
      <c r="R664" s="223"/>
      <c r="S664" s="213"/>
      <c r="T664" s="214"/>
      <c r="U664" s="79" t="str">
        <f>IF(ISBLANK(T664), "", VLOOKUP(T664, Z!$A$2:$C$4127, 3, FALSE))</f>
        <v/>
      </c>
      <c r="V664" s="225"/>
      <c r="W664" s="160">
        <f t="shared" si="131"/>
        <v>0</v>
      </c>
      <c r="X664" s="237"/>
      <c r="Y664" s="241">
        <f t="shared" si="132"/>
        <v>0</v>
      </c>
      <c r="Z664" s="242">
        <f t="shared" si="133"/>
        <v>15</v>
      </c>
      <c r="AA664" s="242">
        <v>0.75</v>
      </c>
      <c r="AB664" s="242">
        <f t="shared" ref="AB664:AB727" si="141">IF(H664, 1.4, 1.8)</f>
        <v>1.8</v>
      </c>
      <c r="AC664" s="242">
        <f t="shared" si="134"/>
        <v>43</v>
      </c>
      <c r="AD664" s="241" t="str" cm="1">
        <f t="array" ref="AD664">IFERROR(INDEX($AO$26:$AO$35, AF664), "-")</f>
        <v>-</v>
      </c>
      <c r="AE664" s="243" cm="1">
        <f t="array" ref="AE664">IFERROR(INDEX(($AP$26:$AS$35,$AP$36:$AV$40), IF($Y$20="B", MATCH($AF664, $AN$36:$AN$40, 0), MATCH($AF664, $AN$26:$AN$35, 0)), MATCH($AK664, $AP$25:$AV$25, 0), IF($Y$20="B", 2, 1)), 0)</f>
        <v>0</v>
      </c>
      <c r="AF664" s="244" t="str">
        <f t="shared" ref="AF664:AF727" si="142">IFERROR(MATCH($G664,INDEX(categories_EZ,,1),0),IFERROR(MATCH($G664,INDEX(categories_EZ,,2),0),IFERROR(MATCH($G664,INDEX(categories_EZ,,3),0),"-")))</f>
        <v>-</v>
      </c>
      <c r="AG664" s="244" t="str">
        <f t="shared" si="135"/>
        <v>-</v>
      </c>
      <c r="AH664" s="245" t="str">
        <f t="shared" si="136"/>
        <v>-</v>
      </c>
      <c r="AI664" s="245" t="str">
        <f t="shared" si="137"/>
        <v>-</v>
      </c>
      <c r="AJ664" s="245" t="str" cm="1">
        <f t="array" ref="AJ664">IF($AG664=1, IF(ISBLANK($L664), "!", $L664), IFERROR(_xlfn.SWITCH(TRUE, AH664&lt;=0.5, "A", AH664&lt;=1, "B", AH664&lt;=1.5, "C", AH664&lt;=2, "D", AH664&lt;=2.5, "E", AH664&lt;=3, "F", AH664&lt;=1000, "G"), "-"))</f>
        <v>-</v>
      </c>
      <c r="AK664" s="245" t="str">
        <f t="shared" si="138"/>
        <v>-</v>
      </c>
      <c r="AL664" s="246" t="str">
        <f t="shared" si="139"/>
        <v>-</v>
      </c>
      <c r="AM664" s="237"/>
      <c r="AN664" s="237"/>
      <c r="AO664" s="237"/>
      <c r="AP664" s="237"/>
      <c r="AQ664" s="237"/>
      <c r="AR664" s="237"/>
      <c r="AS664" s="237"/>
      <c r="AT664" s="237"/>
      <c r="AU664" s="237"/>
      <c r="AV664" s="237"/>
      <c r="AW664" s="13"/>
      <c r="AX664" s="13"/>
    </row>
    <row r="665" spans="1:50" ht="12.75" customHeight="1" x14ac:dyDescent="0.2">
      <c r="A665" s="144">
        <f t="shared" si="140"/>
        <v>16</v>
      </c>
      <c r="B665" s="9">
        <v>642</v>
      </c>
      <c r="C665" s="213"/>
      <c r="D665" s="214"/>
      <c r="E665" s="79" t="str">
        <f>IF(ISBLANK(D665), "", VLOOKUP(D665, Z!$A$2:$C$4127, 3, FALSE))</f>
        <v/>
      </c>
      <c r="F665" s="215"/>
      <c r="G665" s="216"/>
      <c r="H665" s="217" t="b">
        <v>0</v>
      </c>
      <c r="I665" s="217" t="b">
        <v>0</v>
      </c>
      <c r="J665" s="152" t="str">
        <f t="shared" ref="J665:J728" si="143">AD665</f>
        <v>-</v>
      </c>
      <c r="K665" s="218"/>
      <c r="L665" s="219"/>
      <c r="M665" s="220"/>
      <c r="N665" s="152" t="str">
        <f t="shared" ref="N665:N728" si="144">AJ665</f>
        <v>-</v>
      </c>
      <c r="O665" s="221"/>
      <c r="P665" s="222"/>
      <c r="Q665" s="214"/>
      <c r="R665" s="223"/>
      <c r="S665" s="213"/>
      <c r="T665" s="214"/>
      <c r="U665" s="79" t="str">
        <f>IF(ISBLANK(T665), "", VLOOKUP(T665, Z!$A$2:$C$4127, 3, FALSE))</f>
        <v/>
      </c>
      <c r="V665" s="225"/>
      <c r="W665" s="160">
        <f t="shared" ref="W665:W728" si="145">IF(AL665=TRUE, 0, $Y665 * 1000)</f>
        <v>0</v>
      </c>
      <c r="X665" s="237"/>
      <c r="Y665" s="241">
        <f t="shared" ref="Y665:Y728" si="146">IFERROR(AE665, 0)</f>
        <v>0</v>
      </c>
      <c r="Z665" s="242">
        <f t="shared" ref="Z665:Z728" si="147">IF($Y$20="A", 15, 5)</f>
        <v>15</v>
      </c>
      <c r="AA665" s="242">
        <v>0.75</v>
      </c>
      <c r="AB665" s="242">
        <f t="shared" si="141"/>
        <v>1.8</v>
      </c>
      <c r="AC665" s="242">
        <f t="shared" ref="AC665:AC728" si="148">IFERROR((16 + 15 * AB665), "-")</f>
        <v>43</v>
      </c>
      <c r="AD665" s="241" t="str" cm="1">
        <f t="array" ref="AD665">IFERROR(INDEX($AO$26:$AO$35, AF665), "-")</f>
        <v>-</v>
      </c>
      <c r="AE665" s="243" cm="1">
        <f t="array" ref="AE665">IFERROR(INDEX(($AP$26:$AS$35,$AP$36:$AV$40), IF($Y$20="B", MATCH($AF665, $AN$36:$AN$40, 0), MATCH($AF665, $AN$26:$AN$35, 0)), MATCH($AK665, $AP$25:$AV$25, 0), IF($Y$20="B", 2, 1)), 0)</f>
        <v>0</v>
      </c>
      <c r="AF665" s="244" t="str">
        <f t="shared" si="142"/>
        <v>-</v>
      </c>
      <c r="AG665" s="244" t="str">
        <f t="shared" ref="AG665:AG728" si="149">IF(ISNUMBER(AF665), IF($I665, 1, 2), "-")</f>
        <v>-</v>
      </c>
      <c r="AH665" s="245" t="str">
        <f t="shared" ref="AH665:AH728" si="150">IF(AND(M665&gt;0, AG665=2), M665/AC665, "-")</f>
        <v>-</v>
      </c>
      <c r="AI665" s="245" t="str">
        <f t="shared" ref="AI665:AI728" si="151">IF(M665&gt;0, MAX(M665/AC665 - 0.5, 0.5), "-")</f>
        <v>-</v>
      </c>
      <c r="AJ665" s="245" t="str" cm="1">
        <f t="array" ref="AJ665">IF($AG665=1, IF(ISBLANK($L665), "!", $L665), IFERROR(_xlfn.SWITCH(TRUE, AH665&lt;=0.5, "A", AH665&lt;=1, "B", AH665&lt;=1.5, "C", AH665&lt;=2, "D", AH665&lt;=2.5, "E", AH665&lt;=3, "F", AH665&lt;=1000, "G"), "-"))</f>
        <v>-</v>
      </c>
      <c r="AK665" s="245" t="str">
        <f t="shared" ref="AK665:AK728" si="152">IF(AJ665&lt;&gt;"-", IF($AG665=1, $AJ665, IF(AND($Y$20="A", AJ665&gt;"D"), "!", CHAR((MAX(CODE(AJ665)-1, CODE("A")))))), "-")</f>
        <v>-</v>
      </c>
      <c r="AL665" s="246" t="str">
        <f t="shared" ref="AL665:AL728" si="153">IF($Y$20="B", FALSE, IFERROR(AND(AG665&lt;&gt;1, AI665+0.5&gt;2), "-"))</f>
        <v>-</v>
      </c>
      <c r="AM665" s="237"/>
      <c r="AN665" s="237"/>
      <c r="AO665" s="237"/>
      <c r="AP665" s="237"/>
      <c r="AQ665" s="237"/>
      <c r="AR665" s="237"/>
      <c r="AS665" s="237"/>
      <c r="AT665" s="237"/>
      <c r="AU665" s="237"/>
      <c r="AV665" s="237"/>
      <c r="AW665" s="13"/>
      <c r="AX665" s="13"/>
    </row>
    <row r="666" spans="1:50" ht="12.75" customHeight="1" x14ac:dyDescent="0.2">
      <c r="A666" s="144">
        <f t="shared" si="140"/>
        <v>16</v>
      </c>
      <c r="B666" s="9">
        <v>643</v>
      </c>
      <c r="C666" s="213"/>
      <c r="D666" s="214"/>
      <c r="E666" s="79" t="str">
        <f>IF(ISBLANK(D666), "", VLOOKUP(D666, Z!$A$2:$C$4127, 3, FALSE))</f>
        <v/>
      </c>
      <c r="F666" s="215"/>
      <c r="G666" s="216"/>
      <c r="H666" s="217" t="b">
        <v>0</v>
      </c>
      <c r="I666" s="217" t="b">
        <v>0</v>
      </c>
      <c r="J666" s="152" t="str">
        <f t="shared" si="143"/>
        <v>-</v>
      </c>
      <c r="K666" s="218"/>
      <c r="L666" s="219"/>
      <c r="M666" s="220"/>
      <c r="N666" s="152" t="str">
        <f t="shared" si="144"/>
        <v>-</v>
      </c>
      <c r="O666" s="221"/>
      <c r="P666" s="222"/>
      <c r="Q666" s="214"/>
      <c r="R666" s="223"/>
      <c r="S666" s="213"/>
      <c r="T666" s="214"/>
      <c r="U666" s="79" t="str">
        <f>IF(ISBLANK(T666), "", VLOOKUP(T666, Z!$A$2:$C$4127, 3, FALSE))</f>
        <v/>
      </c>
      <c r="V666" s="225"/>
      <c r="W666" s="160">
        <f t="shared" si="145"/>
        <v>0</v>
      </c>
      <c r="X666" s="237"/>
      <c r="Y666" s="241">
        <f t="shared" si="146"/>
        <v>0</v>
      </c>
      <c r="Z666" s="242">
        <f t="shared" si="147"/>
        <v>15</v>
      </c>
      <c r="AA666" s="242">
        <v>0.75</v>
      </c>
      <c r="AB666" s="242">
        <f t="shared" si="141"/>
        <v>1.8</v>
      </c>
      <c r="AC666" s="242">
        <f t="shared" si="148"/>
        <v>43</v>
      </c>
      <c r="AD666" s="241" t="str" cm="1">
        <f t="array" ref="AD666">IFERROR(INDEX($AO$26:$AO$35, AF666), "-")</f>
        <v>-</v>
      </c>
      <c r="AE666" s="243" cm="1">
        <f t="array" ref="AE666">IFERROR(INDEX(($AP$26:$AS$35,$AP$36:$AV$40), IF($Y$20="B", MATCH($AF666, $AN$36:$AN$40, 0), MATCH($AF666, $AN$26:$AN$35, 0)), MATCH($AK666, $AP$25:$AV$25, 0), IF($Y$20="B", 2, 1)), 0)</f>
        <v>0</v>
      </c>
      <c r="AF666" s="244" t="str">
        <f t="shared" si="142"/>
        <v>-</v>
      </c>
      <c r="AG666" s="244" t="str">
        <f t="shared" si="149"/>
        <v>-</v>
      </c>
      <c r="AH666" s="245" t="str">
        <f t="shared" si="150"/>
        <v>-</v>
      </c>
      <c r="AI666" s="245" t="str">
        <f t="shared" si="151"/>
        <v>-</v>
      </c>
      <c r="AJ666" s="245" t="str" cm="1">
        <f t="array" ref="AJ666">IF($AG666=1, IF(ISBLANK($L666), "!", $L666), IFERROR(_xlfn.SWITCH(TRUE, AH666&lt;=0.5, "A", AH666&lt;=1, "B", AH666&lt;=1.5, "C", AH666&lt;=2, "D", AH666&lt;=2.5, "E", AH666&lt;=3, "F", AH666&lt;=1000, "G"), "-"))</f>
        <v>-</v>
      </c>
      <c r="AK666" s="245" t="str">
        <f t="shared" si="152"/>
        <v>-</v>
      </c>
      <c r="AL666" s="246" t="str">
        <f t="shared" si="153"/>
        <v>-</v>
      </c>
      <c r="AM666" s="237"/>
      <c r="AN666" s="237"/>
      <c r="AO666" s="237"/>
      <c r="AP666" s="237"/>
      <c r="AQ666" s="237"/>
      <c r="AR666" s="237"/>
      <c r="AS666" s="237"/>
      <c r="AT666" s="237"/>
      <c r="AU666" s="237"/>
      <c r="AV666" s="237"/>
      <c r="AW666" s="13"/>
      <c r="AX666" s="13"/>
    </row>
    <row r="667" spans="1:50" ht="12.75" customHeight="1" x14ac:dyDescent="0.2">
      <c r="A667" s="144">
        <f t="shared" si="140"/>
        <v>16</v>
      </c>
      <c r="B667" s="9">
        <v>644</v>
      </c>
      <c r="C667" s="213"/>
      <c r="D667" s="214"/>
      <c r="E667" s="79" t="str">
        <f>IF(ISBLANK(D667), "", VLOOKUP(D667, Z!$A$2:$C$4127, 3, FALSE))</f>
        <v/>
      </c>
      <c r="F667" s="215"/>
      <c r="G667" s="216"/>
      <c r="H667" s="217" t="b">
        <v>0</v>
      </c>
      <c r="I667" s="217" t="b">
        <v>0</v>
      </c>
      <c r="J667" s="152" t="str">
        <f t="shared" si="143"/>
        <v>-</v>
      </c>
      <c r="K667" s="218"/>
      <c r="L667" s="219"/>
      <c r="M667" s="220"/>
      <c r="N667" s="152" t="str">
        <f t="shared" si="144"/>
        <v>-</v>
      </c>
      <c r="O667" s="221"/>
      <c r="P667" s="222"/>
      <c r="Q667" s="214"/>
      <c r="R667" s="223"/>
      <c r="S667" s="213"/>
      <c r="T667" s="214"/>
      <c r="U667" s="79" t="str">
        <f>IF(ISBLANK(T667), "", VLOOKUP(T667, Z!$A$2:$C$4127, 3, FALSE))</f>
        <v/>
      </c>
      <c r="V667" s="225"/>
      <c r="W667" s="160">
        <f t="shared" si="145"/>
        <v>0</v>
      </c>
      <c r="X667" s="237"/>
      <c r="Y667" s="241">
        <f t="shared" si="146"/>
        <v>0</v>
      </c>
      <c r="Z667" s="242">
        <f t="shared" si="147"/>
        <v>15</v>
      </c>
      <c r="AA667" s="242">
        <v>0.75</v>
      </c>
      <c r="AB667" s="242">
        <f t="shared" si="141"/>
        <v>1.8</v>
      </c>
      <c r="AC667" s="242">
        <f t="shared" si="148"/>
        <v>43</v>
      </c>
      <c r="AD667" s="241" t="str" cm="1">
        <f t="array" ref="AD667">IFERROR(INDEX($AO$26:$AO$35, AF667), "-")</f>
        <v>-</v>
      </c>
      <c r="AE667" s="243" cm="1">
        <f t="array" ref="AE667">IFERROR(INDEX(($AP$26:$AS$35,$AP$36:$AV$40), IF($Y$20="B", MATCH($AF667, $AN$36:$AN$40, 0), MATCH($AF667, $AN$26:$AN$35, 0)), MATCH($AK667, $AP$25:$AV$25, 0), IF($Y$20="B", 2, 1)), 0)</f>
        <v>0</v>
      </c>
      <c r="AF667" s="244" t="str">
        <f t="shared" si="142"/>
        <v>-</v>
      </c>
      <c r="AG667" s="244" t="str">
        <f t="shared" si="149"/>
        <v>-</v>
      </c>
      <c r="AH667" s="245" t="str">
        <f t="shared" si="150"/>
        <v>-</v>
      </c>
      <c r="AI667" s="245" t="str">
        <f t="shared" si="151"/>
        <v>-</v>
      </c>
      <c r="AJ667" s="245" t="str" cm="1">
        <f t="array" ref="AJ667">IF($AG667=1, IF(ISBLANK($L667), "!", $L667), IFERROR(_xlfn.SWITCH(TRUE, AH667&lt;=0.5, "A", AH667&lt;=1, "B", AH667&lt;=1.5, "C", AH667&lt;=2, "D", AH667&lt;=2.5, "E", AH667&lt;=3, "F", AH667&lt;=1000, "G"), "-"))</f>
        <v>-</v>
      </c>
      <c r="AK667" s="245" t="str">
        <f t="shared" si="152"/>
        <v>-</v>
      </c>
      <c r="AL667" s="246" t="str">
        <f t="shared" si="153"/>
        <v>-</v>
      </c>
      <c r="AM667" s="237"/>
      <c r="AN667" s="237"/>
      <c r="AO667" s="237"/>
      <c r="AP667" s="237"/>
      <c r="AQ667" s="237"/>
      <c r="AR667" s="237"/>
      <c r="AS667" s="237"/>
      <c r="AT667" s="237"/>
      <c r="AU667" s="237"/>
      <c r="AV667" s="237"/>
      <c r="AW667" s="13"/>
      <c r="AX667" s="13"/>
    </row>
    <row r="668" spans="1:50" ht="12.75" customHeight="1" x14ac:dyDescent="0.2">
      <c r="A668" s="144">
        <f t="shared" si="140"/>
        <v>16</v>
      </c>
      <c r="B668" s="9">
        <v>645</v>
      </c>
      <c r="C668" s="213"/>
      <c r="D668" s="214"/>
      <c r="E668" s="79" t="str">
        <f>IF(ISBLANK(D668), "", VLOOKUP(D668, Z!$A$2:$C$4127, 3, FALSE))</f>
        <v/>
      </c>
      <c r="F668" s="215"/>
      <c r="G668" s="216"/>
      <c r="H668" s="217" t="b">
        <v>0</v>
      </c>
      <c r="I668" s="217" t="b">
        <v>0</v>
      </c>
      <c r="J668" s="152" t="str">
        <f t="shared" si="143"/>
        <v>-</v>
      </c>
      <c r="K668" s="218"/>
      <c r="L668" s="219"/>
      <c r="M668" s="220"/>
      <c r="N668" s="152" t="str">
        <f t="shared" si="144"/>
        <v>-</v>
      </c>
      <c r="O668" s="221"/>
      <c r="P668" s="222"/>
      <c r="Q668" s="214"/>
      <c r="R668" s="223"/>
      <c r="S668" s="213"/>
      <c r="T668" s="214"/>
      <c r="U668" s="79" t="str">
        <f>IF(ISBLANK(T668), "", VLOOKUP(T668, Z!$A$2:$C$4127, 3, FALSE))</f>
        <v/>
      </c>
      <c r="V668" s="225"/>
      <c r="W668" s="160">
        <f t="shared" si="145"/>
        <v>0</v>
      </c>
      <c r="X668" s="237"/>
      <c r="Y668" s="241">
        <f t="shared" si="146"/>
        <v>0</v>
      </c>
      <c r="Z668" s="242">
        <f t="shared" si="147"/>
        <v>15</v>
      </c>
      <c r="AA668" s="242">
        <v>0.75</v>
      </c>
      <c r="AB668" s="242">
        <f t="shared" si="141"/>
        <v>1.8</v>
      </c>
      <c r="AC668" s="242">
        <f t="shared" si="148"/>
        <v>43</v>
      </c>
      <c r="AD668" s="241" t="str" cm="1">
        <f t="array" ref="AD668">IFERROR(INDEX($AO$26:$AO$35, AF668), "-")</f>
        <v>-</v>
      </c>
      <c r="AE668" s="243" cm="1">
        <f t="array" ref="AE668">IFERROR(INDEX(($AP$26:$AS$35,$AP$36:$AV$40), IF($Y$20="B", MATCH($AF668, $AN$36:$AN$40, 0), MATCH($AF668, $AN$26:$AN$35, 0)), MATCH($AK668, $AP$25:$AV$25, 0), IF($Y$20="B", 2, 1)), 0)</f>
        <v>0</v>
      </c>
      <c r="AF668" s="244" t="str">
        <f t="shared" si="142"/>
        <v>-</v>
      </c>
      <c r="AG668" s="244" t="str">
        <f t="shared" si="149"/>
        <v>-</v>
      </c>
      <c r="AH668" s="245" t="str">
        <f t="shared" si="150"/>
        <v>-</v>
      </c>
      <c r="AI668" s="245" t="str">
        <f t="shared" si="151"/>
        <v>-</v>
      </c>
      <c r="AJ668" s="245" t="str" cm="1">
        <f t="array" ref="AJ668">IF($AG668=1, IF(ISBLANK($L668), "!", $L668), IFERROR(_xlfn.SWITCH(TRUE, AH668&lt;=0.5, "A", AH668&lt;=1, "B", AH668&lt;=1.5, "C", AH668&lt;=2, "D", AH668&lt;=2.5, "E", AH668&lt;=3, "F", AH668&lt;=1000, "G"), "-"))</f>
        <v>-</v>
      </c>
      <c r="AK668" s="245" t="str">
        <f t="shared" si="152"/>
        <v>-</v>
      </c>
      <c r="AL668" s="246" t="str">
        <f t="shared" si="153"/>
        <v>-</v>
      </c>
      <c r="AM668" s="237"/>
      <c r="AN668" s="237"/>
      <c r="AO668" s="237"/>
      <c r="AP668" s="237"/>
      <c r="AQ668" s="237"/>
      <c r="AR668" s="237"/>
      <c r="AS668" s="237"/>
      <c r="AT668" s="237"/>
      <c r="AU668" s="237"/>
      <c r="AV668" s="237"/>
      <c r="AW668" s="13"/>
      <c r="AX668" s="13"/>
    </row>
    <row r="669" spans="1:50" ht="12.75" customHeight="1" x14ac:dyDescent="0.2">
      <c r="A669" s="144">
        <f t="shared" si="140"/>
        <v>16</v>
      </c>
      <c r="B669" s="9">
        <v>646</v>
      </c>
      <c r="C669" s="213"/>
      <c r="D669" s="214"/>
      <c r="E669" s="79" t="str">
        <f>IF(ISBLANK(D669), "", VLOOKUP(D669, Z!$A$2:$C$4127, 3, FALSE))</f>
        <v/>
      </c>
      <c r="F669" s="215"/>
      <c r="G669" s="216"/>
      <c r="H669" s="217" t="b">
        <v>0</v>
      </c>
      <c r="I669" s="217" t="b">
        <v>0</v>
      </c>
      <c r="J669" s="152" t="str">
        <f t="shared" si="143"/>
        <v>-</v>
      </c>
      <c r="K669" s="218"/>
      <c r="L669" s="219"/>
      <c r="M669" s="220"/>
      <c r="N669" s="152" t="str">
        <f t="shared" si="144"/>
        <v>-</v>
      </c>
      <c r="O669" s="221"/>
      <c r="P669" s="222"/>
      <c r="Q669" s="214"/>
      <c r="R669" s="223"/>
      <c r="S669" s="213"/>
      <c r="T669" s="214"/>
      <c r="U669" s="79" t="str">
        <f>IF(ISBLANK(T669), "", VLOOKUP(T669, Z!$A$2:$C$4127, 3, FALSE))</f>
        <v/>
      </c>
      <c r="V669" s="225"/>
      <c r="W669" s="160">
        <f t="shared" si="145"/>
        <v>0</v>
      </c>
      <c r="X669" s="237"/>
      <c r="Y669" s="241">
        <f t="shared" si="146"/>
        <v>0</v>
      </c>
      <c r="Z669" s="242">
        <f t="shared" si="147"/>
        <v>15</v>
      </c>
      <c r="AA669" s="242">
        <v>0.75</v>
      </c>
      <c r="AB669" s="242">
        <f t="shared" si="141"/>
        <v>1.8</v>
      </c>
      <c r="AC669" s="242">
        <f t="shared" si="148"/>
        <v>43</v>
      </c>
      <c r="AD669" s="241" t="str" cm="1">
        <f t="array" ref="AD669">IFERROR(INDEX($AO$26:$AO$35, AF669), "-")</f>
        <v>-</v>
      </c>
      <c r="AE669" s="243" cm="1">
        <f t="array" ref="AE669">IFERROR(INDEX(($AP$26:$AS$35,$AP$36:$AV$40), IF($Y$20="B", MATCH($AF669, $AN$36:$AN$40, 0), MATCH($AF669, $AN$26:$AN$35, 0)), MATCH($AK669, $AP$25:$AV$25, 0), IF($Y$20="B", 2, 1)), 0)</f>
        <v>0</v>
      </c>
      <c r="AF669" s="244" t="str">
        <f t="shared" si="142"/>
        <v>-</v>
      </c>
      <c r="AG669" s="244" t="str">
        <f t="shared" si="149"/>
        <v>-</v>
      </c>
      <c r="AH669" s="245" t="str">
        <f t="shared" si="150"/>
        <v>-</v>
      </c>
      <c r="AI669" s="245" t="str">
        <f t="shared" si="151"/>
        <v>-</v>
      </c>
      <c r="AJ669" s="245" t="str" cm="1">
        <f t="array" ref="AJ669">IF($AG669=1, IF(ISBLANK($L669), "!", $L669), IFERROR(_xlfn.SWITCH(TRUE, AH669&lt;=0.5, "A", AH669&lt;=1, "B", AH669&lt;=1.5, "C", AH669&lt;=2, "D", AH669&lt;=2.5, "E", AH669&lt;=3, "F", AH669&lt;=1000, "G"), "-"))</f>
        <v>-</v>
      </c>
      <c r="AK669" s="245" t="str">
        <f t="shared" si="152"/>
        <v>-</v>
      </c>
      <c r="AL669" s="246" t="str">
        <f t="shared" si="153"/>
        <v>-</v>
      </c>
      <c r="AM669" s="237"/>
      <c r="AN669" s="237"/>
      <c r="AO669" s="237"/>
      <c r="AP669" s="237"/>
      <c r="AQ669" s="237"/>
      <c r="AR669" s="237"/>
      <c r="AS669" s="237"/>
      <c r="AT669" s="237"/>
      <c r="AU669" s="237"/>
      <c r="AV669" s="237"/>
      <c r="AW669" s="13"/>
      <c r="AX669" s="13"/>
    </row>
    <row r="670" spans="1:50" ht="12.75" customHeight="1" x14ac:dyDescent="0.2">
      <c r="A670" s="144">
        <f t="shared" si="140"/>
        <v>16</v>
      </c>
      <c r="B670" s="9">
        <v>647</v>
      </c>
      <c r="C670" s="213"/>
      <c r="D670" s="214"/>
      <c r="E670" s="79" t="str">
        <f>IF(ISBLANK(D670), "", VLOOKUP(D670, Z!$A$2:$C$4127, 3, FALSE))</f>
        <v/>
      </c>
      <c r="F670" s="215"/>
      <c r="G670" s="216"/>
      <c r="H670" s="217" t="b">
        <v>0</v>
      </c>
      <c r="I670" s="217" t="b">
        <v>0</v>
      </c>
      <c r="J670" s="152" t="str">
        <f t="shared" si="143"/>
        <v>-</v>
      </c>
      <c r="K670" s="218"/>
      <c r="L670" s="219"/>
      <c r="M670" s="220"/>
      <c r="N670" s="152" t="str">
        <f t="shared" si="144"/>
        <v>-</v>
      </c>
      <c r="O670" s="221"/>
      <c r="P670" s="222"/>
      <c r="Q670" s="214"/>
      <c r="R670" s="223"/>
      <c r="S670" s="213"/>
      <c r="T670" s="214"/>
      <c r="U670" s="79" t="str">
        <f>IF(ISBLANK(T670), "", VLOOKUP(T670, Z!$A$2:$C$4127, 3, FALSE))</f>
        <v/>
      </c>
      <c r="V670" s="225"/>
      <c r="W670" s="160">
        <f t="shared" si="145"/>
        <v>0</v>
      </c>
      <c r="X670" s="237"/>
      <c r="Y670" s="241">
        <f t="shared" si="146"/>
        <v>0</v>
      </c>
      <c r="Z670" s="242">
        <f t="shared" si="147"/>
        <v>15</v>
      </c>
      <c r="AA670" s="242">
        <v>0.75</v>
      </c>
      <c r="AB670" s="242">
        <f t="shared" si="141"/>
        <v>1.8</v>
      </c>
      <c r="AC670" s="242">
        <f t="shared" si="148"/>
        <v>43</v>
      </c>
      <c r="AD670" s="241" t="str" cm="1">
        <f t="array" ref="AD670">IFERROR(INDEX($AO$26:$AO$35, AF670), "-")</f>
        <v>-</v>
      </c>
      <c r="AE670" s="243" cm="1">
        <f t="array" ref="AE670">IFERROR(INDEX(($AP$26:$AS$35,$AP$36:$AV$40), IF($Y$20="B", MATCH($AF670, $AN$36:$AN$40, 0), MATCH($AF670, $AN$26:$AN$35, 0)), MATCH($AK670, $AP$25:$AV$25, 0), IF($Y$20="B", 2, 1)), 0)</f>
        <v>0</v>
      </c>
      <c r="AF670" s="244" t="str">
        <f t="shared" si="142"/>
        <v>-</v>
      </c>
      <c r="AG670" s="244" t="str">
        <f t="shared" si="149"/>
        <v>-</v>
      </c>
      <c r="AH670" s="245" t="str">
        <f t="shared" si="150"/>
        <v>-</v>
      </c>
      <c r="AI670" s="245" t="str">
        <f t="shared" si="151"/>
        <v>-</v>
      </c>
      <c r="AJ670" s="245" t="str" cm="1">
        <f t="array" ref="AJ670">IF($AG670=1, IF(ISBLANK($L670), "!", $L670), IFERROR(_xlfn.SWITCH(TRUE, AH670&lt;=0.5, "A", AH670&lt;=1, "B", AH670&lt;=1.5, "C", AH670&lt;=2, "D", AH670&lt;=2.5, "E", AH670&lt;=3, "F", AH670&lt;=1000, "G"), "-"))</f>
        <v>-</v>
      </c>
      <c r="AK670" s="245" t="str">
        <f t="shared" si="152"/>
        <v>-</v>
      </c>
      <c r="AL670" s="246" t="str">
        <f t="shared" si="153"/>
        <v>-</v>
      </c>
      <c r="AM670" s="237"/>
      <c r="AN670" s="237"/>
      <c r="AO670" s="237"/>
      <c r="AP670" s="237"/>
      <c r="AQ670" s="237"/>
      <c r="AR670" s="237"/>
      <c r="AS670" s="237"/>
      <c r="AT670" s="237"/>
      <c r="AU670" s="237"/>
      <c r="AV670" s="237"/>
      <c r="AW670" s="13"/>
      <c r="AX670" s="13"/>
    </row>
    <row r="671" spans="1:50" ht="12.75" customHeight="1" x14ac:dyDescent="0.2">
      <c r="A671" s="144">
        <f t="shared" si="140"/>
        <v>16</v>
      </c>
      <c r="B671" s="9">
        <v>648</v>
      </c>
      <c r="C671" s="213"/>
      <c r="D671" s="214"/>
      <c r="E671" s="79" t="str">
        <f>IF(ISBLANK(D671), "", VLOOKUP(D671, Z!$A$2:$C$4127, 3, FALSE))</f>
        <v/>
      </c>
      <c r="F671" s="215"/>
      <c r="G671" s="216"/>
      <c r="H671" s="217" t="b">
        <v>0</v>
      </c>
      <c r="I671" s="217" t="b">
        <v>0</v>
      </c>
      <c r="J671" s="152" t="str">
        <f t="shared" si="143"/>
        <v>-</v>
      </c>
      <c r="K671" s="218"/>
      <c r="L671" s="219"/>
      <c r="M671" s="220"/>
      <c r="N671" s="152" t="str">
        <f t="shared" si="144"/>
        <v>-</v>
      </c>
      <c r="O671" s="221"/>
      <c r="P671" s="222"/>
      <c r="Q671" s="214"/>
      <c r="R671" s="223"/>
      <c r="S671" s="213"/>
      <c r="T671" s="214"/>
      <c r="U671" s="79" t="str">
        <f>IF(ISBLANK(T671), "", VLOOKUP(T671, Z!$A$2:$C$4127, 3, FALSE))</f>
        <v/>
      </c>
      <c r="V671" s="225"/>
      <c r="W671" s="160">
        <f t="shared" si="145"/>
        <v>0</v>
      </c>
      <c r="X671" s="237"/>
      <c r="Y671" s="241">
        <f t="shared" si="146"/>
        <v>0</v>
      </c>
      <c r="Z671" s="242">
        <f t="shared" si="147"/>
        <v>15</v>
      </c>
      <c r="AA671" s="242">
        <v>0.75</v>
      </c>
      <c r="AB671" s="242">
        <f t="shared" si="141"/>
        <v>1.8</v>
      </c>
      <c r="AC671" s="242">
        <f t="shared" si="148"/>
        <v>43</v>
      </c>
      <c r="AD671" s="241" t="str" cm="1">
        <f t="array" ref="AD671">IFERROR(INDEX($AO$26:$AO$35, AF671), "-")</f>
        <v>-</v>
      </c>
      <c r="AE671" s="243" cm="1">
        <f t="array" ref="AE671">IFERROR(INDEX(($AP$26:$AS$35,$AP$36:$AV$40), IF($Y$20="B", MATCH($AF671, $AN$36:$AN$40, 0), MATCH($AF671, $AN$26:$AN$35, 0)), MATCH($AK671, $AP$25:$AV$25, 0), IF($Y$20="B", 2, 1)), 0)</f>
        <v>0</v>
      </c>
      <c r="AF671" s="244" t="str">
        <f t="shared" si="142"/>
        <v>-</v>
      </c>
      <c r="AG671" s="244" t="str">
        <f t="shared" si="149"/>
        <v>-</v>
      </c>
      <c r="AH671" s="245" t="str">
        <f t="shared" si="150"/>
        <v>-</v>
      </c>
      <c r="AI671" s="245" t="str">
        <f t="shared" si="151"/>
        <v>-</v>
      </c>
      <c r="AJ671" s="245" t="str" cm="1">
        <f t="array" ref="AJ671">IF($AG671=1, IF(ISBLANK($L671), "!", $L671), IFERROR(_xlfn.SWITCH(TRUE, AH671&lt;=0.5, "A", AH671&lt;=1, "B", AH671&lt;=1.5, "C", AH671&lt;=2, "D", AH671&lt;=2.5, "E", AH671&lt;=3, "F", AH671&lt;=1000, "G"), "-"))</f>
        <v>-</v>
      </c>
      <c r="AK671" s="245" t="str">
        <f t="shared" si="152"/>
        <v>-</v>
      </c>
      <c r="AL671" s="246" t="str">
        <f t="shared" si="153"/>
        <v>-</v>
      </c>
      <c r="AM671" s="237"/>
      <c r="AN671" s="237"/>
      <c r="AO671" s="237"/>
      <c r="AP671" s="237"/>
      <c r="AQ671" s="237"/>
      <c r="AR671" s="237"/>
      <c r="AS671" s="237"/>
      <c r="AT671" s="237"/>
      <c r="AU671" s="237"/>
      <c r="AV671" s="237"/>
      <c r="AW671" s="13"/>
      <c r="AX671" s="13"/>
    </row>
    <row r="672" spans="1:50" ht="12.75" customHeight="1" x14ac:dyDescent="0.2">
      <c r="A672" s="144">
        <f t="shared" si="140"/>
        <v>16</v>
      </c>
      <c r="B672" s="9">
        <v>649</v>
      </c>
      <c r="C672" s="213"/>
      <c r="D672" s="214"/>
      <c r="E672" s="79" t="str">
        <f>IF(ISBLANK(D672), "", VLOOKUP(D672, Z!$A$2:$C$4127, 3, FALSE))</f>
        <v/>
      </c>
      <c r="F672" s="215"/>
      <c r="G672" s="216"/>
      <c r="H672" s="217" t="b">
        <v>0</v>
      </c>
      <c r="I672" s="217" t="b">
        <v>0</v>
      </c>
      <c r="J672" s="152" t="str">
        <f t="shared" si="143"/>
        <v>-</v>
      </c>
      <c r="K672" s="218"/>
      <c r="L672" s="219"/>
      <c r="M672" s="220"/>
      <c r="N672" s="152" t="str">
        <f t="shared" si="144"/>
        <v>-</v>
      </c>
      <c r="O672" s="221"/>
      <c r="P672" s="222"/>
      <c r="Q672" s="214"/>
      <c r="R672" s="223"/>
      <c r="S672" s="213"/>
      <c r="T672" s="214"/>
      <c r="U672" s="79" t="str">
        <f>IF(ISBLANK(T672), "", VLOOKUP(T672, Z!$A$2:$C$4127, 3, FALSE))</f>
        <v/>
      </c>
      <c r="V672" s="225"/>
      <c r="W672" s="160">
        <f t="shared" si="145"/>
        <v>0</v>
      </c>
      <c r="X672" s="237"/>
      <c r="Y672" s="241">
        <f t="shared" si="146"/>
        <v>0</v>
      </c>
      <c r="Z672" s="242">
        <f t="shared" si="147"/>
        <v>15</v>
      </c>
      <c r="AA672" s="242">
        <v>0.75</v>
      </c>
      <c r="AB672" s="242">
        <f t="shared" si="141"/>
        <v>1.8</v>
      </c>
      <c r="AC672" s="242">
        <f t="shared" si="148"/>
        <v>43</v>
      </c>
      <c r="AD672" s="241" t="str" cm="1">
        <f t="array" ref="AD672">IFERROR(INDEX($AO$26:$AO$35, AF672), "-")</f>
        <v>-</v>
      </c>
      <c r="AE672" s="243" cm="1">
        <f t="array" ref="AE672">IFERROR(INDEX(($AP$26:$AS$35,$AP$36:$AV$40), IF($Y$20="B", MATCH($AF672, $AN$36:$AN$40, 0), MATCH($AF672, $AN$26:$AN$35, 0)), MATCH($AK672, $AP$25:$AV$25, 0), IF($Y$20="B", 2, 1)), 0)</f>
        <v>0</v>
      </c>
      <c r="AF672" s="244" t="str">
        <f t="shared" si="142"/>
        <v>-</v>
      </c>
      <c r="AG672" s="244" t="str">
        <f t="shared" si="149"/>
        <v>-</v>
      </c>
      <c r="AH672" s="245" t="str">
        <f t="shared" si="150"/>
        <v>-</v>
      </c>
      <c r="AI672" s="245" t="str">
        <f t="shared" si="151"/>
        <v>-</v>
      </c>
      <c r="AJ672" s="245" t="str" cm="1">
        <f t="array" ref="AJ672">IF($AG672=1, IF(ISBLANK($L672), "!", $L672), IFERROR(_xlfn.SWITCH(TRUE, AH672&lt;=0.5, "A", AH672&lt;=1, "B", AH672&lt;=1.5, "C", AH672&lt;=2, "D", AH672&lt;=2.5, "E", AH672&lt;=3, "F", AH672&lt;=1000, "G"), "-"))</f>
        <v>-</v>
      </c>
      <c r="AK672" s="245" t="str">
        <f t="shared" si="152"/>
        <v>-</v>
      </c>
      <c r="AL672" s="246" t="str">
        <f t="shared" si="153"/>
        <v>-</v>
      </c>
      <c r="AM672" s="237"/>
      <c r="AN672" s="237"/>
      <c r="AO672" s="237"/>
      <c r="AP672" s="237"/>
      <c r="AQ672" s="237"/>
      <c r="AR672" s="237"/>
      <c r="AS672" s="237"/>
      <c r="AT672" s="237"/>
      <c r="AU672" s="237"/>
      <c r="AV672" s="237"/>
      <c r="AW672" s="13"/>
      <c r="AX672" s="13"/>
    </row>
    <row r="673" spans="1:50" ht="12.75" customHeight="1" x14ac:dyDescent="0.2">
      <c r="A673" s="144">
        <f t="shared" si="140"/>
        <v>16</v>
      </c>
      <c r="B673" s="9">
        <v>650</v>
      </c>
      <c r="C673" s="213"/>
      <c r="D673" s="214"/>
      <c r="E673" s="79" t="str">
        <f>IF(ISBLANK(D673), "", VLOOKUP(D673, Z!$A$2:$C$4127, 3, FALSE))</f>
        <v/>
      </c>
      <c r="F673" s="215"/>
      <c r="G673" s="216"/>
      <c r="H673" s="217" t="b">
        <v>0</v>
      </c>
      <c r="I673" s="217" t="b">
        <v>0</v>
      </c>
      <c r="J673" s="152" t="str">
        <f t="shared" si="143"/>
        <v>-</v>
      </c>
      <c r="K673" s="218"/>
      <c r="L673" s="219"/>
      <c r="M673" s="220"/>
      <c r="N673" s="152" t="str">
        <f t="shared" si="144"/>
        <v>-</v>
      </c>
      <c r="O673" s="221"/>
      <c r="P673" s="222"/>
      <c r="Q673" s="214"/>
      <c r="R673" s="223"/>
      <c r="S673" s="213"/>
      <c r="T673" s="214"/>
      <c r="U673" s="79" t="str">
        <f>IF(ISBLANK(T673), "", VLOOKUP(T673, Z!$A$2:$C$4127, 3, FALSE))</f>
        <v/>
      </c>
      <c r="V673" s="225"/>
      <c r="W673" s="160">
        <f t="shared" si="145"/>
        <v>0</v>
      </c>
      <c r="X673" s="237"/>
      <c r="Y673" s="241">
        <f t="shared" si="146"/>
        <v>0</v>
      </c>
      <c r="Z673" s="242">
        <f t="shared" si="147"/>
        <v>15</v>
      </c>
      <c r="AA673" s="242">
        <v>0.75</v>
      </c>
      <c r="AB673" s="242">
        <f t="shared" si="141"/>
        <v>1.8</v>
      </c>
      <c r="AC673" s="242">
        <f t="shared" si="148"/>
        <v>43</v>
      </c>
      <c r="AD673" s="241" t="str" cm="1">
        <f t="array" ref="AD673">IFERROR(INDEX($AO$26:$AO$35, AF673), "-")</f>
        <v>-</v>
      </c>
      <c r="AE673" s="243" cm="1">
        <f t="array" ref="AE673">IFERROR(INDEX(($AP$26:$AS$35,$AP$36:$AV$40), IF($Y$20="B", MATCH($AF673, $AN$36:$AN$40, 0), MATCH($AF673, $AN$26:$AN$35, 0)), MATCH($AK673, $AP$25:$AV$25, 0), IF($Y$20="B", 2, 1)), 0)</f>
        <v>0</v>
      </c>
      <c r="AF673" s="244" t="str">
        <f t="shared" si="142"/>
        <v>-</v>
      </c>
      <c r="AG673" s="244" t="str">
        <f t="shared" si="149"/>
        <v>-</v>
      </c>
      <c r="AH673" s="245" t="str">
        <f t="shared" si="150"/>
        <v>-</v>
      </c>
      <c r="AI673" s="245" t="str">
        <f t="shared" si="151"/>
        <v>-</v>
      </c>
      <c r="AJ673" s="245" t="str" cm="1">
        <f t="array" ref="AJ673">IF($AG673=1, IF(ISBLANK($L673), "!", $L673), IFERROR(_xlfn.SWITCH(TRUE, AH673&lt;=0.5, "A", AH673&lt;=1, "B", AH673&lt;=1.5, "C", AH673&lt;=2, "D", AH673&lt;=2.5, "E", AH673&lt;=3, "F", AH673&lt;=1000, "G"), "-"))</f>
        <v>-</v>
      </c>
      <c r="AK673" s="245" t="str">
        <f t="shared" si="152"/>
        <v>-</v>
      </c>
      <c r="AL673" s="246" t="str">
        <f t="shared" si="153"/>
        <v>-</v>
      </c>
      <c r="AM673" s="237"/>
      <c r="AN673" s="237"/>
      <c r="AO673" s="237"/>
      <c r="AP673" s="237"/>
      <c r="AQ673" s="237"/>
      <c r="AR673" s="237"/>
      <c r="AS673" s="237"/>
      <c r="AT673" s="237"/>
      <c r="AU673" s="237"/>
      <c r="AV673" s="237"/>
      <c r="AW673" s="13"/>
      <c r="AX673" s="13"/>
    </row>
    <row r="674" spans="1:50" ht="12.75" customHeight="1" x14ac:dyDescent="0.2">
      <c r="A674" s="144">
        <f t="shared" si="140"/>
        <v>16</v>
      </c>
      <c r="B674" s="9">
        <v>651</v>
      </c>
      <c r="C674" s="213"/>
      <c r="D674" s="214"/>
      <c r="E674" s="79" t="str">
        <f>IF(ISBLANK(D674), "", VLOOKUP(D674, Z!$A$2:$C$4127, 3, FALSE))</f>
        <v/>
      </c>
      <c r="F674" s="215"/>
      <c r="G674" s="216"/>
      <c r="H674" s="217" t="b">
        <v>0</v>
      </c>
      <c r="I674" s="217" t="b">
        <v>0</v>
      </c>
      <c r="J674" s="152" t="str">
        <f t="shared" si="143"/>
        <v>-</v>
      </c>
      <c r="K674" s="218"/>
      <c r="L674" s="219"/>
      <c r="M674" s="220"/>
      <c r="N674" s="152" t="str">
        <f t="shared" si="144"/>
        <v>-</v>
      </c>
      <c r="O674" s="221"/>
      <c r="P674" s="222"/>
      <c r="Q674" s="214"/>
      <c r="R674" s="223"/>
      <c r="S674" s="213"/>
      <c r="T674" s="214"/>
      <c r="U674" s="79" t="str">
        <f>IF(ISBLANK(T674), "", VLOOKUP(T674, Z!$A$2:$C$4127, 3, FALSE))</f>
        <v/>
      </c>
      <c r="V674" s="225"/>
      <c r="W674" s="160">
        <f t="shared" si="145"/>
        <v>0</v>
      </c>
      <c r="X674" s="237"/>
      <c r="Y674" s="241">
        <f t="shared" si="146"/>
        <v>0</v>
      </c>
      <c r="Z674" s="242">
        <f t="shared" si="147"/>
        <v>15</v>
      </c>
      <c r="AA674" s="242">
        <v>0.75</v>
      </c>
      <c r="AB674" s="242">
        <f t="shared" si="141"/>
        <v>1.8</v>
      </c>
      <c r="AC674" s="242">
        <f t="shared" si="148"/>
        <v>43</v>
      </c>
      <c r="AD674" s="241" t="str" cm="1">
        <f t="array" ref="AD674">IFERROR(INDEX($AO$26:$AO$35, AF674), "-")</f>
        <v>-</v>
      </c>
      <c r="AE674" s="243" cm="1">
        <f t="array" ref="AE674">IFERROR(INDEX(($AP$26:$AS$35,$AP$36:$AV$40), IF($Y$20="B", MATCH($AF674, $AN$36:$AN$40, 0), MATCH($AF674, $AN$26:$AN$35, 0)), MATCH($AK674, $AP$25:$AV$25, 0), IF($Y$20="B", 2, 1)), 0)</f>
        <v>0</v>
      </c>
      <c r="AF674" s="244" t="str">
        <f t="shared" si="142"/>
        <v>-</v>
      </c>
      <c r="AG674" s="244" t="str">
        <f t="shared" si="149"/>
        <v>-</v>
      </c>
      <c r="AH674" s="245" t="str">
        <f t="shared" si="150"/>
        <v>-</v>
      </c>
      <c r="AI674" s="245" t="str">
        <f t="shared" si="151"/>
        <v>-</v>
      </c>
      <c r="AJ674" s="245" t="str" cm="1">
        <f t="array" ref="AJ674">IF($AG674=1, IF(ISBLANK($L674), "!", $L674), IFERROR(_xlfn.SWITCH(TRUE, AH674&lt;=0.5, "A", AH674&lt;=1, "B", AH674&lt;=1.5, "C", AH674&lt;=2, "D", AH674&lt;=2.5, "E", AH674&lt;=3, "F", AH674&lt;=1000, "G"), "-"))</f>
        <v>-</v>
      </c>
      <c r="AK674" s="245" t="str">
        <f t="shared" si="152"/>
        <v>-</v>
      </c>
      <c r="AL674" s="246" t="str">
        <f t="shared" si="153"/>
        <v>-</v>
      </c>
      <c r="AM674" s="237"/>
      <c r="AN674" s="237"/>
      <c r="AO674" s="237"/>
      <c r="AP674" s="237"/>
      <c r="AQ674" s="237"/>
      <c r="AR674" s="237"/>
      <c r="AS674" s="237"/>
      <c r="AT674" s="237"/>
      <c r="AU674" s="237"/>
      <c r="AV674" s="237"/>
      <c r="AW674" s="13"/>
      <c r="AX674" s="13"/>
    </row>
    <row r="675" spans="1:50" ht="12.75" customHeight="1" x14ac:dyDescent="0.2">
      <c r="A675" s="144">
        <f t="shared" si="140"/>
        <v>16</v>
      </c>
      <c r="B675" s="9">
        <v>652</v>
      </c>
      <c r="C675" s="213"/>
      <c r="D675" s="214"/>
      <c r="E675" s="79" t="str">
        <f>IF(ISBLANK(D675), "", VLOOKUP(D675, Z!$A$2:$C$4127, 3, FALSE))</f>
        <v/>
      </c>
      <c r="F675" s="215"/>
      <c r="G675" s="216"/>
      <c r="H675" s="217" t="b">
        <v>0</v>
      </c>
      <c r="I675" s="217" t="b">
        <v>0</v>
      </c>
      <c r="J675" s="152" t="str">
        <f t="shared" si="143"/>
        <v>-</v>
      </c>
      <c r="K675" s="218"/>
      <c r="L675" s="219"/>
      <c r="M675" s="220"/>
      <c r="N675" s="152" t="str">
        <f t="shared" si="144"/>
        <v>-</v>
      </c>
      <c r="O675" s="221"/>
      <c r="P675" s="222"/>
      <c r="Q675" s="214"/>
      <c r="R675" s="223"/>
      <c r="S675" s="213"/>
      <c r="T675" s="214"/>
      <c r="U675" s="79" t="str">
        <f>IF(ISBLANK(T675), "", VLOOKUP(T675, Z!$A$2:$C$4127, 3, FALSE))</f>
        <v/>
      </c>
      <c r="V675" s="225"/>
      <c r="W675" s="160">
        <f t="shared" si="145"/>
        <v>0</v>
      </c>
      <c r="X675" s="237"/>
      <c r="Y675" s="241">
        <f t="shared" si="146"/>
        <v>0</v>
      </c>
      <c r="Z675" s="242">
        <f t="shared" si="147"/>
        <v>15</v>
      </c>
      <c r="AA675" s="242">
        <v>0.75</v>
      </c>
      <c r="AB675" s="242">
        <f t="shared" si="141"/>
        <v>1.8</v>
      </c>
      <c r="AC675" s="242">
        <f t="shared" si="148"/>
        <v>43</v>
      </c>
      <c r="AD675" s="241" t="str" cm="1">
        <f t="array" ref="AD675">IFERROR(INDEX($AO$26:$AO$35, AF675), "-")</f>
        <v>-</v>
      </c>
      <c r="AE675" s="243" cm="1">
        <f t="array" ref="AE675">IFERROR(INDEX(($AP$26:$AS$35,$AP$36:$AV$40), IF($Y$20="B", MATCH($AF675, $AN$36:$AN$40, 0), MATCH($AF675, $AN$26:$AN$35, 0)), MATCH($AK675, $AP$25:$AV$25, 0), IF($Y$20="B", 2, 1)), 0)</f>
        <v>0</v>
      </c>
      <c r="AF675" s="244" t="str">
        <f t="shared" si="142"/>
        <v>-</v>
      </c>
      <c r="AG675" s="244" t="str">
        <f t="shared" si="149"/>
        <v>-</v>
      </c>
      <c r="AH675" s="245" t="str">
        <f t="shared" si="150"/>
        <v>-</v>
      </c>
      <c r="AI675" s="245" t="str">
        <f t="shared" si="151"/>
        <v>-</v>
      </c>
      <c r="AJ675" s="245" t="str" cm="1">
        <f t="array" ref="AJ675">IF($AG675=1, IF(ISBLANK($L675), "!", $L675), IFERROR(_xlfn.SWITCH(TRUE, AH675&lt;=0.5, "A", AH675&lt;=1, "B", AH675&lt;=1.5, "C", AH675&lt;=2, "D", AH675&lt;=2.5, "E", AH675&lt;=3, "F", AH675&lt;=1000, "G"), "-"))</f>
        <v>-</v>
      </c>
      <c r="AK675" s="245" t="str">
        <f t="shared" si="152"/>
        <v>-</v>
      </c>
      <c r="AL675" s="246" t="str">
        <f t="shared" si="153"/>
        <v>-</v>
      </c>
      <c r="AM675" s="237"/>
      <c r="AN675" s="237"/>
      <c r="AO675" s="237"/>
      <c r="AP675" s="237"/>
      <c r="AQ675" s="237"/>
      <c r="AR675" s="237"/>
      <c r="AS675" s="237"/>
      <c r="AT675" s="237"/>
      <c r="AU675" s="237"/>
      <c r="AV675" s="237"/>
      <c r="AW675" s="13"/>
      <c r="AX675" s="13"/>
    </row>
    <row r="676" spans="1:50" ht="12.75" customHeight="1" x14ac:dyDescent="0.2">
      <c r="A676" s="144">
        <f t="shared" si="140"/>
        <v>16</v>
      </c>
      <c r="B676" s="9">
        <v>653</v>
      </c>
      <c r="C676" s="213"/>
      <c r="D676" s="214"/>
      <c r="E676" s="79" t="str">
        <f>IF(ISBLANK(D676), "", VLOOKUP(D676, Z!$A$2:$C$4127, 3, FALSE))</f>
        <v/>
      </c>
      <c r="F676" s="215"/>
      <c r="G676" s="216"/>
      <c r="H676" s="217" t="b">
        <v>0</v>
      </c>
      <c r="I676" s="217" t="b">
        <v>0</v>
      </c>
      <c r="J676" s="152" t="str">
        <f t="shared" si="143"/>
        <v>-</v>
      </c>
      <c r="K676" s="218"/>
      <c r="L676" s="219"/>
      <c r="M676" s="220"/>
      <c r="N676" s="152" t="str">
        <f t="shared" si="144"/>
        <v>-</v>
      </c>
      <c r="O676" s="221"/>
      <c r="P676" s="222"/>
      <c r="Q676" s="214"/>
      <c r="R676" s="223"/>
      <c r="S676" s="213"/>
      <c r="T676" s="214"/>
      <c r="U676" s="79" t="str">
        <f>IF(ISBLANK(T676), "", VLOOKUP(T676, Z!$A$2:$C$4127, 3, FALSE))</f>
        <v/>
      </c>
      <c r="V676" s="225"/>
      <c r="W676" s="160">
        <f t="shared" si="145"/>
        <v>0</v>
      </c>
      <c r="X676" s="237"/>
      <c r="Y676" s="241">
        <f t="shared" si="146"/>
        <v>0</v>
      </c>
      <c r="Z676" s="242">
        <f t="shared" si="147"/>
        <v>15</v>
      </c>
      <c r="AA676" s="242">
        <v>0.75</v>
      </c>
      <c r="AB676" s="242">
        <f t="shared" si="141"/>
        <v>1.8</v>
      </c>
      <c r="AC676" s="242">
        <f t="shared" si="148"/>
        <v>43</v>
      </c>
      <c r="AD676" s="241" t="str" cm="1">
        <f t="array" ref="AD676">IFERROR(INDEX($AO$26:$AO$35, AF676), "-")</f>
        <v>-</v>
      </c>
      <c r="AE676" s="243" cm="1">
        <f t="array" ref="AE676">IFERROR(INDEX(($AP$26:$AS$35,$AP$36:$AV$40), IF($Y$20="B", MATCH($AF676, $AN$36:$AN$40, 0), MATCH($AF676, $AN$26:$AN$35, 0)), MATCH($AK676, $AP$25:$AV$25, 0), IF($Y$20="B", 2, 1)), 0)</f>
        <v>0</v>
      </c>
      <c r="AF676" s="244" t="str">
        <f t="shared" si="142"/>
        <v>-</v>
      </c>
      <c r="AG676" s="244" t="str">
        <f t="shared" si="149"/>
        <v>-</v>
      </c>
      <c r="AH676" s="245" t="str">
        <f t="shared" si="150"/>
        <v>-</v>
      </c>
      <c r="AI676" s="245" t="str">
        <f t="shared" si="151"/>
        <v>-</v>
      </c>
      <c r="AJ676" s="245" t="str" cm="1">
        <f t="array" ref="AJ676">IF($AG676=1, IF(ISBLANK($L676), "!", $L676), IFERROR(_xlfn.SWITCH(TRUE, AH676&lt;=0.5, "A", AH676&lt;=1, "B", AH676&lt;=1.5, "C", AH676&lt;=2, "D", AH676&lt;=2.5, "E", AH676&lt;=3, "F", AH676&lt;=1000, "G"), "-"))</f>
        <v>-</v>
      </c>
      <c r="AK676" s="245" t="str">
        <f t="shared" si="152"/>
        <v>-</v>
      </c>
      <c r="AL676" s="246" t="str">
        <f t="shared" si="153"/>
        <v>-</v>
      </c>
      <c r="AM676" s="237"/>
      <c r="AN676" s="237"/>
      <c r="AO676" s="237"/>
      <c r="AP676" s="237"/>
      <c r="AQ676" s="237"/>
      <c r="AR676" s="237"/>
      <c r="AS676" s="237"/>
      <c r="AT676" s="237"/>
      <c r="AU676" s="237"/>
      <c r="AV676" s="237"/>
      <c r="AW676" s="13"/>
      <c r="AX676" s="13"/>
    </row>
    <row r="677" spans="1:50" ht="12.75" customHeight="1" x14ac:dyDescent="0.2">
      <c r="A677" s="144">
        <f t="shared" si="140"/>
        <v>16</v>
      </c>
      <c r="B677" s="9">
        <v>654</v>
      </c>
      <c r="C677" s="213"/>
      <c r="D677" s="214"/>
      <c r="E677" s="79" t="str">
        <f>IF(ISBLANK(D677), "", VLOOKUP(D677, Z!$A$2:$C$4127, 3, FALSE))</f>
        <v/>
      </c>
      <c r="F677" s="215"/>
      <c r="G677" s="216"/>
      <c r="H677" s="217" t="b">
        <v>0</v>
      </c>
      <c r="I677" s="217" t="b">
        <v>0</v>
      </c>
      <c r="J677" s="152" t="str">
        <f t="shared" si="143"/>
        <v>-</v>
      </c>
      <c r="K677" s="218"/>
      <c r="L677" s="219"/>
      <c r="M677" s="220"/>
      <c r="N677" s="152" t="str">
        <f t="shared" si="144"/>
        <v>-</v>
      </c>
      <c r="O677" s="221"/>
      <c r="P677" s="222"/>
      <c r="Q677" s="214"/>
      <c r="R677" s="223"/>
      <c r="S677" s="213"/>
      <c r="T677" s="214"/>
      <c r="U677" s="79" t="str">
        <f>IF(ISBLANK(T677), "", VLOOKUP(T677, Z!$A$2:$C$4127, 3, FALSE))</f>
        <v/>
      </c>
      <c r="V677" s="225"/>
      <c r="W677" s="160">
        <f t="shared" si="145"/>
        <v>0</v>
      </c>
      <c r="X677" s="237"/>
      <c r="Y677" s="241">
        <f t="shared" si="146"/>
        <v>0</v>
      </c>
      <c r="Z677" s="242">
        <f t="shared" si="147"/>
        <v>15</v>
      </c>
      <c r="AA677" s="242">
        <v>0.75</v>
      </c>
      <c r="AB677" s="242">
        <f t="shared" si="141"/>
        <v>1.8</v>
      </c>
      <c r="AC677" s="242">
        <f t="shared" si="148"/>
        <v>43</v>
      </c>
      <c r="AD677" s="241" t="str" cm="1">
        <f t="array" ref="AD677">IFERROR(INDEX($AO$26:$AO$35, AF677), "-")</f>
        <v>-</v>
      </c>
      <c r="AE677" s="243" cm="1">
        <f t="array" ref="AE677">IFERROR(INDEX(($AP$26:$AS$35,$AP$36:$AV$40), IF($Y$20="B", MATCH($AF677, $AN$36:$AN$40, 0), MATCH($AF677, $AN$26:$AN$35, 0)), MATCH($AK677, $AP$25:$AV$25, 0), IF($Y$20="B", 2, 1)), 0)</f>
        <v>0</v>
      </c>
      <c r="AF677" s="244" t="str">
        <f t="shared" si="142"/>
        <v>-</v>
      </c>
      <c r="AG677" s="244" t="str">
        <f t="shared" si="149"/>
        <v>-</v>
      </c>
      <c r="AH677" s="245" t="str">
        <f t="shared" si="150"/>
        <v>-</v>
      </c>
      <c r="AI677" s="245" t="str">
        <f t="shared" si="151"/>
        <v>-</v>
      </c>
      <c r="AJ677" s="245" t="str" cm="1">
        <f t="array" ref="AJ677">IF($AG677=1, IF(ISBLANK($L677), "!", $L677), IFERROR(_xlfn.SWITCH(TRUE, AH677&lt;=0.5, "A", AH677&lt;=1, "B", AH677&lt;=1.5, "C", AH677&lt;=2, "D", AH677&lt;=2.5, "E", AH677&lt;=3, "F", AH677&lt;=1000, "G"), "-"))</f>
        <v>-</v>
      </c>
      <c r="AK677" s="245" t="str">
        <f t="shared" si="152"/>
        <v>-</v>
      </c>
      <c r="AL677" s="246" t="str">
        <f t="shared" si="153"/>
        <v>-</v>
      </c>
      <c r="AM677" s="237"/>
      <c r="AN677" s="237"/>
      <c r="AO677" s="237"/>
      <c r="AP677" s="237"/>
      <c r="AQ677" s="237"/>
      <c r="AR677" s="237"/>
      <c r="AS677" s="237"/>
      <c r="AT677" s="237"/>
      <c r="AU677" s="237"/>
      <c r="AV677" s="237"/>
      <c r="AW677" s="13"/>
      <c r="AX677" s="13"/>
    </row>
    <row r="678" spans="1:50" ht="12.75" customHeight="1" x14ac:dyDescent="0.2">
      <c r="A678" s="144">
        <f t="shared" si="140"/>
        <v>16</v>
      </c>
      <c r="B678" s="9">
        <v>655</v>
      </c>
      <c r="C678" s="213"/>
      <c r="D678" s="214"/>
      <c r="E678" s="79" t="str">
        <f>IF(ISBLANK(D678), "", VLOOKUP(D678, Z!$A$2:$C$4127, 3, FALSE))</f>
        <v/>
      </c>
      <c r="F678" s="215"/>
      <c r="G678" s="216"/>
      <c r="H678" s="217" t="b">
        <v>0</v>
      </c>
      <c r="I678" s="217" t="b">
        <v>0</v>
      </c>
      <c r="J678" s="152" t="str">
        <f t="shared" si="143"/>
        <v>-</v>
      </c>
      <c r="K678" s="218"/>
      <c r="L678" s="219"/>
      <c r="M678" s="220"/>
      <c r="N678" s="152" t="str">
        <f t="shared" si="144"/>
        <v>-</v>
      </c>
      <c r="O678" s="221"/>
      <c r="P678" s="222"/>
      <c r="Q678" s="214"/>
      <c r="R678" s="223"/>
      <c r="S678" s="213"/>
      <c r="T678" s="214"/>
      <c r="U678" s="79" t="str">
        <f>IF(ISBLANK(T678), "", VLOOKUP(T678, Z!$A$2:$C$4127, 3, FALSE))</f>
        <v/>
      </c>
      <c r="V678" s="225"/>
      <c r="W678" s="160">
        <f t="shared" si="145"/>
        <v>0</v>
      </c>
      <c r="X678" s="237"/>
      <c r="Y678" s="241">
        <f t="shared" si="146"/>
        <v>0</v>
      </c>
      <c r="Z678" s="242">
        <f t="shared" si="147"/>
        <v>15</v>
      </c>
      <c r="AA678" s="242">
        <v>0.75</v>
      </c>
      <c r="AB678" s="242">
        <f t="shared" si="141"/>
        <v>1.8</v>
      </c>
      <c r="AC678" s="242">
        <f t="shared" si="148"/>
        <v>43</v>
      </c>
      <c r="AD678" s="241" t="str" cm="1">
        <f t="array" ref="AD678">IFERROR(INDEX($AO$26:$AO$35, AF678), "-")</f>
        <v>-</v>
      </c>
      <c r="AE678" s="243" cm="1">
        <f t="array" ref="AE678">IFERROR(INDEX(($AP$26:$AS$35,$AP$36:$AV$40), IF($Y$20="B", MATCH($AF678, $AN$36:$AN$40, 0), MATCH($AF678, $AN$26:$AN$35, 0)), MATCH($AK678, $AP$25:$AV$25, 0), IF($Y$20="B", 2, 1)), 0)</f>
        <v>0</v>
      </c>
      <c r="AF678" s="244" t="str">
        <f t="shared" si="142"/>
        <v>-</v>
      </c>
      <c r="AG678" s="244" t="str">
        <f t="shared" si="149"/>
        <v>-</v>
      </c>
      <c r="AH678" s="245" t="str">
        <f t="shared" si="150"/>
        <v>-</v>
      </c>
      <c r="AI678" s="245" t="str">
        <f t="shared" si="151"/>
        <v>-</v>
      </c>
      <c r="AJ678" s="245" t="str" cm="1">
        <f t="array" ref="AJ678">IF($AG678=1, IF(ISBLANK($L678), "!", $L678), IFERROR(_xlfn.SWITCH(TRUE, AH678&lt;=0.5, "A", AH678&lt;=1, "B", AH678&lt;=1.5, "C", AH678&lt;=2, "D", AH678&lt;=2.5, "E", AH678&lt;=3, "F", AH678&lt;=1000, "G"), "-"))</f>
        <v>-</v>
      </c>
      <c r="AK678" s="245" t="str">
        <f t="shared" si="152"/>
        <v>-</v>
      </c>
      <c r="AL678" s="246" t="str">
        <f t="shared" si="153"/>
        <v>-</v>
      </c>
      <c r="AM678" s="237"/>
      <c r="AN678" s="237"/>
      <c r="AO678" s="237"/>
      <c r="AP678" s="237"/>
      <c r="AQ678" s="237"/>
      <c r="AR678" s="237"/>
      <c r="AS678" s="237"/>
      <c r="AT678" s="237"/>
      <c r="AU678" s="237"/>
      <c r="AV678" s="237"/>
      <c r="AW678" s="13"/>
      <c r="AX678" s="13"/>
    </row>
    <row r="679" spans="1:50" ht="12.75" customHeight="1" x14ac:dyDescent="0.2">
      <c r="A679" s="144">
        <f t="shared" si="140"/>
        <v>16</v>
      </c>
      <c r="B679" s="9">
        <v>656</v>
      </c>
      <c r="C679" s="213"/>
      <c r="D679" s="214"/>
      <c r="E679" s="79" t="str">
        <f>IF(ISBLANK(D679), "", VLOOKUP(D679, Z!$A$2:$C$4127, 3, FALSE))</f>
        <v/>
      </c>
      <c r="F679" s="215"/>
      <c r="G679" s="216"/>
      <c r="H679" s="217" t="b">
        <v>0</v>
      </c>
      <c r="I679" s="217" t="b">
        <v>0</v>
      </c>
      <c r="J679" s="152" t="str">
        <f t="shared" si="143"/>
        <v>-</v>
      </c>
      <c r="K679" s="218"/>
      <c r="L679" s="219"/>
      <c r="M679" s="220"/>
      <c r="N679" s="152" t="str">
        <f t="shared" si="144"/>
        <v>-</v>
      </c>
      <c r="O679" s="221"/>
      <c r="P679" s="222"/>
      <c r="Q679" s="214"/>
      <c r="R679" s="223"/>
      <c r="S679" s="213"/>
      <c r="T679" s="214"/>
      <c r="U679" s="79" t="str">
        <f>IF(ISBLANK(T679), "", VLOOKUP(T679, Z!$A$2:$C$4127, 3, FALSE))</f>
        <v/>
      </c>
      <c r="V679" s="225"/>
      <c r="W679" s="160">
        <f t="shared" si="145"/>
        <v>0</v>
      </c>
      <c r="X679" s="237"/>
      <c r="Y679" s="241">
        <f t="shared" si="146"/>
        <v>0</v>
      </c>
      <c r="Z679" s="242">
        <f t="shared" si="147"/>
        <v>15</v>
      </c>
      <c r="AA679" s="242">
        <v>0.75</v>
      </c>
      <c r="AB679" s="242">
        <f t="shared" si="141"/>
        <v>1.8</v>
      </c>
      <c r="AC679" s="242">
        <f t="shared" si="148"/>
        <v>43</v>
      </c>
      <c r="AD679" s="241" t="str" cm="1">
        <f t="array" ref="AD679">IFERROR(INDEX($AO$26:$AO$35, AF679), "-")</f>
        <v>-</v>
      </c>
      <c r="AE679" s="243" cm="1">
        <f t="array" ref="AE679">IFERROR(INDEX(($AP$26:$AS$35,$AP$36:$AV$40), IF($Y$20="B", MATCH($AF679, $AN$36:$AN$40, 0), MATCH($AF679, $AN$26:$AN$35, 0)), MATCH($AK679, $AP$25:$AV$25, 0), IF($Y$20="B", 2, 1)), 0)</f>
        <v>0</v>
      </c>
      <c r="AF679" s="244" t="str">
        <f t="shared" si="142"/>
        <v>-</v>
      </c>
      <c r="AG679" s="244" t="str">
        <f t="shared" si="149"/>
        <v>-</v>
      </c>
      <c r="AH679" s="245" t="str">
        <f t="shared" si="150"/>
        <v>-</v>
      </c>
      <c r="AI679" s="245" t="str">
        <f t="shared" si="151"/>
        <v>-</v>
      </c>
      <c r="AJ679" s="245" t="str" cm="1">
        <f t="array" ref="AJ679">IF($AG679=1, IF(ISBLANK($L679), "!", $L679), IFERROR(_xlfn.SWITCH(TRUE, AH679&lt;=0.5, "A", AH679&lt;=1, "B", AH679&lt;=1.5, "C", AH679&lt;=2, "D", AH679&lt;=2.5, "E", AH679&lt;=3, "F", AH679&lt;=1000, "G"), "-"))</f>
        <v>-</v>
      </c>
      <c r="AK679" s="245" t="str">
        <f t="shared" si="152"/>
        <v>-</v>
      </c>
      <c r="AL679" s="246" t="str">
        <f t="shared" si="153"/>
        <v>-</v>
      </c>
      <c r="AM679" s="237"/>
      <c r="AN679" s="237"/>
      <c r="AO679" s="237"/>
      <c r="AP679" s="237"/>
      <c r="AQ679" s="237"/>
      <c r="AR679" s="237"/>
      <c r="AS679" s="237"/>
      <c r="AT679" s="237"/>
      <c r="AU679" s="237"/>
      <c r="AV679" s="237"/>
      <c r="AW679" s="13"/>
      <c r="AX679" s="13"/>
    </row>
    <row r="680" spans="1:50" ht="12.75" customHeight="1" x14ac:dyDescent="0.2">
      <c r="A680" s="144">
        <f t="shared" si="140"/>
        <v>16</v>
      </c>
      <c r="B680" s="9">
        <v>657</v>
      </c>
      <c r="C680" s="213"/>
      <c r="D680" s="214"/>
      <c r="E680" s="79" t="str">
        <f>IF(ISBLANK(D680), "", VLOOKUP(D680, Z!$A$2:$C$4127, 3, FALSE))</f>
        <v/>
      </c>
      <c r="F680" s="215"/>
      <c r="G680" s="216"/>
      <c r="H680" s="217" t="b">
        <v>0</v>
      </c>
      <c r="I680" s="217" t="b">
        <v>0</v>
      </c>
      <c r="J680" s="152" t="str">
        <f t="shared" si="143"/>
        <v>-</v>
      </c>
      <c r="K680" s="218"/>
      <c r="L680" s="219"/>
      <c r="M680" s="220"/>
      <c r="N680" s="152" t="str">
        <f t="shared" si="144"/>
        <v>-</v>
      </c>
      <c r="O680" s="221"/>
      <c r="P680" s="222"/>
      <c r="Q680" s="214"/>
      <c r="R680" s="223"/>
      <c r="S680" s="213"/>
      <c r="T680" s="214"/>
      <c r="U680" s="79" t="str">
        <f>IF(ISBLANK(T680), "", VLOOKUP(T680, Z!$A$2:$C$4127, 3, FALSE))</f>
        <v/>
      </c>
      <c r="V680" s="225"/>
      <c r="W680" s="160">
        <f t="shared" si="145"/>
        <v>0</v>
      </c>
      <c r="X680" s="237"/>
      <c r="Y680" s="241">
        <f t="shared" si="146"/>
        <v>0</v>
      </c>
      <c r="Z680" s="242">
        <f t="shared" si="147"/>
        <v>15</v>
      </c>
      <c r="AA680" s="242">
        <v>0.75</v>
      </c>
      <c r="AB680" s="242">
        <f t="shared" si="141"/>
        <v>1.8</v>
      </c>
      <c r="AC680" s="242">
        <f t="shared" si="148"/>
        <v>43</v>
      </c>
      <c r="AD680" s="241" t="str" cm="1">
        <f t="array" ref="AD680">IFERROR(INDEX($AO$26:$AO$35, AF680), "-")</f>
        <v>-</v>
      </c>
      <c r="AE680" s="243" cm="1">
        <f t="array" ref="AE680">IFERROR(INDEX(($AP$26:$AS$35,$AP$36:$AV$40), IF($Y$20="B", MATCH($AF680, $AN$36:$AN$40, 0), MATCH($AF680, $AN$26:$AN$35, 0)), MATCH($AK680, $AP$25:$AV$25, 0), IF($Y$20="B", 2, 1)), 0)</f>
        <v>0</v>
      </c>
      <c r="AF680" s="244" t="str">
        <f t="shared" si="142"/>
        <v>-</v>
      </c>
      <c r="AG680" s="244" t="str">
        <f t="shared" si="149"/>
        <v>-</v>
      </c>
      <c r="AH680" s="245" t="str">
        <f t="shared" si="150"/>
        <v>-</v>
      </c>
      <c r="AI680" s="245" t="str">
        <f t="shared" si="151"/>
        <v>-</v>
      </c>
      <c r="AJ680" s="245" t="str" cm="1">
        <f t="array" ref="AJ680">IF($AG680=1, IF(ISBLANK($L680), "!", $L680), IFERROR(_xlfn.SWITCH(TRUE, AH680&lt;=0.5, "A", AH680&lt;=1, "B", AH680&lt;=1.5, "C", AH680&lt;=2, "D", AH680&lt;=2.5, "E", AH680&lt;=3, "F", AH680&lt;=1000, "G"), "-"))</f>
        <v>-</v>
      </c>
      <c r="AK680" s="245" t="str">
        <f t="shared" si="152"/>
        <v>-</v>
      </c>
      <c r="AL680" s="246" t="str">
        <f t="shared" si="153"/>
        <v>-</v>
      </c>
      <c r="AM680" s="237"/>
      <c r="AN680" s="237"/>
      <c r="AO680" s="237"/>
      <c r="AP680" s="237"/>
      <c r="AQ680" s="237"/>
      <c r="AR680" s="237"/>
      <c r="AS680" s="237"/>
      <c r="AT680" s="237"/>
      <c r="AU680" s="237"/>
      <c r="AV680" s="237"/>
      <c r="AW680" s="13"/>
      <c r="AX680" s="13"/>
    </row>
    <row r="681" spans="1:50" ht="12.75" customHeight="1" x14ac:dyDescent="0.2">
      <c r="A681" s="144">
        <f t="shared" si="140"/>
        <v>16</v>
      </c>
      <c r="B681" s="9">
        <v>658</v>
      </c>
      <c r="C681" s="213"/>
      <c r="D681" s="214"/>
      <c r="E681" s="79" t="str">
        <f>IF(ISBLANK(D681), "", VLOOKUP(D681, Z!$A$2:$C$4127, 3, FALSE))</f>
        <v/>
      </c>
      <c r="F681" s="215"/>
      <c r="G681" s="216"/>
      <c r="H681" s="217" t="b">
        <v>0</v>
      </c>
      <c r="I681" s="217" t="b">
        <v>0</v>
      </c>
      <c r="J681" s="152" t="str">
        <f t="shared" si="143"/>
        <v>-</v>
      </c>
      <c r="K681" s="218"/>
      <c r="L681" s="219"/>
      <c r="M681" s="220"/>
      <c r="N681" s="152" t="str">
        <f t="shared" si="144"/>
        <v>-</v>
      </c>
      <c r="O681" s="221"/>
      <c r="P681" s="222"/>
      <c r="Q681" s="214"/>
      <c r="R681" s="223"/>
      <c r="S681" s="213"/>
      <c r="T681" s="214"/>
      <c r="U681" s="79" t="str">
        <f>IF(ISBLANK(T681), "", VLOOKUP(T681, Z!$A$2:$C$4127, 3, FALSE))</f>
        <v/>
      </c>
      <c r="V681" s="225"/>
      <c r="W681" s="160">
        <f t="shared" si="145"/>
        <v>0</v>
      </c>
      <c r="X681" s="237"/>
      <c r="Y681" s="241">
        <f t="shared" si="146"/>
        <v>0</v>
      </c>
      <c r="Z681" s="242">
        <f t="shared" si="147"/>
        <v>15</v>
      </c>
      <c r="AA681" s="242">
        <v>0.75</v>
      </c>
      <c r="AB681" s="242">
        <f t="shared" si="141"/>
        <v>1.8</v>
      </c>
      <c r="AC681" s="242">
        <f t="shared" si="148"/>
        <v>43</v>
      </c>
      <c r="AD681" s="241" t="str" cm="1">
        <f t="array" ref="AD681">IFERROR(INDEX($AO$26:$AO$35, AF681), "-")</f>
        <v>-</v>
      </c>
      <c r="AE681" s="243" cm="1">
        <f t="array" ref="AE681">IFERROR(INDEX(($AP$26:$AS$35,$AP$36:$AV$40), IF($Y$20="B", MATCH($AF681, $AN$36:$AN$40, 0), MATCH($AF681, $AN$26:$AN$35, 0)), MATCH($AK681, $AP$25:$AV$25, 0), IF($Y$20="B", 2, 1)), 0)</f>
        <v>0</v>
      </c>
      <c r="AF681" s="244" t="str">
        <f t="shared" si="142"/>
        <v>-</v>
      </c>
      <c r="AG681" s="244" t="str">
        <f t="shared" si="149"/>
        <v>-</v>
      </c>
      <c r="AH681" s="245" t="str">
        <f t="shared" si="150"/>
        <v>-</v>
      </c>
      <c r="AI681" s="245" t="str">
        <f t="shared" si="151"/>
        <v>-</v>
      </c>
      <c r="AJ681" s="245" t="str" cm="1">
        <f t="array" ref="AJ681">IF($AG681=1, IF(ISBLANK($L681), "!", $L681), IFERROR(_xlfn.SWITCH(TRUE, AH681&lt;=0.5, "A", AH681&lt;=1, "B", AH681&lt;=1.5, "C", AH681&lt;=2, "D", AH681&lt;=2.5, "E", AH681&lt;=3, "F", AH681&lt;=1000, "G"), "-"))</f>
        <v>-</v>
      </c>
      <c r="AK681" s="245" t="str">
        <f t="shared" si="152"/>
        <v>-</v>
      </c>
      <c r="AL681" s="246" t="str">
        <f t="shared" si="153"/>
        <v>-</v>
      </c>
      <c r="AM681" s="237"/>
      <c r="AN681" s="237"/>
      <c r="AO681" s="237"/>
      <c r="AP681" s="237"/>
      <c r="AQ681" s="237"/>
      <c r="AR681" s="237"/>
      <c r="AS681" s="237"/>
      <c r="AT681" s="237"/>
      <c r="AU681" s="237"/>
      <c r="AV681" s="237"/>
      <c r="AW681" s="13"/>
      <c r="AX681" s="13"/>
    </row>
    <row r="682" spans="1:50" ht="12.75" customHeight="1" x14ac:dyDescent="0.2">
      <c r="A682" s="144">
        <f t="shared" si="140"/>
        <v>16</v>
      </c>
      <c r="B682" s="9">
        <v>659</v>
      </c>
      <c r="C682" s="213"/>
      <c r="D682" s="214"/>
      <c r="E682" s="79" t="str">
        <f>IF(ISBLANK(D682), "", VLOOKUP(D682, Z!$A$2:$C$4127, 3, FALSE))</f>
        <v/>
      </c>
      <c r="F682" s="215"/>
      <c r="G682" s="216"/>
      <c r="H682" s="217" t="b">
        <v>0</v>
      </c>
      <c r="I682" s="217" t="b">
        <v>0</v>
      </c>
      <c r="J682" s="152" t="str">
        <f t="shared" si="143"/>
        <v>-</v>
      </c>
      <c r="K682" s="218"/>
      <c r="L682" s="219"/>
      <c r="M682" s="220"/>
      <c r="N682" s="152" t="str">
        <f t="shared" si="144"/>
        <v>-</v>
      </c>
      <c r="O682" s="221"/>
      <c r="P682" s="222"/>
      <c r="Q682" s="214"/>
      <c r="R682" s="223"/>
      <c r="S682" s="213"/>
      <c r="T682" s="214"/>
      <c r="U682" s="79" t="str">
        <f>IF(ISBLANK(T682), "", VLOOKUP(T682, Z!$A$2:$C$4127, 3, FALSE))</f>
        <v/>
      </c>
      <c r="V682" s="225"/>
      <c r="W682" s="160">
        <f t="shared" si="145"/>
        <v>0</v>
      </c>
      <c r="X682" s="237"/>
      <c r="Y682" s="241">
        <f t="shared" si="146"/>
        <v>0</v>
      </c>
      <c r="Z682" s="242">
        <f t="shared" si="147"/>
        <v>15</v>
      </c>
      <c r="AA682" s="242">
        <v>0.75</v>
      </c>
      <c r="AB682" s="242">
        <f t="shared" si="141"/>
        <v>1.8</v>
      </c>
      <c r="AC682" s="242">
        <f t="shared" si="148"/>
        <v>43</v>
      </c>
      <c r="AD682" s="241" t="str" cm="1">
        <f t="array" ref="AD682">IFERROR(INDEX($AO$26:$AO$35, AF682), "-")</f>
        <v>-</v>
      </c>
      <c r="AE682" s="243" cm="1">
        <f t="array" ref="AE682">IFERROR(INDEX(($AP$26:$AS$35,$AP$36:$AV$40), IF($Y$20="B", MATCH($AF682, $AN$36:$AN$40, 0), MATCH($AF682, $AN$26:$AN$35, 0)), MATCH($AK682, $AP$25:$AV$25, 0), IF($Y$20="B", 2, 1)), 0)</f>
        <v>0</v>
      </c>
      <c r="AF682" s="244" t="str">
        <f t="shared" si="142"/>
        <v>-</v>
      </c>
      <c r="AG682" s="244" t="str">
        <f t="shared" si="149"/>
        <v>-</v>
      </c>
      <c r="AH682" s="245" t="str">
        <f t="shared" si="150"/>
        <v>-</v>
      </c>
      <c r="AI682" s="245" t="str">
        <f t="shared" si="151"/>
        <v>-</v>
      </c>
      <c r="AJ682" s="245" t="str" cm="1">
        <f t="array" ref="AJ682">IF($AG682=1, IF(ISBLANK($L682), "!", $L682), IFERROR(_xlfn.SWITCH(TRUE, AH682&lt;=0.5, "A", AH682&lt;=1, "B", AH682&lt;=1.5, "C", AH682&lt;=2, "D", AH682&lt;=2.5, "E", AH682&lt;=3, "F", AH682&lt;=1000, "G"), "-"))</f>
        <v>-</v>
      </c>
      <c r="AK682" s="245" t="str">
        <f t="shared" si="152"/>
        <v>-</v>
      </c>
      <c r="AL682" s="246" t="str">
        <f t="shared" si="153"/>
        <v>-</v>
      </c>
      <c r="AM682" s="237"/>
      <c r="AN682" s="237"/>
      <c r="AO682" s="237"/>
      <c r="AP682" s="237"/>
      <c r="AQ682" s="237"/>
      <c r="AR682" s="237"/>
      <c r="AS682" s="237"/>
      <c r="AT682" s="237"/>
      <c r="AU682" s="237"/>
      <c r="AV682" s="237"/>
      <c r="AW682" s="13"/>
      <c r="AX682" s="13"/>
    </row>
    <row r="683" spans="1:50" ht="12.75" customHeight="1" x14ac:dyDescent="0.2">
      <c r="A683" s="144">
        <f t="shared" si="140"/>
        <v>16</v>
      </c>
      <c r="B683" s="9">
        <v>660</v>
      </c>
      <c r="C683" s="213"/>
      <c r="D683" s="214"/>
      <c r="E683" s="79" t="str">
        <f>IF(ISBLANK(D683), "", VLOOKUP(D683, Z!$A$2:$C$4127, 3, FALSE))</f>
        <v/>
      </c>
      <c r="F683" s="215"/>
      <c r="G683" s="216"/>
      <c r="H683" s="217" t="b">
        <v>0</v>
      </c>
      <c r="I683" s="217" t="b">
        <v>0</v>
      </c>
      <c r="J683" s="152" t="str">
        <f t="shared" si="143"/>
        <v>-</v>
      </c>
      <c r="K683" s="218"/>
      <c r="L683" s="219"/>
      <c r="M683" s="220"/>
      <c r="N683" s="152" t="str">
        <f t="shared" si="144"/>
        <v>-</v>
      </c>
      <c r="O683" s="221"/>
      <c r="P683" s="222"/>
      <c r="Q683" s="214"/>
      <c r="R683" s="223"/>
      <c r="S683" s="213"/>
      <c r="T683" s="214"/>
      <c r="U683" s="79" t="str">
        <f>IF(ISBLANK(T683), "", VLOOKUP(T683, Z!$A$2:$C$4127, 3, FALSE))</f>
        <v/>
      </c>
      <c r="V683" s="225"/>
      <c r="W683" s="160">
        <f t="shared" si="145"/>
        <v>0</v>
      </c>
      <c r="X683" s="237"/>
      <c r="Y683" s="241">
        <f t="shared" si="146"/>
        <v>0</v>
      </c>
      <c r="Z683" s="242">
        <f t="shared" si="147"/>
        <v>15</v>
      </c>
      <c r="AA683" s="242">
        <v>0.75</v>
      </c>
      <c r="AB683" s="242">
        <f t="shared" si="141"/>
        <v>1.8</v>
      </c>
      <c r="AC683" s="242">
        <f t="shared" si="148"/>
        <v>43</v>
      </c>
      <c r="AD683" s="241" t="str" cm="1">
        <f t="array" ref="AD683">IFERROR(INDEX($AO$26:$AO$35, AF683), "-")</f>
        <v>-</v>
      </c>
      <c r="AE683" s="243" cm="1">
        <f t="array" ref="AE683">IFERROR(INDEX(($AP$26:$AS$35,$AP$36:$AV$40), IF($Y$20="B", MATCH($AF683, $AN$36:$AN$40, 0), MATCH($AF683, $AN$26:$AN$35, 0)), MATCH($AK683, $AP$25:$AV$25, 0), IF($Y$20="B", 2, 1)), 0)</f>
        <v>0</v>
      </c>
      <c r="AF683" s="244" t="str">
        <f t="shared" si="142"/>
        <v>-</v>
      </c>
      <c r="AG683" s="244" t="str">
        <f t="shared" si="149"/>
        <v>-</v>
      </c>
      <c r="AH683" s="245" t="str">
        <f t="shared" si="150"/>
        <v>-</v>
      </c>
      <c r="AI683" s="245" t="str">
        <f t="shared" si="151"/>
        <v>-</v>
      </c>
      <c r="AJ683" s="245" t="str" cm="1">
        <f t="array" ref="AJ683">IF($AG683=1, IF(ISBLANK($L683), "!", $L683), IFERROR(_xlfn.SWITCH(TRUE, AH683&lt;=0.5, "A", AH683&lt;=1, "B", AH683&lt;=1.5, "C", AH683&lt;=2, "D", AH683&lt;=2.5, "E", AH683&lt;=3, "F", AH683&lt;=1000, "G"), "-"))</f>
        <v>-</v>
      </c>
      <c r="AK683" s="245" t="str">
        <f t="shared" si="152"/>
        <v>-</v>
      </c>
      <c r="AL683" s="246" t="str">
        <f t="shared" si="153"/>
        <v>-</v>
      </c>
      <c r="AM683" s="237"/>
      <c r="AN683" s="237"/>
      <c r="AO683" s="237"/>
      <c r="AP683" s="237"/>
      <c r="AQ683" s="237"/>
      <c r="AR683" s="237"/>
      <c r="AS683" s="237"/>
      <c r="AT683" s="237"/>
      <c r="AU683" s="237"/>
      <c r="AV683" s="237"/>
      <c r="AW683" s="13"/>
      <c r="AX683" s="13"/>
    </row>
    <row r="684" spans="1:50" ht="12.75" customHeight="1" x14ac:dyDescent="0.2">
      <c r="A684" s="144">
        <f t="shared" si="140"/>
        <v>16</v>
      </c>
      <c r="B684" s="9">
        <v>661</v>
      </c>
      <c r="C684" s="213"/>
      <c r="D684" s="214"/>
      <c r="E684" s="79" t="str">
        <f>IF(ISBLANK(D684), "", VLOOKUP(D684, Z!$A$2:$C$4127, 3, FALSE))</f>
        <v/>
      </c>
      <c r="F684" s="215"/>
      <c r="G684" s="216"/>
      <c r="H684" s="217" t="b">
        <v>0</v>
      </c>
      <c r="I684" s="217" t="b">
        <v>0</v>
      </c>
      <c r="J684" s="152" t="str">
        <f t="shared" si="143"/>
        <v>-</v>
      </c>
      <c r="K684" s="218"/>
      <c r="L684" s="219"/>
      <c r="M684" s="220"/>
      <c r="N684" s="152" t="str">
        <f t="shared" si="144"/>
        <v>-</v>
      </c>
      <c r="O684" s="221"/>
      <c r="P684" s="222"/>
      <c r="Q684" s="214"/>
      <c r="R684" s="223"/>
      <c r="S684" s="213"/>
      <c r="T684" s="214"/>
      <c r="U684" s="79" t="str">
        <f>IF(ISBLANK(T684), "", VLOOKUP(T684, Z!$A$2:$C$4127, 3, FALSE))</f>
        <v/>
      </c>
      <c r="V684" s="225"/>
      <c r="W684" s="160">
        <f t="shared" si="145"/>
        <v>0</v>
      </c>
      <c r="X684" s="237"/>
      <c r="Y684" s="241">
        <f t="shared" si="146"/>
        <v>0</v>
      </c>
      <c r="Z684" s="242">
        <f t="shared" si="147"/>
        <v>15</v>
      </c>
      <c r="AA684" s="242">
        <v>0.75</v>
      </c>
      <c r="AB684" s="242">
        <f t="shared" si="141"/>
        <v>1.8</v>
      </c>
      <c r="AC684" s="242">
        <f t="shared" si="148"/>
        <v>43</v>
      </c>
      <c r="AD684" s="241" t="str" cm="1">
        <f t="array" ref="AD684">IFERROR(INDEX($AO$26:$AO$35, AF684), "-")</f>
        <v>-</v>
      </c>
      <c r="AE684" s="243" cm="1">
        <f t="array" ref="AE684">IFERROR(INDEX(($AP$26:$AS$35,$AP$36:$AV$40), IF($Y$20="B", MATCH($AF684, $AN$36:$AN$40, 0), MATCH($AF684, $AN$26:$AN$35, 0)), MATCH($AK684, $AP$25:$AV$25, 0), IF($Y$20="B", 2, 1)), 0)</f>
        <v>0</v>
      </c>
      <c r="AF684" s="244" t="str">
        <f t="shared" si="142"/>
        <v>-</v>
      </c>
      <c r="AG684" s="244" t="str">
        <f t="shared" si="149"/>
        <v>-</v>
      </c>
      <c r="AH684" s="245" t="str">
        <f t="shared" si="150"/>
        <v>-</v>
      </c>
      <c r="AI684" s="245" t="str">
        <f t="shared" si="151"/>
        <v>-</v>
      </c>
      <c r="AJ684" s="245" t="str" cm="1">
        <f t="array" ref="AJ684">IF($AG684=1, IF(ISBLANK($L684), "!", $L684), IFERROR(_xlfn.SWITCH(TRUE, AH684&lt;=0.5, "A", AH684&lt;=1, "B", AH684&lt;=1.5, "C", AH684&lt;=2, "D", AH684&lt;=2.5, "E", AH684&lt;=3, "F", AH684&lt;=1000, "G"), "-"))</f>
        <v>-</v>
      </c>
      <c r="AK684" s="245" t="str">
        <f t="shared" si="152"/>
        <v>-</v>
      </c>
      <c r="AL684" s="246" t="str">
        <f t="shared" si="153"/>
        <v>-</v>
      </c>
      <c r="AM684" s="237"/>
      <c r="AN684" s="237"/>
      <c r="AO684" s="237"/>
      <c r="AP684" s="237"/>
      <c r="AQ684" s="237"/>
      <c r="AR684" s="237"/>
      <c r="AS684" s="237"/>
      <c r="AT684" s="237"/>
      <c r="AU684" s="237"/>
      <c r="AV684" s="237"/>
      <c r="AW684" s="13"/>
      <c r="AX684" s="13"/>
    </row>
    <row r="685" spans="1:50" ht="12.75" customHeight="1" x14ac:dyDescent="0.2">
      <c r="A685" s="144">
        <f t="shared" si="140"/>
        <v>16</v>
      </c>
      <c r="B685" s="9">
        <v>662</v>
      </c>
      <c r="C685" s="213"/>
      <c r="D685" s="214"/>
      <c r="E685" s="79" t="str">
        <f>IF(ISBLANK(D685), "", VLOOKUP(D685, Z!$A$2:$C$4127, 3, FALSE))</f>
        <v/>
      </c>
      <c r="F685" s="215"/>
      <c r="G685" s="216"/>
      <c r="H685" s="217" t="b">
        <v>0</v>
      </c>
      <c r="I685" s="217" t="b">
        <v>0</v>
      </c>
      <c r="J685" s="152" t="str">
        <f t="shared" si="143"/>
        <v>-</v>
      </c>
      <c r="K685" s="218"/>
      <c r="L685" s="219"/>
      <c r="M685" s="220"/>
      <c r="N685" s="152" t="str">
        <f t="shared" si="144"/>
        <v>-</v>
      </c>
      <c r="O685" s="221"/>
      <c r="P685" s="222"/>
      <c r="Q685" s="214"/>
      <c r="R685" s="223"/>
      <c r="S685" s="213"/>
      <c r="T685" s="214"/>
      <c r="U685" s="79" t="str">
        <f>IF(ISBLANK(T685), "", VLOOKUP(T685, Z!$A$2:$C$4127, 3, FALSE))</f>
        <v/>
      </c>
      <c r="V685" s="225"/>
      <c r="W685" s="160">
        <f t="shared" si="145"/>
        <v>0</v>
      </c>
      <c r="X685" s="237"/>
      <c r="Y685" s="241">
        <f t="shared" si="146"/>
        <v>0</v>
      </c>
      <c r="Z685" s="242">
        <f t="shared" si="147"/>
        <v>15</v>
      </c>
      <c r="AA685" s="242">
        <v>0.75</v>
      </c>
      <c r="AB685" s="242">
        <f t="shared" si="141"/>
        <v>1.8</v>
      </c>
      <c r="AC685" s="242">
        <f t="shared" si="148"/>
        <v>43</v>
      </c>
      <c r="AD685" s="241" t="str" cm="1">
        <f t="array" ref="AD685">IFERROR(INDEX($AO$26:$AO$35, AF685), "-")</f>
        <v>-</v>
      </c>
      <c r="AE685" s="243" cm="1">
        <f t="array" ref="AE685">IFERROR(INDEX(($AP$26:$AS$35,$AP$36:$AV$40), IF($Y$20="B", MATCH($AF685, $AN$36:$AN$40, 0), MATCH($AF685, $AN$26:$AN$35, 0)), MATCH($AK685, $AP$25:$AV$25, 0), IF($Y$20="B", 2, 1)), 0)</f>
        <v>0</v>
      </c>
      <c r="AF685" s="244" t="str">
        <f t="shared" si="142"/>
        <v>-</v>
      </c>
      <c r="AG685" s="244" t="str">
        <f t="shared" si="149"/>
        <v>-</v>
      </c>
      <c r="AH685" s="245" t="str">
        <f t="shared" si="150"/>
        <v>-</v>
      </c>
      <c r="AI685" s="245" t="str">
        <f t="shared" si="151"/>
        <v>-</v>
      </c>
      <c r="AJ685" s="245" t="str" cm="1">
        <f t="array" ref="AJ685">IF($AG685=1, IF(ISBLANK($L685), "!", $L685), IFERROR(_xlfn.SWITCH(TRUE, AH685&lt;=0.5, "A", AH685&lt;=1, "B", AH685&lt;=1.5, "C", AH685&lt;=2, "D", AH685&lt;=2.5, "E", AH685&lt;=3, "F", AH685&lt;=1000, "G"), "-"))</f>
        <v>-</v>
      </c>
      <c r="AK685" s="245" t="str">
        <f t="shared" si="152"/>
        <v>-</v>
      </c>
      <c r="AL685" s="246" t="str">
        <f t="shared" si="153"/>
        <v>-</v>
      </c>
      <c r="AM685" s="237"/>
      <c r="AN685" s="237"/>
      <c r="AO685" s="237"/>
      <c r="AP685" s="237"/>
      <c r="AQ685" s="237"/>
      <c r="AR685" s="237"/>
      <c r="AS685" s="237"/>
      <c r="AT685" s="237"/>
      <c r="AU685" s="237"/>
      <c r="AV685" s="237"/>
      <c r="AW685" s="13"/>
      <c r="AX685" s="13"/>
    </row>
    <row r="686" spans="1:50" ht="12.75" customHeight="1" x14ac:dyDescent="0.2">
      <c r="A686" s="144">
        <f t="shared" si="140"/>
        <v>16</v>
      </c>
      <c r="B686" s="9">
        <v>663</v>
      </c>
      <c r="C686" s="213"/>
      <c r="D686" s="214"/>
      <c r="E686" s="79" t="str">
        <f>IF(ISBLANK(D686), "", VLOOKUP(D686, Z!$A$2:$C$4127, 3, FALSE))</f>
        <v/>
      </c>
      <c r="F686" s="215"/>
      <c r="G686" s="216"/>
      <c r="H686" s="217" t="b">
        <v>0</v>
      </c>
      <c r="I686" s="217" t="b">
        <v>0</v>
      </c>
      <c r="J686" s="152" t="str">
        <f t="shared" si="143"/>
        <v>-</v>
      </c>
      <c r="K686" s="218"/>
      <c r="L686" s="219"/>
      <c r="M686" s="220"/>
      <c r="N686" s="152" t="str">
        <f t="shared" si="144"/>
        <v>-</v>
      </c>
      <c r="O686" s="221"/>
      <c r="P686" s="222"/>
      <c r="Q686" s="214"/>
      <c r="R686" s="223"/>
      <c r="S686" s="213"/>
      <c r="T686" s="214"/>
      <c r="U686" s="79" t="str">
        <f>IF(ISBLANK(T686), "", VLOOKUP(T686, Z!$A$2:$C$4127, 3, FALSE))</f>
        <v/>
      </c>
      <c r="V686" s="225"/>
      <c r="W686" s="160">
        <f t="shared" si="145"/>
        <v>0</v>
      </c>
      <c r="X686" s="237"/>
      <c r="Y686" s="241">
        <f t="shared" si="146"/>
        <v>0</v>
      </c>
      <c r="Z686" s="242">
        <f t="shared" si="147"/>
        <v>15</v>
      </c>
      <c r="AA686" s="242">
        <v>0.75</v>
      </c>
      <c r="AB686" s="242">
        <f t="shared" si="141"/>
        <v>1.8</v>
      </c>
      <c r="AC686" s="242">
        <f t="shared" si="148"/>
        <v>43</v>
      </c>
      <c r="AD686" s="241" t="str" cm="1">
        <f t="array" ref="AD686">IFERROR(INDEX($AO$26:$AO$35, AF686), "-")</f>
        <v>-</v>
      </c>
      <c r="AE686" s="243" cm="1">
        <f t="array" ref="AE686">IFERROR(INDEX(($AP$26:$AS$35,$AP$36:$AV$40), IF($Y$20="B", MATCH($AF686, $AN$36:$AN$40, 0), MATCH($AF686, $AN$26:$AN$35, 0)), MATCH($AK686, $AP$25:$AV$25, 0), IF($Y$20="B", 2, 1)), 0)</f>
        <v>0</v>
      </c>
      <c r="AF686" s="244" t="str">
        <f t="shared" si="142"/>
        <v>-</v>
      </c>
      <c r="AG686" s="244" t="str">
        <f t="shared" si="149"/>
        <v>-</v>
      </c>
      <c r="AH686" s="245" t="str">
        <f t="shared" si="150"/>
        <v>-</v>
      </c>
      <c r="AI686" s="245" t="str">
        <f t="shared" si="151"/>
        <v>-</v>
      </c>
      <c r="AJ686" s="245" t="str" cm="1">
        <f t="array" ref="AJ686">IF($AG686=1, IF(ISBLANK($L686), "!", $L686), IFERROR(_xlfn.SWITCH(TRUE, AH686&lt;=0.5, "A", AH686&lt;=1, "B", AH686&lt;=1.5, "C", AH686&lt;=2, "D", AH686&lt;=2.5, "E", AH686&lt;=3, "F", AH686&lt;=1000, "G"), "-"))</f>
        <v>-</v>
      </c>
      <c r="AK686" s="245" t="str">
        <f t="shared" si="152"/>
        <v>-</v>
      </c>
      <c r="AL686" s="246" t="str">
        <f t="shared" si="153"/>
        <v>-</v>
      </c>
      <c r="AM686" s="237"/>
      <c r="AN686" s="237"/>
      <c r="AO686" s="237"/>
      <c r="AP686" s="237"/>
      <c r="AQ686" s="237"/>
      <c r="AR686" s="237"/>
      <c r="AS686" s="237"/>
      <c r="AT686" s="237"/>
      <c r="AU686" s="237"/>
      <c r="AV686" s="237"/>
      <c r="AW686" s="13"/>
      <c r="AX686" s="13"/>
    </row>
    <row r="687" spans="1:50" ht="12.75" customHeight="1" x14ac:dyDescent="0.2">
      <c r="A687" s="144">
        <f t="shared" si="140"/>
        <v>16</v>
      </c>
      <c r="B687" s="9">
        <v>664</v>
      </c>
      <c r="C687" s="213"/>
      <c r="D687" s="214"/>
      <c r="E687" s="79" t="str">
        <f>IF(ISBLANK(D687), "", VLOOKUP(D687, Z!$A$2:$C$4127, 3, FALSE))</f>
        <v/>
      </c>
      <c r="F687" s="215"/>
      <c r="G687" s="216"/>
      <c r="H687" s="217" t="b">
        <v>0</v>
      </c>
      <c r="I687" s="217" t="b">
        <v>0</v>
      </c>
      <c r="J687" s="152" t="str">
        <f t="shared" si="143"/>
        <v>-</v>
      </c>
      <c r="K687" s="218"/>
      <c r="L687" s="219"/>
      <c r="M687" s="220"/>
      <c r="N687" s="152" t="str">
        <f t="shared" si="144"/>
        <v>-</v>
      </c>
      <c r="O687" s="221"/>
      <c r="P687" s="222"/>
      <c r="Q687" s="214"/>
      <c r="R687" s="223"/>
      <c r="S687" s="213"/>
      <c r="T687" s="214"/>
      <c r="U687" s="79" t="str">
        <f>IF(ISBLANK(T687), "", VLOOKUP(T687, Z!$A$2:$C$4127, 3, FALSE))</f>
        <v/>
      </c>
      <c r="V687" s="225"/>
      <c r="W687" s="160">
        <f t="shared" si="145"/>
        <v>0</v>
      </c>
      <c r="X687" s="237"/>
      <c r="Y687" s="241">
        <f t="shared" si="146"/>
        <v>0</v>
      </c>
      <c r="Z687" s="242">
        <f t="shared" si="147"/>
        <v>15</v>
      </c>
      <c r="AA687" s="242">
        <v>0.75</v>
      </c>
      <c r="AB687" s="242">
        <f t="shared" si="141"/>
        <v>1.8</v>
      </c>
      <c r="AC687" s="242">
        <f t="shared" si="148"/>
        <v>43</v>
      </c>
      <c r="AD687" s="241" t="str" cm="1">
        <f t="array" ref="AD687">IFERROR(INDEX($AO$26:$AO$35, AF687), "-")</f>
        <v>-</v>
      </c>
      <c r="AE687" s="243" cm="1">
        <f t="array" ref="AE687">IFERROR(INDEX(($AP$26:$AS$35,$AP$36:$AV$40), IF($Y$20="B", MATCH($AF687, $AN$36:$AN$40, 0), MATCH($AF687, $AN$26:$AN$35, 0)), MATCH($AK687, $AP$25:$AV$25, 0), IF($Y$20="B", 2, 1)), 0)</f>
        <v>0</v>
      </c>
      <c r="AF687" s="244" t="str">
        <f t="shared" si="142"/>
        <v>-</v>
      </c>
      <c r="AG687" s="244" t="str">
        <f t="shared" si="149"/>
        <v>-</v>
      </c>
      <c r="AH687" s="245" t="str">
        <f t="shared" si="150"/>
        <v>-</v>
      </c>
      <c r="AI687" s="245" t="str">
        <f t="shared" si="151"/>
        <v>-</v>
      </c>
      <c r="AJ687" s="245" t="str" cm="1">
        <f t="array" ref="AJ687">IF($AG687=1, IF(ISBLANK($L687), "!", $L687), IFERROR(_xlfn.SWITCH(TRUE, AH687&lt;=0.5, "A", AH687&lt;=1, "B", AH687&lt;=1.5, "C", AH687&lt;=2, "D", AH687&lt;=2.5, "E", AH687&lt;=3, "F", AH687&lt;=1000, "G"), "-"))</f>
        <v>-</v>
      </c>
      <c r="AK687" s="245" t="str">
        <f t="shared" si="152"/>
        <v>-</v>
      </c>
      <c r="AL687" s="246" t="str">
        <f t="shared" si="153"/>
        <v>-</v>
      </c>
      <c r="AM687" s="237"/>
      <c r="AN687" s="237"/>
      <c r="AO687" s="237"/>
      <c r="AP687" s="237"/>
      <c r="AQ687" s="237"/>
      <c r="AR687" s="237"/>
      <c r="AS687" s="237"/>
      <c r="AT687" s="237"/>
      <c r="AU687" s="237"/>
      <c r="AV687" s="237"/>
      <c r="AW687" s="13"/>
      <c r="AX687" s="13"/>
    </row>
    <row r="688" spans="1:50" ht="12.75" customHeight="1" x14ac:dyDescent="0.2">
      <c r="A688" s="144">
        <f t="shared" si="140"/>
        <v>16</v>
      </c>
      <c r="B688" s="9">
        <v>665</v>
      </c>
      <c r="C688" s="213"/>
      <c r="D688" s="214"/>
      <c r="E688" s="79" t="str">
        <f>IF(ISBLANK(D688), "", VLOOKUP(D688, Z!$A$2:$C$4127, 3, FALSE))</f>
        <v/>
      </c>
      <c r="F688" s="215"/>
      <c r="G688" s="216"/>
      <c r="H688" s="217" t="b">
        <v>0</v>
      </c>
      <c r="I688" s="217" t="b">
        <v>0</v>
      </c>
      <c r="J688" s="152" t="str">
        <f t="shared" si="143"/>
        <v>-</v>
      </c>
      <c r="K688" s="218"/>
      <c r="L688" s="219"/>
      <c r="M688" s="220"/>
      <c r="N688" s="152" t="str">
        <f t="shared" si="144"/>
        <v>-</v>
      </c>
      <c r="O688" s="221"/>
      <c r="P688" s="222"/>
      <c r="Q688" s="214"/>
      <c r="R688" s="223"/>
      <c r="S688" s="213"/>
      <c r="T688" s="214"/>
      <c r="U688" s="79" t="str">
        <f>IF(ISBLANK(T688), "", VLOOKUP(T688, Z!$A$2:$C$4127, 3, FALSE))</f>
        <v/>
      </c>
      <c r="V688" s="225"/>
      <c r="W688" s="160">
        <f t="shared" si="145"/>
        <v>0</v>
      </c>
      <c r="X688" s="237"/>
      <c r="Y688" s="241">
        <f t="shared" si="146"/>
        <v>0</v>
      </c>
      <c r="Z688" s="242">
        <f t="shared" si="147"/>
        <v>15</v>
      </c>
      <c r="AA688" s="242">
        <v>0.75</v>
      </c>
      <c r="AB688" s="242">
        <f t="shared" si="141"/>
        <v>1.8</v>
      </c>
      <c r="AC688" s="242">
        <f t="shared" si="148"/>
        <v>43</v>
      </c>
      <c r="AD688" s="241" t="str" cm="1">
        <f t="array" ref="AD688">IFERROR(INDEX($AO$26:$AO$35, AF688), "-")</f>
        <v>-</v>
      </c>
      <c r="AE688" s="243" cm="1">
        <f t="array" ref="AE688">IFERROR(INDEX(($AP$26:$AS$35,$AP$36:$AV$40), IF($Y$20="B", MATCH($AF688, $AN$36:$AN$40, 0), MATCH($AF688, $AN$26:$AN$35, 0)), MATCH($AK688, $AP$25:$AV$25, 0), IF($Y$20="B", 2, 1)), 0)</f>
        <v>0</v>
      </c>
      <c r="AF688" s="244" t="str">
        <f t="shared" si="142"/>
        <v>-</v>
      </c>
      <c r="AG688" s="244" t="str">
        <f t="shared" si="149"/>
        <v>-</v>
      </c>
      <c r="AH688" s="245" t="str">
        <f t="shared" si="150"/>
        <v>-</v>
      </c>
      <c r="AI688" s="245" t="str">
        <f t="shared" si="151"/>
        <v>-</v>
      </c>
      <c r="AJ688" s="245" t="str" cm="1">
        <f t="array" ref="AJ688">IF($AG688=1, IF(ISBLANK($L688), "!", $L688), IFERROR(_xlfn.SWITCH(TRUE, AH688&lt;=0.5, "A", AH688&lt;=1, "B", AH688&lt;=1.5, "C", AH688&lt;=2, "D", AH688&lt;=2.5, "E", AH688&lt;=3, "F", AH688&lt;=1000, "G"), "-"))</f>
        <v>-</v>
      </c>
      <c r="AK688" s="245" t="str">
        <f t="shared" si="152"/>
        <v>-</v>
      </c>
      <c r="AL688" s="246" t="str">
        <f t="shared" si="153"/>
        <v>-</v>
      </c>
      <c r="AM688" s="237"/>
      <c r="AN688" s="237"/>
      <c r="AO688" s="237"/>
      <c r="AP688" s="237"/>
      <c r="AQ688" s="237"/>
      <c r="AR688" s="237"/>
      <c r="AS688" s="237"/>
      <c r="AT688" s="237"/>
      <c r="AU688" s="237"/>
      <c r="AV688" s="237"/>
      <c r="AW688" s="13"/>
      <c r="AX688" s="13"/>
    </row>
    <row r="689" spans="1:50" ht="12.75" customHeight="1" x14ac:dyDescent="0.2">
      <c r="A689" s="144">
        <f t="shared" si="140"/>
        <v>16</v>
      </c>
      <c r="B689" s="9">
        <v>666</v>
      </c>
      <c r="C689" s="213"/>
      <c r="D689" s="214"/>
      <c r="E689" s="79" t="str">
        <f>IF(ISBLANK(D689), "", VLOOKUP(D689, Z!$A$2:$C$4127, 3, FALSE))</f>
        <v/>
      </c>
      <c r="F689" s="215"/>
      <c r="G689" s="216"/>
      <c r="H689" s="217" t="b">
        <v>0</v>
      </c>
      <c r="I689" s="217" t="b">
        <v>0</v>
      </c>
      <c r="J689" s="152" t="str">
        <f t="shared" si="143"/>
        <v>-</v>
      </c>
      <c r="K689" s="218"/>
      <c r="L689" s="219"/>
      <c r="M689" s="220"/>
      <c r="N689" s="152" t="str">
        <f t="shared" si="144"/>
        <v>-</v>
      </c>
      <c r="O689" s="221"/>
      <c r="P689" s="222"/>
      <c r="Q689" s="214"/>
      <c r="R689" s="223"/>
      <c r="S689" s="213"/>
      <c r="T689" s="214"/>
      <c r="U689" s="79" t="str">
        <f>IF(ISBLANK(T689), "", VLOOKUP(T689, Z!$A$2:$C$4127, 3, FALSE))</f>
        <v/>
      </c>
      <c r="V689" s="225"/>
      <c r="W689" s="160">
        <f t="shared" si="145"/>
        <v>0</v>
      </c>
      <c r="X689" s="237"/>
      <c r="Y689" s="241">
        <f t="shared" si="146"/>
        <v>0</v>
      </c>
      <c r="Z689" s="242">
        <f t="shared" si="147"/>
        <v>15</v>
      </c>
      <c r="AA689" s="242">
        <v>0.75</v>
      </c>
      <c r="AB689" s="242">
        <f t="shared" si="141"/>
        <v>1.8</v>
      </c>
      <c r="AC689" s="242">
        <f t="shared" si="148"/>
        <v>43</v>
      </c>
      <c r="AD689" s="241" t="str" cm="1">
        <f t="array" ref="AD689">IFERROR(INDEX($AO$26:$AO$35, AF689), "-")</f>
        <v>-</v>
      </c>
      <c r="AE689" s="243" cm="1">
        <f t="array" ref="AE689">IFERROR(INDEX(($AP$26:$AS$35,$AP$36:$AV$40), IF($Y$20="B", MATCH($AF689, $AN$36:$AN$40, 0), MATCH($AF689, $AN$26:$AN$35, 0)), MATCH($AK689, $AP$25:$AV$25, 0), IF($Y$20="B", 2, 1)), 0)</f>
        <v>0</v>
      </c>
      <c r="AF689" s="244" t="str">
        <f t="shared" si="142"/>
        <v>-</v>
      </c>
      <c r="AG689" s="244" t="str">
        <f t="shared" si="149"/>
        <v>-</v>
      </c>
      <c r="AH689" s="245" t="str">
        <f t="shared" si="150"/>
        <v>-</v>
      </c>
      <c r="AI689" s="245" t="str">
        <f t="shared" si="151"/>
        <v>-</v>
      </c>
      <c r="AJ689" s="245" t="str" cm="1">
        <f t="array" ref="AJ689">IF($AG689=1, IF(ISBLANK($L689), "!", $L689), IFERROR(_xlfn.SWITCH(TRUE, AH689&lt;=0.5, "A", AH689&lt;=1, "B", AH689&lt;=1.5, "C", AH689&lt;=2, "D", AH689&lt;=2.5, "E", AH689&lt;=3, "F", AH689&lt;=1000, "G"), "-"))</f>
        <v>-</v>
      </c>
      <c r="AK689" s="245" t="str">
        <f t="shared" si="152"/>
        <v>-</v>
      </c>
      <c r="AL689" s="246" t="str">
        <f t="shared" si="153"/>
        <v>-</v>
      </c>
      <c r="AM689" s="237"/>
      <c r="AN689" s="237"/>
      <c r="AO689" s="237"/>
      <c r="AP689" s="237"/>
      <c r="AQ689" s="237"/>
      <c r="AR689" s="237"/>
      <c r="AS689" s="237"/>
      <c r="AT689" s="237"/>
      <c r="AU689" s="237"/>
      <c r="AV689" s="237"/>
      <c r="AW689" s="13"/>
      <c r="AX689" s="13"/>
    </row>
    <row r="690" spans="1:50" ht="12.75" customHeight="1" x14ac:dyDescent="0.2">
      <c r="A690" s="144">
        <f t="shared" si="140"/>
        <v>16</v>
      </c>
      <c r="B690" s="9">
        <v>667</v>
      </c>
      <c r="C690" s="213"/>
      <c r="D690" s="214"/>
      <c r="E690" s="79" t="str">
        <f>IF(ISBLANK(D690), "", VLOOKUP(D690, Z!$A$2:$C$4127, 3, FALSE))</f>
        <v/>
      </c>
      <c r="F690" s="215"/>
      <c r="G690" s="216"/>
      <c r="H690" s="217" t="b">
        <v>0</v>
      </c>
      <c r="I690" s="217" t="b">
        <v>0</v>
      </c>
      <c r="J690" s="152" t="str">
        <f t="shared" si="143"/>
        <v>-</v>
      </c>
      <c r="K690" s="218"/>
      <c r="L690" s="219"/>
      <c r="M690" s="220"/>
      <c r="N690" s="152" t="str">
        <f t="shared" si="144"/>
        <v>-</v>
      </c>
      <c r="O690" s="221"/>
      <c r="P690" s="222"/>
      <c r="Q690" s="214"/>
      <c r="R690" s="223"/>
      <c r="S690" s="213"/>
      <c r="T690" s="214"/>
      <c r="U690" s="79" t="str">
        <f>IF(ISBLANK(T690), "", VLOOKUP(T690, Z!$A$2:$C$4127, 3, FALSE))</f>
        <v/>
      </c>
      <c r="V690" s="225"/>
      <c r="W690" s="160">
        <f t="shared" si="145"/>
        <v>0</v>
      </c>
      <c r="X690" s="237"/>
      <c r="Y690" s="241">
        <f t="shared" si="146"/>
        <v>0</v>
      </c>
      <c r="Z690" s="242">
        <f t="shared" si="147"/>
        <v>15</v>
      </c>
      <c r="AA690" s="242">
        <v>0.75</v>
      </c>
      <c r="AB690" s="242">
        <f t="shared" si="141"/>
        <v>1.8</v>
      </c>
      <c r="AC690" s="242">
        <f t="shared" si="148"/>
        <v>43</v>
      </c>
      <c r="AD690" s="241" t="str" cm="1">
        <f t="array" ref="AD690">IFERROR(INDEX($AO$26:$AO$35, AF690), "-")</f>
        <v>-</v>
      </c>
      <c r="AE690" s="243" cm="1">
        <f t="array" ref="AE690">IFERROR(INDEX(($AP$26:$AS$35,$AP$36:$AV$40), IF($Y$20="B", MATCH($AF690, $AN$36:$AN$40, 0), MATCH($AF690, $AN$26:$AN$35, 0)), MATCH($AK690, $AP$25:$AV$25, 0), IF($Y$20="B", 2, 1)), 0)</f>
        <v>0</v>
      </c>
      <c r="AF690" s="244" t="str">
        <f t="shared" si="142"/>
        <v>-</v>
      </c>
      <c r="AG690" s="244" t="str">
        <f t="shared" si="149"/>
        <v>-</v>
      </c>
      <c r="AH690" s="245" t="str">
        <f t="shared" si="150"/>
        <v>-</v>
      </c>
      <c r="AI690" s="245" t="str">
        <f t="shared" si="151"/>
        <v>-</v>
      </c>
      <c r="AJ690" s="245" t="str" cm="1">
        <f t="array" ref="AJ690">IF($AG690=1, IF(ISBLANK($L690), "!", $L690), IFERROR(_xlfn.SWITCH(TRUE, AH690&lt;=0.5, "A", AH690&lt;=1, "B", AH690&lt;=1.5, "C", AH690&lt;=2, "D", AH690&lt;=2.5, "E", AH690&lt;=3, "F", AH690&lt;=1000, "G"), "-"))</f>
        <v>-</v>
      </c>
      <c r="AK690" s="245" t="str">
        <f t="shared" si="152"/>
        <v>-</v>
      </c>
      <c r="AL690" s="246" t="str">
        <f t="shared" si="153"/>
        <v>-</v>
      </c>
      <c r="AM690" s="237"/>
      <c r="AN690" s="237"/>
      <c r="AO690" s="237"/>
      <c r="AP690" s="237"/>
      <c r="AQ690" s="237"/>
      <c r="AR690" s="237"/>
      <c r="AS690" s="237"/>
      <c r="AT690" s="237"/>
      <c r="AU690" s="237"/>
      <c r="AV690" s="237"/>
      <c r="AW690" s="13"/>
      <c r="AX690" s="13"/>
    </row>
    <row r="691" spans="1:50" ht="12.75" customHeight="1" x14ac:dyDescent="0.2">
      <c r="A691" s="144">
        <f t="shared" si="140"/>
        <v>16</v>
      </c>
      <c r="B691" s="9">
        <v>668</v>
      </c>
      <c r="C691" s="213"/>
      <c r="D691" s="214"/>
      <c r="E691" s="79" t="str">
        <f>IF(ISBLANK(D691), "", VLOOKUP(D691, Z!$A$2:$C$4127, 3, FALSE))</f>
        <v/>
      </c>
      <c r="F691" s="215"/>
      <c r="G691" s="216"/>
      <c r="H691" s="217" t="b">
        <v>0</v>
      </c>
      <c r="I691" s="217" t="b">
        <v>0</v>
      </c>
      <c r="J691" s="152" t="str">
        <f t="shared" si="143"/>
        <v>-</v>
      </c>
      <c r="K691" s="218"/>
      <c r="L691" s="219"/>
      <c r="M691" s="220"/>
      <c r="N691" s="152" t="str">
        <f t="shared" si="144"/>
        <v>-</v>
      </c>
      <c r="O691" s="221"/>
      <c r="P691" s="222"/>
      <c r="Q691" s="214"/>
      <c r="R691" s="223"/>
      <c r="S691" s="213"/>
      <c r="T691" s="214"/>
      <c r="U691" s="79" t="str">
        <f>IF(ISBLANK(T691), "", VLOOKUP(T691, Z!$A$2:$C$4127, 3, FALSE))</f>
        <v/>
      </c>
      <c r="V691" s="225"/>
      <c r="W691" s="160">
        <f t="shared" si="145"/>
        <v>0</v>
      </c>
      <c r="X691" s="237"/>
      <c r="Y691" s="241">
        <f t="shared" si="146"/>
        <v>0</v>
      </c>
      <c r="Z691" s="242">
        <f t="shared" si="147"/>
        <v>15</v>
      </c>
      <c r="AA691" s="242">
        <v>0.75</v>
      </c>
      <c r="AB691" s="242">
        <f t="shared" si="141"/>
        <v>1.8</v>
      </c>
      <c r="AC691" s="242">
        <f t="shared" si="148"/>
        <v>43</v>
      </c>
      <c r="AD691" s="241" t="str" cm="1">
        <f t="array" ref="AD691">IFERROR(INDEX($AO$26:$AO$35, AF691), "-")</f>
        <v>-</v>
      </c>
      <c r="AE691" s="243" cm="1">
        <f t="array" ref="AE691">IFERROR(INDEX(($AP$26:$AS$35,$AP$36:$AV$40), IF($Y$20="B", MATCH($AF691, $AN$36:$AN$40, 0), MATCH($AF691, $AN$26:$AN$35, 0)), MATCH($AK691, $AP$25:$AV$25, 0), IF($Y$20="B", 2, 1)), 0)</f>
        <v>0</v>
      </c>
      <c r="AF691" s="244" t="str">
        <f t="shared" si="142"/>
        <v>-</v>
      </c>
      <c r="AG691" s="244" t="str">
        <f t="shared" si="149"/>
        <v>-</v>
      </c>
      <c r="AH691" s="245" t="str">
        <f t="shared" si="150"/>
        <v>-</v>
      </c>
      <c r="AI691" s="245" t="str">
        <f t="shared" si="151"/>
        <v>-</v>
      </c>
      <c r="AJ691" s="245" t="str" cm="1">
        <f t="array" ref="AJ691">IF($AG691=1, IF(ISBLANK($L691), "!", $L691), IFERROR(_xlfn.SWITCH(TRUE, AH691&lt;=0.5, "A", AH691&lt;=1, "B", AH691&lt;=1.5, "C", AH691&lt;=2, "D", AH691&lt;=2.5, "E", AH691&lt;=3, "F", AH691&lt;=1000, "G"), "-"))</f>
        <v>-</v>
      </c>
      <c r="AK691" s="245" t="str">
        <f t="shared" si="152"/>
        <v>-</v>
      </c>
      <c r="AL691" s="246" t="str">
        <f t="shared" si="153"/>
        <v>-</v>
      </c>
      <c r="AM691" s="237"/>
      <c r="AN691" s="237"/>
      <c r="AO691" s="237"/>
      <c r="AP691" s="237"/>
      <c r="AQ691" s="237"/>
      <c r="AR691" s="237"/>
      <c r="AS691" s="237"/>
      <c r="AT691" s="237"/>
      <c r="AU691" s="237"/>
      <c r="AV691" s="237"/>
      <c r="AW691" s="13"/>
      <c r="AX691" s="13"/>
    </row>
    <row r="692" spans="1:50" ht="12.75" customHeight="1" x14ac:dyDescent="0.2">
      <c r="A692" s="144">
        <f t="shared" si="140"/>
        <v>16</v>
      </c>
      <c r="B692" s="9">
        <v>669</v>
      </c>
      <c r="C692" s="213"/>
      <c r="D692" s="214"/>
      <c r="E692" s="79" t="str">
        <f>IF(ISBLANK(D692), "", VLOOKUP(D692, Z!$A$2:$C$4127, 3, FALSE))</f>
        <v/>
      </c>
      <c r="F692" s="215"/>
      <c r="G692" s="216"/>
      <c r="H692" s="217" t="b">
        <v>0</v>
      </c>
      <c r="I692" s="217" t="b">
        <v>0</v>
      </c>
      <c r="J692" s="152" t="str">
        <f t="shared" si="143"/>
        <v>-</v>
      </c>
      <c r="K692" s="218"/>
      <c r="L692" s="219"/>
      <c r="M692" s="220"/>
      <c r="N692" s="152" t="str">
        <f t="shared" si="144"/>
        <v>-</v>
      </c>
      <c r="O692" s="221"/>
      <c r="P692" s="222"/>
      <c r="Q692" s="214"/>
      <c r="R692" s="223"/>
      <c r="S692" s="213"/>
      <c r="T692" s="214"/>
      <c r="U692" s="79" t="str">
        <f>IF(ISBLANK(T692), "", VLOOKUP(T692, Z!$A$2:$C$4127, 3, FALSE))</f>
        <v/>
      </c>
      <c r="V692" s="225"/>
      <c r="W692" s="160">
        <f t="shared" si="145"/>
        <v>0</v>
      </c>
      <c r="X692" s="237"/>
      <c r="Y692" s="241">
        <f t="shared" si="146"/>
        <v>0</v>
      </c>
      <c r="Z692" s="242">
        <f t="shared" si="147"/>
        <v>15</v>
      </c>
      <c r="AA692" s="242">
        <v>0.75</v>
      </c>
      <c r="AB692" s="242">
        <f t="shared" si="141"/>
        <v>1.8</v>
      </c>
      <c r="AC692" s="242">
        <f t="shared" si="148"/>
        <v>43</v>
      </c>
      <c r="AD692" s="241" t="str" cm="1">
        <f t="array" ref="AD692">IFERROR(INDEX($AO$26:$AO$35, AF692), "-")</f>
        <v>-</v>
      </c>
      <c r="AE692" s="243" cm="1">
        <f t="array" ref="AE692">IFERROR(INDEX(($AP$26:$AS$35,$AP$36:$AV$40), IF($Y$20="B", MATCH($AF692, $AN$36:$AN$40, 0), MATCH($AF692, $AN$26:$AN$35, 0)), MATCH($AK692, $AP$25:$AV$25, 0), IF($Y$20="B", 2, 1)), 0)</f>
        <v>0</v>
      </c>
      <c r="AF692" s="244" t="str">
        <f t="shared" si="142"/>
        <v>-</v>
      </c>
      <c r="AG692" s="244" t="str">
        <f t="shared" si="149"/>
        <v>-</v>
      </c>
      <c r="AH692" s="245" t="str">
        <f t="shared" si="150"/>
        <v>-</v>
      </c>
      <c r="AI692" s="245" t="str">
        <f t="shared" si="151"/>
        <v>-</v>
      </c>
      <c r="AJ692" s="245" t="str" cm="1">
        <f t="array" ref="AJ692">IF($AG692=1, IF(ISBLANK($L692), "!", $L692), IFERROR(_xlfn.SWITCH(TRUE, AH692&lt;=0.5, "A", AH692&lt;=1, "B", AH692&lt;=1.5, "C", AH692&lt;=2, "D", AH692&lt;=2.5, "E", AH692&lt;=3, "F", AH692&lt;=1000, "G"), "-"))</f>
        <v>-</v>
      </c>
      <c r="AK692" s="245" t="str">
        <f t="shared" si="152"/>
        <v>-</v>
      </c>
      <c r="AL692" s="246" t="str">
        <f t="shared" si="153"/>
        <v>-</v>
      </c>
      <c r="AM692" s="237"/>
      <c r="AN692" s="237"/>
      <c r="AO692" s="237"/>
      <c r="AP692" s="237"/>
      <c r="AQ692" s="237"/>
      <c r="AR692" s="237"/>
      <c r="AS692" s="237"/>
      <c r="AT692" s="237"/>
      <c r="AU692" s="237"/>
      <c r="AV692" s="237"/>
      <c r="AW692" s="13"/>
      <c r="AX692" s="13"/>
    </row>
    <row r="693" spans="1:50" ht="12.75" customHeight="1" x14ac:dyDescent="0.2">
      <c r="A693" s="144">
        <f t="shared" si="140"/>
        <v>16</v>
      </c>
      <c r="B693" s="9">
        <v>670</v>
      </c>
      <c r="C693" s="213"/>
      <c r="D693" s="214"/>
      <c r="E693" s="79" t="str">
        <f>IF(ISBLANK(D693), "", VLOOKUP(D693, Z!$A$2:$C$4127, 3, FALSE))</f>
        <v/>
      </c>
      <c r="F693" s="215"/>
      <c r="G693" s="216"/>
      <c r="H693" s="217" t="b">
        <v>0</v>
      </c>
      <c r="I693" s="217" t="b">
        <v>0</v>
      </c>
      <c r="J693" s="152" t="str">
        <f t="shared" si="143"/>
        <v>-</v>
      </c>
      <c r="K693" s="218"/>
      <c r="L693" s="219"/>
      <c r="M693" s="220"/>
      <c r="N693" s="152" t="str">
        <f t="shared" si="144"/>
        <v>-</v>
      </c>
      <c r="O693" s="221"/>
      <c r="P693" s="222"/>
      <c r="Q693" s="214"/>
      <c r="R693" s="223"/>
      <c r="S693" s="213"/>
      <c r="T693" s="214"/>
      <c r="U693" s="79" t="str">
        <f>IF(ISBLANK(T693), "", VLOOKUP(T693, Z!$A$2:$C$4127, 3, FALSE))</f>
        <v/>
      </c>
      <c r="V693" s="225"/>
      <c r="W693" s="160">
        <f t="shared" si="145"/>
        <v>0</v>
      </c>
      <c r="X693" s="237"/>
      <c r="Y693" s="241">
        <f t="shared" si="146"/>
        <v>0</v>
      </c>
      <c r="Z693" s="242">
        <f t="shared" si="147"/>
        <v>15</v>
      </c>
      <c r="AA693" s="242">
        <v>0.75</v>
      </c>
      <c r="AB693" s="242">
        <f t="shared" si="141"/>
        <v>1.8</v>
      </c>
      <c r="AC693" s="242">
        <f t="shared" si="148"/>
        <v>43</v>
      </c>
      <c r="AD693" s="241" t="str" cm="1">
        <f t="array" ref="AD693">IFERROR(INDEX($AO$26:$AO$35, AF693), "-")</f>
        <v>-</v>
      </c>
      <c r="AE693" s="243" cm="1">
        <f t="array" ref="AE693">IFERROR(INDEX(($AP$26:$AS$35,$AP$36:$AV$40), IF($Y$20="B", MATCH($AF693, $AN$36:$AN$40, 0), MATCH($AF693, $AN$26:$AN$35, 0)), MATCH($AK693, $AP$25:$AV$25, 0), IF($Y$20="B", 2, 1)), 0)</f>
        <v>0</v>
      </c>
      <c r="AF693" s="244" t="str">
        <f t="shared" si="142"/>
        <v>-</v>
      </c>
      <c r="AG693" s="244" t="str">
        <f t="shared" si="149"/>
        <v>-</v>
      </c>
      <c r="AH693" s="245" t="str">
        <f t="shared" si="150"/>
        <v>-</v>
      </c>
      <c r="AI693" s="245" t="str">
        <f t="shared" si="151"/>
        <v>-</v>
      </c>
      <c r="AJ693" s="245" t="str" cm="1">
        <f t="array" ref="AJ693">IF($AG693=1, IF(ISBLANK($L693), "!", $L693), IFERROR(_xlfn.SWITCH(TRUE, AH693&lt;=0.5, "A", AH693&lt;=1, "B", AH693&lt;=1.5, "C", AH693&lt;=2, "D", AH693&lt;=2.5, "E", AH693&lt;=3, "F", AH693&lt;=1000, "G"), "-"))</f>
        <v>-</v>
      </c>
      <c r="AK693" s="245" t="str">
        <f t="shared" si="152"/>
        <v>-</v>
      </c>
      <c r="AL693" s="246" t="str">
        <f t="shared" si="153"/>
        <v>-</v>
      </c>
      <c r="AM693" s="237"/>
      <c r="AN693" s="237"/>
      <c r="AO693" s="237"/>
      <c r="AP693" s="237"/>
      <c r="AQ693" s="237"/>
      <c r="AR693" s="237"/>
      <c r="AS693" s="237"/>
      <c r="AT693" s="237"/>
      <c r="AU693" s="237"/>
      <c r="AV693" s="237"/>
      <c r="AW693" s="13"/>
      <c r="AX693" s="13"/>
    </row>
    <row r="694" spans="1:50" ht="12.75" customHeight="1" x14ac:dyDescent="0.2">
      <c r="A694" s="144">
        <f t="shared" si="140"/>
        <v>16</v>
      </c>
      <c r="B694" s="9">
        <v>671</v>
      </c>
      <c r="C694" s="213"/>
      <c r="D694" s="214"/>
      <c r="E694" s="79" t="str">
        <f>IF(ISBLANK(D694), "", VLOOKUP(D694, Z!$A$2:$C$4127, 3, FALSE))</f>
        <v/>
      </c>
      <c r="F694" s="215"/>
      <c r="G694" s="216"/>
      <c r="H694" s="217" t="b">
        <v>0</v>
      </c>
      <c r="I694" s="217" t="b">
        <v>0</v>
      </c>
      <c r="J694" s="152" t="str">
        <f t="shared" si="143"/>
        <v>-</v>
      </c>
      <c r="K694" s="218"/>
      <c r="L694" s="219"/>
      <c r="M694" s="220"/>
      <c r="N694" s="152" t="str">
        <f t="shared" si="144"/>
        <v>-</v>
      </c>
      <c r="O694" s="221"/>
      <c r="P694" s="222"/>
      <c r="Q694" s="214"/>
      <c r="R694" s="223"/>
      <c r="S694" s="213"/>
      <c r="T694" s="214"/>
      <c r="U694" s="79" t="str">
        <f>IF(ISBLANK(T694), "", VLOOKUP(T694, Z!$A$2:$C$4127, 3, FALSE))</f>
        <v/>
      </c>
      <c r="V694" s="225"/>
      <c r="W694" s="160">
        <f t="shared" si="145"/>
        <v>0</v>
      </c>
      <c r="X694" s="237"/>
      <c r="Y694" s="241">
        <f t="shared" si="146"/>
        <v>0</v>
      </c>
      <c r="Z694" s="242">
        <f t="shared" si="147"/>
        <v>15</v>
      </c>
      <c r="AA694" s="242">
        <v>0.75</v>
      </c>
      <c r="AB694" s="242">
        <f t="shared" si="141"/>
        <v>1.8</v>
      </c>
      <c r="AC694" s="242">
        <f t="shared" si="148"/>
        <v>43</v>
      </c>
      <c r="AD694" s="241" t="str" cm="1">
        <f t="array" ref="AD694">IFERROR(INDEX($AO$26:$AO$35, AF694), "-")</f>
        <v>-</v>
      </c>
      <c r="AE694" s="243" cm="1">
        <f t="array" ref="AE694">IFERROR(INDEX(($AP$26:$AS$35,$AP$36:$AV$40), IF($Y$20="B", MATCH($AF694, $AN$36:$AN$40, 0), MATCH($AF694, $AN$26:$AN$35, 0)), MATCH($AK694, $AP$25:$AV$25, 0), IF($Y$20="B", 2, 1)), 0)</f>
        <v>0</v>
      </c>
      <c r="AF694" s="244" t="str">
        <f t="shared" si="142"/>
        <v>-</v>
      </c>
      <c r="AG694" s="244" t="str">
        <f t="shared" si="149"/>
        <v>-</v>
      </c>
      <c r="AH694" s="245" t="str">
        <f t="shared" si="150"/>
        <v>-</v>
      </c>
      <c r="AI694" s="245" t="str">
        <f t="shared" si="151"/>
        <v>-</v>
      </c>
      <c r="AJ694" s="245" t="str" cm="1">
        <f t="array" ref="AJ694">IF($AG694=1, IF(ISBLANK($L694), "!", $L694), IFERROR(_xlfn.SWITCH(TRUE, AH694&lt;=0.5, "A", AH694&lt;=1, "B", AH694&lt;=1.5, "C", AH694&lt;=2, "D", AH694&lt;=2.5, "E", AH694&lt;=3, "F", AH694&lt;=1000, "G"), "-"))</f>
        <v>-</v>
      </c>
      <c r="AK694" s="245" t="str">
        <f t="shared" si="152"/>
        <v>-</v>
      </c>
      <c r="AL694" s="246" t="str">
        <f t="shared" si="153"/>
        <v>-</v>
      </c>
      <c r="AM694" s="237"/>
      <c r="AN694" s="237"/>
      <c r="AO694" s="237"/>
      <c r="AP694" s="237"/>
      <c r="AQ694" s="237"/>
      <c r="AR694" s="237"/>
      <c r="AS694" s="237"/>
      <c r="AT694" s="237"/>
      <c r="AU694" s="237"/>
      <c r="AV694" s="237"/>
      <c r="AW694" s="13"/>
      <c r="AX694" s="13"/>
    </row>
    <row r="695" spans="1:50" ht="12.75" customHeight="1" x14ac:dyDescent="0.2">
      <c r="A695" s="144">
        <f t="shared" si="140"/>
        <v>16</v>
      </c>
      <c r="B695" s="9">
        <v>672</v>
      </c>
      <c r="C695" s="213"/>
      <c r="D695" s="214"/>
      <c r="E695" s="79" t="str">
        <f>IF(ISBLANK(D695), "", VLOOKUP(D695, Z!$A$2:$C$4127, 3, FALSE))</f>
        <v/>
      </c>
      <c r="F695" s="215"/>
      <c r="G695" s="216"/>
      <c r="H695" s="217" t="b">
        <v>0</v>
      </c>
      <c r="I695" s="217" t="b">
        <v>0</v>
      </c>
      <c r="J695" s="152" t="str">
        <f t="shared" si="143"/>
        <v>-</v>
      </c>
      <c r="K695" s="218"/>
      <c r="L695" s="219"/>
      <c r="M695" s="220"/>
      <c r="N695" s="152" t="str">
        <f t="shared" si="144"/>
        <v>-</v>
      </c>
      <c r="O695" s="221"/>
      <c r="P695" s="222"/>
      <c r="Q695" s="214"/>
      <c r="R695" s="223"/>
      <c r="S695" s="213"/>
      <c r="T695" s="214"/>
      <c r="U695" s="79" t="str">
        <f>IF(ISBLANK(T695), "", VLOOKUP(T695, Z!$A$2:$C$4127, 3, FALSE))</f>
        <v/>
      </c>
      <c r="V695" s="225"/>
      <c r="W695" s="160">
        <f t="shared" si="145"/>
        <v>0</v>
      </c>
      <c r="X695" s="237"/>
      <c r="Y695" s="241">
        <f t="shared" si="146"/>
        <v>0</v>
      </c>
      <c r="Z695" s="242">
        <f t="shared" si="147"/>
        <v>15</v>
      </c>
      <c r="AA695" s="242">
        <v>0.75</v>
      </c>
      <c r="AB695" s="242">
        <f t="shared" si="141"/>
        <v>1.8</v>
      </c>
      <c r="AC695" s="242">
        <f t="shared" si="148"/>
        <v>43</v>
      </c>
      <c r="AD695" s="241" t="str" cm="1">
        <f t="array" ref="AD695">IFERROR(INDEX($AO$26:$AO$35, AF695), "-")</f>
        <v>-</v>
      </c>
      <c r="AE695" s="243" cm="1">
        <f t="array" ref="AE695">IFERROR(INDEX(($AP$26:$AS$35,$AP$36:$AV$40), IF($Y$20="B", MATCH($AF695, $AN$36:$AN$40, 0), MATCH($AF695, $AN$26:$AN$35, 0)), MATCH($AK695, $AP$25:$AV$25, 0), IF($Y$20="B", 2, 1)), 0)</f>
        <v>0</v>
      </c>
      <c r="AF695" s="244" t="str">
        <f t="shared" si="142"/>
        <v>-</v>
      </c>
      <c r="AG695" s="244" t="str">
        <f t="shared" si="149"/>
        <v>-</v>
      </c>
      <c r="AH695" s="245" t="str">
        <f t="shared" si="150"/>
        <v>-</v>
      </c>
      <c r="AI695" s="245" t="str">
        <f t="shared" si="151"/>
        <v>-</v>
      </c>
      <c r="AJ695" s="245" t="str" cm="1">
        <f t="array" ref="AJ695">IF($AG695=1, IF(ISBLANK($L695), "!", $L695), IFERROR(_xlfn.SWITCH(TRUE, AH695&lt;=0.5, "A", AH695&lt;=1, "B", AH695&lt;=1.5, "C", AH695&lt;=2, "D", AH695&lt;=2.5, "E", AH695&lt;=3, "F", AH695&lt;=1000, "G"), "-"))</f>
        <v>-</v>
      </c>
      <c r="AK695" s="245" t="str">
        <f t="shared" si="152"/>
        <v>-</v>
      </c>
      <c r="AL695" s="246" t="str">
        <f t="shared" si="153"/>
        <v>-</v>
      </c>
      <c r="AM695" s="237"/>
      <c r="AN695" s="237"/>
      <c r="AO695" s="237"/>
      <c r="AP695" s="237"/>
      <c r="AQ695" s="237"/>
      <c r="AR695" s="237"/>
      <c r="AS695" s="237"/>
      <c r="AT695" s="237"/>
      <c r="AU695" s="237"/>
      <c r="AV695" s="237"/>
      <c r="AW695" s="13"/>
      <c r="AX695" s="13"/>
    </row>
    <row r="696" spans="1:50" ht="12.75" customHeight="1" x14ac:dyDescent="0.2">
      <c r="A696" s="144">
        <f t="shared" si="140"/>
        <v>16</v>
      </c>
      <c r="B696" s="9">
        <v>673</v>
      </c>
      <c r="C696" s="213"/>
      <c r="D696" s="214"/>
      <c r="E696" s="79" t="str">
        <f>IF(ISBLANK(D696), "", VLOOKUP(D696, Z!$A$2:$C$4127, 3, FALSE))</f>
        <v/>
      </c>
      <c r="F696" s="215"/>
      <c r="G696" s="216"/>
      <c r="H696" s="217" t="b">
        <v>0</v>
      </c>
      <c r="I696" s="217" t="b">
        <v>0</v>
      </c>
      <c r="J696" s="152" t="str">
        <f t="shared" si="143"/>
        <v>-</v>
      </c>
      <c r="K696" s="218"/>
      <c r="L696" s="219"/>
      <c r="M696" s="220"/>
      <c r="N696" s="152" t="str">
        <f t="shared" si="144"/>
        <v>-</v>
      </c>
      <c r="O696" s="221"/>
      <c r="P696" s="222"/>
      <c r="Q696" s="214"/>
      <c r="R696" s="223"/>
      <c r="S696" s="213"/>
      <c r="T696" s="214"/>
      <c r="U696" s="79" t="str">
        <f>IF(ISBLANK(T696), "", VLOOKUP(T696, Z!$A$2:$C$4127, 3, FALSE))</f>
        <v/>
      </c>
      <c r="V696" s="225"/>
      <c r="W696" s="160">
        <f t="shared" si="145"/>
        <v>0</v>
      </c>
      <c r="X696" s="237"/>
      <c r="Y696" s="241">
        <f t="shared" si="146"/>
        <v>0</v>
      </c>
      <c r="Z696" s="242">
        <f t="shared" si="147"/>
        <v>15</v>
      </c>
      <c r="AA696" s="242">
        <v>0.75</v>
      </c>
      <c r="AB696" s="242">
        <f t="shared" si="141"/>
        <v>1.8</v>
      </c>
      <c r="AC696" s="242">
        <f t="shared" si="148"/>
        <v>43</v>
      </c>
      <c r="AD696" s="241" t="str" cm="1">
        <f t="array" ref="AD696">IFERROR(INDEX($AO$26:$AO$35, AF696), "-")</f>
        <v>-</v>
      </c>
      <c r="AE696" s="243" cm="1">
        <f t="array" ref="AE696">IFERROR(INDEX(($AP$26:$AS$35,$AP$36:$AV$40), IF($Y$20="B", MATCH($AF696, $AN$36:$AN$40, 0), MATCH($AF696, $AN$26:$AN$35, 0)), MATCH($AK696, $AP$25:$AV$25, 0), IF($Y$20="B", 2, 1)), 0)</f>
        <v>0</v>
      </c>
      <c r="AF696" s="244" t="str">
        <f t="shared" si="142"/>
        <v>-</v>
      </c>
      <c r="AG696" s="244" t="str">
        <f t="shared" si="149"/>
        <v>-</v>
      </c>
      <c r="AH696" s="245" t="str">
        <f t="shared" si="150"/>
        <v>-</v>
      </c>
      <c r="AI696" s="245" t="str">
        <f t="shared" si="151"/>
        <v>-</v>
      </c>
      <c r="AJ696" s="245" t="str" cm="1">
        <f t="array" ref="AJ696">IF($AG696=1, IF(ISBLANK($L696), "!", $L696), IFERROR(_xlfn.SWITCH(TRUE, AH696&lt;=0.5, "A", AH696&lt;=1, "B", AH696&lt;=1.5, "C", AH696&lt;=2, "D", AH696&lt;=2.5, "E", AH696&lt;=3, "F", AH696&lt;=1000, "G"), "-"))</f>
        <v>-</v>
      </c>
      <c r="AK696" s="245" t="str">
        <f t="shared" si="152"/>
        <v>-</v>
      </c>
      <c r="AL696" s="246" t="str">
        <f t="shared" si="153"/>
        <v>-</v>
      </c>
      <c r="AM696" s="237"/>
      <c r="AN696" s="237"/>
      <c r="AO696" s="237"/>
      <c r="AP696" s="237"/>
      <c r="AQ696" s="237"/>
      <c r="AR696" s="237"/>
      <c r="AS696" s="237"/>
      <c r="AT696" s="237"/>
      <c r="AU696" s="237"/>
      <c r="AV696" s="237"/>
      <c r="AW696" s="13"/>
      <c r="AX696" s="13"/>
    </row>
    <row r="697" spans="1:50" ht="12.75" customHeight="1" x14ac:dyDescent="0.2">
      <c r="A697" s="144">
        <f t="shared" si="140"/>
        <v>16</v>
      </c>
      <c r="B697" s="9">
        <v>674</v>
      </c>
      <c r="C697" s="213"/>
      <c r="D697" s="214"/>
      <c r="E697" s="79" t="str">
        <f>IF(ISBLANK(D697), "", VLOOKUP(D697, Z!$A$2:$C$4127, 3, FALSE))</f>
        <v/>
      </c>
      <c r="F697" s="215"/>
      <c r="G697" s="216"/>
      <c r="H697" s="217" t="b">
        <v>0</v>
      </c>
      <c r="I697" s="217" t="b">
        <v>0</v>
      </c>
      <c r="J697" s="152" t="str">
        <f t="shared" si="143"/>
        <v>-</v>
      </c>
      <c r="K697" s="218"/>
      <c r="L697" s="219"/>
      <c r="M697" s="220"/>
      <c r="N697" s="152" t="str">
        <f t="shared" si="144"/>
        <v>-</v>
      </c>
      <c r="O697" s="221"/>
      <c r="P697" s="222"/>
      <c r="Q697" s="214"/>
      <c r="R697" s="223"/>
      <c r="S697" s="213"/>
      <c r="T697" s="214"/>
      <c r="U697" s="79" t="str">
        <f>IF(ISBLANK(T697), "", VLOOKUP(T697, Z!$A$2:$C$4127, 3, FALSE))</f>
        <v/>
      </c>
      <c r="V697" s="225"/>
      <c r="W697" s="160">
        <f t="shared" si="145"/>
        <v>0</v>
      </c>
      <c r="X697" s="237"/>
      <c r="Y697" s="241">
        <f t="shared" si="146"/>
        <v>0</v>
      </c>
      <c r="Z697" s="242">
        <f t="shared" si="147"/>
        <v>15</v>
      </c>
      <c r="AA697" s="242">
        <v>0.75</v>
      </c>
      <c r="AB697" s="242">
        <f t="shared" si="141"/>
        <v>1.8</v>
      </c>
      <c r="AC697" s="242">
        <f t="shared" si="148"/>
        <v>43</v>
      </c>
      <c r="AD697" s="241" t="str" cm="1">
        <f t="array" ref="AD697">IFERROR(INDEX($AO$26:$AO$35, AF697), "-")</f>
        <v>-</v>
      </c>
      <c r="AE697" s="243" cm="1">
        <f t="array" ref="AE697">IFERROR(INDEX(($AP$26:$AS$35,$AP$36:$AV$40), IF($Y$20="B", MATCH($AF697, $AN$36:$AN$40, 0), MATCH($AF697, $AN$26:$AN$35, 0)), MATCH($AK697, $AP$25:$AV$25, 0), IF($Y$20="B", 2, 1)), 0)</f>
        <v>0</v>
      </c>
      <c r="AF697" s="244" t="str">
        <f t="shared" si="142"/>
        <v>-</v>
      </c>
      <c r="AG697" s="244" t="str">
        <f t="shared" si="149"/>
        <v>-</v>
      </c>
      <c r="AH697" s="245" t="str">
        <f t="shared" si="150"/>
        <v>-</v>
      </c>
      <c r="AI697" s="245" t="str">
        <f t="shared" si="151"/>
        <v>-</v>
      </c>
      <c r="AJ697" s="245" t="str" cm="1">
        <f t="array" ref="AJ697">IF($AG697=1, IF(ISBLANK($L697), "!", $L697), IFERROR(_xlfn.SWITCH(TRUE, AH697&lt;=0.5, "A", AH697&lt;=1, "B", AH697&lt;=1.5, "C", AH697&lt;=2, "D", AH697&lt;=2.5, "E", AH697&lt;=3, "F", AH697&lt;=1000, "G"), "-"))</f>
        <v>-</v>
      </c>
      <c r="AK697" s="245" t="str">
        <f t="shared" si="152"/>
        <v>-</v>
      </c>
      <c r="AL697" s="246" t="str">
        <f t="shared" si="153"/>
        <v>-</v>
      </c>
      <c r="AM697" s="237"/>
      <c r="AN697" s="237"/>
      <c r="AO697" s="237"/>
      <c r="AP697" s="237"/>
      <c r="AQ697" s="237"/>
      <c r="AR697" s="237"/>
      <c r="AS697" s="237"/>
      <c r="AT697" s="237"/>
      <c r="AU697" s="237"/>
      <c r="AV697" s="237"/>
      <c r="AW697" s="13"/>
      <c r="AX697" s="13"/>
    </row>
    <row r="698" spans="1:50" ht="12.75" customHeight="1" x14ac:dyDescent="0.2">
      <c r="A698" s="144">
        <f t="shared" si="140"/>
        <v>16</v>
      </c>
      <c r="B698" s="9">
        <v>675</v>
      </c>
      <c r="C698" s="213"/>
      <c r="D698" s="214"/>
      <c r="E698" s="79" t="str">
        <f>IF(ISBLANK(D698), "", VLOOKUP(D698, Z!$A$2:$C$4127, 3, FALSE))</f>
        <v/>
      </c>
      <c r="F698" s="215"/>
      <c r="G698" s="216"/>
      <c r="H698" s="217" t="b">
        <v>0</v>
      </c>
      <c r="I698" s="217" t="b">
        <v>0</v>
      </c>
      <c r="J698" s="152" t="str">
        <f t="shared" si="143"/>
        <v>-</v>
      </c>
      <c r="K698" s="218"/>
      <c r="L698" s="219"/>
      <c r="M698" s="220"/>
      <c r="N698" s="152" t="str">
        <f t="shared" si="144"/>
        <v>-</v>
      </c>
      <c r="O698" s="221"/>
      <c r="P698" s="222"/>
      <c r="Q698" s="214"/>
      <c r="R698" s="223"/>
      <c r="S698" s="213"/>
      <c r="T698" s="214"/>
      <c r="U698" s="79" t="str">
        <f>IF(ISBLANK(T698), "", VLOOKUP(T698, Z!$A$2:$C$4127, 3, FALSE))</f>
        <v/>
      </c>
      <c r="V698" s="225"/>
      <c r="W698" s="160">
        <f t="shared" si="145"/>
        <v>0</v>
      </c>
      <c r="X698" s="237"/>
      <c r="Y698" s="241">
        <f t="shared" si="146"/>
        <v>0</v>
      </c>
      <c r="Z698" s="242">
        <f t="shared" si="147"/>
        <v>15</v>
      </c>
      <c r="AA698" s="242">
        <v>0.75</v>
      </c>
      <c r="AB698" s="242">
        <f t="shared" si="141"/>
        <v>1.8</v>
      </c>
      <c r="AC698" s="242">
        <f t="shared" si="148"/>
        <v>43</v>
      </c>
      <c r="AD698" s="241" t="str" cm="1">
        <f t="array" ref="AD698">IFERROR(INDEX($AO$26:$AO$35, AF698), "-")</f>
        <v>-</v>
      </c>
      <c r="AE698" s="243" cm="1">
        <f t="array" ref="AE698">IFERROR(INDEX(($AP$26:$AS$35,$AP$36:$AV$40), IF($Y$20="B", MATCH($AF698, $AN$36:$AN$40, 0), MATCH($AF698, $AN$26:$AN$35, 0)), MATCH($AK698, $AP$25:$AV$25, 0), IF($Y$20="B", 2, 1)), 0)</f>
        <v>0</v>
      </c>
      <c r="AF698" s="244" t="str">
        <f t="shared" si="142"/>
        <v>-</v>
      </c>
      <c r="AG698" s="244" t="str">
        <f t="shared" si="149"/>
        <v>-</v>
      </c>
      <c r="AH698" s="245" t="str">
        <f t="shared" si="150"/>
        <v>-</v>
      </c>
      <c r="AI698" s="245" t="str">
        <f t="shared" si="151"/>
        <v>-</v>
      </c>
      <c r="AJ698" s="245" t="str" cm="1">
        <f t="array" ref="AJ698">IF($AG698=1, IF(ISBLANK($L698), "!", $L698), IFERROR(_xlfn.SWITCH(TRUE, AH698&lt;=0.5, "A", AH698&lt;=1, "B", AH698&lt;=1.5, "C", AH698&lt;=2, "D", AH698&lt;=2.5, "E", AH698&lt;=3, "F", AH698&lt;=1000, "G"), "-"))</f>
        <v>-</v>
      </c>
      <c r="AK698" s="245" t="str">
        <f t="shared" si="152"/>
        <v>-</v>
      </c>
      <c r="AL698" s="246" t="str">
        <f t="shared" si="153"/>
        <v>-</v>
      </c>
      <c r="AM698" s="237"/>
      <c r="AN698" s="237"/>
      <c r="AO698" s="237"/>
      <c r="AP698" s="237"/>
      <c r="AQ698" s="237"/>
      <c r="AR698" s="237"/>
      <c r="AS698" s="237"/>
      <c r="AT698" s="237"/>
      <c r="AU698" s="237"/>
      <c r="AV698" s="237"/>
      <c r="AW698" s="13"/>
      <c r="AX698" s="13"/>
    </row>
    <row r="699" spans="1:50" ht="12.75" customHeight="1" x14ac:dyDescent="0.2">
      <c r="A699" s="144">
        <f t="shared" si="140"/>
        <v>16</v>
      </c>
      <c r="B699" s="9">
        <v>676</v>
      </c>
      <c r="C699" s="213"/>
      <c r="D699" s="214"/>
      <c r="E699" s="79" t="str">
        <f>IF(ISBLANK(D699), "", VLOOKUP(D699, Z!$A$2:$C$4127, 3, FALSE))</f>
        <v/>
      </c>
      <c r="F699" s="215"/>
      <c r="G699" s="216"/>
      <c r="H699" s="217" t="b">
        <v>0</v>
      </c>
      <c r="I699" s="217" t="b">
        <v>0</v>
      </c>
      <c r="J699" s="152" t="str">
        <f t="shared" si="143"/>
        <v>-</v>
      </c>
      <c r="K699" s="218"/>
      <c r="L699" s="219"/>
      <c r="M699" s="220"/>
      <c r="N699" s="152" t="str">
        <f t="shared" si="144"/>
        <v>-</v>
      </c>
      <c r="O699" s="221"/>
      <c r="P699" s="222"/>
      <c r="Q699" s="214"/>
      <c r="R699" s="223"/>
      <c r="S699" s="213"/>
      <c r="T699" s="214"/>
      <c r="U699" s="79" t="str">
        <f>IF(ISBLANK(T699), "", VLOOKUP(T699, Z!$A$2:$C$4127, 3, FALSE))</f>
        <v/>
      </c>
      <c r="V699" s="225"/>
      <c r="W699" s="160">
        <f t="shared" si="145"/>
        <v>0</v>
      </c>
      <c r="X699" s="237"/>
      <c r="Y699" s="241">
        <f t="shared" si="146"/>
        <v>0</v>
      </c>
      <c r="Z699" s="242">
        <f t="shared" si="147"/>
        <v>15</v>
      </c>
      <c r="AA699" s="242">
        <v>0.75</v>
      </c>
      <c r="AB699" s="242">
        <f t="shared" si="141"/>
        <v>1.8</v>
      </c>
      <c r="AC699" s="242">
        <f t="shared" si="148"/>
        <v>43</v>
      </c>
      <c r="AD699" s="241" t="str" cm="1">
        <f t="array" ref="AD699">IFERROR(INDEX($AO$26:$AO$35, AF699), "-")</f>
        <v>-</v>
      </c>
      <c r="AE699" s="243" cm="1">
        <f t="array" ref="AE699">IFERROR(INDEX(($AP$26:$AS$35,$AP$36:$AV$40), IF($Y$20="B", MATCH($AF699, $AN$36:$AN$40, 0), MATCH($AF699, $AN$26:$AN$35, 0)), MATCH($AK699, $AP$25:$AV$25, 0), IF($Y$20="B", 2, 1)), 0)</f>
        <v>0</v>
      </c>
      <c r="AF699" s="244" t="str">
        <f t="shared" si="142"/>
        <v>-</v>
      </c>
      <c r="AG699" s="244" t="str">
        <f t="shared" si="149"/>
        <v>-</v>
      </c>
      <c r="AH699" s="245" t="str">
        <f t="shared" si="150"/>
        <v>-</v>
      </c>
      <c r="AI699" s="245" t="str">
        <f t="shared" si="151"/>
        <v>-</v>
      </c>
      <c r="AJ699" s="245" t="str" cm="1">
        <f t="array" ref="AJ699">IF($AG699=1, IF(ISBLANK($L699), "!", $L699), IFERROR(_xlfn.SWITCH(TRUE, AH699&lt;=0.5, "A", AH699&lt;=1, "B", AH699&lt;=1.5, "C", AH699&lt;=2, "D", AH699&lt;=2.5, "E", AH699&lt;=3, "F", AH699&lt;=1000, "G"), "-"))</f>
        <v>-</v>
      </c>
      <c r="AK699" s="245" t="str">
        <f t="shared" si="152"/>
        <v>-</v>
      </c>
      <c r="AL699" s="246" t="str">
        <f t="shared" si="153"/>
        <v>-</v>
      </c>
      <c r="AM699" s="237"/>
      <c r="AN699" s="237"/>
      <c r="AO699" s="237"/>
      <c r="AP699" s="237"/>
      <c r="AQ699" s="237"/>
      <c r="AR699" s="237"/>
      <c r="AS699" s="237"/>
      <c r="AT699" s="237"/>
      <c r="AU699" s="237"/>
      <c r="AV699" s="237"/>
      <c r="AW699" s="13"/>
      <c r="AX699" s="13"/>
    </row>
    <row r="700" spans="1:50" ht="12.75" customHeight="1" x14ac:dyDescent="0.2">
      <c r="A700" s="144">
        <f t="shared" si="140"/>
        <v>16</v>
      </c>
      <c r="B700" s="9">
        <v>677</v>
      </c>
      <c r="C700" s="213"/>
      <c r="D700" s="214"/>
      <c r="E700" s="79" t="str">
        <f>IF(ISBLANK(D700), "", VLOOKUP(D700, Z!$A$2:$C$4127, 3, FALSE))</f>
        <v/>
      </c>
      <c r="F700" s="215"/>
      <c r="G700" s="216"/>
      <c r="H700" s="217" t="b">
        <v>0</v>
      </c>
      <c r="I700" s="217" t="b">
        <v>0</v>
      </c>
      <c r="J700" s="152" t="str">
        <f t="shared" si="143"/>
        <v>-</v>
      </c>
      <c r="K700" s="218"/>
      <c r="L700" s="219"/>
      <c r="M700" s="220"/>
      <c r="N700" s="152" t="str">
        <f t="shared" si="144"/>
        <v>-</v>
      </c>
      <c r="O700" s="221"/>
      <c r="P700" s="222"/>
      <c r="Q700" s="214"/>
      <c r="R700" s="223"/>
      <c r="S700" s="213"/>
      <c r="T700" s="214"/>
      <c r="U700" s="79" t="str">
        <f>IF(ISBLANK(T700), "", VLOOKUP(T700, Z!$A$2:$C$4127, 3, FALSE))</f>
        <v/>
      </c>
      <c r="V700" s="225"/>
      <c r="W700" s="160">
        <f t="shared" si="145"/>
        <v>0</v>
      </c>
      <c r="X700" s="237"/>
      <c r="Y700" s="241">
        <f t="shared" si="146"/>
        <v>0</v>
      </c>
      <c r="Z700" s="242">
        <f t="shared" si="147"/>
        <v>15</v>
      </c>
      <c r="AA700" s="242">
        <v>0.75</v>
      </c>
      <c r="AB700" s="242">
        <f t="shared" si="141"/>
        <v>1.8</v>
      </c>
      <c r="AC700" s="242">
        <f t="shared" si="148"/>
        <v>43</v>
      </c>
      <c r="AD700" s="241" t="str" cm="1">
        <f t="array" ref="AD700">IFERROR(INDEX($AO$26:$AO$35, AF700), "-")</f>
        <v>-</v>
      </c>
      <c r="AE700" s="243" cm="1">
        <f t="array" ref="AE700">IFERROR(INDEX(($AP$26:$AS$35,$AP$36:$AV$40), IF($Y$20="B", MATCH($AF700, $AN$36:$AN$40, 0), MATCH($AF700, $AN$26:$AN$35, 0)), MATCH($AK700, $AP$25:$AV$25, 0), IF($Y$20="B", 2, 1)), 0)</f>
        <v>0</v>
      </c>
      <c r="AF700" s="244" t="str">
        <f t="shared" si="142"/>
        <v>-</v>
      </c>
      <c r="AG700" s="244" t="str">
        <f t="shared" si="149"/>
        <v>-</v>
      </c>
      <c r="AH700" s="245" t="str">
        <f t="shared" si="150"/>
        <v>-</v>
      </c>
      <c r="AI700" s="245" t="str">
        <f t="shared" si="151"/>
        <v>-</v>
      </c>
      <c r="AJ700" s="245" t="str" cm="1">
        <f t="array" ref="AJ700">IF($AG700=1, IF(ISBLANK($L700), "!", $L700), IFERROR(_xlfn.SWITCH(TRUE, AH700&lt;=0.5, "A", AH700&lt;=1, "B", AH700&lt;=1.5, "C", AH700&lt;=2, "D", AH700&lt;=2.5, "E", AH700&lt;=3, "F", AH700&lt;=1000, "G"), "-"))</f>
        <v>-</v>
      </c>
      <c r="AK700" s="245" t="str">
        <f t="shared" si="152"/>
        <v>-</v>
      </c>
      <c r="AL700" s="246" t="str">
        <f t="shared" si="153"/>
        <v>-</v>
      </c>
      <c r="AM700" s="237"/>
      <c r="AN700" s="237"/>
      <c r="AO700" s="237"/>
      <c r="AP700" s="237"/>
      <c r="AQ700" s="237"/>
      <c r="AR700" s="237"/>
      <c r="AS700" s="237"/>
      <c r="AT700" s="237"/>
      <c r="AU700" s="237"/>
      <c r="AV700" s="237"/>
      <c r="AW700" s="13"/>
      <c r="AX700" s="13"/>
    </row>
    <row r="701" spans="1:50" ht="12.75" customHeight="1" x14ac:dyDescent="0.2">
      <c r="A701" s="144">
        <f t="shared" si="140"/>
        <v>16</v>
      </c>
      <c r="B701" s="9">
        <v>678</v>
      </c>
      <c r="C701" s="213"/>
      <c r="D701" s="214"/>
      <c r="E701" s="79" t="str">
        <f>IF(ISBLANK(D701), "", VLOOKUP(D701, Z!$A$2:$C$4127, 3, FALSE))</f>
        <v/>
      </c>
      <c r="F701" s="215"/>
      <c r="G701" s="216"/>
      <c r="H701" s="217" t="b">
        <v>0</v>
      </c>
      <c r="I701" s="217" t="b">
        <v>0</v>
      </c>
      <c r="J701" s="152" t="str">
        <f t="shared" si="143"/>
        <v>-</v>
      </c>
      <c r="K701" s="218"/>
      <c r="L701" s="219"/>
      <c r="M701" s="220"/>
      <c r="N701" s="152" t="str">
        <f t="shared" si="144"/>
        <v>-</v>
      </c>
      <c r="O701" s="221"/>
      <c r="P701" s="222"/>
      <c r="Q701" s="214"/>
      <c r="R701" s="223"/>
      <c r="S701" s="213"/>
      <c r="T701" s="214"/>
      <c r="U701" s="79" t="str">
        <f>IF(ISBLANK(T701), "", VLOOKUP(T701, Z!$A$2:$C$4127, 3, FALSE))</f>
        <v/>
      </c>
      <c r="V701" s="225"/>
      <c r="W701" s="160">
        <f t="shared" si="145"/>
        <v>0</v>
      </c>
      <c r="X701" s="237"/>
      <c r="Y701" s="241">
        <f t="shared" si="146"/>
        <v>0</v>
      </c>
      <c r="Z701" s="242">
        <f t="shared" si="147"/>
        <v>15</v>
      </c>
      <c r="AA701" s="242">
        <v>0.75</v>
      </c>
      <c r="AB701" s="242">
        <f t="shared" si="141"/>
        <v>1.8</v>
      </c>
      <c r="AC701" s="242">
        <f t="shared" si="148"/>
        <v>43</v>
      </c>
      <c r="AD701" s="241" t="str" cm="1">
        <f t="array" ref="AD701">IFERROR(INDEX($AO$26:$AO$35, AF701), "-")</f>
        <v>-</v>
      </c>
      <c r="AE701" s="243" cm="1">
        <f t="array" ref="AE701">IFERROR(INDEX(($AP$26:$AS$35,$AP$36:$AV$40), IF($Y$20="B", MATCH($AF701, $AN$36:$AN$40, 0), MATCH($AF701, $AN$26:$AN$35, 0)), MATCH($AK701, $AP$25:$AV$25, 0), IF($Y$20="B", 2, 1)), 0)</f>
        <v>0</v>
      </c>
      <c r="AF701" s="244" t="str">
        <f t="shared" si="142"/>
        <v>-</v>
      </c>
      <c r="AG701" s="244" t="str">
        <f t="shared" si="149"/>
        <v>-</v>
      </c>
      <c r="AH701" s="245" t="str">
        <f t="shared" si="150"/>
        <v>-</v>
      </c>
      <c r="AI701" s="245" t="str">
        <f t="shared" si="151"/>
        <v>-</v>
      </c>
      <c r="AJ701" s="245" t="str" cm="1">
        <f t="array" ref="AJ701">IF($AG701=1, IF(ISBLANK($L701), "!", $L701), IFERROR(_xlfn.SWITCH(TRUE, AH701&lt;=0.5, "A", AH701&lt;=1, "B", AH701&lt;=1.5, "C", AH701&lt;=2, "D", AH701&lt;=2.5, "E", AH701&lt;=3, "F", AH701&lt;=1000, "G"), "-"))</f>
        <v>-</v>
      </c>
      <c r="AK701" s="245" t="str">
        <f t="shared" si="152"/>
        <v>-</v>
      </c>
      <c r="AL701" s="246" t="str">
        <f t="shared" si="153"/>
        <v>-</v>
      </c>
      <c r="AM701" s="237"/>
      <c r="AN701" s="237"/>
      <c r="AO701" s="237"/>
      <c r="AP701" s="237"/>
      <c r="AQ701" s="237"/>
      <c r="AR701" s="237"/>
      <c r="AS701" s="237"/>
      <c r="AT701" s="237"/>
      <c r="AU701" s="237"/>
      <c r="AV701" s="237"/>
      <c r="AW701" s="13"/>
      <c r="AX701" s="13"/>
    </row>
    <row r="702" spans="1:50" ht="12.75" customHeight="1" x14ac:dyDescent="0.2">
      <c r="A702" s="144">
        <f t="shared" si="140"/>
        <v>16</v>
      </c>
      <c r="B702" s="9">
        <v>679</v>
      </c>
      <c r="C702" s="213"/>
      <c r="D702" s="214"/>
      <c r="E702" s="79" t="str">
        <f>IF(ISBLANK(D702), "", VLOOKUP(D702, Z!$A$2:$C$4127, 3, FALSE))</f>
        <v/>
      </c>
      <c r="F702" s="215"/>
      <c r="G702" s="216"/>
      <c r="H702" s="217" t="b">
        <v>0</v>
      </c>
      <c r="I702" s="217" t="b">
        <v>0</v>
      </c>
      <c r="J702" s="152" t="str">
        <f t="shared" si="143"/>
        <v>-</v>
      </c>
      <c r="K702" s="218"/>
      <c r="L702" s="219"/>
      <c r="M702" s="220"/>
      <c r="N702" s="152" t="str">
        <f t="shared" si="144"/>
        <v>-</v>
      </c>
      <c r="O702" s="221"/>
      <c r="P702" s="222"/>
      <c r="Q702" s="214"/>
      <c r="R702" s="223"/>
      <c r="S702" s="213"/>
      <c r="T702" s="214"/>
      <c r="U702" s="79" t="str">
        <f>IF(ISBLANK(T702), "", VLOOKUP(T702, Z!$A$2:$C$4127, 3, FALSE))</f>
        <v/>
      </c>
      <c r="V702" s="225"/>
      <c r="W702" s="160">
        <f t="shared" si="145"/>
        <v>0</v>
      </c>
      <c r="X702" s="237"/>
      <c r="Y702" s="241">
        <f t="shared" si="146"/>
        <v>0</v>
      </c>
      <c r="Z702" s="242">
        <f t="shared" si="147"/>
        <v>15</v>
      </c>
      <c r="AA702" s="242">
        <v>0.75</v>
      </c>
      <c r="AB702" s="242">
        <f t="shared" si="141"/>
        <v>1.8</v>
      </c>
      <c r="AC702" s="242">
        <f t="shared" si="148"/>
        <v>43</v>
      </c>
      <c r="AD702" s="241" t="str" cm="1">
        <f t="array" ref="AD702">IFERROR(INDEX($AO$26:$AO$35, AF702), "-")</f>
        <v>-</v>
      </c>
      <c r="AE702" s="243" cm="1">
        <f t="array" ref="AE702">IFERROR(INDEX(($AP$26:$AS$35,$AP$36:$AV$40), IF($Y$20="B", MATCH($AF702, $AN$36:$AN$40, 0), MATCH($AF702, $AN$26:$AN$35, 0)), MATCH($AK702, $AP$25:$AV$25, 0), IF($Y$20="B", 2, 1)), 0)</f>
        <v>0</v>
      </c>
      <c r="AF702" s="244" t="str">
        <f t="shared" si="142"/>
        <v>-</v>
      </c>
      <c r="AG702" s="244" t="str">
        <f t="shared" si="149"/>
        <v>-</v>
      </c>
      <c r="AH702" s="245" t="str">
        <f t="shared" si="150"/>
        <v>-</v>
      </c>
      <c r="AI702" s="245" t="str">
        <f t="shared" si="151"/>
        <v>-</v>
      </c>
      <c r="AJ702" s="245" t="str" cm="1">
        <f t="array" ref="AJ702">IF($AG702=1, IF(ISBLANK($L702), "!", $L702), IFERROR(_xlfn.SWITCH(TRUE, AH702&lt;=0.5, "A", AH702&lt;=1, "B", AH702&lt;=1.5, "C", AH702&lt;=2, "D", AH702&lt;=2.5, "E", AH702&lt;=3, "F", AH702&lt;=1000, "G"), "-"))</f>
        <v>-</v>
      </c>
      <c r="AK702" s="245" t="str">
        <f t="shared" si="152"/>
        <v>-</v>
      </c>
      <c r="AL702" s="246" t="str">
        <f t="shared" si="153"/>
        <v>-</v>
      </c>
      <c r="AM702" s="237"/>
      <c r="AN702" s="237"/>
      <c r="AO702" s="237"/>
      <c r="AP702" s="237"/>
      <c r="AQ702" s="237"/>
      <c r="AR702" s="237"/>
      <c r="AS702" s="237"/>
      <c r="AT702" s="237"/>
      <c r="AU702" s="237"/>
      <c r="AV702" s="237"/>
      <c r="AW702" s="13"/>
      <c r="AX702" s="13"/>
    </row>
    <row r="703" spans="1:50" ht="12.75" customHeight="1" x14ac:dyDescent="0.2">
      <c r="A703" s="144">
        <f t="shared" si="140"/>
        <v>16</v>
      </c>
      <c r="B703" s="9">
        <v>680</v>
      </c>
      <c r="C703" s="213"/>
      <c r="D703" s="214"/>
      <c r="E703" s="79" t="str">
        <f>IF(ISBLANK(D703), "", VLOOKUP(D703, Z!$A$2:$C$4127, 3, FALSE))</f>
        <v/>
      </c>
      <c r="F703" s="215"/>
      <c r="G703" s="216"/>
      <c r="H703" s="217" t="b">
        <v>0</v>
      </c>
      <c r="I703" s="217" t="b">
        <v>0</v>
      </c>
      <c r="J703" s="152" t="str">
        <f t="shared" si="143"/>
        <v>-</v>
      </c>
      <c r="K703" s="218"/>
      <c r="L703" s="219"/>
      <c r="M703" s="220"/>
      <c r="N703" s="152" t="str">
        <f t="shared" si="144"/>
        <v>-</v>
      </c>
      <c r="O703" s="221"/>
      <c r="P703" s="222"/>
      <c r="Q703" s="214"/>
      <c r="R703" s="223"/>
      <c r="S703" s="213"/>
      <c r="T703" s="214"/>
      <c r="U703" s="79" t="str">
        <f>IF(ISBLANK(T703), "", VLOOKUP(T703, Z!$A$2:$C$4127, 3, FALSE))</f>
        <v/>
      </c>
      <c r="V703" s="225"/>
      <c r="W703" s="160">
        <f t="shared" si="145"/>
        <v>0</v>
      </c>
      <c r="X703" s="237"/>
      <c r="Y703" s="241">
        <f t="shared" si="146"/>
        <v>0</v>
      </c>
      <c r="Z703" s="242">
        <f t="shared" si="147"/>
        <v>15</v>
      </c>
      <c r="AA703" s="242">
        <v>0.75</v>
      </c>
      <c r="AB703" s="242">
        <f t="shared" si="141"/>
        <v>1.8</v>
      </c>
      <c r="AC703" s="242">
        <f t="shared" si="148"/>
        <v>43</v>
      </c>
      <c r="AD703" s="241" t="str" cm="1">
        <f t="array" ref="AD703">IFERROR(INDEX($AO$26:$AO$35, AF703), "-")</f>
        <v>-</v>
      </c>
      <c r="AE703" s="243" cm="1">
        <f t="array" ref="AE703">IFERROR(INDEX(($AP$26:$AS$35,$AP$36:$AV$40), IF($Y$20="B", MATCH($AF703, $AN$36:$AN$40, 0), MATCH($AF703, $AN$26:$AN$35, 0)), MATCH($AK703, $AP$25:$AV$25, 0), IF($Y$20="B", 2, 1)), 0)</f>
        <v>0</v>
      </c>
      <c r="AF703" s="244" t="str">
        <f t="shared" si="142"/>
        <v>-</v>
      </c>
      <c r="AG703" s="244" t="str">
        <f t="shared" si="149"/>
        <v>-</v>
      </c>
      <c r="AH703" s="245" t="str">
        <f t="shared" si="150"/>
        <v>-</v>
      </c>
      <c r="AI703" s="245" t="str">
        <f t="shared" si="151"/>
        <v>-</v>
      </c>
      <c r="AJ703" s="245" t="str" cm="1">
        <f t="array" ref="AJ703">IF($AG703=1, IF(ISBLANK($L703), "!", $L703), IFERROR(_xlfn.SWITCH(TRUE, AH703&lt;=0.5, "A", AH703&lt;=1, "B", AH703&lt;=1.5, "C", AH703&lt;=2, "D", AH703&lt;=2.5, "E", AH703&lt;=3, "F", AH703&lt;=1000, "G"), "-"))</f>
        <v>-</v>
      </c>
      <c r="AK703" s="245" t="str">
        <f t="shared" si="152"/>
        <v>-</v>
      </c>
      <c r="AL703" s="246" t="str">
        <f t="shared" si="153"/>
        <v>-</v>
      </c>
      <c r="AM703" s="237"/>
      <c r="AN703" s="237"/>
      <c r="AO703" s="237"/>
      <c r="AP703" s="237"/>
      <c r="AQ703" s="237"/>
      <c r="AR703" s="237"/>
      <c r="AS703" s="237"/>
      <c r="AT703" s="237"/>
      <c r="AU703" s="237"/>
      <c r="AV703" s="237"/>
      <c r="AW703" s="13"/>
      <c r="AX703" s="13"/>
    </row>
    <row r="704" spans="1:50" ht="12.75" customHeight="1" x14ac:dyDescent="0.2">
      <c r="A704" s="144">
        <f t="shared" si="140"/>
        <v>16</v>
      </c>
      <c r="B704" s="9">
        <v>681</v>
      </c>
      <c r="C704" s="213"/>
      <c r="D704" s="214"/>
      <c r="E704" s="79" t="str">
        <f>IF(ISBLANK(D704), "", VLOOKUP(D704, Z!$A$2:$C$4127, 3, FALSE))</f>
        <v/>
      </c>
      <c r="F704" s="215"/>
      <c r="G704" s="216"/>
      <c r="H704" s="217" t="b">
        <v>0</v>
      </c>
      <c r="I704" s="217" t="b">
        <v>0</v>
      </c>
      <c r="J704" s="152" t="str">
        <f t="shared" si="143"/>
        <v>-</v>
      </c>
      <c r="K704" s="218"/>
      <c r="L704" s="219"/>
      <c r="M704" s="220"/>
      <c r="N704" s="152" t="str">
        <f t="shared" si="144"/>
        <v>-</v>
      </c>
      <c r="O704" s="221"/>
      <c r="P704" s="222"/>
      <c r="Q704" s="214"/>
      <c r="R704" s="223"/>
      <c r="S704" s="213"/>
      <c r="T704" s="214"/>
      <c r="U704" s="79" t="str">
        <f>IF(ISBLANK(T704), "", VLOOKUP(T704, Z!$A$2:$C$4127, 3, FALSE))</f>
        <v/>
      </c>
      <c r="V704" s="225"/>
      <c r="W704" s="160">
        <f t="shared" si="145"/>
        <v>0</v>
      </c>
      <c r="X704" s="237"/>
      <c r="Y704" s="241">
        <f t="shared" si="146"/>
        <v>0</v>
      </c>
      <c r="Z704" s="242">
        <f t="shared" si="147"/>
        <v>15</v>
      </c>
      <c r="AA704" s="242">
        <v>0.75</v>
      </c>
      <c r="AB704" s="242">
        <f t="shared" si="141"/>
        <v>1.8</v>
      </c>
      <c r="AC704" s="242">
        <f t="shared" si="148"/>
        <v>43</v>
      </c>
      <c r="AD704" s="241" t="str" cm="1">
        <f t="array" ref="AD704">IFERROR(INDEX($AO$26:$AO$35, AF704), "-")</f>
        <v>-</v>
      </c>
      <c r="AE704" s="243" cm="1">
        <f t="array" ref="AE704">IFERROR(INDEX(($AP$26:$AS$35,$AP$36:$AV$40), IF($Y$20="B", MATCH($AF704, $AN$36:$AN$40, 0), MATCH($AF704, $AN$26:$AN$35, 0)), MATCH($AK704, $AP$25:$AV$25, 0), IF($Y$20="B", 2, 1)), 0)</f>
        <v>0</v>
      </c>
      <c r="AF704" s="244" t="str">
        <f t="shared" si="142"/>
        <v>-</v>
      </c>
      <c r="AG704" s="244" t="str">
        <f t="shared" si="149"/>
        <v>-</v>
      </c>
      <c r="AH704" s="245" t="str">
        <f t="shared" si="150"/>
        <v>-</v>
      </c>
      <c r="AI704" s="245" t="str">
        <f t="shared" si="151"/>
        <v>-</v>
      </c>
      <c r="AJ704" s="245" t="str" cm="1">
        <f t="array" ref="AJ704">IF($AG704=1, IF(ISBLANK($L704), "!", $L704), IFERROR(_xlfn.SWITCH(TRUE, AH704&lt;=0.5, "A", AH704&lt;=1, "B", AH704&lt;=1.5, "C", AH704&lt;=2, "D", AH704&lt;=2.5, "E", AH704&lt;=3, "F", AH704&lt;=1000, "G"), "-"))</f>
        <v>-</v>
      </c>
      <c r="AK704" s="245" t="str">
        <f t="shared" si="152"/>
        <v>-</v>
      </c>
      <c r="AL704" s="246" t="str">
        <f t="shared" si="153"/>
        <v>-</v>
      </c>
      <c r="AM704" s="237"/>
      <c r="AN704" s="237"/>
      <c r="AO704" s="237"/>
      <c r="AP704" s="237"/>
      <c r="AQ704" s="237"/>
      <c r="AR704" s="237"/>
      <c r="AS704" s="237"/>
      <c r="AT704" s="237"/>
      <c r="AU704" s="237"/>
      <c r="AV704" s="237"/>
      <c r="AW704" s="13"/>
      <c r="AX704" s="13"/>
    </row>
    <row r="705" spans="1:50" ht="12.75" customHeight="1" x14ac:dyDescent="0.2">
      <c r="A705" s="144">
        <f t="shared" si="140"/>
        <v>16</v>
      </c>
      <c r="B705" s="9">
        <v>682</v>
      </c>
      <c r="C705" s="213"/>
      <c r="D705" s="214"/>
      <c r="E705" s="79" t="str">
        <f>IF(ISBLANK(D705), "", VLOOKUP(D705, Z!$A$2:$C$4127, 3, FALSE))</f>
        <v/>
      </c>
      <c r="F705" s="215"/>
      <c r="G705" s="216"/>
      <c r="H705" s="217" t="b">
        <v>0</v>
      </c>
      <c r="I705" s="217" t="b">
        <v>0</v>
      </c>
      <c r="J705" s="152" t="str">
        <f t="shared" si="143"/>
        <v>-</v>
      </c>
      <c r="K705" s="218"/>
      <c r="L705" s="219"/>
      <c r="M705" s="220"/>
      <c r="N705" s="152" t="str">
        <f t="shared" si="144"/>
        <v>-</v>
      </c>
      <c r="O705" s="221"/>
      <c r="P705" s="222"/>
      <c r="Q705" s="214"/>
      <c r="R705" s="223"/>
      <c r="S705" s="213"/>
      <c r="T705" s="214"/>
      <c r="U705" s="79" t="str">
        <f>IF(ISBLANK(T705), "", VLOOKUP(T705, Z!$A$2:$C$4127, 3, FALSE))</f>
        <v/>
      </c>
      <c r="V705" s="225"/>
      <c r="W705" s="160">
        <f t="shared" si="145"/>
        <v>0</v>
      </c>
      <c r="X705" s="237"/>
      <c r="Y705" s="241">
        <f t="shared" si="146"/>
        <v>0</v>
      </c>
      <c r="Z705" s="242">
        <f t="shared" si="147"/>
        <v>15</v>
      </c>
      <c r="AA705" s="242">
        <v>0.75</v>
      </c>
      <c r="AB705" s="242">
        <f t="shared" si="141"/>
        <v>1.8</v>
      </c>
      <c r="AC705" s="242">
        <f t="shared" si="148"/>
        <v>43</v>
      </c>
      <c r="AD705" s="241" t="str" cm="1">
        <f t="array" ref="AD705">IFERROR(INDEX($AO$26:$AO$35, AF705), "-")</f>
        <v>-</v>
      </c>
      <c r="AE705" s="243" cm="1">
        <f t="array" ref="AE705">IFERROR(INDEX(($AP$26:$AS$35,$AP$36:$AV$40), IF($Y$20="B", MATCH($AF705, $AN$36:$AN$40, 0), MATCH($AF705, $AN$26:$AN$35, 0)), MATCH($AK705, $AP$25:$AV$25, 0), IF($Y$20="B", 2, 1)), 0)</f>
        <v>0</v>
      </c>
      <c r="AF705" s="244" t="str">
        <f t="shared" si="142"/>
        <v>-</v>
      </c>
      <c r="AG705" s="244" t="str">
        <f t="shared" si="149"/>
        <v>-</v>
      </c>
      <c r="AH705" s="245" t="str">
        <f t="shared" si="150"/>
        <v>-</v>
      </c>
      <c r="AI705" s="245" t="str">
        <f t="shared" si="151"/>
        <v>-</v>
      </c>
      <c r="AJ705" s="245" t="str" cm="1">
        <f t="array" ref="AJ705">IF($AG705=1, IF(ISBLANK($L705), "!", $L705), IFERROR(_xlfn.SWITCH(TRUE, AH705&lt;=0.5, "A", AH705&lt;=1, "B", AH705&lt;=1.5, "C", AH705&lt;=2, "D", AH705&lt;=2.5, "E", AH705&lt;=3, "F", AH705&lt;=1000, "G"), "-"))</f>
        <v>-</v>
      </c>
      <c r="AK705" s="245" t="str">
        <f t="shared" si="152"/>
        <v>-</v>
      </c>
      <c r="AL705" s="246" t="str">
        <f t="shared" si="153"/>
        <v>-</v>
      </c>
      <c r="AM705" s="237"/>
      <c r="AN705" s="237"/>
      <c r="AO705" s="237"/>
      <c r="AP705" s="237"/>
      <c r="AQ705" s="237"/>
      <c r="AR705" s="237"/>
      <c r="AS705" s="237"/>
      <c r="AT705" s="237"/>
      <c r="AU705" s="237"/>
      <c r="AV705" s="237"/>
      <c r="AW705" s="13"/>
      <c r="AX705" s="13"/>
    </row>
    <row r="706" spans="1:50" ht="12.75" customHeight="1" x14ac:dyDescent="0.2">
      <c r="A706" s="144">
        <f t="shared" si="140"/>
        <v>16</v>
      </c>
      <c r="B706" s="9">
        <v>683</v>
      </c>
      <c r="C706" s="213"/>
      <c r="D706" s="214"/>
      <c r="E706" s="79" t="str">
        <f>IF(ISBLANK(D706), "", VLOOKUP(D706, Z!$A$2:$C$4127, 3, FALSE))</f>
        <v/>
      </c>
      <c r="F706" s="215"/>
      <c r="G706" s="216"/>
      <c r="H706" s="217" t="b">
        <v>0</v>
      </c>
      <c r="I706" s="217" t="b">
        <v>0</v>
      </c>
      <c r="J706" s="152" t="str">
        <f t="shared" si="143"/>
        <v>-</v>
      </c>
      <c r="K706" s="218"/>
      <c r="L706" s="219"/>
      <c r="M706" s="220"/>
      <c r="N706" s="152" t="str">
        <f t="shared" si="144"/>
        <v>-</v>
      </c>
      <c r="O706" s="221"/>
      <c r="P706" s="222"/>
      <c r="Q706" s="214"/>
      <c r="R706" s="223"/>
      <c r="S706" s="213"/>
      <c r="T706" s="214"/>
      <c r="U706" s="79" t="str">
        <f>IF(ISBLANK(T706), "", VLOOKUP(T706, Z!$A$2:$C$4127, 3, FALSE))</f>
        <v/>
      </c>
      <c r="V706" s="225"/>
      <c r="W706" s="160">
        <f t="shared" si="145"/>
        <v>0</v>
      </c>
      <c r="X706" s="237"/>
      <c r="Y706" s="241">
        <f t="shared" si="146"/>
        <v>0</v>
      </c>
      <c r="Z706" s="242">
        <f t="shared" si="147"/>
        <v>15</v>
      </c>
      <c r="AA706" s="242">
        <v>0.75</v>
      </c>
      <c r="AB706" s="242">
        <f t="shared" si="141"/>
        <v>1.8</v>
      </c>
      <c r="AC706" s="242">
        <f t="shared" si="148"/>
        <v>43</v>
      </c>
      <c r="AD706" s="241" t="str" cm="1">
        <f t="array" ref="AD706">IFERROR(INDEX($AO$26:$AO$35, AF706), "-")</f>
        <v>-</v>
      </c>
      <c r="AE706" s="243" cm="1">
        <f t="array" ref="AE706">IFERROR(INDEX(($AP$26:$AS$35,$AP$36:$AV$40), IF($Y$20="B", MATCH($AF706, $AN$36:$AN$40, 0), MATCH($AF706, $AN$26:$AN$35, 0)), MATCH($AK706, $AP$25:$AV$25, 0), IF($Y$20="B", 2, 1)), 0)</f>
        <v>0</v>
      </c>
      <c r="AF706" s="244" t="str">
        <f t="shared" si="142"/>
        <v>-</v>
      </c>
      <c r="AG706" s="244" t="str">
        <f t="shared" si="149"/>
        <v>-</v>
      </c>
      <c r="AH706" s="245" t="str">
        <f t="shared" si="150"/>
        <v>-</v>
      </c>
      <c r="AI706" s="245" t="str">
        <f t="shared" si="151"/>
        <v>-</v>
      </c>
      <c r="AJ706" s="245" t="str" cm="1">
        <f t="array" ref="AJ706">IF($AG706=1, IF(ISBLANK($L706), "!", $L706), IFERROR(_xlfn.SWITCH(TRUE, AH706&lt;=0.5, "A", AH706&lt;=1, "B", AH706&lt;=1.5, "C", AH706&lt;=2, "D", AH706&lt;=2.5, "E", AH706&lt;=3, "F", AH706&lt;=1000, "G"), "-"))</f>
        <v>-</v>
      </c>
      <c r="AK706" s="245" t="str">
        <f t="shared" si="152"/>
        <v>-</v>
      </c>
      <c r="AL706" s="246" t="str">
        <f t="shared" si="153"/>
        <v>-</v>
      </c>
      <c r="AM706" s="237"/>
      <c r="AN706" s="237"/>
      <c r="AO706" s="237"/>
      <c r="AP706" s="237"/>
      <c r="AQ706" s="237"/>
      <c r="AR706" s="237"/>
      <c r="AS706" s="237"/>
      <c r="AT706" s="237"/>
      <c r="AU706" s="237"/>
      <c r="AV706" s="237"/>
      <c r="AW706" s="13"/>
      <c r="AX706" s="13"/>
    </row>
    <row r="707" spans="1:50" ht="12.75" customHeight="1" x14ac:dyDescent="0.2">
      <c r="A707" s="144">
        <f t="shared" si="140"/>
        <v>16</v>
      </c>
      <c r="B707" s="9">
        <v>684</v>
      </c>
      <c r="C707" s="213"/>
      <c r="D707" s="214"/>
      <c r="E707" s="79" t="str">
        <f>IF(ISBLANK(D707), "", VLOOKUP(D707, Z!$A$2:$C$4127, 3, FALSE))</f>
        <v/>
      </c>
      <c r="F707" s="215"/>
      <c r="G707" s="216"/>
      <c r="H707" s="217" t="b">
        <v>0</v>
      </c>
      <c r="I707" s="217" t="b">
        <v>0</v>
      </c>
      <c r="J707" s="152" t="str">
        <f t="shared" si="143"/>
        <v>-</v>
      </c>
      <c r="K707" s="218"/>
      <c r="L707" s="219"/>
      <c r="M707" s="220"/>
      <c r="N707" s="152" t="str">
        <f t="shared" si="144"/>
        <v>-</v>
      </c>
      <c r="O707" s="221"/>
      <c r="P707" s="222"/>
      <c r="Q707" s="214"/>
      <c r="R707" s="223"/>
      <c r="S707" s="213"/>
      <c r="T707" s="214"/>
      <c r="U707" s="79" t="str">
        <f>IF(ISBLANK(T707), "", VLOOKUP(T707, Z!$A$2:$C$4127, 3, FALSE))</f>
        <v/>
      </c>
      <c r="V707" s="225"/>
      <c r="W707" s="160">
        <f t="shared" si="145"/>
        <v>0</v>
      </c>
      <c r="X707" s="237"/>
      <c r="Y707" s="241">
        <f t="shared" si="146"/>
        <v>0</v>
      </c>
      <c r="Z707" s="242">
        <f t="shared" si="147"/>
        <v>15</v>
      </c>
      <c r="AA707" s="242">
        <v>0.75</v>
      </c>
      <c r="AB707" s="242">
        <f t="shared" si="141"/>
        <v>1.8</v>
      </c>
      <c r="AC707" s="242">
        <f t="shared" si="148"/>
        <v>43</v>
      </c>
      <c r="AD707" s="241" t="str" cm="1">
        <f t="array" ref="AD707">IFERROR(INDEX($AO$26:$AO$35, AF707), "-")</f>
        <v>-</v>
      </c>
      <c r="AE707" s="243" cm="1">
        <f t="array" ref="AE707">IFERROR(INDEX(($AP$26:$AS$35,$AP$36:$AV$40), IF($Y$20="B", MATCH($AF707, $AN$36:$AN$40, 0), MATCH($AF707, $AN$26:$AN$35, 0)), MATCH($AK707, $AP$25:$AV$25, 0), IF($Y$20="B", 2, 1)), 0)</f>
        <v>0</v>
      </c>
      <c r="AF707" s="244" t="str">
        <f t="shared" si="142"/>
        <v>-</v>
      </c>
      <c r="AG707" s="244" t="str">
        <f t="shared" si="149"/>
        <v>-</v>
      </c>
      <c r="AH707" s="245" t="str">
        <f t="shared" si="150"/>
        <v>-</v>
      </c>
      <c r="AI707" s="245" t="str">
        <f t="shared" si="151"/>
        <v>-</v>
      </c>
      <c r="AJ707" s="245" t="str" cm="1">
        <f t="array" ref="AJ707">IF($AG707=1, IF(ISBLANK($L707), "!", $L707), IFERROR(_xlfn.SWITCH(TRUE, AH707&lt;=0.5, "A", AH707&lt;=1, "B", AH707&lt;=1.5, "C", AH707&lt;=2, "D", AH707&lt;=2.5, "E", AH707&lt;=3, "F", AH707&lt;=1000, "G"), "-"))</f>
        <v>-</v>
      </c>
      <c r="AK707" s="245" t="str">
        <f t="shared" si="152"/>
        <v>-</v>
      </c>
      <c r="AL707" s="246" t="str">
        <f t="shared" si="153"/>
        <v>-</v>
      </c>
      <c r="AM707" s="237"/>
      <c r="AN707" s="237"/>
      <c r="AO707" s="237"/>
      <c r="AP707" s="237"/>
      <c r="AQ707" s="237"/>
      <c r="AR707" s="237"/>
      <c r="AS707" s="237"/>
      <c r="AT707" s="237"/>
      <c r="AU707" s="237"/>
      <c r="AV707" s="237"/>
      <c r="AW707" s="13"/>
      <c r="AX707" s="13"/>
    </row>
    <row r="708" spans="1:50" ht="12.75" customHeight="1" x14ac:dyDescent="0.2">
      <c r="A708" s="144">
        <f t="shared" si="140"/>
        <v>16</v>
      </c>
      <c r="B708" s="9">
        <v>685</v>
      </c>
      <c r="C708" s="213"/>
      <c r="D708" s="214"/>
      <c r="E708" s="79" t="str">
        <f>IF(ISBLANK(D708), "", VLOOKUP(D708, Z!$A$2:$C$4127, 3, FALSE))</f>
        <v/>
      </c>
      <c r="F708" s="215"/>
      <c r="G708" s="216"/>
      <c r="H708" s="217" t="b">
        <v>0</v>
      </c>
      <c r="I708" s="217" t="b">
        <v>0</v>
      </c>
      <c r="J708" s="152" t="str">
        <f t="shared" si="143"/>
        <v>-</v>
      </c>
      <c r="K708" s="218"/>
      <c r="L708" s="219"/>
      <c r="M708" s="220"/>
      <c r="N708" s="152" t="str">
        <f t="shared" si="144"/>
        <v>-</v>
      </c>
      <c r="O708" s="221"/>
      <c r="P708" s="222"/>
      <c r="Q708" s="214"/>
      <c r="R708" s="223"/>
      <c r="S708" s="213"/>
      <c r="T708" s="214"/>
      <c r="U708" s="79" t="str">
        <f>IF(ISBLANK(T708), "", VLOOKUP(T708, Z!$A$2:$C$4127, 3, FALSE))</f>
        <v/>
      </c>
      <c r="V708" s="225"/>
      <c r="W708" s="160">
        <f t="shared" si="145"/>
        <v>0</v>
      </c>
      <c r="X708" s="237"/>
      <c r="Y708" s="241">
        <f t="shared" si="146"/>
        <v>0</v>
      </c>
      <c r="Z708" s="242">
        <f t="shared" si="147"/>
        <v>15</v>
      </c>
      <c r="AA708" s="242">
        <v>0.75</v>
      </c>
      <c r="AB708" s="242">
        <f t="shared" si="141"/>
        <v>1.8</v>
      </c>
      <c r="AC708" s="242">
        <f t="shared" si="148"/>
        <v>43</v>
      </c>
      <c r="AD708" s="241" t="str" cm="1">
        <f t="array" ref="AD708">IFERROR(INDEX($AO$26:$AO$35, AF708), "-")</f>
        <v>-</v>
      </c>
      <c r="AE708" s="243" cm="1">
        <f t="array" ref="AE708">IFERROR(INDEX(($AP$26:$AS$35,$AP$36:$AV$40), IF($Y$20="B", MATCH($AF708, $AN$36:$AN$40, 0), MATCH($AF708, $AN$26:$AN$35, 0)), MATCH($AK708, $AP$25:$AV$25, 0), IF($Y$20="B", 2, 1)), 0)</f>
        <v>0</v>
      </c>
      <c r="AF708" s="244" t="str">
        <f t="shared" si="142"/>
        <v>-</v>
      </c>
      <c r="AG708" s="244" t="str">
        <f t="shared" si="149"/>
        <v>-</v>
      </c>
      <c r="AH708" s="245" t="str">
        <f t="shared" si="150"/>
        <v>-</v>
      </c>
      <c r="AI708" s="245" t="str">
        <f t="shared" si="151"/>
        <v>-</v>
      </c>
      <c r="AJ708" s="245" t="str" cm="1">
        <f t="array" ref="AJ708">IF($AG708=1, IF(ISBLANK($L708), "!", $L708), IFERROR(_xlfn.SWITCH(TRUE, AH708&lt;=0.5, "A", AH708&lt;=1, "B", AH708&lt;=1.5, "C", AH708&lt;=2, "D", AH708&lt;=2.5, "E", AH708&lt;=3, "F", AH708&lt;=1000, "G"), "-"))</f>
        <v>-</v>
      </c>
      <c r="AK708" s="245" t="str">
        <f t="shared" si="152"/>
        <v>-</v>
      </c>
      <c r="AL708" s="246" t="str">
        <f t="shared" si="153"/>
        <v>-</v>
      </c>
      <c r="AM708" s="237"/>
      <c r="AN708" s="237"/>
      <c r="AO708" s="237"/>
      <c r="AP708" s="237"/>
      <c r="AQ708" s="237"/>
      <c r="AR708" s="237"/>
      <c r="AS708" s="237"/>
      <c r="AT708" s="237"/>
      <c r="AU708" s="237"/>
      <c r="AV708" s="237"/>
      <c r="AW708" s="13"/>
      <c r="AX708" s="13"/>
    </row>
    <row r="709" spans="1:50" ht="12.75" customHeight="1" x14ac:dyDescent="0.2">
      <c r="A709" s="144">
        <f t="shared" si="140"/>
        <v>16</v>
      </c>
      <c r="B709" s="9">
        <v>686</v>
      </c>
      <c r="C709" s="213"/>
      <c r="D709" s="214"/>
      <c r="E709" s="79" t="str">
        <f>IF(ISBLANK(D709), "", VLOOKUP(D709, Z!$A$2:$C$4127, 3, FALSE))</f>
        <v/>
      </c>
      <c r="F709" s="215"/>
      <c r="G709" s="216"/>
      <c r="H709" s="217" t="b">
        <v>0</v>
      </c>
      <c r="I709" s="217" t="b">
        <v>0</v>
      </c>
      <c r="J709" s="152" t="str">
        <f t="shared" si="143"/>
        <v>-</v>
      </c>
      <c r="K709" s="218"/>
      <c r="L709" s="219"/>
      <c r="M709" s="220"/>
      <c r="N709" s="152" t="str">
        <f t="shared" si="144"/>
        <v>-</v>
      </c>
      <c r="O709" s="221"/>
      <c r="P709" s="222"/>
      <c r="Q709" s="214"/>
      <c r="R709" s="223"/>
      <c r="S709" s="213"/>
      <c r="T709" s="214"/>
      <c r="U709" s="79" t="str">
        <f>IF(ISBLANK(T709), "", VLOOKUP(T709, Z!$A$2:$C$4127, 3, FALSE))</f>
        <v/>
      </c>
      <c r="V709" s="225"/>
      <c r="W709" s="160">
        <f t="shared" si="145"/>
        <v>0</v>
      </c>
      <c r="X709" s="237"/>
      <c r="Y709" s="241">
        <f t="shared" si="146"/>
        <v>0</v>
      </c>
      <c r="Z709" s="242">
        <f t="shared" si="147"/>
        <v>15</v>
      </c>
      <c r="AA709" s="242">
        <v>0.75</v>
      </c>
      <c r="AB709" s="242">
        <f t="shared" si="141"/>
        <v>1.8</v>
      </c>
      <c r="AC709" s="242">
        <f t="shared" si="148"/>
        <v>43</v>
      </c>
      <c r="AD709" s="241" t="str" cm="1">
        <f t="array" ref="AD709">IFERROR(INDEX($AO$26:$AO$35, AF709), "-")</f>
        <v>-</v>
      </c>
      <c r="AE709" s="243" cm="1">
        <f t="array" ref="AE709">IFERROR(INDEX(($AP$26:$AS$35,$AP$36:$AV$40), IF($Y$20="B", MATCH($AF709, $AN$36:$AN$40, 0), MATCH($AF709, $AN$26:$AN$35, 0)), MATCH($AK709, $AP$25:$AV$25, 0), IF($Y$20="B", 2, 1)), 0)</f>
        <v>0</v>
      </c>
      <c r="AF709" s="244" t="str">
        <f t="shared" si="142"/>
        <v>-</v>
      </c>
      <c r="AG709" s="244" t="str">
        <f t="shared" si="149"/>
        <v>-</v>
      </c>
      <c r="AH709" s="245" t="str">
        <f t="shared" si="150"/>
        <v>-</v>
      </c>
      <c r="AI709" s="245" t="str">
        <f t="shared" si="151"/>
        <v>-</v>
      </c>
      <c r="AJ709" s="245" t="str" cm="1">
        <f t="array" ref="AJ709">IF($AG709=1, IF(ISBLANK($L709), "!", $L709), IFERROR(_xlfn.SWITCH(TRUE, AH709&lt;=0.5, "A", AH709&lt;=1, "B", AH709&lt;=1.5, "C", AH709&lt;=2, "D", AH709&lt;=2.5, "E", AH709&lt;=3, "F", AH709&lt;=1000, "G"), "-"))</f>
        <v>-</v>
      </c>
      <c r="AK709" s="245" t="str">
        <f t="shared" si="152"/>
        <v>-</v>
      </c>
      <c r="AL709" s="246" t="str">
        <f t="shared" si="153"/>
        <v>-</v>
      </c>
      <c r="AM709" s="237"/>
      <c r="AN709" s="237"/>
      <c r="AO709" s="237"/>
      <c r="AP709" s="237"/>
      <c r="AQ709" s="237"/>
      <c r="AR709" s="237"/>
      <c r="AS709" s="237"/>
      <c r="AT709" s="237"/>
      <c r="AU709" s="237"/>
      <c r="AV709" s="237"/>
      <c r="AW709" s="13"/>
      <c r="AX709" s="13"/>
    </row>
    <row r="710" spans="1:50" ht="12.75" customHeight="1" x14ac:dyDescent="0.2">
      <c r="A710" s="144">
        <f t="shared" si="140"/>
        <v>16</v>
      </c>
      <c r="B710" s="9">
        <v>687</v>
      </c>
      <c r="C710" s="213"/>
      <c r="D710" s="214"/>
      <c r="E710" s="79" t="str">
        <f>IF(ISBLANK(D710), "", VLOOKUP(D710, Z!$A$2:$C$4127, 3, FALSE))</f>
        <v/>
      </c>
      <c r="F710" s="215"/>
      <c r="G710" s="216"/>
      <c r="H710" s="217" t="b">
        <v>0</v>
      </c>
      <c r="I710" s="217" t="b">
        <v>0</v>
      </c>
      <c r="J710" s="152" t="str">
        <f t="shared" si="143"/>
        <v>-</v>
      </c>
      <c r="K710" s="218"/>
      <c r="L710" s="219"/>
      <c r="M710" s="220"/>
      <c r="N710" s="152" t="str">
        <f t="shared" si="144"/>
        <v>-</v>
      </c>
      <c r="O710" s="221"/>
      <c r="P710" s="222"/>
      <c r="Q710" s="214"/>
      <c r="R710" s="223"/>
      <c r="S710" s="213"/>
      <c r="T710" s="214"/>
      <c r="U710" s="79" t="str">
        <f>IF(ISBLANK(T710), "", VLOOKUP(T710, Z!$A$2:$C$4127, 3, FALSE))</f>
        <v/>
      </c>
      <c r="V710" s="225"/>
      <c r="W710" s="160">
        <f t="shared" si="145"/>
        <v>0</v>
      </c>
      <c r="X710" s="237"/>
      <c r="Y710" s="241">
        <f t="shared" si="146"/>
        <v>0</v>
      </c>
      <c r="Z710" s="242">
        <f t="shared" si="147"/>
        <v>15</v>
      </c>
      <c r="AA710" s="242">
        <v>0.75</v>
      </c>
      <c r="AB710" s="242">
        <f t="shared" si="141"/>
        <v>1.8</v>
      </c>
      <c r="AC710" s="242">
        <f t="shared" si="148"/>
        <v>43</v>
      </c>
      <c r="AD710" s="241" t="str" cm="1">
        <f t="array" ref="AD710">IFERROR(INDEX($AO$26:$AO$35, AF710), "-")</f>
        <v>-</v>
      </c>
      <c r="AE710" s="243" cm="1">
        <f t="array" ref="AE710">IFERROR(INDEX(($AP$26:$AS$35,$AP$36:$AV$40), IF($Y$20="B", MATCH($AF710, $AN$36:$AN$40, 0), MATCH($AF710, $AN$26:$AN$35, 0)), MATCH($AK710, $AP$25:$AV$25, 0), IF($Y$20="B", 2, 1)), 0)</f>
        <v>0</v>
      </c>
      <c r="AF710" s="244" t="str">
        <f t="shared" si="142"/>
        <v>-</v>
      </c>
      <c r="AG710" s="244" t="str">
        <f t="shared" si="149"/>
        <v>-</v>
      </c>
      <c r="AH710" s="245" t="str">
        <f t="shared" si="150"/>
        <v>-</v>
      </c>
      <c r="AI710" s="245" t="str">
        <f t="shared" si="151"/>
        <v>-</v>
      </c>
      <c r="AJ710" s="245" t="str" cm="1">
        <f t="array" ref="AJ710">IF($AG710=1, IF(ISBLANK($L710), "!", $L710), IFERROR(_xlfn.SWITCH(TRUE, AH710&lt;=0.5, "A", AH710&lt;=1, "B", AH710&lt;=1.5, "C", AH710&lt;=2, "D", AH710&lt;=2.5, "E", AH710&lt;=3, "F", AH710&lt;=1000, "G"), "-"))</f>
        <v>-</v>
      </c>
      <c r="AK710" s="245" t="str">
        <f t="shared" si="152"/>
        <v>-</v>
      </c>
      <c r="AL710" s="246" t="str">
        <f t="shared" si="153"/>
        <v>-</v>
      </c>
      <c r="AM710" s="237"/>
      <c r="AN710" s="237"/>
      <c r="AO710" s="237"/>
      <c r="AP710" s="237"/>
      <c r="AQ710" s="237"/>
      <c r="AR710" s="237"/>
      <c r="AS710" s="237"/>
      <c r="AT710" s="237"/>
      <c r="AU710" s="237"/>
      <c r="AV710" s="237"/>
      <c r="AW710" s="13"/>
      <c r="AX710" s="13"/>
    </row>
    <row r="711" spans="1:50" ht="12.75" customHeight="1" x14ac:dyDescent="0.2">
      <c r="A711" s="144">
        <f t="shared" si="140"/>
        <v>16</v>
      </c>
      <c r="B711" s="9">
        <v>688</v>
      </c>
      <c r="C711" s="213"/>
      <c r="D711" s="214"/>
      <c r="E711" s="79" t="str">
        <f>IF(ISBLANK(D711), "", VLOOKUP(D711, Z!$A$2:$C$4127, 3, FALSE))</f>
        <v/>
      </c>
      <c r="F711" s="215"/>
      <c r="G711" s="216"/>
      <c r="H711" s="217" t="b">
        <v>0</v>
      </c>
      <c r="I711" s="217" t="b">
        <v>0</v>
      </c>
      <c r="J711" s="152" t="str">
        <f t="shared" si="143"/>
        <v>-</v>
      </c>
      <c r="K711" s="218"/>
      <c r="L711" s="219"/>
      <c r="M711" s="220"/>
      <c r="N711" s="152" t="str">
        <f t="shared" si="144"/>
        <v>-</v>
      </c>
      <c r="O711" s="221"/>
      <c r="P711" s="222"/>
      <c r="Q711" s="214"/>
      <c r="R711" s="223"/>
      <c r="S711" s="213"/>
      <c r="T711" s="214"/>
      <c r="U711" s="79" t="str">
        <f>IF(ISBLANK(T711), "", VLOOKUP(T711, Z!$A$2:$C$4127, 3, FALSE))</f>
        <v/>
      </c>
      <c r="V711" s="225"/>
      <c r="W711" s="160">
        <f t="shared" si="145"/>
        <v>0</v>
      </c>
      <c r="X711" s="237"/>
      <c r="Y711" s="241">
        <f t="shared" si="146"/>
        <v>0</v>
      </c>
      <c r="Z711" s="242">
        <f t="shared" si="147"/>
        <v>15</v>
      </c>
      <c r="AA711" s="242">
        <v>0.75</v>
      </c>
      <c r="AB711" s="242">
        <f t="shared" si="141"/>
        <v>1.8</v>
      </c>
      <c r="AC711" s="242">
        <f t="shared" si="148"/>
        <v>43</v>
      </c>
      <c r="AD711" s="241" t="str" cm="1">
        <f t="array" ref="AD711">IFERROR(INDEX($AO$26:$AO$35, AF711), "-")</f>
        <v>-</v>
      </c>
      <c r="AE711" s="243" cm="1">
        <f t="array" ref="AE711">IFERROR(INDEX(($AP$26:$AS$35,$AP$36:$AV$40), IF($Y$20="B", MATCH($AF711, $AN$36:$AN$40, 0), MATCH($AF711, $AN$26:$AN$35, 0)), MATCH($AK711, $AP$25:$AV$25, 0), IF($Y$20="B", 2, 1)), 0)</f>
        <v>0</v>
      </c>
      <c r="AF711" s="244" t="str">
        <f t="shared" si="142"/>
        <v>-</v>
      </c>
      <c r="AG711" s="244" t="str">
        <f t="shared" si="149"/>
        <v>-</v>
      </c>
      <c r="AH711" s="245" t="str">
        <f t="shared" si="150"/>
        <v>-</v>
      </c>
      <c r="AI711" s="245" t="str">
        <f t="shared" si="151"/>
        <v>-</v>
      </c>
      <c r="AJ711" s="245" t="str" cm="1">
        <f t="array" ref="AJ711">IF($AG711=1, IF(ISBLANK($L711), "!", $L711), IFERROR(_xlfn.SWITCH(TRUE, AH711&lt;=0.5, "A", AH711&lt;=1, "B", AH711&lt;=1.5, "C", AH711&lt;=2, "D", AH711&lt;=2.5, "E", AH711&lt;=3, "F", AH711&lt;=1000, "G"), "-"))</f>
        <v>-</v>
      </c>
      <c r="AK711" s="245" t="str">
        <f t="shared" si="152"/>
        <v>-</v>
      </c>
      <c r="AL711" s="246" t="str">
        <f t="shared" si="153"/>
        <v>-</v>
      </c>
      <c r="AM711" s="237"/>
      <c r="AN711" s="237"/>
      <c r="AO711" s="237"/>
      <c r="AP711" s="237"/>
      <c r="AQ711" s="237"/>
      <c r="AR711" s="237"/>
      <c r="AS711" s="237"/>
      <c r="AT711" s="237"/>
      <c r="AU711" s="237"/>
      <c r="AV711" s="237"/>
      <c r="AW711" s="13"/>
      <c r="AX711" s="13"/>
    </row>
    <row r="712" spans="1:50" ht="12.75" customHeight="1" x14ac:dyDescent="0.2">
      <c r="A712" s="144">
        <f t="shared" si="140"/>
        <v>16</v>
      </c>
      <c r="B712" s="9">
        <v>689</v>
      </c>
      <c r="C712" s="213"/>
      <c r="D712" s="214"/>
      <c r="E712" s="79" t="str">
        <f>IF(ISBLANK(D712), "", VLOOKUP(D712, Z!$A$2:$C$4127, 3, FALSE))</f>
        <v/>
      </c>
      <c r="F712" s="215"/>
      <c r="G712" s="216"/>
      <c r="H712" s="217" t="b">
        <v>0</v>
      </c>
      <c r="I712" s="217" t="b">
        <v>0</v>
      </c>
      <c r="J712" s="152" t="str">
        <f t="shared" si="143"/>
        <v>-</v>
      </c>
      <c r="K712" s="218"/>
      <c r="L712" s="219"/>
      <c r="M712" s="220"/>
      <c r="N712" s="152" t="str">
        <f t="shared" si="144"/>
        <v>-</v>
      </c>
      <c r="O712" s="221"/>
      <c r="P712" s="222"/>
      <c r="Q712" s="214"/>
      <c r="R712" s="223"/>
      <c r="S712" s="213"/>
      <c r="T712" s="214"/>
      <c r="U712" s="79" t="str">
        <f>IF(ISBLANK(T712), "", VLOOKUP(T712, Z!$A$2:$C$4127, 3, FALSE))</f>
        <v/>
      </c>
      <c r="V712" s="225"/>
      <c r="W712" s="160">
        <f t="shared" si="145"/>
        <v>0</v>
      </c>
      <c r="X712" s="237"/>
      <c r="Y712" s="241">
        <f t="shared" si="146"/>
        <v>0</v>
      </c>
      <c r="Z712" s="242">
        <f t="shared" si="147"/>
        <v>15</v>
      </c>
      <c r="AA712" s="242">
        <v>0.75</v>
      </c>
      <c r="AB712" s="242">
        <f t="shared" si="141"/>
        <v>1.8</v>
      </c>
      <c r="AC712" s="242">
        <f t="shared" si="148"/>
        <v>43</v>
      </c>
      <c r="AD712" s="241" t="str" cm="1">
        <f t="array" ref="AD712">IFERROR(INDEX($AO$26:$AO$35, AF712), "-")</f>
        <v>-</v>
      </c>
      <c r="AE712" s="243" cm="1">
        <f t="array" ref="AE712">IFERROR(INDEX(($AP$26:$AS$35,$AP$36:$AV$40), IF($Y$20="B", MATCH($AF712, $AN$36:$AN$40, 0), MATCH($AF712, $AN$26:$AN$35, 0)), MATCH($AK712, $AP$25:$AV$25, 0), IF($Y$20="B", 2, 1)), 0)</f>
        <v>0</v>
      </c>
      <c r="AF712" s="244" t="str">
        <f t="shared" si="142"/>
        <v>-</v>
      </c>
      <c r="AG712" s="244" t="str">
        <f t="shared" si="149"/>
        <v>-</v>
      </c>
      <c r="AH712" s="245" t="str">
        <f t="shared" si="150"/>
        <v>-</v>
      </c>
      <c r="AI712" s="245" t="str">
        <f t="shared" si="151"/>
        <v>-</v>
      </c>
      <c r="AJ712" s="245" t="str" cm="1">
        <f t="array" ref="AJ712">IF($AG712=1, IF(ISBLANK($L712), "!", $L712), IFERROR(_xlfn.SWITCH(TRUE, AH712&lt;=0.5, "A", AH712&lt;=1, "B", AH712&lt;=1.5, "C", AH712&lt;=2, "D", AH712&lt;=2.5, "E", AH712&lt;=3, "F", AH712&lt;=1000, "G"), "-"))</f>
        <v>-</v>
      </c>
      <c r="AK712" s="245" t="str">
        <f t="shared" si="152"/>
        <v>-</v>
      </c>
      <c r="AL712" s="246" t="str">
        <f t="shared" si="153"/>
        <v>-</v>
      </c>
      <c r="AM712" s="237"/>
      <c r="AN712" s="237"/>
      <c r="AO712" s="237"/>
      <c r="AP712" s="237"/>
      <c r="AQ712" s="237"/>
      <c r="AR712" s="237"/>
      <c r="AS712" s="237"/>
      <c r="AT712" s="237"/>
      <c r="AU712" s="237"/>
      <c r="AV712" s="237"/>
      <c r="AW712" s="13"/>
      <c r="AX712" s="13"/>
    </row>
    <row r="713" spans="1:50" ht="12.75" customHeight="1" x14ac:dyDescent="0.2">
      <c r="A713" s="144">
        <f t="shared" si="140"/>
        <v>16</v>
      </c>
      <c r="B713" s="9">
        <v>690</v>
      </c>
      <c r="C713" s="213"/>
      <c r="D713" s="214"/>
      <c r="E713" s="79" t="str">
        <f>IF(ISBLANK(D713), "", VLOOKUP(D713, Z!$A$2:$C$4127, 3, FALSE))</f>
        <v/>
      </c>
      <c r="F713" s="215"/>
      <c r="G713" s="216"/>
      <c r="H713" s="217" t="b">
        <v>0</v>
      </c>
      <c r="I713" s="217" t="b">
        <v>0</v>
      </c>
      <c r="J713" s="152" t="str">
        <f t="shared" si="143"/>
        <v>-</v>
      </c>
      <c r="K713" s="218"/>
      <c r="L713" s="219"/>
      <c r="M713" s="220"/>
      <c r="N713" s="152" t="str">
        <f t="shared" si="144"/>
        <v>-</v>
      </c>
      <c r="O713" s="221"/>
      <c r="P713" s="222"/>
      <c r="Q713" s="214"/>
      <c r="R713" s="223"/>
      <c r="S713" s="213"/>
      <c r="T713" s="214"/>
      <c r="U713" s="79" t="str">
        <f>IF(ISBLANK(T713), "", VLOOKUP(T713, Z!$A$2:$C$4127, 3, FALSE))</f>
        <v/>
      </c>
      <c r="V713" s="225"/>
      <c r="W713" s="160">
        <f t="shared" si="145"/>
        <v>0</v>
      </c>
      <c r="X713" s="237"/>
      <c r="Y713" s="241">
        <f t="shared" si="146"/>
        <v>0</v>
      </c>
      <c r="Z713" s="242">
        <f t="shared" si="147"/>
        <v>15</v>
      </c>
      <c r="AA713" s="242">
        <v>0.75</v>
      </c>
      <c r="AB713" s="242">
        <f t="shared" si="141"/>
        <v>1.8</v>
      </c>
      <c r="AC713" s="242">
        <f t="shared" si="148"/>
        <v>43</v>
      </c>
      <c r="AD713" s="241" t="str" cm="1">
        <f t="array" ref="AD713">IFERROR(INDEX($AO$26:$AO$35, AF713), "-")</f>
        <v>-</v>
      </c>
      <c r="AE713" s="243" cm="1">
        <f t="array" ref="AE713">IFERROR(INDEX(($AP$26:$AS$35,$AP$36:$AV$40), IF($Y$20="B", MATCH($AF713, $AN$36:$AN$40, 0), MATCH($AF713, $AN$26:$AN$35, 0)), MATCH($AK713, $AP$25:$AV$25, 0), IF($Y$20="B", 2, 1)), 0)</f>
        <v>0</v>
      </c>
      <c r="AF713" s="244" t="str">
        <f t="shared" si="142"/>
        <v>-</v>
      </c>
      <c r="AG713" s="244" t="str">
        <f t="shared" si="149"/>
        <v>-</v>
      </c>
      <c r="AH713" s="245" t="str">
        <f t="shared" si="150"/>
        <v>-</v>
      </c>
      <c r="AI713" s="245" t="str">
        <f t="shared" si="151"/>
        <v>-</v>
      </c>
      <c r="AJ713" s="245" t="str" cm="1">
        <f t="array" ref="AJ713">IF($AG713=1, IF(ISBLANK($L713), "!", $L713), IFERROR(_xlfn.SWITCH(TRUE, AH713&lt;=0.5, "A", AH713&lt;=1, "B", AH713&lt;=1.5, "C", AH713&lt;=2, "D", AH713&lt;=2.5, "E", AH713&lt;=3, "F", AH713&lt;=1000, "G"), "-"))</f>
        <v>-</v>
      </c>
      <c r="AK713" s="245" t="str">
        <f t="shared" si="152"/>
        <v>-</v>
      </c>
      <c r="AL713" s="246" t="str">
        <f t="shared" si="153"/>
        <v>-</v>
      </c>
      <c r="AM713" s="237"/>
      <c r="AN713" s="237"/>
      <c r="AO713" s="237"/>
      <c r="AP713" s="237"/>
      <c r="AQ713" s="237"/>
      <c r="AR713" s="237"/>
      <c r="AS713" s="237"/>
      <c r="AT713" s="237"/>
      <c r="AU713" s="237"/>
      <c r="AV713" s="237"/>
      <c r="AW713" s="13"/>
      <c r="AX713" s="13"/>
    </row>
    <row r="714" spans="1:50" ht="12.75" customHeight="1" x14ac:dyDescent="0.2">
      <c r="A714" s="144">
        <f t="shared" si="140"/>
        <v>16</v>
      </c>
      <c r="B714" s="9">
        <v>691</v>
      </c>
      <c r="C714" s="213"/>
      <c r="D714" s="214"/>
      <c r="E714" s="79" t="str">
        <f>IF(ISBLANK(D714), "", VLOOKUP(D714, Z!$A$2:$C$4127, 3, FALSE))</f>
        <v/>
      </c>
      <c r="F714" s="215"/>
      <c r="G714" s="216"/>
      <c r="H714" s="217" t="b">
        <v>0</v>
      </c>
      <c r="I714" s="217" t="b">
        <v>0</v>
      </c>
      <c r="J714" s="152" t="str">
        <f t="shared" si="143"/>
        <v>-</v>
      </c>
      <c r="K714" s="218"/>
      <c r="L714" s="219"/>
      <c r="M714" s="220"/>
      <c r="N714" s="152" t="str">
        <f t="shared" si="144"/>
        <v>-</v>
      </c>
      <c r="O714" s="221"/>
      <c r="P714" s="222"/>
      <c r="Q714" s="214"/>
      <c r="R714" s="223"/>
      <c r="S714" s="213"/>
      <c r="T714" s="214"/>
      <c r="U714" s="79" t="str">
        <f>IF(ISBLANK(T714), "", VLOOKUP(T714, Z!$A$2:$C$4127, 3, FALSE))</f>
        <v/>
      </c>
      <c r="V714" s="225"/>
      <c r="W714" s="160">
        <f t="shared" si="145"/>
        <v>0</v>
      </c>
      <c r="X714" s="237"/>
      <c r="Y714" s="241">
        <f t="shared" si="146"/>
        <v>0</v>
      </c>
      <c r="Z714" s="242">
        <f t="shared" si="147"/>
        <v>15</v>
      </c>
      <c r="AA714" s="242">
        <v>0.75</v>
      </c>
      <c r="AB714" s="242">
        <f t="shared" si="141"/>
        <v>1.8</v>
      </c>
      <c r="AC714" s="242">
        <f t="shared" si="148"/>
        <v>43</v>
      </c>
      <c r="AD714" s="241" t="str" cm="1">
        <f t="array" ref="AD714">IFERROR(INDEX($AO$26:$AO$35, AF714), "-")</f>
        <v>-</v>
      </c>
      <c r="AE714" s="243" cm="1">
        <f t="array" ref="AE714">IFERROR(INDEX(($AP$26:$AS$35,$AP$36:$AV$40), IF($Y$20="B", MATCH($AF714, $AN$36:$AN$40, 0), MATCH($AF714, $AN$26:$AN$35, 0)), MATCH($AK714, $AP$25:$AV$25, 0), IF($Y$20="B", 2, 1)), 0)</f>
        <v>0</v>
      </c>
      <c r="AF714" s="244" t="str">
        <f t="shared" si="142"/>
        <v>-</v>
      </c>
      <c r="AG714" s="244" t="str">
        <f t="shared" si="149"/>
        <v>-</v>
      </c>
      <c r="AH714" s="245" t="str">
        <f t="shared" si="150"/>
        <v>-</v>
      </c>
      <c r="AI714" s="245" t="str">
        <f t="shared" si="151"/>
        <v>-</v>
      </c>
      <c r="AJ714" s="245" t="str" cm="1">
        <f t="array" ref="AJ714">IF($AG714=1, IF(ISBLANK($L714), "!", $L714), IFERROR(_xlfn.SWITCH(TRUE, AH714&lt;=0.5, "A", AH714&lt;=1, "B", AH714&lt;=1.5, "C", AH714&lt;=2, "D", AH714&lt;=2.5, "E", AH714&lt;=3, "F", AH714&lt;=1000, "G"), "-"))</f>
        <v>-</v>
      </c>
      <c r="AK714" s="245" t="str">
        <f t="shared" si="152"/>
        <v>-</v>
      </c>
      <c r="AL714" s="246" t="str">
        <f t="shared" si="153"/>
        <v>-</v>
      </c>
      <c r="AM714" s="237"/>
      <c r="AN714" s="237"/>
      <c r="AO714" s="237"/>
      <c r="AP714" s="237"/>
      <c r="AQ714" s="237"/>
      <c r="AR714" s="237"/>
      <c r="AS714" s="237"/>
      <c r="AT714" s="237"/>
      <c r="AU714" s="237"/>
      <c r="AV714" s="237"/>
      <c r="AW714" s="13"/>
      <c r="AX714" s="13"/>
    </row>
    <row r="715" spans="1:50" ht="12.75" customHeight="1" x14ac:dyDescent="0.2">
      <c r="A715" s="144">
        <f t="shared" si="140"/>
        <v>16</v>
      </c>
      <c r="B715" s="9">
        <v>692</v>
      </c>
      <c r="C715" s="213"/>
      <c r="D715" s="214"/>
      <c r="E715" s="79" t="str">
        <f>IF(ISBLANK(D715), "", VLOOKUP(D715, Z!$A$2:$C$4127, 3, FALSE))</f>
        <v/>
      </c>
      <c r="F715" s="215"/>
      <c r="G715" s="216"/>
      <c r="H715" s="217" t="b">
        <v>0</v>
      </c>
      <c r="I715" s="217" t="b">
        <v>0</v>
      </c>
      <c r="J715" s="152" t="str">
        <f t="shared" si="143"/>
        <v>-</v>
      </c>
      <c r="K715" s="218"/>
      <c r="L715" s="219"/>
      <c r="M715" s="220"/>
      <c r="N715" s="152" t="str">
        <f t="shared" si="144"/>
        <v>-</v>
      </c>
      <c r="O715" s="221"/>
      <c r="P715" s="222"/>
      <c r="Q715" s="214"/>
      <c r="R715" s="223"/>
      <c r="S715" s="213"/>
      <c r="T715" s="214"/>
      <c r="U715" s="79" t="str">
        <f>IF(ISBLANK(T715), "", VLOOKUP(T715, Z!$A$2:$C$4127, 3, FALSE))</f>
        <v/>
      </c>
      <c r="V715" s="225"/>
      <c r="W715" s="160">
        <f t="shared" si="145"/>
        <v>0</v>
      </c>
      <c r="X715" s="237"/>
      <c r="Y715" s="241">
        <f t="shared" si="146"/>
        <v>0</v>
      </c>
      <c r="Z715" s="242">
        <f t="shared" si="147"/>
        <v>15</v>
      </c>
      <c r="AA715" s="242">
        <v>0.75</v>
      </c>
      <c r="AB715" s="242">
        <f t="shared" si="141"/>
        <v>1.8</v>
      </c>
      <c r="AC715" s="242">
        <f t="shared" si="148"/>
        <v>43</v>
      </c>
      <c r="AD715" s="241" t="str" cm="1">
        <f t="array" ref="AD715">IFERROR(INDEX($AO$26:$AO$35, AF715), "-")</f>
        <v>-</v>
      </c>
      <c r="AE715" s="243" cm="1">
        <f t="array" ref="AE715">IFERROR(INDEX(($AP$26:$AS$35,$AP$36:$AV$40), IF($Y$20="B", MATCH($AF715, $AN$36:$AN$40, 0), MATCH($AF715, $AN$26:$AN$35, 0)), MATCH($AK715, $AP$25:$AV$25, 0), IF($Y$20="B", 2, 1)), 0)</f>
        <v>0</v>
      </c>
      <c r="AF715" s="244" t="str">
        <f t="shared" si="142"/>
        <v>-</v>
      </c>
      <c r="AG715" s="244" t="str">
        <f t="shared" si="149"/>
        <v>-</v>
      </c>
      <c r="AH715" s="245" t="str">
        <f t="shared" si="150"/>
        <v>-</v>
      </c>
      <c r="AI715" s="245" t="str">
        <f t="shared" si="151"/>
        <v>-</v>
      </c>
      <c r="AJ715" s="245" t="str" cm="1">
        <f t="array" ref="AJ715">IF($AG715=1, IF(ISBLANK($L715), "!", $L715), IFERROR(_xlfn.SWITCH(TRUE, AH715&lt;=0.5, "A", AH715&lt;=1, "B", AH715&lt;=1.5, "C", AH715&lt;=2, "D", AH715&lt;=2.5, "E", AH715&lt;=3, "F", AH715&lt;=1000, "G"), "-"))</f>
        <v>-</v>
      </c>
      <c r="AK715" s="245" t="str">
        <f t="shared" si="152"/>
        <v>-</v>
      </c>
      <c r="AL715" s="246" t="str">
        <f t="shared" si="153"/>
        <v>-</v>
      </c>
      <c r="AM715" s="237"/>
      <c r="AN715" s="237"/>
      <c r="AO715" s="237"/>
      <c r="AP715" s="237"/>
      <c r="AQ715" s="237"/>
      <c r="AR715" s="237"/>
      <c r="AS715" s="237"/>
      <c r="AT715" s="237"/>
      <c r="AU715" s="237"/>
      <c r="AV715" s="237"/>
      <c r="AW715" s="13"/>
      <c r="AX715" s="13"/>
    </row>
    <row r="716" spans="1:50" ht="12.75" customHeight="1" x14ac:dyDescent="0.2">
      <c r="A716" s="144">
        <f t="shared" si="140"/>
        <v>16</v>
      </c>
      <c r="B716" s="9">
        <v>693</v>
      </c>
      <c r="C716" s="213"/>
      <c r="D716" s="214"/>
      <c r="E716" s="79" t="str">
        <f>IF(ISBLANK(D716), "", VLOOKUP(D716, Z!$A$2:$C$4127, 3, FALSE))</f>
        <v/>
      </c>
      <c r="F716" s="215"/>
      <c r="G716" s="216"/>
      <c r="H716" s="217" t="b">
        <v>0</v>
      </c>
      <c r="I716" s="217" t="b">
        <v>0</v>
      </c>
      <c r="J716" s="152" t="str">
        <f t="shared" si="143"/>
        <v>-</v>
      </c>
      <c r="K716" s="218"/>
      <c r="L716" s="219"/>
      <c r="M716" s="220"/>
      <c r="N716" s="152" t="str">
        <f t="shared" si="144"/>
        <v>-</v>
      </c>
      <c r="O716" s="221"/>
      <c r="P716" s="222"/>
      <c r="Q716" s="214"/>
      <c r="R716" s="223"/>
      <c r="S716" s="213"/>
      <c r="T716" s="214"/>
      <c r="U716" s="79" t="str">
        <f>IF(ISBLANK(T716), "", VLOOKUP(T716, Z!$A$2:$C$4127, 3, FALSE))</f>
        <v/>
      </c>
      <c r="V716" s="225"/>
      <c r="W716" s="160">
        <f t="shared" si="145"/>
        <v>0</v>
      </c>
      <c r="X716" s="237"/>
      <c r="Y716" s="241">
        <f t="shared" si="146"/>
        <v>0</v>
      </c>
      <c r="Z716" s="242">
        <f t="shared" si="147"/>
        <v>15</v>
      </c>
      <c r="AA716" s="242">
        <v>0.75</v>
      </c>
      <c r="AB716" s="242">
        <f t="shared" si="141"/>
        <v>1.8</v>
      </c>
      <c r="AC716" s="242">
        <f t="shared" si="148"/>
        <v>43</v>
      </c>
      <c r="AD716" s="241" t="str" cm="1">
        <f t="array" ref="AD716">IFERROR(INDEX($AO$26:$AO$35, AF716), "-")</f>
        <v>-</v>
      </c>
      <c r="AE716" s="243" cm="1">
        <f t="array" ref="AE716">IFERROR(INDEX(($AP$26:$AS$35,$AP$36:$AV$40), IF($Y$20="B", MATCH($AF716, $AN$36:$AN$40, 0), MATCH($AF716, $AN$26:$AN$35, 0)), MATCH($AK716, $AP$25:$AV$25, 0), IF($Y$20="B", 2, 1)), 0)</f>
        <v>0</v>
      </c>
      <c r="AF716" s="244" t="str">
        <f t="shared" si="142"/>
        <v>-</v>
      </c>
      <c r="AG716" s="244" t="str">
        <f t="shared" si="149"/>
        <v>-</v>
      </c>
      <c r="AH716" s="245" t="str">
        <f t="shared" si="150"/>
        <v>-</v>
      </c>
      <c r="AI716" s="245" t="str">
        <f t="shared" si="151"/>
        <v>-</v>
      </c>
      <c r="AJ716" s="245" t="str" cm="1">
        <f t="array" ref="AJ716">IF($AG716=1, IF(ISBLANK($L716), "!", $L716), IFERROR(_xlfn.SWITCH(TRUE, AH716&lt;=0.5, "A", AH716&lt;=1, "B", AH716&lt;=1.5, "C", AH716&lt;=2, "D", AH716&lt;=2.5, "E", AH716&lt;=3, "F", AH716&lt;=1000, "G"), "-"))</f>
        <v>-</v>
      </c>
      <c r="AK716" s="245" t="str">
        <f t="shared" si="152"/>
        <v>-</v>
      </c>
      <c r="AL716" s="246" t="str">
        <f t="shared" si="153"/>
        <v>-</v>
      </c>
      <c r="AM716" s="237"/>
      <c r="AN716" s="237"/>
      <c r="AO716" s="237"/>
      <c r="AP716" s="237"/>
      <c r="AQ716" s="237"/>
      <c r="AR716" s="237"/>
      <c r="AS716" s="237"/>
      <c r="AT716" s="237"/>
      <c r="AU716" s="237"/>
      <c r="AV716" s="237"/>
      <c r="AW716" s="13"/>
      <c r="AX716" s="13"/>
    </row>
    <row r="717" spans="1:50" ht="12.75" customHeight="1" x14ac:dyDescent="0.2">
      <c r="A717" s="144">
        <f t="shared" si="140"/>
        <v>16</v>
      </c>
      <c r="B717" s="9">
        <v>694</v>
      </c>
      <c r="C717" s="213"/>
      <c r="D717" s="214"/>
      <c r="E717" s="79" t="str">
        <f>IF(ISBLANK(D717), "", VLOOKUP(D717, Z!$A$2:$C$4127, 3, FALSE))</f>
        <v/>
      </c>
      <c r="F717" s="215"/>
      <c r="G717" s="216"/>
      <c r="H717" s="217" t="b">
        <v>0</v>
      </c>
      <c r="I717" s="217" t="b">
        <v>0</v>
      </c>
      <c r="J717" s="152" t="str">
        <f t="shared" si="143"/>
        <v>-</v>
      </c>
      <c r="K717" s="218"/>
      <c r="L717" s="219"/>
      <c r="M717" s="220"/>
      <c r="N717" s="152" t="str">
        <f t="shared" si="144"/>
        <v>-</v>
      </c>
      <c r="O717" s="221"/>
      <c r="P717" s="222"/>
      <c r="Q717" s="214"/>
      <c r="R717" s="223"/>
      <c r="S717" s="213"/>
      <c r="T717" s="214"/>
      <c r="U717" s="79" t="str">
        <f>IF(ISBLANK(T717), "", VLOOKUP(T717, Z!$A$2:$C$4127, 3, FALSE))</f>
        <v/>
      </c>
      <c r="V717" s="225"/>
      <c r="W717" s="160">
        <f t="shared" si="145"/>
        <v>0</v>
      </c>
      <c r="X717" s="237"/>
      <c r="Y717" s="241">
        <f t="shared" si="146"/>
        <v>0</v>
      </c>
      <c r="Z717" s="242">
        <f t="shared" si="147"/>
        <v>15</v>
      </c>
      <c r="AA717" s="242">
        <v>0.75</v>
      </c>
      <c r="AB717" s="242">
        <f t="shared" si="141"/>
        <v>1.8</v>
      </c>
      <c r="AC717" s="242">
        <f t="shared" si="148"/>
        <v>43</v>
      </c>
      <c r="AD717" s="241" t="str" cm="1">
        <f t="array" ref="AD717">IFERROR(INDEX($AO$26:$AO$35, AF717), "-")</f>
        <v>-</v>
      </c>
      <c r="AE717" s="243" cm="1">
        <f t="array" ref="AE717">IFERROR(INDEX(($AP$26:$AS$35,$AP$36:$AV$40), IF($Y$20="B", MATCH($AF717, $AN$36:$AN$40, 0), MATCH($AF717, $AN$26:$AN$35, 0)), MATCH($AK717, $AP$25:$AV$25, 0), IF($Y$20="B", 2, 1)), 0)</f>
        <v>0</v>
      </c>
      <c r="AF717" s="244" t="str">
        <f t="shared" si="142"/>
        <v>-</v>
      </c>
      <c r="AG717" s="244" t="str">
        <f t="shared" si="149"/>
        <v>-</v>
      </c>
      <c r="AH717" s="245" t="str">
        <f t="shared" si="150"/>
        <v>-</v>
      </c>
      <c r="AI717" s="245" t="str">
        <f t="shared" si="151"/>
        <v>-</v>
      </c>
      <c r="AJ717" s="245" t="str" cm="1">
        <f t="array" ref="AJ717">IF($AG717=1, IF(ISBLANK($L717), "!", $L717), IFERROR(_xlfn.SWITCH(TRUE, AH717&lt;=0.5, "A", AH717&lt;=1, "B", AH717&lt;=1.5, "C", AH717&lt;=2, "D", AH717&lt;=2.5, "E", AH717&lt;=3, "F", AH717&lt;=1000, "G"), "-"))</f>
        <v>-</v>
      </c>
      <c r="AK717" s="245" t="str">
        <f t="shared" si="152"/>
        <v>-</v>
      </c>
      <c r="AL717" s="246" t="str">
        <f t="shared" si="153"/>
        <v>-</v>
      </c>
      <c r="AM717" s="237"/>
      <c r="AN717" s="237"/>
      <c r="AO717" s="237"/>
      <c r="AP717" s="237"/>
      <c r="AQ717" s="237"/>
      <c r="AR717" s="237"/>
      <c r="AS717" s="237"/>
      <c r="AT717" s="237"/>
      <c r="AU717" s="237"/>
      <c r="AV717" s="237"/>
      <c r="AW717" s="13"/>
      <c r="AX717" s="13"/>
    </row>
    <row r="718" spans="1:50" ht="12.75" customHeight="1" x14ac:dyDescent="0.2">
      <c r="A718" s="144">
        <f t="shared" si="140"/>
        <v>16</v>
      </c>
      <c r="B718" s="9">
        <v>695</v>
      </c>
      <c r="C718" s="213"/>
      <c r="D718" s="214"/>
      <c r="E718" s="79" t="str">
        <f>IF(ISBLANK(D718), "", VLOOKUP(D718, Z!$A$2:$C$4127, 3, FALSE))</f>
        <v/>
      </c>
      <c r="F718" s="215"/>
      <c r="G718" s="216"/>
      <c r="H718" s="217" t="b">
        <v>0</v>
      </c>
      <c r="I718" s="217" t="b">
        <v>0</v>
      </c>
      <c r="J718" s="152" t="str">
        <f t="shared" si="143"/>
        <v>-</v>
      </c>
      <c r="K718" s="218"/>
      <c r="L718" s="219"/>
      <c r="M718" s="220"/>
      <c r="N718" s="152" t="str">
        <f t="shared" si="144"/>
        <v>-</v>
      </c>
      <c r="O718" s="221"/>
      <c r="P718" s="222"/>
      <c r="Q718" s="214"/>
      <c r="R718" s="223"/>
      <c r="S718" s="213"/>
      <c r="T718" s="214"/>
      <c r="U718" s="79" t="str">
        <f>IF(ISBLANK(T718), "", VLOOKUP(T718, Z!$A$2:$C$4127, 3, FALSE))</f>
        <v/>
      </c>
      <c r="V718" s="225"/>
      <c r="W718" s="160">
        <f t="shared" si="145"/>
        <v>0</v>
      </c>
      <c r="X718" s="237"/>
      <c r="Y718" s="241">
        <f t="shared" si="146"/>
        <v>0</v>
      </c>
      <c r="Z718" s="242">
        <f t="shared" si="147"/>
        <v>15</v>
      </c>
      <c r="AA718" s="242">
        <v>0.75</v>
      </c>
      <c r="AB718" s="242">
        <f t="shared" si="141"/>
        <v>1.8</v>
      </c>
      <c r="AC718" s="242">
        <f t="shared" si="148"/>
        <v>43</v>
      </c>
      <c r="AD718" s="241" t="str" cm="1">
        <f t="array" ref="AD718">IFERROR(INDEX($AO$26:$AO$35, AF718), "-")</f>
        <v>-</v>
      </c>
      <c r="AE718" s="243" cm="1">
        <f t="array" ref="AE718">IFERROR(INDEX(($AP$26:$AS$35,$AP$36:$AV$40), IF($Y$20="B", MATCH($AF718, $AN$36:$AN$40, 0), MATCH($AF718, $AN$26:$AN$35, 0)), MATCH($AK718, $AP$25:$AV$25, 0), IF($Y$20="B", 2, 1)), 0)</f>
        <v>0</v>
      </c>
      <c r="AF718" s="244" t="str">
        <f t="shared" si="142"/>
        <v>-</v>
      </c>
      <c r="AG718" s="244" t="str">
        <f t="shared" si="149"/>
        <v>-</v>
      </c>
      <c r="AH718" s="245" t="str">
        <f t="shared" si="150"/>
        <v>-</v>
      </c>
      <c r="AI718" s="245" t="str">
        <f t="shared" si="151"/>
        <v>-</v>
      </c>
      <c r="AJ718" s="245" t="str" cm="1">
        <f t="array" ref="AJ718">IF($AG718=1, IF(ISBLANK($L718), "!", $L718), IFERROR(_xlfn.SWITCH(TRUE, AH718&lt;=0.5, "A", AH718&lt;=1, "B", AH718&lt;=1.5, "C", AH718&lt;=2, "D", AH718&lt;=2.5, "E", AH718&lt;=3, "F", AH718&lt;=1000, "G"), "-"))</f>
        <v>-</v>
      </c>
      <c r="AK718" s="245" t="str">
        <f t="shared" si="152"/>
        <v>-</v>
      </c>
      <c r="AL718" s="246" t="str">
        <f t="shared" si="153"/>
        <v>-</v>
      </c>
      <c r="AM718" s="237"/>
      <c r="AN718" s="237"/>
      <c r="AO718" s="237"/>
      <c r="AP718" s="237"/>
      <c r="AQ718" s="237"/>
      <c r="AR718" s="237"/>
      <c r="AS718" s="237"/>
      <c r="AT718" s="237"/>
      <c r="AU718" s="237"/>
      <c r="AV718" s="237"/>
      <c r="AW718" s="13"/>
      <c r="AX718" s="13"/>
    </row>
    <row r="719" spans="1:50" ht="12.75" customHeight="1" x14ac:dyDescent="0.2">
      <c r="A719" s="144">
        <f t="shared" si="140"/>
        <v>16</v>
      </c>
      <c r="B719" s="9">
        <v>696</v>
      </c>
      <c r="C719" s="213"/>
      <c r="D719" s="214"/>
      <c r="E719" s="79" t="str">
        <f>IF(ISBLANK(D719), "", VLOOKUP(D719, Z!$A$2:$C$4127, 3, FALSE))</f>
        <v/>
      </c>
      <c r="F719" s="215"/>
      <c r="G719" s="216"/>
      <c r="H719" s="217" t="b">
        <v>0</v>
      </c>
      <c r="I719" s="217" t="b">
        <v>0</v>
      </c>
      <c r="J719" s="152" t="str">
        <f t="shared" si="143"/>
        <v>-</v>
      </c>
      <c r="K719" s="218"/>
      <c r="L719" s="219"/>
      <c r="M719" s="220"/>
      <c r="N719" s="152" t="str">
        <f t="shared" si="144"/>
        <v>-</v>
      </c>
      <c r="O719" s="221"/>
      <c r="P719" s="222"/>
      <c r="Q719" s="214"/>
      <c r="R719" s="223"/>
      <c r="S719" s="213"/>
      <c r="T719" s="214"/>
      <c r="U719" s="79" t="str">
        <f>IF(ISBLANK(T719), "", VLOOKUP(T719, Z!$A$2:$C$4127, 3, FALSE))</f>
        <v/>
      </c>
      <c r="V719" s="225"/>
      <c r="W719" s="160">
        <f t="shared" si="145"/>
        <v>0</v>
      </c>
      <c r="X719" s="237"/>
      <c r="Y719" s="241">
        <f t="shared" si="146"/>
        <v>0</v>
      </c>
      <c r="Z719" s="242">
        <f t="shared" si="147"/>
        <v>15</v>
      </c>
      <c r="AA719" s="242">
        <v>0.75</v>
      </c>
      <c r="AB719" s="242">
        <f t="shared" si="141"/>
        <v>1.8</v>
      </c>
      <c r="AC719" s="242">
        <f t="shared" si="148"/>
        <v>43</v>
      </c>
      <c r="AD719" s="241" t="str" cm="1">
        <f t="array" ref="AD719">IFERROR(INDEX($AO$26:$AO$35, AF719), "-")</f>
        <v>-</v>
      </c>
      <c r="AE719" s="243" cm="1">
        <f t="array" ref="AE719">IFERROR(INDEX(($AP$26:$AS$35,$AP$36:$AV$40), IF($Y$20="B", MATCH($AF719, $AN$36:$AN$40, 0), MATCH($AF719, $AN$26:$AN$35, 0)), MATCH($AK719, $AP$25:$AV$25, 0), IF($Y$20="B", 2, 1)), 0)</f>
        <v>0</v>
      </c>
      <c r="AF719" s="244" t="str">
        <f t="shared" si="142"/>
        <v>-</v>
      </c>
      <c r="AG719" s="244" t="str">
        <f t="shared" si="149"/>
        <v>-</v>
      </c>
      <c r="AH719" s="245" t="str">
        <f t="shared" si="150"/>
        <v>-</v>
      </c>
      <c r="AI719" s="245" t="str">
        <f t="shared" si="151"/>
        <v>-</v>
      </c>
      <c r="AJ719" s="245" t="str" cm="1">
        <f t="array" ref="AJ719">IF($AG719=1, IF(ISBLANK($L719), "!", $L719), IFERROR(_xlfn.SWITCH(TRUE, AH719&lt;=0.5, "A", AH719&lt;=1, "B", AH719&lt;=1.5, "C", AH719&lt;=2, "D", AH719&lt;=2.5, "E", AH719&lt;=3, "F", AH719&lt;=1000, "G"), "-"))</f>
        <v>-</v>
      </c>
      <c r="AK719" s="245" t="str">
        <f t="shared" si="152"/>
        <v>-</v>
      </c>
      <c r="AL719" s="246" t="str">
        <f t="shared" si="153"/>
        <v>-</v>
      </c>
      <c r="AM719" s="237"/>
      <c r="AN719" s="237"/>
      <c r="AO719" s="237"/>
      <c r="AP719" s="237"/>
      <c r="AQ719" s="237"/>
      <c r="AR719" s="237"/>
      <c r="AS719" s="237"/>
      <c r="AT719" s="237"/>
      <c r="AU719" s="237"/>
      <c r="AV719" s="237"/>
      <c r="AW719" s="13"/>
      <c r="AX719" s="13"/>
    </row>
    <row r="720" spans="1:50" ht="12.75" customHeight="1" x14ac:dyDescent="0.2">
      <c r="A720" s="144">
        <f t="shared" si="140"/>
        <v>16</v>
      </c>
      <c r="B720" s="9">
        <v>697</v>
      </c>
      <c r="C720" s="213"/>
      <c r="D720" s="214"/>
      <c r="E720" s="79" t="str">
        <f>IF(ISBLANK(D720), "", VLOOKUP(D720, Z!$A$2:$C$4127, 3, FALSE))</f>
        <v/>
      </c>
      <c r="F720" s="215"/>
      <c r="G720" s="216"/>
      <c r="H720" s="217" t="b">
        <v>0</v>
      </c>
      <c r="I720" s="217" t="b">
        <v>0</v>
      </c>
      <c r="J720" s="152" t="str">
        <f t="shared" si="143"/>
        <v>-</v>
      </c>
      <c r="K720" s="218"/>
      <c r="L720" s="219"/>
      <c r="M720" s="220"/>
      <c r="N720" s="152" t="str">
        <f t="shared" si="144"/>
        <v>-</v>
      </c>
      <c r="O720" s="221"/>
      <c r="P720" s="222"/>
      <c r="Q720" s="214"/>
      <c r="R720" s="223"/>
      <c r="S720" s="213"/>
      <c r="T720" s="214"/>
      <c r="U720" s="79" t="str">
        <f>IF(ISBLANK(T720), "", VLOOKUP(T720, Z!$A$2:$C$4127, 3, FALSE))</f>
        <v/>
      </c>
      <c r="V720" s="225"/>
      <c r="W720" s="160">
        <f t="shared" si="145"/>
        <v>0</v>
      </c>
      <c r="X720" s="237"/>
      <c r="Y720" s="241">
        <f t="shared" si="146"/>
        <v>0</v>
      </c>
      <c r="Z720" s="242">
        <f t="shared" si="147"/>
        <v>15</v>
      </c>
      <c r="AA720" s="242">
        <v>0.75</v>
      </c>
      <c r="AB720" s="242">
        <f t="shared" si="141"/>
        <v>1.8</v>
      </c>
      <c r="AC720" s="242">
        <f t="shared" si="148"/>
        <v>43</v>
      </c>
      <c r="AD720" s="241" t="str" cm="1">
        <f t="array" ref="AD720">IFERROR(INDEX($AO$26:$AO$35, AF720), "-")</f>
        <v>-</v>
      </c>
      <c r="AE720" s="243" cm="1">
        <f t="array" ref="AE720">IFERROR(INDEX(($AP$26:$AS$35,$AP$36:$AV$40), IF($Y$20="B", MATCH($AF720, $AN$36:$AN$40, 0), MATCH($AF720, $AN$26:$AN$35, 0)), MATCH($AK720, $AP$25:$AV$25, 0), IF($Y$20="B", 2, 1)), 0)</f>
        <v>0</v>
      </c>
      <c r="AF720" s="244" t="str">
        <f t="shared" si="142"/>
        <v>-</v>
      </c>
      <c r="AG720" s="244" t="str">
        <f t="shared" si="149"/>
        <v>-</v>
      </c>
      <c r="AH720" s="245" t="str">
        <f t="shared" si="150"/>
        <v>-</v>
      </c>
      <c r="AI720" s="245" t="str">
        <f t="shared" si="151"/>
        <v>-</v>
      </c>
      <c r="AJ720" s="245" t="str" cm="1">
        <f t="array" ref="AJ720">IF($AG720=1, IF(ISBLANK($L720), "!", $L720), IFERROR(_xlfn.SWITCH(TRUE, AH720&lt;=0.5, "A", AH720&lt;=1, "B", AH720&lt;=1.5, "C", AH720&lt;=2, "D", AH720&lt;=2.5, "E", AH720&lt;=3, "F", AH720&lt;=1000, "G"), "-"))</f>
        <v>-</v>
      </c>
      <c r="AK720" s="245" t="str">
        <f t="shared" si="152"/>
        <v>-</v>
      </c>
      <c r="AL720" s="246" t="str">
        <f t="shared" si="153"/>
        <v>-</v>
      </c>
      <c r="AM720" s="237"/>
      <c r="AN720" s="237"/>
      <c r="AO720" s="237"/>
      <c r="AP720" s="237"/>
      <c r="AQ720" s="237"/>
      <c r="AR720" s="237"/>
      <c r="AS720" s="237"/>
      <c r="AT720" s="237"/>
      <c r="AU720" s="237"/>
      <c r="AV720" s="237"/>
      <c r="AW720" s="13"/>
      <c r="AX720" s="13"/>
    </row>
    <row r="721" spans="1:50" ht="12.75" customHeight="1" x14ac:dyDescent="0.2">
      <c r="A721" s="144">
        <f t="shared" si="140"/>
        <v>16</v>
      </c>
      <c r="B721" s="9">
        <v>698</v>
      </c>
      <c r="C721" s="213"/>
      <c r="D721" s="214"/>
      <c r="E721" s="79" t="str">
        <f>IF(ISBLANK(D721), "", VLOOKUP(D721, Z!$A$2:$C$4127, 3, FALSE))</f>
        <v/>
      </c>
      <c r="F721" s="215"/>
      <c r="G721" s="216"/>
      <c r="H721" s="217" t="b">
        <v>0</v>
      </c>
      <c r="I721" s="217" t="b">
        <v>0</v>
      </c>
      <c r="J721" s="152" t="str">
        <f t="shared" si="143"/>
        <v>-</v>
      </c>
      <c r="K721" s="218"/>
      <c r="L721" s="219"/>
      <c r="M721" s="220"/>
      <c r="N721" s="152" t="str">
        <f t="shared" si="144"/>
        <v>-</v>
      </c>
      <c r="O721" s="221"/>
      <c r="P721" s="222"/>
      <c r="Q721" s="214"/>
      <c r="R721" s="223"/>
      <c r="S721" s="213"/>
      <c r="T721" s="214"/>
      <c r="U721" s="79" t="str">
        <f>IF(ISBLANK(T721), "", VLOOKUP(T721, Z!$A$2:$C$4127, 3, FALSE))</f>
        <v/>
      </c>
      <c r="V721" s="225"/>
      <c r="W721" s="160">
        <f t="shared" si="145"/>
        <v>0</v>
      </c>
      <c r="X721" s="237"/>
      <c r="Y721" s="241">
        <f t="shared" si="146"/>
        <v>0</v>
      </c>
      <c r="Z721" s="242">
        <f t="shared" si="147"/>
        <v>15</v>
      </c>
      <c r="AA721" s="242">
        <v>0.75</v>
      </c>
      <c r="AB721" s="242">
        <f t="shared" si="141"/>
        <v>1.8</v>
      </c>
      <c r="AC721" s="242">
        <f t="shared" si="148"/>
        <v>43</v>
      </c>
      <c r="AD721" s="241" t="str" cm="1">
        <f t="array" ref="AD721">IFERROR(INDEX($AO$26:$AO$35, AF721), "-")</f>
        <v>-</v>
      </c>
      <c r="AE721" s="243" cm="1">
        <f t="array" ref="AE721">IFERROR(INDEX(($AP$26:$AS$35,$AP$36:$AV$40), IF($Y$20="B", MATCH($AF721, $AN$36:$AN$40, 0), MATCH($AF721, $AN$26:$AN$35, 0)), MATCH($AK721, $AP$25:$AV$25, 0), IF($Y$20="B", 2, 1)), 0)</f>
        <v>0</v>
      </c>
      <c r="AF721" s="244" t="str">
        <f t="shared" si="142"/>
        <v>-</v>
      </c>
      <c r="AG721" s="244" t="str">
        <f t="shared" si="149"/>
        <v>-</v>
      </c>
      <c r="AH721" s="245" t="str">
        <f t="shared" si="150"/>
        <v>-</v>
      </c>
      <c r="AI721" s="245" t="str">
        <f t="shared" si="151"/>
        <v>-</v>
      </c>
      <c r="AJ721" s="245" t="str" cm="1">
        <f t="array" ref="AJ721">IF($AG721=1, IF(ISBLANK($L721), "!", $L721), IFERROR(_xlfn.SWITCH(TRUE, AH721&lt;=0.5, "A", AH721&lt;=1, "B", AH721&lt;=1.5, "C", AH721&lt;=2, "D", AH721&lt;=2.5, "E", AH721&lt;=3, "F", AH721&lt;=1000, "G"), "-"))</f>
        <v>-</v>
      </c>
      <c r="AK721" s="245" t="str">
        <f t="shared" si="152"/>
        <v>-</v>
      </c>
      <c r="AL721" s="246" t="str">
        <f t="shared" si="153"/>
        <v>-</v>
      </c>
      <c r="AM721" s="237"/>
      <c r="AN721" s="237"/>
      <c r="AO721" s="237"/>
      <c r="AP721" s="237"/>
      <c r="AQ721" s="237"/>
      <c r="AR721" s="237"/>
      <c r="AS721" s="237"/>
      <c r="AT721" s="237"/>
      <c r="AU721" s="237"/>
      <c r="AV721" s="237"/>
      <c r="AW721" s="13"/>
      <c r="AX721" s="13"/>
    </row>
    <row r="722" spans="1:50" ht="12.75" customHeight="1" x14ac:dyDescent="0.2">
      <c r="A722" s="144">
        <f t="shared" si="140"/>
        <v>16</v>
      </c>
      <c r="B722" s="9">
        <v>699</v>
      </c>
      <c r="C722" s="213"/>
      <c r="D722" s="214"/>
      <c r="E722" s="79" t="str">
        <f>IF(ISBLANK(D722), "", VLOOKUP(D722, Z!$A$2:$C$4127, 3, FALSE))</f>
        <v/>
      </c>
      <c r="F722" s="215"/>
      <c r="G722" s="216"/>
      <c r="H722" s="217" t="b">
        <v>0</v>
      </c>
      <c r="I722" s="217" t="b">
        <v>0</v>
      </c>
      <c r="J722" s="152" t="str">
        <f t="shared" si="143"/>
        <v>-</v>
      </c>
      <c r="K722" s="218"/>
      <c r="L722" s="219"/>
      <c r="M722" s="220"/>
      <c r="N722" s="152" t="str">
        <f t="shared" si="144"/>
        <v>-</v>
      </c>
      <c r="O722" s="221"/>
      <c r="P722" s="222"/>
      <c r="Q722" s="214"/>
      <c r="R722" s="223"/>
      <c r="S722" s="213"/>
      <c r="T722" s="214"/>
      <c r="U722" s="79" t="str">
        <f>IF(ISBLANK(T722), "", VLOOKUP(T722, Z!$A$2:$C$4127, 3, FALSE))</f>
        <v/>
      </c>
      <c r="V722" s="225"/>
      <c r="W722" s="160">
        <f t="shared" si="145"/>
        <v>0</v>
      </c>
      <c r="X722" s="237"/>
      <c r="Y722" s="241">
        <f t="shared" si="146"/>
        <v>0</v>
      </c>
      <c r="Z722" s="242">
        <f t="shared" si="147"/>
        <v>15</v>
      </c>
      <c r="AA722" s="242">
        <v>0.75</v>
      </c>
      <c r="AB722" s="242">
        <f t="shared" si="141"/>
        <v>1.8</v>
      </c>
      <c r="AC722" s="242">
        <f t="shared" si="148"/>
        <v>43</v>
      </c>
      <c r="AD722" s="241" t="str" cm="1">
        <f t="array" ref="AD722">IFERROR(INDEX($AO$26:$AO$35, AF722), "-")</f>
        <v>-</v>
      </c>
      <c r="AE722" s="243" cm="1">
        <f t="array" ref="AE722">IFERROR(INDEX(($AP$26:$AS$35,$AP$36:$AV$40), IF($Y$20="B", MATCH($AF722, $AN$36:$AN$40, 0), MATCH($AF722, $AN$26:$AN$35, 0)), MATCH($AK722, $AP$25:$AV$25, 0), IF($Y$20="B", 2, 1)), 0)</f>
        <v>0</v>
      </c>
      <c r="AF722" s="244" t="str">
        <f t="shared" si="142"/>
        <v>-</v>
      </c>
      <c r="AG722" s="244" t="str">
        <f t="shared" si="149"/>
        <v>-</v>
      </c>
      <c r="AH722" s="245" t="str">
        <f t="shared" si="150"/>
        <v>-</v>
      </c>
      <c r="AI722" s="245" t="str">
        <f t="shared" si="151"/>
        <v>-</v>
      </c>
      <c r="AJ722" s="245" t="str" cm="1">
        <f t="array" ref="AJ722">IF($AG722=1, IF(ISBLANK($L722), "!", $L722), IFERROR(_xlfn.SWITCH(TRUE, AH722&lt;=0.5, "A", AH722&lt;=1, "B", AH722&lt;=1.5, "C", AH722&lt;=2, "D", AH722&lt;=2.5, "E", AH722&lt;=3, "F", AH722&lt;=1000, "G"), "-"))</f>
        <v>-</v>
      </c>
      <c r="AK722" s="245" t="str">
        <f t="shared" si="152"/>
        <v>-</v>
      </c>
      <c r="AL722" s="246" t="str">
        <f t="shared" si="153"/>
        <v>-</v>
      </c>
      <c r="AM722" s="237"/>
      <c r="AN722" s="237"/>
      <c r="AO722" s="237"/>
      <c r="AP722" s="237"/>
      <c r="AQ722" s="237"/>
      <c r="AR722" s="237"/>
      <c r="AS722" s="237"/>
      <c r="AT722" s="237"/>
      <c r="AU722" s="237"/>
      <c r="AV722" s="237"/>
      <c r="AW722" s="13"/>
      <c r="AX722" s="13"/>
    </row>
    <row r="723" spans="1:50" ht="12.75" customHeight="1" x14ac:dyDescent="0.2">
      <c r="A723" s="144">
        <f t="shared" si="140"/>
        <v>16</v>
      </c>
      <c r="B723" s="9">
        <v>700</v>
      </c>
      <c r="C723" s="213"/>
      <c r="D723" s="214"/>
      <c r="E723" s="79" t="str">
        <f>IF(ISBLANK(D723), "", VLOOKUP(D723, Z!$A$2:$C$4127, 3, FALSE))</f>
        <v/>
      </c>
      <c r="F723" s="215"/>
      <c r="G723" s="216"/>
      <c r="H723" s="217" t="b">
        <v>0</v>
      </c>
      <c r="I723" s="217" t="b">
        <v>0</v>
      </c>
      <c r="J723" s="152" t="str">
        <f t="shared" si="143"/>
        <v>-</v>
      </c>
      <c r="K723" s="218"/>
      <c r="L723" s="219"/>
      <c r="M723" s="220"/>
      <c r="N723" s="152" t="str">
        <f t="shared" si="144"/>
        <v>-</v>
      </c>
      <c r="O723" s="221"/>
      <c r="P723" s="222"/>
      <c r="Q723" s="214"/>
      <c r="R723" s="223"/>
      <c r="S723" s="213"/>
      <c r="T723" s="214"/>
      <c r="U723" s="79" t="str">
        <f>IF(ISBLANK(T723), "", VLOOKUP(T723, Z!$A$2:$C$4127, 3, FALSE))</f>
        <v/>
      </c>
      <c r="V723" s="225"/>
      <c r="W723" s="160">
        <f t="shared" si="145"/>
        <v>0</v>
      </c>
      <c r="X723" s="237"/>
      <c r="Y723" s="241">
        <f t="shared" si="146"/>
        <v>0</v>
      </c>
      <c r="Z723" s="242">
        <f t="shared" si="147"/>
        <v>15</v>
      </c>
      <c r="AA723" s="242">
        <v>0.75</v>
      </c>
      <c r="AB723" s="242">
        <f t="shared" si="141"/>
        <v>1.8</v>
      </c>
      <c r="AC723" s="242">
        <f t="shared" si="148"/>
        <v>43</v>
      </c>
      <c r="AD723" s="241" t="str" cm="1">
        <f t="array" ref="AD723">IFERROR(INDEX($AO$26:$AO$35, AF723), "-")</f>
        <v>-</v>
      </c>
      <c r="AE723" s="243" cm="1">
        <f t="array" ref="AE723">IFERROR(INDEX(($AP$26:$AS$35,$AP$36:$AV$40), IF($Y$20="B", MATCH($AF723, $AN$36:$AN$40, 0), MATCH($AF723, $AN$26:$AN$35, 0)), MATCH($AK723, $AP$25:$AV$25, 0), IF($Y$20="B", 2, 1)), 0)</f>
        <v>0</v>
      </c>
      <c r="AF723" s="244" t="str">
        <f t="shared" si="142"/>
        <v>-</v>
      </c>
      <c r="AG723" s="244" t="str">
        <f t="shared" si="149"/>
        <v>-</v>
      </c>
      <c r="AH723" s="245" t="str">
        <f t="shared" si="150"/>
        <v>-</v>
      </c>
      <c r="AI723" s="245" t="str">
        <f t="shared" si="151"/>
        <v>-</v>
      </c>
      <c r="AJ723" s="245" t="str" cm="1">
        <f t="array" ref="AJ723">IF($AG723=1, IF(ISBLANK($L723), "!", $L723), IFERROR(_xlfn.SWITCH(TRUE, AH723&lt;=0.5, "A", AH723&lt;=1, "B", AH723&lt;=1.5, "C", AH723&lt;=2, "D", AH723&lt;=2.5, "E", AH723&lt;=3, "F", AH723&lt;=1000, "G"), "-"))</f>
        <v>-</v>
      </c>
      <c r="AK723" s="245" t="str">
        <f t="shared" si="152"/>
        <v>-</v>
      </c>
      <c r="AL723" s="246" t="str">
        <f t="shared" si="153"/>
        <v>-</v>
      </c>
      <c r="AM723" s="237"/>
      <c r="AN723" s="237"/>
      <c r="AO723" s="237"/>
      <c r="AP723" s="237"/>
      <c r="AQ723" s="237"/>
      <c r="AR723" s="237"/>
      <c r="AS723" s="237"/>
      <c r="AT723" s="237"/>
      <c r="AU723" s="237"/>
      <c r="AV723" s="237"/>
      <c r="AW723" s="13"/>
      <c r="AX723" s="13"/>
    </row>
    <row r="724" spans="1:50" ht="12.75" customHeight="1" x14ac:dyDescent="0.2">
      <c r="A724" s="144">
        <f t="shared" si="140"/>
        <v>16</v>
      </c>
      <c r="B724" s="9">
        <v>701</v>
      </c>
      <c r="C724" s="213"/>
      <c r="D724" s="214"/>
      <c r="E724" s="79" t="str">
        <f>IF(ISBLANK(D724), "", VLOOKUP(D724, Z!$A$2:$C$4127, 3, FALSE))</f>
        <v/>
      </c>
      <c r="F724" s="215"/>
      <c r="G724" s="216"/>
      <c r="H724" s="217" t="b">
        <v>0</v>
      </c>
      <c r="I724" s="217" t="b">
        <v>0</v>
      </c>
      <c r="J724" s="152" t="str">
        <f t="shared" si="143"/>
        <v>-</v>
      </c>
      <c r="K724" s="218"/>
      <c r="L724" s="219"/>
      <c r="M724" s="220"/>
      <c r="N724" s="152" t="str">
        <f t="shared" si="144"/>
        <v>-</v>
      </c>
      <c r="O724" s="221"/>
      <c r="P724" s="222"/>
      <c r="Q724" s="214"/>
      <c r="R724" s="223"/>
      <c r="S724" s="213"/>
      <c r="T724" s="214"/>
      <c r="U724" s="79" t="str">
        <f>IF(ISBLANK(T724), "", VLOOKUP(T724, Z!$A$2:$C$4127, 3, FALSE))</f>
        <v/>
      </c>
      <c r="V724" s="225"/>
      <c r="W724" s="160">
        <f t="shared" si="145"/>
        <v>0</v>
      </c>
      <c r="X724" s="237"/>
      <c r="Y724" s="241">
        <f t="shared" si="146"/>
        <v>0</v>
      </c>
      <c r="Z724" s="242">
        <f t="shared" si="147"/>
        <v>15</v>
      </c>
      <c r="AA724" s="242">
        <v>0.75</v>
      </c>
      <c r="AB724" s="242">
        <f t="shared" si="141"/>
        <v>1.8</v>
      </c>
      <c r="AC724" s="242">
        <f t="shared" si="148"/>
        <v>43</v>
      </c>
      <c r="AD724" s="241" t="str" cm="1">
        <f t="array" ref="AD724">IFERROR(INDEX($AO$26:$AO$35, AF724), "-")</f>
        <v>-</v>
      </c>
      <c r="AE724" s="243" cm="1">
        <f t="array" ref="AE724">IFERROR(INDEX(($AP$26:$AS$35,$AP$36:$AV$40), IF($Y$20="B", MATCH($AF724, $AN$36:$AN$40, 0), MATCH($AF724, $AN$26:$AN$35, 0)), MATCH($AK724, $AP$25:$AV$25, 0), IF($Y$20="B", 2, 1)), 0)</f>
        <v>0</v>
      </c>
      <c r="AF724" s="244" t="str">
        <f t="shared" si="142"/>
        <v>-</v>
      </c>
      <c r="AG724" s="244" t="str">
        <f t="shared" si="149"/>
        <v>-</v>
      </c>
      <c r="AH724" s="245" t="str">
        <f t="shared" si="150"/>
        <v>-</v>
      </c>
      <c r="AI724" s="245" t="str">
        <f t="shared" si="151"/>
        <v>-</v>
      </c>
      <c r="AJ724" s="245" t="str" cm="1">
        <f t="array" ref="AJ724">IF($AG724=1, IF(ISBLANK($L724), "!", $L724), IFERROR(_xlfn.SWITCH(TRUE, AH724&lt;=0.5, "A", AH724&lt;=1, "B", AH724&lt;=1.5, "C", AH724&lt;=2, "D", AH724&lt;=2.5, "E", AH724&lt;=3, "F", AH724&lt;=1000, "G"), "-"))</f>
        <v>-</v>
      </c>
      <c r="AK724" s="245" t="str">
        <f t="shared" si="152"/>
        <v>-</v>
      </c>
      <c r="AL724" s="246" t="str">
        <f t="shared" si="153"/>
        <v>-</v>
      </c>
      <c r="AM724" s="237"/>
      <c r="AN724" s="237"/>
      <c r="AO724" s="237"/>
      <c r="AP724" s="237"/>
      <c r="AQ724" s="237"/>
      <c r="AR724" s="237"/>
      <c r="AS724" s="237"/>
      <c r="AT724" s="237"/>
      <c r="AU724" s="237"/>
      <c r="AV724" s="237"/>
      <c r="AW724" s="13"/>
      <c r="AX724" s="13"/>
    </row>
    <row r="725" spans="1:50" ht="12.75" customHeight="1" x14ac:dyDescent="0.2">
      <c r="A725" s="144">
        <f t="shared" si="140"/>
        <v>16</v>
      </c>
      <c r="B725" s="9">
        <v>702</v>
      </c>
      <c r="C725" s="213"/>
      <c r="D725" s="214"/>
      <c r="E725" s="79" t="str">
        <f>IF(ISBLANK(D725), "", VLOOKUP(D725, Z!$A$2:$C$4127, 3, FALSE))</f>
        <v/>
      </c>
      <c r="F725" s="215"/>
      <c r="G725" s="216"/>
      <c r="H725" s="217" t="b">
        <v>0</v>
      </c>
      <c r="I725" s="217" t="b">
        <v>0</v>
      </c>
      <c r="J725" s="152" t="str">
        <f t="shared" si="143"/>
        <v>-</v>
      </c>
      <c r="K725" s="218"/>
      <c r="L725" s="219"/>
      <c r="M725" s="220"/>
      <c r="N725" s="152" t="str">
        <f t="shared" si="144"/>
        <v>-</v>
      </c>
      <c r="O725" s="221"/>
      <c r="P725" s="222"/>
      <c r="Q725" s="214"/>
      <c r="R725" s="223"/>
      <c r="S725" s="213"/>
      <c r="T725" s="214"/>
      <c r="U725" s="79" t="str">
        <f>IF(ISBLANK(T725), "", VLOOKUP(T725, Z!$A$2:$C$4127, 3, FALSE))</f>
        <v/>
      </c>
      <c r="V725" s="225"/>
      <c r="W725" s="160">
        <f t="shared" si="145"/>
        <v>0</v>
      </c>
      <c r="X725" s="237"/>
      <c r="Y725" s="241">
        <f t="shared" si="146"/>
        <v>0</v>
      </c>
      <c r="Z725" s="242">
        <f t="shared" si="147"/>
        <v>15</v>
      </c>
      <c r="AA725" s="242">
        <v>0.75</v>
      </c>
      <c r="AB725" s="242">
        <f t="shared" si="141"/>
        <v>1.8</v>
      </c>
      <c r="AC725" s="242">
        <f t="shared" si="148"/>
        <v>43</v>
      </c>
      <c r="AD725" s="241" t="str" cm="1">
        <f t="array" ref="AD725">IFERROR(INDEX($AO$26:$AO$35, AF725), "-")</f>
        <v>-</v>
      </c>
      <c r="AE725" s="243" cm="1">
        <f t="array" ref="AE725">IFERROR(INDEX(($AP$26:$AS$35,$AP$36:$AV$40), IF($Y$20="B", MATCH($AF725, $AN$36:$AN$40, 0), MATCH($AF725, $AN$26:$AN$35, 0)), MATCH($AK725, $AP$25:$AV$25, 0), IF($Y$20="B", 2, 1)), 0)</f>
        <v>0</v>
      </c>
      <c r="AF725" s="244" t="str">
        <f t="shared" si="142"/>
        <v>-</v>
      </c>
      <c r="AG725" s="244" t="str">
        <f t="shared" si="149"/>
        <v>-</v>
      </c>
      <c r="AH725" s="245" t="str">
        <f t="shared" si="150"/>
        <v>-</v>
      </c>
      <c r="AI725" s="245" t="str">
        <f t="shared" si="151"/>
        <v>-</v>
      </c>
      <c r="AJ725" s="245" t="str" cm="1">
        <f t="array" ref="AJ725">IF($AG725=1, IF(ISBLANK($L725), "!", $L725), IFERROR(_xlfn.SWITCH(TRUE, AH725&lt;=0.5, "A", AH725&lt;=1, "B", AH725&lt;=1.5, "C", AH725&lt;=2, "D", AH725&lt;=2.5, "E", AH725&lt;=3, "F", AH725&lt;=1000, "G"), "-"))</f>
        <v>-</v>
      </c>
      <c r="AK725" s="245" t="str">
        <f t="shared" si="152"/>
        <v>-</v>
      </c>
      <c r="AL725" s="246" t="str">
        <f t="shared" si="153"/>
        <v>-</v>
      </c>
      <c r="AM725" s="237"/>
      <c r="AN725" s="237"/>
      <c r="AO725" s="237"/>
      <c r="AP725" s="237"/>
      <c r="AQ725" s="237"/>
      <c r="AR725" s="237"/>
      <c r="AS725" s="237"/>
      <c r="AT725" s="237"/>
      <c r="AU725" s="237"/>
      <c r="AV725" s="237"/>
      <c r="AW725" s="13"/>
      <c r="AX725" s="13"/>
    </row>
    <row r="726" spans="1:50" ht="12.75" customHeight="1" x14ac:dyDescent="0.2">
      <c r="A726" s="144">
        <f t="shared" si="140"/>
        <v>16</v>
      </c>
      <c r="B726" s="9">
        <v>703</v>
      </c>
      <c r="C726" s="213"/>
      <c r="D726" s="214"/>
      <c r="E726" s="79" t="str">
        <f>IF(ISBLANK(D726), "", VLOOKUP(D726, Z!$A$2:$C$4127, 3, FALSE))</f>
        <v/>
      </c>
      <c r="F726" s="215"/>
      <c r="G726" s="216"/>
      <c r="H726" s="217" t="b">
        <v>0</v>
      </c>
      <c r="I726" s="217" t="b">
        <v>0</v>
      </c>
      <c r="J726" s="152" t="str">
        <f t="shared" si="143"/>
        <v>-</v>
      </c>
      <c r="K726" s="218"/>
      <c r="L726" s="219"/>
      <c r="M726" s="220"/>
      <c r="N726" s="152" t="str">
        <f t="shared" si="144"/>
        <v>-</v>
      </c>
      <c r="O726" s="221"/>
      <c r="P726" s="222"/>
      <c r="Q726" s="214"/>
      <c r="R726" s="223"/>
      <c r="S726" s="213"/>
      <c r="T726" s="214"/>
      <c r="U726" s="79" t="str">
        <f>IF(ISBLANK(T726), "", VLOOKUP(T726, Z!$A$2:$C$4127, 3, FALSE))</f>
        <v/>
      </c>
      <c r="V726" s="225"/>
      <c r="W726" s="160">
        <f t="shared" si="145"/>
        <v>0</v>
      </c>
      <c r="X726" s="237"/>
      <c r="Y726" s="241">
        <f t="shared" si="146"/>
        <v>0</v>
      </c>
      <c r="Z726" s="242">
        <f t="shared" si="147"/>
        <v>15</v>
      </c>
      <c r="AA726" s="242">
        <v>0.75</v>
      </c>
      <c r="AB726" s="242">
        <f t="shared" si="141"/>
        <v>1.8</v>
      </c>
      <c r="AC726" s="242">
        <f t="shared" si="148"/>
        <v>43</v>
      </c>
      <c r="AD726" s="241" t="str" cm="1">
        <f t="array" ref="AD726">IFERROR(INDEX($AO$26:$AO$35, AF726), "-")</f>
        <v>-</v>
      </c>
      <c r="AE726" s="243" cm="1">
        <f t="array" ref="AE726">IFERROR(INDEX(($AP$26:$AS$35,$AP$36:$AV$40), IF($Y$20="B", MATCH($AF726, $AN$36:$AN$40, 0), MATCH($AF726, $AN$26:$AN$35, 0)), MATCH($AK726, $AP$25:$AV$25, 0), IF($Y$20="B", 2, 1)), 0)</f>
        <v>0</v>
      </c>
      <c r="AF726" s="244" t="str">
        <f t="shared" si="142"/>
        <v>-</v>
      </c>
      <c r="AG726" s="244" t="str">
        <f t="shared" si="149"/>
        <v>-</v>
      </c>
      <c r="AH726" s="245" t="str">
        <f t="shared" si="150"/>
        <v>-</v>
      </c>
      <c r="AI726" s="245" t="str">
        <f t="shared" si="151"/>
        <v>-</v>
      </c>
      <c r="AJ726" s="245" t="str" cm="1">
        <f t="array" ref="AJ726">IF($AG726=1, IF(ISBLANK($L726), "!", $L726), IFERROR(_xlfn.SWITCH(TRUE, AH726&lt;=0.5, "A", AH726&lt;=1, "B", AH726&lt;=1.5, "C", AH726&lt;=2, "D", AH726&lt;=2.5, "E", AH726&lt;=3, "F", AH726&lt;=1000, "G"), "-"))</f>
        <v>-</v>
      </c>
      <c r="AK726" s="245" t="str">
        <f t="shared" si="152"/>
        <v>-</v>
      </c>
      <c r="AL726" s="246" t="str">
        <f t="shared" si="153"/>
        <v>-</v>
      </c>
      <c r="AM726" s="237"/>
      <c r="AN726" s="237"/>
      <c r="AO726" s="237"/>
      <c r="AP726" s="237"/>
      <c r="AQ726" s="237"/>
      <c r="AR726" s="237"/>
      <c r="AS726" s="237"/>
      <c r="AT726" s="237"/>
      <c r="AU726" s="237"/>
      <c r="AV726" s="237"/>
      <c r="AW726" s="13"/>
      <c r="AX726" s="13"/>
    </row>
    <row r="727" spans="1:50" ht="12.75" customHeight="1" x14ac:dyDescent="0.2">
      <c r="A727" s="144">
        <f t="shared" si="140"/>
        <v>16</v>
      </c>
      <c r="B727" s="9">
        <v>704</v>
      </c>
      <c r="C727" s="213"/>
      <c r="D727" s="214"/>
      <c r="E727" s="79" t="str">
        <f>IF(ISBLANK(D727), "", VLOOKUP(D727, Z!$A$2:$C$4127, 3, FALSE))</f>
        <v/>
      </c>
      <c r="F727" s="215"/>
      <c r="G727" s="216"/>
      <c r="H727" s="217" t="b">
        <v>0</v>
      </c>
      <c r="I727" s="217" t="b">
        <v>0</v>
      </c>
      <c r="J727" s="152" t="str">
        <f t="shared" si="143"/>
        <v>-</v>
      </c>
      <c r="K727" s="218"/>
      <c r="L727" s="219"/>
      <c r="M727" s="220"/>
      <c r="N727" s="152" t="str">
        <f t="shared" si="144"/>
        <v>-</v>
      </c>
      <c r="O727" s="221"/>
      <c r="P727" s="222"/>
      <c r="Q727" s="214"/>
      <c r="R727" s="223"/>
      <c r="S727" s="213"/>
      <c r="T727" s="214"/>
      <c r="U727" s="79" t="str">
        <f>IF(ISBLANK(T727), "", VLOOKUP(T727, Z!$A$2:$C$4127, 3, FALSE))</f>
        <v/>
      </c>
      <c r="V727" s="225"/>
      <c r="W727" s="160">
        <f t="shared" si="145"/>
        <v>0</v>
      </c>
      <c r="X727" s="237"/>
      <c r="Y727" s="241">
        <f t="shared" si="146"/>
        <v>0</v>
      </c>
      <c r="Z727" s="242">
        <f t="shared" si="147"/>
        <v>15</v>
      </c>
      <c r="AA727" s="242">
        <v>0.75</v>
      </c>
      <c r="AB727" s="242">
        <f t="shared" si="141"/>
        <v>1.8</v>
      </c>
      <c r="AC727" s="242">
        <f t="shared" si="148"/>
        <v>43</v>
      </c>
      <c r="AD727" s="241" t="str" cm="1">
        <f t="array" ref="AD727">IFERROR(INDEX($AO$26:$AO$35, AF727), "-")</f>
        <v>-</v>
      </c>
      <c r="AE727" s="243" cm="1">
        <f t="array" ref="AE727">IFERROR(INDEX(($AP$26:$AS$35,$AP$36:$AV$40), IF($Y$20="B", MATCH($AF727, $AN$36:$AN$40, 0), MATCH($AF727, $AN$26:$AN$35, 0)), MATCH($AK727, $AP$25:$AV$25, 0), IF($Y$20="B", 2, 1)), 0)</f>
        <v>0</v>
      </c>
      <c r="AF727" s="244" t="str">
        <f t="shared" si="142"/>
        <v>-</v>
      </c>
      <c r="AG727" s="244" t="str">
        <f t="shared" si="149"/>
        <v>-</v>
      </c>
      <c r="AH727" s="245" t="str">
        <f t="shared" si="150"/>
        <v>-</v>
      </c>
      <c r="AI727" s="245" t="str">
        <f t="shared" si="151"/>
        <v>-</v>
      </c>
      <c r="AJ727" s="245" t="str" cm="1">
        <f t="array" ref="AJ727">IF($AG727=1, IF(ISBLANK($L727), "!", $L727), IFERROR(_xlfn.SWITCH(TRUE, AH727&lt;=0.5, "A", AH727&lt;=1, "B", AH727&lt;=1.5, "C", AH727&lt;=2, "D", AH727&lt;=2.5, "E", AH727&lt;=3, "F", AH727&lt;=1000, "G"), "-"))</f>
        <v>-</v>
      </c>
      <c r="AK727" s="245" t="str">
        <f t="shared" si="152"/>
        <v>-</v>
      </c>
      <c r="AL727" s="246" t="str">
        <f t="shared" si="153"/>
        <v>-</v>
      </c>
      <c r="AM727" s="237"/>
      <c r="AN727" s="237"/>
      <c r="AO727" s="237"/>
      <c r="AP727" s="237"/>
      <c r="AQ727" s="237"/>
      <c r="AR727" s="237"/>
      <c r="AS727" s="237"/>
      <c r="AT727" s="237"/>
      <c r="AU727" s="237"/>
      <c r="AV727" s="237"/>
      <c r="AW727" s="13"/>
      <c r="AX727" s="13"/>
    </row>
    <row r="728" spans="1:50" ht="12.75" customHeight="1" x14ac:dyDescent="0.2">
      <c r="A728" s="144">
        <f t="shared" ref="A728:A791" si="154">COUNTBLANK(C728:G728) + COUNTBLANK(O728:W728) + IF(I728, COUNTBLANK(K728:L728), COUNTBLANK(J728:N728))</f>
        <v>16</v>
      </c>
      <c r="B728" s="9">
        <v>705</v>
      </c>
      <c r="C728" s="213"/>
      <c r="D728" s="214"/>
      <c r="E728" s="79" t="str">
        <f>IF(ISBLANK(D728), "", VLOOKUP(D728, Z!$A$2:$C$4127, 3, FALSE))</f>
        <v/>
      </c>
      <c r="F728" s="215"/>
      <c r="G728" s="216"/>
      <c r="H728" s="217" t="b">
        <v>0</v>
      </c>
      <c r="I728" s="217" t="b">
        <v>0</v>
      </c>
      <c r="J728" s="152" t="str">
        <f t="shared" si="143"/>
        <v>-</v>
      </c>
      <c r="K728" s="218"/>
      <c r="L728" s="219"/>
      <c r="M728" s="220"/>
      <c r="N728" s="152" t="str">
        <f t="shared" si="144"/>
        <v>-</v>
      </c>
      <c r="O728" s="221"/>
      <c r="P728" s="222"/>
      <c r="Q728" s="214"/>
      <c r="R728" s="223"/>
      <c r="S728" s="213"/>
      <c r="T728" s="214"/>
      <c r="U728" s="79" t="str">
        <f>IF(ISBLANK(T728), "", VLOOKUP(T728, Z!$A$2:$C$4127, 3, FALSE))</f>
        <v/>
      </c>
      <c r="V728" s="225"/>
      <c r="W728" s="160">
        <f t="shared" si="145"/>
        <v>0</v>
      </c>
      <c r="X728" s="237"/>
      <c r="Y728" s="241">
        <f t="shared" si="146"/>
        <v>0</v>
      </c>
      <c r="Z728" s="242">
        <f t="shared" si="147"/>
        <v>15</v>
      </c>
      <c r="AA728" s="242">
        <v>0.75</v>
      </c>
      <c r="AB728" s="242">
        <f t="shared" ref="AB728:AB791" si="155">IF(H728, 1.4, 1.8)</f>
        <v>1.8</v>
      </c>
      <c r="AC728" s="242">
        <f t="shared" si="148"/>
        <v>43</v>
      </c>
      <c r="AD728" s="241" t="str" cm="1">
        <f t="array" ref="AD728">IFERROR(INDEX($AO$26:$AO$35, AF728), "-")</f>
        <v>-</v>
      </c>
      <c r="AE728" s="243" cm="1">
        <f t="array" ref="AE728">IFERROR(INDEX(($AP$26:$AS$35,$AP$36:$AV$40), IF($Y$20="B", MATCH($AF728, $AN$36:$AN$40, 0), MATCH($AF728, $AN$26:$AN$35, 0)), MATCH($AK728, $AP$25:$AV$25, 0), IF($Y$20="B", 2, 1)), 0)</f>
        <v>0</v>
      </c>
      <c r="AF728" s="244" t="str">
        <f t="shared" ref="AF728:AF791" si="156">IFERROR(MATCH($G728,INDEX(categories_EZ,,1),0),IFERROR(MATCH($G728,INDEX(categories_EZ,,2),0),IFERROR(MATCH($G728,INDEX(categories_EZ,,3),0),"-")))</f>
        <v>-</v>
      </c>
      <c r="AG728" s="244" t="str">
        <f t="shared" si="149"/>
        <v>-</v>
      </c>
      <c r="AH728" s="245" t="str">
        <f t="shared" si="150"/>
        <v>-</v>
      </c>
      <c r="AI728" s="245" t="str">
        <f t="shared" si="151"/>
        <v>-</v>
      </c>
      <c r="AJ728" s="245" t="str" cm="1">
        <f t="array" ref="AJ728">IF($AG728=1, IF(ISBLANK($L728), "!", $L728), IFERROR(_xlfn.SWITCH(TRUE, AH728&lt;=0.5, "A", AH728&lt;=1, "B", AH728&lt;=1.5, "C", AH728&lt;=2, "D", AH728&lt;=2.5, "E", AH728&lt;=3, "F", AH728&lt;=1000, "G"), "-"))</f>
        <v>-</v>
      </c>
      <c r="AK728" s="245" t="str">
        <f t="shared" si="152"/>
        <v>-</v>
      </c>
      <c r="AL728" s="246" t="str">
        <f t="shared" si="153"/>
        <v>-</v>
      </c>
      <c r="AM728" s="237"/>
      <c r="AN728" s="237"/>
      <c r="AO728" s="237"/>
      <c r="AP728" s="237"/>
      <c r="AQ728" s="237"/>
      <c r="AR728" s="237"/>
      <c r="AS728" s="237"/>
      <c r="AT728" s="237"/>
      <c r="AU728" s="237"/>
      <c r="AV728" s="237"/>
      <c r="AW728" s="13"/>
      <c r="AX728" s="13"/>
    </row>
    <row r="729" spans="1:50" ht="12.75" customHeight="1" x14ac:dyDescent="0.2">
      <c r="A729" s="144">
        <f t="shared" si="154"/>
        <v>16</v>
      </c>
      <c r="B729" s="9">
        <v>706</v>
      </c>
      <c r="C729" s="213"/>
      <c r="D729" s="214"/>
      <c r="E729" s="79" t="str">
        <f>IF(ISBLANK(D729), "", VLOOKUP(D729, Z!$A$2:$C$4127, 3, FALSE))</f>
        <v/>
      </c>
      <c r="F729" s="215"/>
      <c r="G729" s="216"/>
      <c r="H729" s="217" t="b">
        <v>0</v>
      </c>
      <c r="I729" s="217" t="b">
        <v>0</v>
      </c>
      <c r="J729" s="152" t="str">
        <f t="shared" ref="J729:J792" si="157">AD729</f>
        <v>-</v>
      </c>
      <c r="K729" s="218"/>
      <c r="L729" s="219"/>
      <c r="M729" s="220"/>
      <c r="N729" s="152" t="str">
        <f t="shared" ref="N729:N792" si="158">AJ729</f>
        <v>-</v>
      </c>
      <c r="O729" s="221"/>
      <c r="P729" s="222"/>
      <c r="Q729" s="214"/>
      <c r="R729" s="223"/>
      <c r="S729" s="213"/>
      <c r="T729" s="214"/>
      <c r="U729" s="79" t="str">
        <f>IF(ISBLANK(T729), "", VLOOKUP(T729, Z!$A$2:$C$4127, 3, FALSE))</f>
        <v/>
      </c>
      <c r="V729" s="225"/>
      <c r="W729" s="160">
        <f t="shared" ref="W729:W792" si="159">IF(AL729=TRUE, 0, $Y729 * 1000)</f>
        <v>0</v>
      </c>
      <c r="X729" s="237"/>
      <c r="Y729" s="241">
        <f t="shared" ref="Y729:Y792" si="160">IFERROR(AE729, 0)</f>
        <v>0</v>
      </c>
      <c r="Z729" s="242">
        <f t="shared" ref="Z729:Z792" si="161">IF($Y$20="A", 15, 5)</f>
        <v>15</v>
      </c>
      <c r="AA729" s="242">
        <v>0.75</v>
      </c>
      <c r="AB729" s="242">
        <f t="shared" si="155"/>
        <v>1.8</v>
      </c>
      <c r="AC729" s="242">
        <f t="shared" ref="AC729:AC792" si="162">IFERROR((16 + 15 * AB729), "-")</f>
        <v>43</v>
      </c>
      <c r="AD729" s="241" t="str" cm="1">
        <f t="array" ref="AD729">IFERROR(INDEX($AO$26:$AO$35, AF729), "-")</f>
        <v>-</v>
      </c>
      <c r="AE729" s="243" cm="1">
        <f t="array" ref="AE729">IFERROR(INDEX(($AP$26:$AS$35,$AP$36:$AV$40), IF($Y$20="B", MATCH($AF729, $AN$36:$AN$40, 0), MATCH($AF729, $AN$26:$AN$35, 0)), MATCH($AK729, $AP$25:$AV$25, 0), IF($Y$20="B", 2, 1)), 0)</f>
        <v>0</v>
      </c>
      <c r="AF729" s="244" t="str">
        <f t="shared" si="156"/>
        <v>-</v>
      </c>
      <c r="AG729" s="244" t="str">
        <f t="shared" ref="AG729:AG792" si="163">IF(ISNUMBER(AF729), IF($I729, 1, 2), "-")</f>
        <v>-</v>
      </c>
      <c r="AH729" s="245" t="str">
        <f t="shared" ref="AH729:AH792" si="164">IF(AND(M729&gt;0, AG729=2), M729/AC729, "-")</f>
        <v>-</v>
      </c>
      <c r="AI729" s="245" t="str">
        <f t="shared" ref="AI729:AI792" si="165">IF(M729&gt;0, MAX(M729/AC729 - 0.5, 0.5), "-")</f>
        <v>-</v>
      </c>
      <c r="AJ729" s="245" t="str" cm="1">
        <f t="array" ref="AJ729">IF($AG729=1, IF(ISBLANK($L729), "!", $L729), IFERROR(_xlfn.SWITCH(TRUE, AH729&lt;=0.5, "A", AH729&lt;=1, "B", AH729&lt;=1.5, "C", AH729&lt;=2, "D", AH729&lt;=2.5, "E", AH729&lt;=3, "F", AH729&lt;=1000, "G"), "-"))</f>
        <v>-</v>
      </c>
      <c r="AK729" s="245" t="str">
        <f t="shared" ref="AK729:AK792" si="166">IF(AJ729&lt;&gt;"-", IF($AG729=1, $AJ729, IF(AND($Y$20="A", AJ729&gt;"D"), "!", CHAR((MAX(CODE(AJ729)-1, CODE("A")))))), "-")</f>
        <v>-</v>
      </c>
      <c r="AL729" s="246" t="str">
        <f t="shared" ref="AL729:AL792" si="167">IF($Y$20="B", FALSE, IFERROR(AND(AG729&lt;&gt;1, AI729+0.5&gt;2), "-"))</f>
        <v>-</v>
      </c>
      <c r="AM729" s="237"/>
      <c r="AN729" s="237"/>
      <c r="AO729" s="237"/>
      <c r="AP729" s="237"/>
      <c r="AQ729" s="237"/>
      <c r="AR729" s="237"/>
      <c r="AS729" s="237"/>
      <c r="AT729" s="237"/>
      <c r="AU729" s="237"/>
      <c r="AV729" s="237"/>
      <c r="AW729" s="13"/>
      <c r="AX729" s="13"/>
    </row>
    <row r="730" spans="1:50" ht="12.75" customHeight="1" x14ac:dyDescent="0.2">
      <c r="A730" s="144">
        <f t="shared" si="154"/>
        <v>16</v>
      </c>
      <c r="B730" s="9">
        <v>707</v>
      </c>
      <c r="C730" s="213"/>
      <c r="D730" s="214"/>
      <c r="E730" s="79" t="str">
        <f>IF(ISBLANK(D730), "", VLOOKUP(D730, Z!$A$2:$C$4127, 3, FALSE))</f>
        <v/>
      </c>
      <c r="F730" s="215"/>
      <c r="G730" s="216"/>
      <c r="H730" s="217" t="b">
        <v>0</v>
      </c>
      <c r="I730" s="217" t="b">
        <v>0</v>
      </c>
      <c r="J730" s="152" t="str">
        <f t="shared" si="157"/>
        <v>-</v>
      </c>
      <c r="K730" s="218"/>
      <c r="L730" s="219"/>
      <c r="M730" s="220"/>
      <c r="N730" s="152" t="str">
        <f t="shared" si="158"/>
        <v>-</v>
      </c>
      <c r="O730" s="221"/>
      <c r="P730" s="222"/>
      <c r="Q730" s="214"/>
      <c r="R730" s="223"/>
      <c r="S730" s="213"/>
      <c r="T730" s="214"/>
      <c r="U730" s="79" t="str">
        <f>IF(ISBLANK(T730), "", VLOOKUP(T730, Z!$A$2:$C$4127, 3, FALSE))</f>
        <v/>
      </c>
      <c r="V730" s="225"/>
      <c r="W730" s="160">
        <f t="shared" si="159"/>
        <v>0</v>
      </c>
      <c r="X730" s="237"/>
      <c r="Y730" s="241">
        <f t="shared" si="160"/>
        <v>0</v>
      </c>
      <c r="Z730" s="242">
        <f t="shared" si="161"/>
        <v>15</v>
      </c>
      <c r="AA730" s="242">
        <v>0.75</v>
      </c>
      <c r="AB730" s="242">
        <f t="shared" si="155"/>
        <v>1.8</v>
      </c>
      <c r="AC730" s="242">
        <f t="shared" si="162"/>
        <v>43</v>
      </c>
      <c r="AD730" s="241" t="str" cm="1">
        <f t="array" ref="AD730">IFERROR(INDEX($AO$26:$AO$35, AF730), "-")</f>
        <v>-</v>
      </c>
      <c r="AE730" s="243" cm="1">
        <f t="array" ref="AE730">IFERROR(INDEX(($AP$26:$AS$35,$AP$36:$AV$40), IF($Y$20="B", MATCH($AF730, $AN$36:$AN$40, 0), MATCH($AF730, $AN$26:$AN$35, 0)), MATCH($AK730, $AP$25:$AV$25, 0), IF($Y$20="B", 2, 1)), 0)</f>
        <v>0</v>
      </c>
      <c r="AF730" s="244" t="str">
        <f t="shared" si="156"/>
        <v>-</v>
      </c>
      <c r="AG730" s="244" t="str">
        <f t="shared" si="163"/>
        <v>-</v>
      </c>
      <c r="AH730" s="245" t="str">
        <f t="shared" si="164"/>
        <v>-</v>
      </c>
      <c r="AI730" s="245" t="str">
        <f t="shared" si="165"/>
        <v>-</v>
      </c>
      <c r="AJ730" s="245" t="str" cm="1">
        <f t="array" ref="AJ730">IF($AG730=1, IF(ISBLANK($L730), "!", $L730), IFERROR(_xlfn.SWITCH(TRUE, AH730&lt;=0.5, "A", AH730&lt;=1, "B", AH730&lt;=1.5, "C", AH730&lt;=2, "D", AH730&lt;=2.5, "E", AH730&lt;=3, "F", AH730&lt;=1000, "G"), "-"))</f>
        <v>-</v>
      </c>
      <c r="AK730" s="245" t="str">
        <f t="shared" si="166"/>
        <v>-</v>
      </c>
      <c r="AL730" s="246" t="str">
        <f t="shared" si="167"/>
        <v>-</v>
      </c>
      <c r="AM730" s="237"/>
      <c r="AN730" s="237"/>
      <c r="AO730" s="237"/>
      <c r="AP730" s="237"/>
      <c r="AQ730" s="237"/>
      <c r="AR730" s="237"/>
      <c r="AS730" s="237"/>
      <c r="AT730" s="237"/>
      <c r="AU730" s="237"/>
      <c r="AV730" s="237"/>
      <c r="AW730" s="13"/>
      <c r="AX730" s="13"/>
    </row>
    <row r="731" spans="1:50" ht="12.75" customHeight="1" x14ac:dyDescent="0.2">
      <c r="A731" s="144">
        <f t="shared" si="154"/>
        <v>16</v>
      </c>
      <c r="B731" s="9">
        <v>708</v>
      </c>
      <c r="C731" s="213"/>
      <c r="D731" s="214"/>
      <c r="E731" s="79" t="str">
        <f>IF(ISBLANK(D731), "", VLOOKUP(D731, Z!$A$2:$C$4127, 3, FALSE))</f>
        <v/>
      </c>
      <c r="F731" s="215"/>
      <c r="G731" s="216"/>
      <c r="H731" s="217" t="b">
        <v>0</v>
      </c>
      <c r="I731" s="217" t="b">
        <v>0</v>
      </c>
      <c r="J731" s="152" t="str">
        <f t="shared" si="157"/>
        <v>-</v>
      </c>
      <c r="K731" s="218"/>
      <c r="L731" s="219"/>
      <c r="M731" s="220"/>
      <c r="N731" s="152" t="str">
        <f t="shared" si="158"/>
        <v>-</v>
      </c>
      <c r="O731" s="221"/>
      <c r="P731" s="222"/>
      <c r="Q731" s="214"/>
      <c r="R731" s="223"/>
      <c r="S731" s="213"/>
      <c r="T731" s="214"/>
      <c r="U731" s="79" t="str">
        <f>IF(ISBLANK(T731), "", VLOOKUP(T731, Z!$A$2:$C$4127, 3, FALSE))</f>
        <v/>
      </c>
      <c r="V731" s="225"/>
      <c r="W731" s="160">
        <f t="shared" si="159"/>
        <v>0</v>
      </c>
      <c r="X731" s="237"/>
      <c r="Y731" s="241">
        <f t="shared" si="160"/>
        <v>0</v>
      </c>
      <c r="Z731" s="242">
        <f t="shared" si="161"/>
        <v>15</v>
      </c>
      <c r="AA731" s="242">
        <v>0.75</v>
      </c>
      <c r="AB731" s="242">
        <f t="shared" si="155"/>
        <v>1.8</v>
      </c>
      <c r="AC731" s="242">
        <f t="shared" si="162"/>
        <v>43</v>
      </c>
      <c r="AD731" s="241" t="str" cm="1">
        <f t="array" ref="AD731">IFERROR(INDEX($AO$26:$AO$35, AF731), "-")</f>
        <v>-</v>
      </c>
      <c r="AE731" s="243" cm="1">
        <f t="array" ref="AE731">IFERROR(INDEX(($AP$26:$AS$35,$AP$36:$AV$40), IF($Y$20="B", MATCH($AF731, $AN$36:$AN$40, 0), MATCH($AF731, $AN$26:$AN$35, 0)), MATCH($AK731, $AP$25:$AV$25, 0), IF($Y$20="B", 2, 1)), 0)</f>
        <v>0</v>
      </c>
      <c r="AF731" s="244" t="str">
        <f t="shared" si="156"/>
        <v>-</v>
      </c>
      <c r="AG731" s="244" t="str">
        <f t="shared" si="163"/>
        <v>-</v>
      </c>
      <c r="AH731" s="245" t="str">
        <f t="shared" si="164"/>
        <v>-</v>
      </c>
      <c r="AI731" s="245" t="str">
        <f t="shared" si="165"/>
        <v>-</v>
      </c>
      <c r="AJ731" s="245" t="str" cm="1">
        <f t="array" ref="AJ731">IF($AG731=1, IF(ISBLANK($L731), "!", $L731), IFERROR(_xlfn.SWITCH(TRUE, AH731&lt;=0.5, "A", AH731&lt;=1, "B", AH731&lt;=1.5, "C", AH731&lt;=2, "D", AH731&lt;=2.5, "E", AH731&lt;=3, "F", AH731&lt;=1000, "G"), "-"))</f>
        <v>-</v>
      </c>
      <c r="AK731" s="245" t="str">
        <f t="shared" si="166"/>
        <v>-</v>
      </c>
      <c r="AL731" s="246" t="str">
        <f t="shared" si="167"/>
        <v>-</v>
      </c>
      <c r="AM731" s="237"/>
      <c r="AN731" s="237"/>
      <c r="AO731" s="237"/>
      <c r="AP731" s="237"/>
      <c r="AQ731" s="237"/>
      <c r="AR731" s="237"/>
      <c r="AS731" s="237"/>
      <c r="AT731" s="237"/>
      <c r="AU731" s="237"/>
      <c r="AV731" s="237"/>
      <c r="AW731" s="13"/>
      <c r="AX731" s="13"/>
    </row>
    <row r="732" spans="1:50" ht="12.75" customHeight="1" x14ac:dyDescent="0.2">
      <c r="A732" s="144">
        <f t="shared" si="154"/>
        <v>16</v>
      </c>
      <c r="B732" s="9">
        <v>709</v>
      </c>
      <c r="C732" s="213"/>
      <c r="D732" s="214"/>
      <c r="E732" s="79" t="str">
        <f>IF(ISBLANK(D732), "", VLOOKUP(D732, Z!$A$2:$C$4127, 3, FALSE))</f>
        <v/>
      </c>
      <c r="F732" s="215"/>
      <c r="G732" s="216"/>
      <c r="H732" s="217" t="b">
        <v>0</v>
      </c>
      <c r="I732" s="217" t="b">
        <v>0</v>
      </c>
      <c r="J732" s="152" t="str">
        <f t="shared" si="157"/>
        <v>-</v>
      </c>
      <c r="K732" s="218"/>
      <c r="L732" s="219"/>
      <c r="M732" s="220"/>
      <c r="N732" s="152" t="str">
        <f t="shared" si="158"/>
        <v>-</v>
      </c>
      <c r="O732" s="221"/>
      <c r="P732" s="222"/>
      <c r="Q732" s="214"/>
      <c r="R732" s="223"/>
      <c r="S732" s="213"/>
      <c r="T732" s="214"/>
      <c r="U732" s="79" t="str">
        <f>IF(ISBLANK(T732), "", VLOOKUP(T732, Z!$A$2:$C$4127, 3, FALSE))</f>
        <v/>
      </c>
      <c r="V732" s="225"/>
      <c r="W732" s="160">
        <f t="shared" si="159"/>
        <v>0</v>
      </c>
      <c r="X732" s="237"/>
      <c r="Y732" s="241">
        <f t="shared" si="160"/>
        <v>0</v>
      </c>
      <c r="Z732" s="242">
        <f t="shared" si="161"/>
        <v>15</v>
      </c>
      <c r="AA732" s="242">
        <v>0.75</v>
      </c>
      <c r="AB732" s="242">
        <f t="shared" si="155"/>
        <v>1.8</v>
      </c>
      <c r="AC732" s="242">
        <f t="shared" si="162"/>
        <v>43</v>
      </c>
      <c r="AD732" s="241" t="str" cm="1">
        <f t="array" ref="AD732">IFERROR(INDEX($AO$26:$AO$35, AF732), "-")</f>
        <v>-</v>
      </c>
      <c r="AE732" s="243" cm="1">
        <f t="array" ref="AE732">IFERROR(INDEX(($AP$26:$AS$35,$AP$36:$AV$40), IF($Y$20="B", MATCH($AF732, $AN$36:$AN$40, 0), MATCH($AF732, $AN$26:$AN$35, 0)), MATCH($AK732, $AP$25:$AV$25, 0), IF($Y$20="B", 2, 1)), 0)</f>
        <v>0</v>
      </c>
      <c r="AF732" s="244" t="str">
        <f t="shared" si="156"/>
        <v>-</v>
      </c>
      <c r="AG732" s="244" t="str">
        <f t="shared" si="163"/>
        <v>-</v>
      </c>
      <c r="AH732" s="245" t="str">
        <f t="shared" si="164"/>
        <v>-</v>
      </c>
      <c r="AI732" s="245" t="str">
        <f t="shared" si="165"/>
        <v>-</v>
      </c>
      <c r="AJ732" s="245" t="str" cm="1">
        <f t="array" ref="AJ732">IF($AG732=1, IF(ISBLANK($L732), "!", $L732), IFERROR(_xlfn.SWITCH(TRUE, AH732&lt;=0.5, "A", AH732&lt;=1, "B", AH732&lt;=1.5, "C", AH732&lt;=2, "D", AH732&lt;=2.5, "E", AH732&lt;=3, "F", AH732&lt;=1000, "G"), "-"))</f>
        <v>-</v>
      </c>
      <c r="AK732" s="245" t="str">
        <f t="shared" si="166"/>
        <v>-</v>
      </c>
      <c r="AL732" s="246" t="str">
        <f t="shared" si="167"/>
        <v>-</v>
      </c>
      <c r="AM732" s="237"/>
      <c r="AN732" s="237"/>
      <c r="AO732" s="237"/>
      <c r="AP732" s="237"/>
      <c r="AQ732" s="237"/>
      <c r="AR732" s="237"/>
      <c r="AS732" s="237"/>
      <c r="AT732" s="237"/>
      <c r="AU732" s="237"/>
      <c r="AV732" s="237"/>
      <c r="AW732" s="13"/>
      <c r="AX732" s="13"/>
    </row>
    <row r="733" spans="1:50" ht="12.75" customHeight="1" x14ac:dyDescent="0.2">
      <c r="A733" s="144">
        <f t="shared" si="154"/>
        <v>16</v>
      </c>
      <c r="B733" s="9">
        <v>710</v>
      </c>
      <c r="C733" s="213"/>
      <c r="D733" s="214"/>
      <c r="E733" s="79" t="str">
        <f>IF(ISBLANK(D733), "", VLOOKUP(D733, Z!$A$2:$C$4127, 3, FALSE))</f>
        <v/>
      </c>
      <c r="F733" s="215"/>
      <c r="G733" s="216"/>
      <c r="H733" s="217" t="b">
        <v>0</v>
      </c>
      <c r="I733" s="217" t="b">
        <v>0</v>
      </c>
      <c r="J733" s="152" t="str">
        <f t="shared" si="157"/>
        <v>-</v>
      </c>
      <c r="K733" s="218"/>
      <c r="L733" s="219"/>
      <c r="M733" s="220"/>
      <c r="N733" s="152" t="str">
        <f t="shared" si="158"/>
        <v>-</v>
      </c>
      <c r="O733" s="221"/>
      <c r="P733" s="222"/>
      <c r="Q733" s="214"/>
      <c r="R733" s="223"/>
      <c r="S733" s="213"/>
      <c r="T733" s="214"/>
      <c r="U733" s="79" t="str">
        <f>IF(ISBLANK(T733), "", VLOOKUP(T733, Z!$A$2:$C$4127, 3, FALSE))</f>
        <v/>
      </c>
      <c r="V733" s="225"/>
      <c r="W733" s="160">
        <f t="shared" si="159"/>
        <v>0</v>
      </c>
      <c r="X733" s="237"/>
      <c r="Y733" s="241">
        <f t="shared" si="160"/>
        <v>0</v>
      </c>
      <c r="Z733" s="242">
        <f t="shared" si="161"/>
        <v>15</v>
      </c>
      <c r="AA733" s="242">
        <v>0.75</v>
      </c>
      <c r="AB733" s="242">
        <f t="shared" si="155"/>
        <v>1.8</v>
      </c>
      <c r="AC733" s="242">
        <f t="shared" si="162"/>
        <v>43</v>
      </c>
      <c r="AD733" s="241" t="str" cm="1">
        <f t="array" ref="AD733">IFERROR(INDEX($AO$26:$AO$35, AF733), "-")</f>
        <v>-</v>
      </c>
      <c r="AE733" s="243" cm="1">
        <f t="array" ref="AE733">IFERROR(INDEX(($AP$26:$AS$35,$AP$36:$AV$40), IF($Y$20="B", MATCH($AF733, $AN$36:$AN$40, 0), MATCH($AF733, $AN$26:$AN$35, 0)), MATCH($AK733, $AP$25:$AV$25, 0), IF($Y$20="B", 2, 1)), 0)</f>
        <v>0</v>
      </c>
      <c r="AF733" s="244" t="str">
        <f t="shared" si="156"/>
        <v>-</v>
      </c>
      <c r="AG733" s="244" t="str">
        <f t="shared" si="163"/>
        <v>-</v>
      </c>
      <c r="AH733" s="245" t="str">
        <f t="shared" si="164"/>
        <v>-</v>
      </c>
      <c r="AI733" s="245" t="str">
        <f t="shared" si="165"/>
        <v>-</v>
      </c>
      <c r="AJ733" s="245" t="str" cm="1">
        <f t="array" ref="AJ733">IF($AG733=1, IF(ISBLANK($L733), "!", $L733), IFERROR(_xlfn.SWITCH(TRUE, AH733&lt;=0.5, "A", AH733&lt;=1, "B", AH733&lt;=1.5, "C", AH733&lt;=2, "D", AH733&lt;=2.5, "E", AH733&lt;=3, "F", AH733&lt;=1000, "G"), "-"))</f>
        <v>-</v>
      </c>
      <c r="AK733" s="245" t="str">
        <f t="shared" si="166"/>
        <v>-</v>
      </c>
      <c r="AL733" s="246" t="str">
        <f t="shared" si="167"/>
        <v>-</v>
      </c>
      <c r="AM733" s="237"/>
      <c r="AN733" s="237"/>
      <c r="AO733" s="237"/>
      <c r="AP733" s="237"/>
      <c r="AQ733" s="237"/>
      <c r="AR733" s="237"/>
      <c r="AS733" s="237"/>
      <c r="AT733" s="237"/>
      <c r="AU733" s="237"/>
      <c r="AV733" s="237"/>
      <c r="AW733" s="13"/>
      <c r="AX733" s="13"/>
    </row>
    <row r="734" spans="1:50" ht="12.75" customHeight="1" x14ac:dyDescent="0.2">
      <c r="A734" s="144">
        <f t="shared" si="154"/>
        <v>16</v>
      </c>
      <c r="B734" s="9">
        <v>711</v>
      </c>
      <c r="C734" s="213"/>
      <c r="D734" s="214"/>
      <c r="E734" s="79" t="str">
        <f>IF(ISBLANK(D734), "", VLOOKUP(D734, Z!$A$2:$C$4127, 3, FALSE))</f>
        <v/>
      </c>
      <c r="F734" s="215"/>
      <c r="G734" s="216"/>
      <c r="H734" s="217" t="b">
        <v>0</v>
      </c>
      <c r="I734" s="217" t="b">
        <v>0</v>
      </c>
      <c r="J734" s="152" t="str">
        <f t="shared" si="157"/>
        <v>-</v>
      </c>
      <c r="K734" s="218"/>
      <c r="L734" s="219"/>
      <c r="M734" s="220"/>
      <c r="N734" s="152" t="str">
        <f t="shared" si="158"/>
        <v>-</v>
      </c>
      <c r="O734" s="221"/>
      <c r="P734" s="222"/>
      <c r="Q734" s="214"/>
      <c r="R734" s="223"/>
      <c r="S734" s="213"/>
      <c r="T734" s="214"/>
      <c r="U734" s="79" t="str">
        <f>IF(ISBLANK(T734), "", VLOOKUP(T734, Z!$A$2:$C$4127, 3, FALSE))</f>
        <v/>
      </c>
      <c r="V734" s="225"/>
      <c r="W734" s="160">
        <f t="shared" si="159"/>
        <v>0</v>
      </c>
      <c r="X734" s="237"/>
      <c r="Y734" s="241">
        <f t="shared" si="160"/>
        <v>0</v>
      </c>
      <c r="Z734" s="242">
        <f t="shared" si="161"/>
        <v>15</v>
      </c>
      <c r="AA734" s="242">
        <v>0.75</v>
      </c>
      <c r="AB734" s="242">
        <f t="shared" si="155"/>
        <v>1.8</v>
      </c>
      <c r="AC734" s="242">
        <f t="shared" si="162"/>
        <v>43</v>
      </c>
      <c r="AD734" s="241" t="str" cm="1">
        <f t="array" ref="AD734">IFERROR(INDEX($AO$26:$AO$35, AF734), "-")</f>
        <v>-</v>
      </c>
      <c r="AE734" s="243" cm="1">
        <f t="array" ref="AE734">IFERROR(INDEX(($AP$26:$AS$35,$AP$36:$AV$40), IF($Y$20="B", MATCH($AF734, $AN$36:$AN$40, 0), MATCH($AF734, $AN$26:$AN$35, 0)), MATCH($AK734, $AP$25:$AV$25, 0), IF($Y$20="B", 2, 1)), 0)</f>
        <v>0</v>
      </c>
      <c r="AF734" s="244" t="str">
        <f t="shared" si="156"/>
        <v>-</v>
      </c>
      <c r="AG734" s="244" t="str">
        <f t="shared" si="163"/>
        <v>-</v>
      </c>
      <c r="AH734" s="245" t="str">
        <f t="shared" si="164"/>
        <v>-</v>
      </c>
      <c r="AI734" s="245" t="str">
        <f t="shared" si="165"/>
        <v>-</v>
      </c>
      <c r="AJ734" s="245" t="str" cm="1">
        <f t="array" ref="AJ734">IF($AG734=1, IF(ISBLANK($L734), "!", $L734), IFERROR(_xlfn.SWITCH(TRUE, AH734&lt;=0.5, "A", AH734&lt;=1, "B", AH734&lt;=1.5, "C", AH734&lt;=2, "D", AH734&lt;=2.5, "E", AH734&lt;=3, "F", AH734&lt;=1000, "G"), "-"))</f>
        <v>-</v>
      </c>
      <c r="AK734" s="245" t="str">
        <f t="shared" si="166"/>
        <v>-</v>
      </c>
      <c r="AL734" s="246" t="str">
        <f t="shared" si="167"/>
        <v>-</v>
      </c>
      <c r="AM734" s="237"/>
      <c r="AN734" s="237"/>
      <c r="AO734" s="237"/>
      <c r="AP734" s="237"/>
      <c r="AQ734" s="237"/>
      <c r="AR734" s="237"/>
      <c r="AS734" s="237"/>
      <c r="AT734" s="237"/>
      <c r="AU734" s="237"/>
      <c r="AV734" s="237"/>
      <c r="AW734" s="13"/>
      <c r="AX734" s="13"/>
    </row>
    <row r="735" spans="1:50" ht="12.75" customHeight="1" x14ac:dyDescent="0.2">
      <c r="A735" s="144">
        <f t="shared" si="154"/>
        <v>16</v>
      </c>
      <c r="B735" s="9">
        <v>712</v>
      </c>
      <c r="C735" s="213"/>
      <c r="D735" s="214"/>
      <c r="E735" s="79" t="str">
        <f>IF(ISBLANK(D735), "", VLOOKUP(D735, Z!$A$2:$C$4127, 3, FALSE))</f>
        <v/>
      </c>
      <c r="F735" s="215"/>
      <c r="G735" s="216"/>
      <c r="H735" s="217" t="b">
        <v>0</v>
      </c>
      <c r="I735" s="217" t="b">
        <v>0</v>
      </c>
      <c r="J735" s="152" t="str">
        <f t="shared" si="157"/>
        <v>-</v>
      </c>
      <c r="K735" s="218"/>
      <c r="L735" s="219"/>
      <c r="M735" s="220"/>
      <c r="N735" s="152" t="str">
        <f t="shared" si="158"/>
        <v>-</v>
      </c>
      <c r="O735" s="221"/>
      <c r="P735" s="222"/>
      <c r="Q735" s="214"/>
      <c r="R735" s="223"/>
      <c r="S735" s="213"/>
      <c r="T735" s="214"/>
      <c r="U735" s="79" t="str">
        <f>IF(ISBLANK(T735), "", VLOOKUP(T735, Z!$A$2:$C$4127, 3, FALSE))</f>
        <v/>
      </c>
      <c r="V735" s="225"/>
      <c r="W735" s="160">
        <f t="shared" si="159"/>
        <v>0</v>
      </c>
      <c r="X735" s="237"/>
      <c r="Y735" s="241">
        <f t="shared" si="160"/>
        <v>0</v>
      </c>
      <c r="Z735" s="242">
        <f t="shared" si="161"/>
        <v>15</v>
      </c>
      <c r="AA735" s="242">
        <v>0.75</v>
      </c>
      <c r="AB735" s="242">
        <f t="shared" si="155"/>
        <v>1.8</v>
      </c>
      <c r="AC735" s="242">
        <f t="shared" si="162"/>
        <v>43</v>
      </c>
      <c r="AD735" s="241" t="str" cm="1">
        <f t="array" ref="AD735">IFERROR(INDEX($AO$26:$AO$35, AF735), "-")</f>
        <v>-</v>
      </c>
      <c r="AE735" s="243" cm="1">
        <f t="array" ref="AE735">IFERROR(INDEX(($AP$26:$AS$35,$AP$36:$AV$40), IF($Y$20="B", MATCH($AF735, $AN$36:$AN$40, 0), MATCH($AF735, $AN$26:$AN$35, 0)), MATCH($AK735, $AP$25:$AV$25, 0), IF($Y$20="B", 2, 1)), 0)</f>
        <v>0</v>
      </c>
      <c r="AF735" s="244" t="str">
        <f t="shared" si="156"/>
        <v>-</v>
      </c>
      <c r="AG735" s="244" t="str">
        <f t="shared" si="163"/>
        <v>-</v>
      </c>
      <c r="AH735" s="245" t="str">
        <f t="shared" si="164"/>
        <v>-</v>
      </c>
      <c r="AI735" s="245" t="str">
        <f t="shared" si="165"/>
        <v>-</v>
      </c>
      <c r="AJ735" s="245" t="str" cm="1">
        <f t="array" ref="AJ735">IF($AG735=1, IF(ISBLANK($L735), "!", $L735), IFERROR(_xlfn.SWITCH(TRUE, AH735&lt;=0.5, "A", AH735&lt;=1, "B", AH735&lt;=1.5, "C", AH735&lt;=2, "D", AH735&lt;=2.5, "E", AH735&lt;=3, "F", AH735&lt;=1000, "G"), "-"))</f>
        <v>-</v>
      </c>
      <c r="AK735" s="245" t="str">
        <f t="shared" si="166"/>
        <v>-</v>
      </c>
      <c r="AL735" s="246" t="str">
        <f t="shared" si="167"/>
        <v>-</v>
      </c>
      <c r="AM735" s="237"/>
      <c r="AN735" s="237"/>
      <c r="AO735" s="237"/>
      <c r="AP735" s="237"/>
      <c r="AQ735" s="237"/>
      <c r="AR735" s="237"/>
      <c r="AS735" s="237"/>
      <c r="AT735" s="237"/>
      <c r="AU735" s="237"/>
      <c r="AV735" s="237"/>
      <c r="AW735" s="13"/>
      <c r="AX735" s="13"/>
    </row>
    <row r="736" spans="1:50" ht="12.75" customHeight="1" x14ac:dyDescent="0.2">
      <c r="A736" s="144">
        <f t="shared" si="154"/>
        <v>16</v>
      </c>
      <c r="B736" s="9">
        <v>713</v>
      </c>
      <c r="C736" s="213"/>
      <c r="D736" s="214"/>
      <c r="E736" s="79" t="str">
        <f>IF(ISBLANK(D736), "", VLOOKUP(D736, Z!$A$2:$C$4127, 3, FALSE))</f>
        <v/>
      </c>
      <c r="F736" s="215"/>
      <c r="G736" s="216"/>
      <c r="H736" s="217" t="b">
        <v>0</v>
      </c>
      <c r="I736" s="217" t="b">
        <v>0</v>
      </c>
      <c r="J736" s="152" t="str">
        <f t="shared" si="157"/>
        <v>-</v>
      </c>
      <c r="K736" s="218"/>
      <c r="L736" s="219"/>
      <c r="M736" s="220"/>
      <c r="N736" s="152" t="str">
        <f t="shared" si="158"/>
        <v>-</v>
      </c>
      <c r="O736" s="221"/>
      <c r="P736" s="222"/>
      <c r="Q736" s="214"/>
      <c r="R736" s="223"/>
      <c r="S736" s="213"/>
      <c r="T736" s="214"/>
      <c r="U736" s="79" t="str">
        <f>IF(ISBLANK(T736), "", VLOOKUP(T736, Z!$A$2:$C$4127, 3, FALSE))</f>
        <v/>
      </c>
      <c r="V736" s="225"/>
      <c r="W736" s="160">
        <f t="shared" si="159"/>
        <v>0</v>
      </c>
      <c r="X736" s="237"/>
      <c r="Y736" s="241">
        <f t="shared" si="160"/>
        <v>0</v>
      </c>
      <c r="Z736" s="242">
        <f t="shared" si="161"/>
        <v>15</v>
      </c>
      <c r="AA736" s="242">
        <v>0.75</v>
      </c>
      <c r="AB736" s="242">
        <f t="shared" si="155"/>
        <v>1.8</v>
      </c>
      <c r="AC736" s="242">
        <f t="shared" si="162"/>
        <v>43</v>
      </c>
      <c r="AD736" s="241" t="str" cm="1">
        <f t="array" ref="AD736">IFERROR(INDEX($AO$26:$AO$35, AF736), "-")</f>
        <v>-</v>
      </c>
      <c r="AE736" s="243" cm="1">
        <f t="array" ref="AE736">IFERROR(INDEX(($AP$26:$AS$35,$AP$36:$AV$40), IF($Y$20="B", MATCH($AF736, $AN$36:$AN$40, 0), MATCH($AF736, $AN$26:$AN$35, 0)), MATCH($AK736, $AP$25:$AV$25, 0), IF($Y$20="B", 2, 1)), 0)</f>
        <v>0</v>
      </c>
      <c r="AF736" s="244" t="str">
        <f t="shared" si="156"/>
        <v>-</v>
      </c>
      <c r="AG736" s="244" t="str">
        <f t="shared" si="163"/>
        <v>-</v>
      </c>
      <c r="AH736" s="245" t="str">
        <f t="shared" si="164"/>
        <v>-</v>
      </c>
      <c r="AI736" s="245" t="str">
        <f t="shared" si="165"/>
        <v>-</v>
      </c>
      <c r="AJ736" s="245" t="str" cm="1">
        <f t="array" ref="AJ736">IF($AG736=1, IF(ISBLANK($L736), "!", $L736), IFERROR(_xlfn.SWITCH(TRUE, AH736&lt;=0.5, "A", AH736&lt;=1, "B", AH736&lt;=1.5, "C", AH736&lt;=2, "D", AH736&lt;=2.5, "E", AH736&lt;=3, "F", AH736&lt;=1000, "G"), "-"))</f>
        <v>-</v>
      </c>
      <c r="AK736" s="245" t="str">
        <f t="shared" si="166"/>
        <v>-</v>
      </c>
      <c r="AL736" s="246" t="str">
        <f t="shared" si="167"/>
        <v>-</v>
      </c>
      <c r="AM736" s="237"/>
      <c r="AN736" s="237"/>
      <c r="AO736" s="237"/>
      <c r="AP736" s="237"/>
      <c r="AQ736" s="237"/>
      <c r="AR736" s="237"/>
      <c r="AS736" s="237"/>
      <c r="AT736" s="237"/>
      <c r="AU736" s="237"/>
      <c r="AV736" s="237"/>
      <c r="AW736" s="13"/>
      <c r="AX736" s="13"/>
    </row>
    <row r="737" spans="1:50" ht="12.75" customHeight="1" x14ac:dyDescent="0.2">
      <c r="A737" s="144">
        <f t="shared" si="154"/>
        <v>16</v>
      </c>
      <c r="B737" s="9">
        <v>714</v>
      </c>
      <c r="C737" s="213"/>
      <c r="D737" s="214"/>
      <c r="E737" s="79" t="str">
        <f>IF(ISBLANK(D737), "", VLOOKUP(D737, Z!$A$2:$C$4127, 3, FALSE))</f>
        <v/>
      </c>
      <c r="F737" s="215"/>
      <c r="G737" s="216"/>
      <c r="H737" s="217" t="b">
        <v>0</v>
      </c>
      <c r="I737" s="217" t="b">
        <v>0</v>
      </c>
      <c r="J737" s="152" t="str">
        <f t="shared" si="157"/>
        <v>-</v>
      </c>
      <c r="K737" s="218"/>
      <c r="L737" s="219"/>
      <c r="M737" s="220"/>
      <c r="N737" s="152" t="str">
        <f t="shared" si="158"/>
        <v>-</v>
      </c>
      <c r="O737" s="221"/>
      <c r="P737" s="222"/>
      <c r="Q737" s="214"/>
      <c r="R737" s="223"/>
      <c r="S737" s="213"/>
      <c r="T737" s="214"/>
      <c r="U737" s="79" t="str">
        <f>IF(ISBLANK(T737), "", VLOOKUP(T737, Z!$A$2:$C$4127, 3, FALSE))</f>
        <v/>
      </c>
      <c r="V737" s="225"/>
      <c r="W737" s="160">
        <f t="shared" si="159"/>
        <v>0</v>
      </c>
      <c r="X737" s="237"/>
      <c r="Y737" s="241">
        <f t="shared" si="160"/>
        <v>0</v>
      </c>
      <c r="Z737" s="242">
        <f t="shared" si="161"/>
        <v>15</v>
      </c>
      <c r="AA737" s="242">
        <v>0.75</v>
      </c>
      <c r="AB737" s="242">
        <f t="shared" si="155"/>
        <v>1.8</v>
      </c>
      <c r="AC737" s="242">
        <f t="shared" si="162"/>
        <v>43</v>
      </c>
      <c r="AD737" s="241" t="str" cm="1">
        <f t="array" ref="AD737">IFERROR(INDEX($AO$26:$AO$35, AF737), "-")</f>
        <v>-</v>
      </c>
      <c r="AE737" s="243" cm="1">
        <f t="array" ref="AE737">IFERROR(INDEX(($AP$26:$AS$35,$AP$36:$AV$40), IF($Y$20="B", MATCH($AF737, $AN$36:$AN$40, 0), MATCH($AF737, $AN$26:$AN$35, 0)), MATCH($AK737, $AP$25:$AV$25, 0), IF($Y$20="B", 2, 1)), 0)</f>
        <v>0</v>
      </c>
      <c r="AF737" s="244" t="str">
        <f t="shared" si="156"/>
        <v>-</v>
      </c>
      <c r="AG737" s="244" t="str">
        <f t="shared" si="163"/>
        <v>-</v>
      </c>
      <c r="AH737" s="245" t="str">
        <f t="shared" si="164"/>
        <v>-</v>
      </c>
      <c r="AI737" s="245" t="str">
        <f t="shared" si="165"/>
        <v>-</v>
      </c>
      <c r="AJ737" s="245" t="str" cm="1">
        <f t="array" ref="AJ737">IF($AG737=1, IF(ISBLANK($L737), "!", $L737), IFERROR(_xlfn.SWITCH(TRUE, AH737&lt;=0.5, "A", AH737&lt;=1, "B", AH737&lt;=1.5, "C", AH737&lt;=2, "D", AH737&lt;=2.5, "E", AH737&lt;=3, "F", AH737&lt;=1000, "G"), "-"))</f>
        <v>-</v>
      </c>
      <c r="AK737" s="245" t="str">
        <f t="shared" si="166"/>
        <v>-</v>
      </c>
      <c r="AL737" s="246" t="str">
        <f t="shared" si="167"/>
        <v>-</v>
      </c>
      <c r="AM737" s="237"/>
      <c r="AN737" s="237"/>
      <c r="AO737" s="237"/>
      <c r="AP737" s="237"/>
      <c r="AQ737" s="237"/>
      <c r="AR737" s="237"/>
      <c r="AS737" s="237"/>
      <c r="AT737" s="237"/>
      <c r="AU737" s="237"/>
      <c r="AV737" s="237"/>
      <c r="AW737" s="13"/>
      <c r="AX737" s="13"/>
    </row>
    <row r="738" spans="1:50" ht="12.75" customHeight="1" x14ac:dyDescent="0.2">
      <c r="A738" s="144">
        <f t="shared" si="154"/>
        <v>16</v>
      </c>
      <c r="B738" s="9">
        <v>715</v>
      </c>
      <c r="C738" s="213"/>
      <c r="D738" s="214"/>
      <c r="E738" s="79" t="str">
        <f>IF(ISBLANK(D738), "", VLOOKUP(D738, Z!$A$2:$C$4127, 3, FALSE))</f>
        <v/>
      </c>
      <c r="F738" s="215"/>
      <c r="G738" s="216"/>
      <c r="H738" s="217" t="b">
        <v>0</v>
      </c>
      <c r="I738" s="217" t="b">
        <v>0</v>
      </c>
      <c r="J738" s="152" t="str">
        <f t="shared" si="157"/>
        <v>-</v>
      </c>
      <c r="K738" s="218"/>
      <c r="L738" s="219"/>
      <c r="M738" s="220"/>
      <c r="N738" s="152" t="str">
        <f t="shared" si="158"/>
        <v>-</v>
      </c>
      <c r="O738" s="221"/>
      <c r="P738" s="222"/>
      <c r="Q738" s="214"/>
      <c r="R738" s="223"/>
      <c r="S738" s="213"/>
      <c r="T738" s="214"/>
      <c r="U738" s="79" t="str">
        <f>IF(ISBLANK(T738), "", VLOOKUP(T738, Z!$A$2:$C$4127, 3, FALSE))</f>
        <v/>
      </c>
      <c r="V738" s="225"/>
      <c r="W738" s="160">
        <f t="shared" si="159"/>
        <v>0</v>
      </c>
      <c r="X738" s="237"/>
      <c r="Y738" s="241">
        <f t="shared" si="160"/>
        <v>0</v>
      </c>
      <c r="Z738" s="242">
        <f t="shared" si="161"/>
        <v>15</v>
      </c>
      <c r="AA738" s="242">
        <v>0.75</v>
      </c>
      <c r="AB738" s="242">
        <f t="shared" si="155"/>
        <v>1.8</v>
      </c>
      <c r="AC738" s="242">
        <f t="shared" si="162"/>
        <v>43</v>
      </c>
      <c r="AD738" s="241" t="str" cm="1">
        <f t="array" ref="AD738">IFERROR(INDEX($AO$26:$AO$35, AF738), "-")</f>
        <v>-</v>
      </c>
      <c r="AE738" s="243" cm="1">
        <f t="array" ref="AE738">IFERROR(INDEX(($AP$26:$AS$35,$AP$36:$AV$40), IF($Y$20="B", MATCH($AF738, $AN$36:$AN$40, 0), MATCH($AF738, $AN$26:$AN$35, 0)), MATCH($AK738, $AP$25:$AV$25, 0), IF($Y$20="B", 2, 1)), 0)</f>
        <v>0</v>
      </c>
      <c r="AF738" s="244" t="str">
        <f t="shared" si="156"/>
        <v>-</v>
      </c>
      <c r="AG738" s="244" t="str">
        <f t="shared" si="163"/>
        <v>-</v>
      </c>
      <c r="AH738" s="245" t="str">
        <f t="shared" si="164"/>
        <v>-</v>
      </c>
      <c r="AI738" s="245" t="str">
        <f t="shared" si="165"/>
        <v>-</v>
      </c>
      <c r="AJ738" s="245" t="str" cm="1">
        <f t="array" ref="AJ738">IF($AG738=1, IF(ISBLANK($L738), "!", $L738), IFERROR(_xlfn.SWITCH(TRUE, AH738&lt;=0.5, "A", AH738&lt;=1, "B", AH738&lt;=1.5, "C", AH738&lt;=2, "D", AH738&lt;=2.5, "E", AH738&lt;=3, "F", AH738&lt;=1000, "G"), "-"))</f>
        <v>-</v>
      </c>
      <c r="AK738" s="245" t="str">
        <f t="shared" si="166"/>
        <v>-</v>
      </c>
      <c r="AL738" s="246" t="str">
        <f t="shared" si="167"/>
        <v>-</v>
      </c>
      <c r="AM738" s="237"/>
      <c r="AN738" s="237"/>
      <c r="AO738" s="237"/>
      <c r="AP738" s="237"/>
      <c r="AQ738" s="237"/>
      <c r="AR738" s="237"/>
      <c r="AS738" s="237"/>
      <c r="AT738" s="237"/>
      <c r="AU738" s="237"/>
      <c r="AV738" s="237"/>
      <c r="AW738" s="13"/>
      <c r="AX738" s="13"/>
    </row>
    <row r="739" spans="1:50" ht="12.75" customHeight="1" x14ac:dyDescent="0.2">
      <c r="A739" s="144">
        <f t="shared" si="154"/>
        <v>16</v>
      </c>
      <c r="B739" s="9">
        <v>716</v>
      </c>
      <c r="C739" s="213"/>
      <c r="D739" s="214"/>
      <c r="E739" s="79" t="str">
        <f>IF(ISBLANK(D739), "", VLOOKUP(D739, Z!$A$2:$C$4127, 3, FALSE))</f>
        <v/>
      </c>
      <c r="F739" s="215"/>
      <c r="G739" s="216"/>
      <c r="H739" s="217" t="b">
        <v>0</v>
      </c>
      <c r="I739" s="217" t="b">
        <v>0</v>
      </c>
      <c r="J739" s="152" t="str">
        <f t="shared" si="157"/>
        <v>-</v>
      </c>
      <c r="K739" s="218"/>
      <c r="L739" s="219"/>
      <c r="M739" s="220"/>
      <c r="N739" s="152" t="str">
        <f t="shared" si="158"/>
        <v>-</v>
      </c>
      <c r="O739" s="221"/>
      <c r="P739" s="222"/>
      <c r="Q739" s="214"/>
      <c r="R739" s="223"/>
      <c r="S739" s="213"/>
      <c r="T739" s="214"/>
      <c r="U739" s="79" t="str">
        <f>IF(ISBLANK(T739), "", VLOOKUP(T739, Z!$A$2:$C$4127, 3, FALSE))</f>
        <v/>
      </c>
      <c r="V739" s="225"/>
      <c r="W739" s="160">
        <f t="shared" si="159"/>
        <v>0</v>
      </c>
      <c r="X739" s="237"/>
      <c r="Y739" s="241">
        <f t="shared" si="160"/>
        <v>0</v>
      </c>
      <c r="Z739" s="242">
        <f t="shared" si="161"/>
        <v>15</v>
      </c>
      <c r="AA739" s="242">
        <v>0.75</v>
      </c>
      <c r="AB739" s="242">
        <f t="shared" si="155"/>
        <v>1.8</v>
      </c>
      <c r="AC739" s="242">
        <f t="shared" si="162"/>
        <v>43</v>
      </c>
      <c r="AD739" s="241" t="str" cm="1">
        <f t="array" ref="AD739">IFERROR(INDEX($AO$26:$AO$35, AF739), "-")</f>
        <v>-</v>
      </c>
      <c r="AE739" s="243" cm="1">
        <f t="array" ref="AE739">IFERROR(INDEX(($AP$26:$AS$35,$AP$36:$AV$40), IF($Y$20="B", MATCH($AF739, $AN$36:$AN$40, 0), MATCH($AF739, $AN$26:$AN$35, 0)), MATCH($AK739, $AP$25:$AV$25, 0), IF($Y$20="B", 2, 1)), 0)</f>
        <v>0</v>
      </c>
      <c r="AF739" s="244" t="str">
        <f t="shared" si="156"/>
        <v>-</v>
      </c>
      <c r="AG739" s="244" t="str">
        <f t="shared" si="163"/>
        <v>-</v>
      </c>
      <c r="AH739" s="245" t="str">
        <f t="shared" si="164"/>
        <v>-</v>
      </c>
      <c r="AI739" s="245" t="str">
        <f t="shared" si="165"/>
        <v>-</v>
      </c>
      <c r="AJ739" s="245" t="str" cm="1">
        <f t="array" ref="AJ739">IF($AG739=1, IF(ISBLANK($L739), "!", $L739), IFERROR(_xlfn.SWITCH(TRUE, AH739&lt;=0.5, "A", AH739&lt;=1, "B", AH739&lt;=1.5, "C", AH739&lt;=2, "D", AH739&lt;=2.5, "E", AH739&lt;=3, "F", AH739&lt;=1000, "G"), "-"))</f>
        <v>-</v>
      </c>
      <c r="AK739" s="245" t="str">
        <f t="shared" si="166"/>
        <v>-</v>
      </c>
      <c r="AL739" s="246" t="str">
        <f t="shared" si="167"/>
        <v>-</v>
      </c>
      <c r="AM739" s="237"/>
      <c r="AN739" s="237"/>
      <c r="AO739" s="237"/>
      <c r="AP739" s="237"/>
      <c r="AQ739" s="237"/>
      <c r="AR739" s="237"/>
      <c r="AS739" s="237"/>
      <c r="AT739" s="237"/>
      <c r="AU739" s="237"/>
      <c r="AV739" s="237"/>
      <c r="AW739" s="13"/>
      <c r="AX739" s="13"/>
    </row>
    <row r="740" spans="1:50" ht="12.75" customHeight="1" x14ac:dyDescent="0.2">
      <c r="A740" s="144">
        <f t="shared" si="154"/>
        <v>16</v>
      </c>
      <c r="B740" s="9">
        <v>717</v>
      </c>
      <c r="C740" s="213"/>
      <c r="D740" s="214"/>
      <c r="E740" s="79" t="str">
        <f>IF(ISBLANK(D740), "", VLOOKUP(D740, Z!$A$2:$C$4127, 3, FALSE))</f>
        <v/>
      </c>
      <c r="F740" s="215"/>
      <c r="G740" s="216"/>
      <c r="H740" s="217" t="b">
        <v>0</v>
      </c>
      <c r="I740" s="217" t="b">
        <v>0</v>
      </c>
      <c r="J740" s="152" t="str">
        <f t="shared" si="157"/>
        <v>-</v>
      </c>
      <c r="K740" s="218"/>
      <c r="L740" s="219"/>
      <c r="M740" s="220"/>
      <c r="N740" s="152" t="str">
        <f t="shared" si="158"/>
        <v>-</v>
      </c>
      <c r="O740" s="221"/>
      <c r="P740" s="222"/>
      <c r="Q740" s="214"/>
      <c r="R740" s="223"/>
      <c r="S740" s="213"/>
      <c r="T740" s="214"/>
      <c r="U740" s="79" t="str">
        <f>IF(ISBLANK(T740), "", VLOOKUP(T740, Z!$A$2:$C$4127, 3, FALSE))</f>
        <v/>
      </c>
      <c r="V740" s="225"/>
      <c r="W740" s="160">
        <f t="shared" si="159"/>
        <v>0</v>
      </c>
      <c r="X740" s="237"/>
      <c r="Y740" s="241">
        <f t="shared" si="160"/>
        <v>0</v>
      </c>
      <c r="Z740" s="242">
        <f t="shared" si="161"/>
        <v>15</v>
      </c>
      <c r="AA740" s="242">
        <v>0.75</v>
      </c>
      <c r="AB740" s="242">
        <f t="shared" si="155"/>
        <v>1.8</v>
      </c>
      <c r="AC740" s="242">
        <f t="shared" si="162"/>
        <v>43</v>
      </c>
      <c r="AD740" s="241" t="str" cm="1">
        <f t="array" ref="AD740">IFERROR(INDEX($AO$26:$AO$35, AF740), "-")</f>
        <v>-</v>
      </c>
      <c r="AE740" s="243" cm="1">
        <f t="array" ref="AE740">IFERROR(INDEX(($AP$26:$AS$35,$AP$36:$AV$40), IF($Y$20="B", MATCH($AF740, $AN$36:$AN$40, 0), MATCH($AF740, $AN$26:$AN$35, 0)), MATCH($AK740, $AP$25:$AV$25, 0), IF($Y$20="B", 2, 1)), 0)</f>
        <v>0</v>
      </c>
      <c r="AF740" s="244" t="str">
        <f t="shared" si="156"/>
        <v>-</v>
      </c>
      <c r="AG740" s="244" t="str">
        <f t="shared" si="163"/>
        <v>-</v>
      </c>
      <c r="AH740" s="245" t="str">
        <f t="shared" si="164"/>
        <v>-</v>
      </c>
      <c r="AI740" s="245" t="str">
        <f t="shared" si="165"/>
        <v>-</v>
      </c>
      <c r="AJ740" s="245" t="str" cm="1">
        <f t="array" ref="AJ740">IF($AG740=1, IF(ISBLANK($L740), "!", $L740), IFERROR(_xlfn.SWITCH(TRUE, AH740&lt;=0.5, "A", AH740&lt;=1, "B", AH740&lt;=1.5, "C", AH740&lt;=2, "D", AH740&lt;=2.5, "E", AH740&lt;=3, "F", AH740&lt;=1000, "G"), "-"))</f>
        <v>-</v>
      </c>
      <c r="AK740" s="245" t="str">
        <f t="shared" si="166"/>
        <v>-</v>
      </c>
      <c r="AL740" s="246" t="str">
        <f t="shared" si="167"/>
        <v>-</v>
      </c>
      <c r="AM740" s="237"/>
      <c r="AN740" s="237"/>
      <c r="AO740" s="237"/>
      <c r="AP740" s="237"/>
      <c r="AQ740" s="237"/>
      <c r="AR740" s="237"/>
      <c r="AS740" s="237"/>
      <c r="AT740" s="237"/>
      <c r="AU740" s="237"/>
      <c r="AV740" s="237"/>
      <c r="AW740" s="13"/>
      <c r="AX740" s="13"/>
    </row>
    <row r="741" spans="1:50" ht="12.75" customHeight="1" x14ac:dyDescent="0.2">
      <c r="A741" s="144">
        <f t="shared" si="154"/>
        <v>16</v>
      </c>
      <c r="B741" s="9">
        <v>718</v>
      </c>
      <c r="C741" s="213"/>
      <c r="D741" s="214"/>
      <c r="E741" s="79" t="str">
        <f>IF(ISBLANK(D741), "", VLOOKUP(D741, Z!$A$2:$C$4127, 3, FALSE))</f>
        <v/>
      </c>
      <c r="F741" s="215"/>
      <c r="G741" s="216"/>
      <c r="H741" s="217" t="b">
        <v>0</v>
      </c>
      <c r="I741" s="217" t="b">
        <v>0</v>
      </c>
      <c r="J741" s="152" t="str">
        <f t="shared" si="157"/>
        <v>-</v>
      </c>
      <c r="K741" s="218"/>
      <c r="L741" s="219"/>
      <c r="M741" s="220"/>
      <c r="N741" s="152" t="str">
        <f t="shared" si="158"/>
        <v>-</v>
      </c>
      <c r="O741" s="221"/>
      <c r="P741" s="222"/>
      <c r="Q741" s="214"/>
      <c r="R741" s="223"/>
      <c r="S741" s="213"/>
      <c r="T741" s="214"/>
      <c r="U741" s="79" t="str">
        <f>IF(ISBLANK(T741), "", VLOOKUP(T741, Z!$A$2:$C$4127, 3, FALSE))</f>
        <v/>
      </c>
      <c r="V741" s="225"/>
      <c r="W741" s="160">
        <f t="shared" si="159"/>
        <v>0</v>
      </c>
      <c r="X741" s="237"/>
      <c r="Y741" s="241">
        <f t="shared" si="160"/>
        <v>0</v>
      </c>
      <c r="Z741" s="242">
        <f t="shared" si="161"/>
        <v>15</v>
      </c>
      <c r="AA741" s="242">
        <v>0.75</v>
      </c>
      <c r="AB741" s="242">
        <f t="shared" si="155"/>
        <v>1.8</v>
      </c>
      <c r="AC741" s="242">
        <f t="shared" si="162"/>
        <v>43</v>
      </c>
      <c r="AD741" s="241" t="str" cm="1">
        <f t="array" ref="AD741">IFERROR(INDEX($AO$26:$AO$35, AF741), "-")</f>
        <v>-</v>
      </c>
      <c r="AE741" s="243" cm="1">
        <f t="array" ref="AE741">IFERROR(INDEX(($AP$26:$AS$35,$AP$36:$AV$40), IF($Y$20="B", MATCH($AF741, $AN$36:$AN$40, 0), MATCH($AF741, $AN$26:$AN$35, 0)), MATCH($AK741, $AP$25:$AV$25, 0), IF($Y$20="B", 2, 1)), 0)</f>
        <v>0</v>
      </c>
      <c r="AF741" s="244" t="str">
        <f t="shared" si="156"/>
        <v>-</v>
      </c>
      <c r="AG741" s="244" t="str">
        <f t="shared" si="163"/>
        <v>-</v>
      </c>
      <c r="AH741" s="245" t="str">
        <f t="shared" si="164"/>
        <v>-</v>
      </c>
      <c r="AI741" s="245" t="str">
        <f t="shared" si="165"/>
        <v>-</v>
      </c>
      <c r="AJ741" s="245" t="str" cm="1">
        <f t="array" ref="AJ741">IF($AG741=1, IF(ISBLANK($L741), "!", $L741), IFERROR(_xlfn.SWITCH(TRUE, AH741&lt;=0.5, "A", AH741&lt;=1, "B", AH741&lt;=1.5, "C", AH741&lt;=2, "D", AH741&lt;=2.5, "E", AH741&lt;=3, "F", AH741&lt;=1000, "G"), "-"))</f>
        <v>-</v>
      </c>
      <c r="AK741" s="245" t="str">
        <f t="shared" si="166"/>
        <v>-</v>
      </c>
      <c r="AL741" s="246" t="str">
        <f t="shared" si="167"/>
        <v>-</v>
      </c>
      <c r="AM741" s="237"/>
      <c r="AN741" s="237"/>
      <c r="AO741" s="237"/>
      <c r="AP741" s="237"/>
      <c r="AQ741" s="237"/>
      <c r="AR741" s="237"/>
      <c r="AS741" s="237"/>
      <c r="AT741" s="237"/>
      <c r="AU741" s="237"/>
      <c r="AV741" s="237"/>
      <c r="AW741" s="13"/>
      <c r="AX741" s="13"/>
    </row>
    <row r="742" spans="1:50" ht="12.75" customHeight="1" x14ac:dyDescent="0.2">
      <c r="A742" s="144">
        <f t="shared" si="154"/>
        <v>16</v>
      </c>
      <c r="B742" s="9">
        <v>719</v>
      </c>
      <c r="C742" s="213"/>
      <c r="D742" s="214"/>
      <c r="E742" s="79" t="str">
        <f>IF(ISBLANK(D742), "", VLOOKUP(D742, Z!$A$2:$C$4127, 3, FALSE))</f>
        <v/>
      </c>
      <c r="F742" s="215"/>
      <c r="G742" s="216"/>
      <c r="H742" s="217" t="b">
        <v>0</v>
      </c>
      <c r="I742" s="217" t="b">
        <v>0</v>
      </c>
      <c r="J742" s="152" t="str">
        <f t="shared" si="157"/>
        <v>-</v>
      </c>
      <c r="K742" s="218"/>
      <c r="L742" s="219"/>
      <c r="M742" s="220"/>
      <c r="N742" s="152" t="str">
        <f t="shared" si="158"/>
        <v>-</v>
      </c>
      <c r="O742" s="221"/>
      <c r="P742" s="222"/>
      <c r="Q742" s="214"/>
      <c r="R742" s="223"/>
      <c r="S742" s="213"/>
      <c r="T742" s="214"/>
      <c r="U742" s="79" t="str">
        <f>IF(ISBLANK(T742), "", VLOOKUP(T742, Z!$A$2:$C$4127, 3, FALSE))</f>
        <v/>
      </c>
      <c r="V742" s="225"/>
      <c r="W742" s="160">
        <f t="shared" si="159"/>
        <v>0</v>
      </c>
      <c r="X742" s="237"/>
      <c r="Y742" s="241">
        <f t="shared" si="160"/>
        <v>0</v>
      </c>
      <c r="Z742" s="242">
        <f t="shared" si="161"/>
        <v>15</v>
      </c>
      <c r="AA742" s="242">
        <v>0.75</v>
      </c>
      <c r="AB742" s="242">
        <f t="shared" si="155"/>
        <v>1.8</v>
      </c>
      <c r="AC742" s="242">
        <f t="shared" si="162"/>
        <v>43</v>
      </c>
      <c r="AD742" s="241" t="str" cm="1">
        <f t="array" ref="AD742">IFERROR(INDEX($AO$26:$AO$35, AF742), "-")</f>
        <v>-</v>
      </c>
      <c r="AE742" s="243" cm="1">
        <f t="array" ref="AE742">IFERROR(INDEX(($AP$26:$AS$35,$AP$36:$AV$40), IF($Y$20="B", MATCH($AF742, $AN$36:$AN$40, 0), MATCH($AF742, $AN$26:$AN$35, 0)), MATCH($AK742, $AP$25:$AV$25, 0), IF($Y$20="B", 2, 1)), 0)</f>
        <v>0</v>
      </c>
      <c r="AF742" s="244" t="str">
        <f t="shared" si="156"/>
        <v>-</v>
      </c>
      <c r="AG742" s="244" t="str">
        <f t="shared" si="163"/>
        <v>-</v>
      </c>
      <c r="AH742" s="245" t="str">
        <f t="shared" si="164"/>
        <v>-</v>
      </c>
      <c r="AI742" s="245" t="str">
        <f t="shared" si="165"/>
        <v>-</v>
      </c>
      <c r="AJ742" s="245" t="str" cm="1">
        <f t="array" ref="AJ742">IF($AG742=1, IF(ISBLANK($L742), "!", $L742), IFERROR(_xlfn.SWITCH(TRUE, AH742&lt;=0.5, "A", AH742&lt;=1, "B", AH742&lt;=1.5, "C", AH742&lt;=2, "D", AH742&lt;=2.5, "E", AH742&lt;=3, "F", AH742&lt;=1000, "G"), "-"))</f>
        <v>-</v>
      </c>
      <c r="AK742" s="245" t="str">
        <f t="shared" si="166"/>
        <v>-</v>
      </c>
      <c r="AL742" s="246" t="str">
        <f t="shared" si="167"/>
        <v>-</v>
      </c>
      <c r="AM742" s="237"/>
      <c r="AN742" s="237"/>
      <c r="AO742" s="237"/>
      <c r="AP742" s="237"/>
      <c r="AQ742" s="237"/>
      <c r="AR742" s="237"/>
      <c r="AS742" s="237"/>
      <c r="AT742" s="237"/>
      <c r="AU742" s="237"/>
      <c r="AV742" s="237"/>
      <c r="AW742" s="13"/>
      <c r="AX742" s="13"/>
    </row>
    <row r="743" spans="1:50" ht="12.75" customHeight="1" x14ac:dyDescent="0.2">
      <c r="A743" s="144">
        <f t="shared" si="154"/>
        <v>16</v>
      </c>
      <c r="B743" s="9">
        <v>720</v>
      </c>
      <c r="C743" s="213"/>
      <c r="D743" s="214"/>
      <c r="E743" s="79" t="str">
        <f>IF(ISBLANK(D743), "", VLOOKUP(D743, Z!$A$2:$C$4127, 3, FALSE))</f>
        <v/>
      </c>
      <c r="F743" s="215"/>
      <c r="G743" s="216"/>
      <c r="H743" s="217" t="b">
        <v>0</v>
      </c>
      <c r="I743" s="217" t="b">
        <v>0</v>
      </c>
      <c r="J743" s="152" t="str">
        <f t="shared" si="157"/>
        <v>-</v>
      </c>
      <c r="K743" s="218"/>
      <c r="L743" s="219"/>
      <c r="M743" s="220"/>
      <c r="N743" s="152" t="str">
        <f t="shared" si="158"/>
        <v>-</v>
      </c>
      <c r="O743" s="221"/>
      <c r="P743" s="222"/>
      <c r="Q743" s="214"/>
      <c r="R743" s="223"/>
      <c r="S743" s="213"/>
      <c r="T743" s="214"/>
      <c r="U743" s="79" t="str">
        <f>IF(ISBLANK(T743), "", VLOOKUP(T743, Z!$A$2:$C$4127, 3, FALSE))</f>
        <v/>
      </c>
      <c r="V743" s="225"/>
      <c r="W743" s="160">
        <f t="shared" si="159"/>
        <v>0</v>
      </c>
      <c r="X743" s="237"/>
      <c r="Y743" s="241">
        <f t="shared" si="160"/>
        <v>0</v>
      </c>
      <c r="Z743" s="242">
        <f t="shared" si="161"/>
        <v>15</v>
      </c>
      <c r="AA743" s="242">
        <v>0.75</v>
      </c>
      <c r="AB743" s="242">
        <f t="shared" si="155"/>
        <v>1.8</v>
      </c>
      <c r="AC743" s="242">
        <f t="shared" si="162"/>
        <v>43</v>
      </c>
      <c r="AD743" s="241" t="str" cm="1">
        <f t="array" ref="AD743">IFERROR(INDEX($AO$26:$AO$35, AF743), "-")</f>
        <v>-</v>
      </c>
      <c r="AE743" s="243" cm="1">
        <f t="array" ref="AE743">IFERROR(INDEX(($AP$26:$AS$35,$AP$36:$AV$40), IF($Y$20="B", MATCH($AF743, $AN$36:$AN$40, 0), MATCH($AF743, $AN$26:$AN$35, 0)), MATCH($AK743, $AP$25:$AV$25, 0), IF($Y$20="B", 2, 1)), 0)</f>
        <v>0</v>
      </c>
      <c r="AF743" s="244" t="str">
        <f t="shared" si="156"/>
        <v>-</v>
      </c>
      <c r="AG743" s="244" t="str">
        <f t="shared" si="163"/>
        <v>-</v>
      </c>
      <c r="AH743" s="245" t="str">
        <f t="shared" si="164"/>
        <v>-</v>
      </c>
      <c r="AI743" s="245" t="str">
        <f t="shared" si="165"/>
        <v>-</v>
      </c>
      <c r="AJ743" s="245" t="str" cm="1">
        <f t="array" ref="AJ743">IF($AG743=1, IF(ISBLANK($L743), "!", $L743), IFERROR(_xlfn.SWITCH(TRUE, AH743&lt;=0.5, "A", AH743&lt;=1, "B", AH743&lt;=1.5, "C", AH743&lt;=2, "D", AH743&lt;=2.5, "E", AH743&lt;=3, "F", AH743&lt;=1000, "G"), "-"))</f>
        <v>-</v>
      </c>
      <c r="AK743" s="245" t="str">
        <f t="shared" si="166"/>
        <v>-</v>
      </c>
      <c r="AL743" s="246" t="str">
        <f t="shared" si="167"/>
        <v>-</v>
      </c>
      <c r="AM743" s="237"/>
      <c r="AN743" s="237"/>
      <c r="AO743" s="237"/>
      <c r="AP743" s="237"/>
      <c r="AQ743" s="237"/>
      <c r="AR743" s="237"/>
      <c r="AS743" s="237"/>
      <c r="AT743" s="237"/>
      <c r="AU743" s="237"/>
      <c r="AV743" s="237"/>
      <c r="AW743" s="13"/>
      <c r="AX743" s="13"/>
    </row>
    <row r="744" spans="1:50" ht="12.75" customHeight="1" x14ac:dyDescent="0.2">
      <c r="A744" s="144">
        <f t="shared" si="154"/>
        <v>16</v>
      </c>
      <c r="B744" s="9">
        <v>721</v>
      </c>
      <c r="C744" s="213"/>
      <c r="D744" s="214"/>
      <c r="E744" s="79" t="str">
        <f>IF(ISBLANK(D744), "", VLOOKUP(D744, Z!$A$2:$C$4127, 3, FALSE))</f>
        <v/>
      </c>
      <c r="F744" s="215"/>
      <c r="G744" s="216"/>
      <c r="H744" s="217" t="b">
        <v>0</v>
      </c>
      <c r="I744" s="217" t="b">
        <v>0</v>
      </c>
      <c r="J744" s="152" t="str">
        <f t="shared" si="157"/>
        <v>-</v>
      </c>
      <c r="K744" s="218"/>
      <c r="L744" s="219"/>
      <c r="M744" s="220"/>
      <c r="N744" s="152" t="str">
        <f t="shared" si="158"/>
        <v>-</v>
      </c>
      <c r="O744" s="221"/>
      <c r="P744" s="222"/>
      <c r="Q744" s="214"/>
      <c r="R744" s="223"/>
      <c r="S744" s="213"/>
      <c r="T744" s="214"/>
      <c r="U744" s="79" t="str">
        <f>IF(ISBLANK(T744), "", VLOOKUP(T744, Z!$A$2:$C$4127, 3, FALSE))</f>
        <v/>
      </c>
      <c r="V744" s="225"/>
      <c r="W744" s="160">
        <f t="shared" si="159"/>
        <v>0</v>
      </c>
      <c r="X744" s="237"/>
      <c r="Y744" s="241">
        <f t="shared" si="160"/>
        <v>0</v>
      </c>
      <c r="Z744" s="242">
        <f t="shared" si="161"/>
        <v>15</v>
      </c>
      <c r="AA744" s="242">
        <v>0.75</v>
      </c>
      <c r="AB744" s="242">
        <f t="shared" si="155"/>
        <v>1.8</v>
      </c>
      <c r="AC744" s="242">
        <f t="shared" si="162"/>
        <v>43</v>
      </c>
      <c r="AD744" s="241" t="str" cm="1">
        <f t="array" ref="AD744">IFERROR(INDEX($AO$26:$AO$35, AF744), "-")</f>
        <v>-</v>
      </c>
      <c r="AE744" s="243" cm="1">
        <f t="array" ref="AE744">IFERROR(INDEX(($AP$26:$AS$35,$AP$36:$AV$40), IF($Y$20="B", MATCH($AF744, $AN$36:$AN$40, 0), MATCH($AF744, $AN$26:$AN$35, 0)), MATCH($AK744, $AP$25:$AV$25, 0), IF($Y$20="B", 2, 1)), 0)</f>
        <v>0</v>
      </c>
      <c r="AF744" s="244" t="str">
        <f t="shared" si="156"/>
        <v>-</v>
      </c>
      <c r="AG744" s="244" t="str">
        <f t="shared" si="163"/>
        <v>-</v>
      </c>
      <c r="AH744" s="245" t="str">
        <f t="shared" si="164"/>
        <v>-</v>
      </c>
      <c r="AI744" s="245" t="str">
        <f t="shared" si="165"/>
        <v>-</v>
      </c>
      <c r="AJ744" s="245" t="str" cm="1">
        <f t="array" ref="AJ744">IF($AG744=1, IF(ISBLANK($L744), "!", $L744), IFERROR(_xlfn.SWITCH(TRUE, AH744&lt;=0.5, "A", AH744&lt;=1, "B", AH744&lt;=1.5, "C", AH744&lt;=2, "D", AH744&lt;=2.5, "E", AH744&lt;=3, "F", AH744&lt;=1000, "G"), "-"))</f>
        <v>-</v>
      </c>
      <c r="AK744" s="245" t="str">
        <f t="shared" si="166"/>
        <v>-</v>
      </c>
      <c r="AL744" s="246" t="str">
        <f t="shared" si="167"/>
        <v>-</v>
      </c>
      <c r="AM744" s="237"/>
      <c r="AN744" s="237"/>
      <c r="AO744" s="237"/>
      <c r="AP744" s="237"/>
      <c r="AQ744" s="237"/>
      <c r="AR744" s="237"/>
      <c r="AS744" s="237"/>
      <c r="AT744" s="237"/>
      <c r="AU744" s="237"/>
      <c r="AV744" s="237"/>
      <c r="AW744" s="13"/>
      <c r="AX744" s="13"/>
    </row>
    <row r="745" spans="1:50" ht="12.75" customHeight="1" x14ac:dyDescent="0.2">
      <c r="A745" s="144">
        <f t="shared" si="154"/>
        <v>16</v>
      </c>
      <c r="B745" s="9">
        <v>722</v>
      </c>
      <c r="C745" s="213"/>
      <c r="D745" s="214"/>
      <c r="E745" s="79" t="str">
        <f>IF(ISBLANK(D745), "", VLOOKUP(D745, Z!$A$2:$C$4127, 3, FALSE))</f>
        <v/>
      </c>
      <c r="F745" s="215"/>
      <c r="G745" s="216"/>
      <c r="H745" s="217" t="b">
        <v>0</v>
      </c>
      <c r="I745" s="217" t="b">
        <v>0</v>
      </c>
      <c r="J745" s="152" t="str">
        <f t="shared" si="157"/>
        <v>-</v>
      </c>
      <c r="K745" s="218"/>
      <c r="L745" s="219"/>
      <c r="M745" s="220"/>
      <c r="N745" s="152" t="str">
        <f t="shared" si="158"/>
        <v>-</v>
      </c>
      <c r="O745" s="221"/>
      <c r="P745" s="222"/>
      <c r="Q745" s="214"/>
      <c r="R745" s="223"/>
      <c r="S745" s="213"/>
      <c r="T745" s="214"/>
      <c r="U745" s="79" t="str">
        <f>IF(ISBLANK(T745), "", VLOOKUP(T745, Z!$A$2:$C$4127, 3, FALSE))</f>
        <v/>
      </c>
      <c r="V745" s="225"/>
      <c r="W745" s="160">
        <f t="shared" si="159"/>
        <v>0</v>
      </c>
      <c r="X745" s="237"/>
      <c r="Y745" s="241">
        <f t="shared" si="160"/>
        <v>0</v>
      </c>
      <c r="Z745" s="242">
        <f t="shared" si="161"/>
        <v>15</v>
      </c>
      <c r="AA745" s="242">
        <v>0.75</v>
      </c>
      <c r="AB745" s="242">
        <f t="shared" si="155"/>
        <v>1.8</v>
      </c>
      <c r="AC745" s="242">
        <f t="shared" si="162"/>
        <v>43</v>
      </c>
      <c r="AD745" s="241" t="str" cm="1">
        <f t="array" ref="AD745">IFERROR(INDEX($AO$26:$AO$35, AF745), "-")</f>
        <v>-</v>
      </c>
      <c r="AE745" s="243" cm="1">
        <f t="array" ref="AE745">IFERROR(INDEX(($AP$26:$AS$35,$AP$36:$AV$40), IF($Y$20="B", MATCH($AF745, $AN$36:$AN$40, 0), MATCH($AF745, $AN$26:$AN$35, 0)), MATCH($AK745, $AP$25:$AV$25, 0), IF($Y$20="B", 2, 1)), 0)</f>
        <v>0</v>
      </c>
      <c r="AF745" s="244" t="str">
        <f t="shared" si="156"/>
        <v>-</v>
      </c>
      <c r="AG745" s="244" t="str">
        <f t="shared" si="163"/>
        <v>-</v>
      </c>
      <c r="AH745" s="245" t="str">
        <f t="shared" si="164"/>
        <v>-</v>
      </c>
      <c r="AI745" s="245" t="str">
        <f t="shared" si="165"/>
        <v>-</v>
      </c>
      <c r="AJ745" s="245" t="str" cm="1">
        <f t="array" ref="AJ745">IF($AG745=1, IF(ISBLANK($L745), "!", $L745), IFERROR(_xlfn.SWITCH(TRUE, AH745&lt;=0.5, "A", AH745&lt;=1, "B", AH745&lt;=1.5, "C", AH745&lt;=2, "D", AH745&lt;=2.5, "E", AH745&lt;=3, "F", AH745&lt;=1000, "G"), "-"))</f>
        <v>-</v>
      </c>
      <c r="AK745" s="245" t="str">
        <f t="shared" si="166"/>
        <v>-</v>
      </c>
      <c r="AL745" s="246" t="str">
        <f t="shared" si="167"/>
        <v>-</v>
      </c>
      <c r="AM745" s="237"/>
      <c r="AN745" s="237"/>
      <c r="AO745" s="237"/>
      <c r="AP745" s="237"/>
      <c r="AQ745" s="237"/>
      <c r="AR745" s="237"/>
      <c r="AS745" s="237"/>
      <c r="AT745" s="237"/>
      <c r="AU745" s="237"/>
      <c r="AV745" s="237"/>
      <c r="AW745" s="13"/>
      <c r="AX745" s="13"/>
    </row>
    <row r="746" spans="1:50" ht="12.75" customHeight="1" x14ac:dyDescent="0.2">
      <c r="A746" s="144">
        <f t="shared" si="154"/>
        <v>16</v>
      </c>
      <c r="B746" s="9">
        <v>723</v>
      </c>
      <c r="C746" s="213"/>
      <c r="D746" s="214"/>
      <c r="E746" s="79" t="str">
        <f>IF(ISBLANK(D746), "", VLOOKUP(D746, Z!$A$2:$C$4127, 3, FALSE))</f>
        <v/>
      </c>
      <c r="F746" s="215"/>
      <c r="G746" s="216"/>
      <c r="H746" s="217" t="b">
        <v>0</v>
      </c>
      <c r="I746" s="217" t="b">
        <v>0</v>
      </c>
      <c r="J746" s="152" t="str">
        <f t="shared" si="157"/>
        <v>-</v>
      </c>
      <c r="K746" s="218"/>
      <c r="L746" s="219"/>
      <c r="M746" s="220"/>
      <c r="N746" s="152" t="str">
        <f t="shared" si="158"/>
        <v>-</v>
      </c>
      <c r="O746" s="221"/>
      <c r="P746" s="222"/>
      <c r="Q746" s="214"/>
      <c r="R746" s="223"/>
      <c r="S746" s="213"/>
      <c r="T746" s="214"/>
      <c r="U746" s="79" t="str">
        <f>IF(ISBLANK(T746), "", VLOOKUP(T746, Z!$A$2:$C$4127, 3, FALSE))</f>
        <v/>
      </c>
      <c r="V746" s="225"/>
      <c r="W746" s="160">
        <f t="shared" si="159"/>
        <v>0</v>
      </c>
      <c r="X746" s="237"/>
      <c r="Y746" s="241">
        <f t="shared" si="160"/>
        <v>0</v>
      </c>
      <c r="Z746" s="242">
        <f t="shared" si="161"/>
        <v>15</v>
      </c>
      <c r="AA746" s="242">
        <v>0.75</v>
      </c>
      <c r="AB746" s="242">
        <f t="shared" si="155"/>
        <v>1.8</v>
      </c>
      <c r="AC746" s="242">
        <f t="shared" si="162"/>
        <v>43</v>
      </c>
      <c r="AD746" s="241" t="str" cm="1">
        <f t="array" ref="AD746">IFERROR(INDEX($AO$26:$AO$35, AF746), "-")</f>
        <v>-</v>
      </c>
      <c r="AE746" s="243" cm="1">
        <f t="array" ref="AE746">IFERROR(INDEX(($AP$26:$AS$35,$AP$36:$AV$40), IF($Y$20="B", MATCH($AF746, $AN$36:$AN$40, 0), MATCH($AF746, $AN$26:$AN$35, 0)), MATCH($AK746, $AP$25:$AV$25, 0), IF($Y$20="B", 2, 1)), 0)</f>
        <v>0</v>
      </c>
      <c r="AF746" s="244" t="str">
        <f t="shared" si="156"/>
        <v>-</v>
      </c>
      <c r="AG746" s="244" t="str">
        <f t="shared" si="163"/>
        <v>-</v>
      </c>
      <c r="AH746" s="245" t="str">
        <f t="shared" si="164"/>
        <v>-</v>
      </c>
      <c r="AI746" s="245" t="str">
        <f t="shared" si="165"/>
        <v>-</v>
      </c>
      <c r="AJ746" s="245" t="str" cm="1">
        <f t="array" ref="AJ746">IF($AG746=1, IF(ISBLANK($L746), "!", $L746), IFERROR(_xlfn.SWITCH(TRUE, AH746&lt;=0.5, "A", AH746&lt;=1, "B", AH746&lt;=1.5, "C", AH746&lt;=2, "D", AH746&lt;=2.5, "E", AH746&lt;=3, "F", AH746&lt;=1000, "G"), "-"))</f>
        <v>-</v>
      </c>
      <c r="AK746" s="245" t="str">
        <f t="shared" si="166"/>
        <v>-</v>
      </c>
      <c r="AL746" s="246" t="str">
        <f t="shared" si="167"/>
        <v>-</v>
      </c>
      <c r="AM746" s="237"/>
      <c r="AN746" s="237"/>
      <c r="AO746" s="237"/>
      <c r="AP746" s="237"/>
      <c r="AQ746" s="237"/>
      <c r="AR746" s="237"/>
      <c r="AS746" s="237"/>
      <c r="AT746" s="237"/>
      <c r="AU746" s="237"/>
      <c r="AV746" s="237"/>
      <c r="AW746" s="13"/>
      <c r="AX746" s="13"/>
    </row>
    <row r="747" spans="1:50" ht="12.75" customHeight="1" x14ac:dyDescent="0.2">
      <c r="A747" s="144">
        <f t="shared" si="154"/>
        <v>16</v>
      </c>
      <c r="B747" s="9">
        <v>724</v>
      </c>
      <c r="C747" s="213"/>
      <c r="D747" s="214"/>
      <c r="E747" s="79" t="str">
        <f>IF(ISBLANK(D747), "", VLOOKUP(D747, Z!$A$2:$C$4127, 3, FALSE))</f>
        <v/>
      </c>
      <c r="F747" s="215"/>
      <c r="G747" s="216"/>
      <c r="H747" s="217" t="b">
        <v>0</v>
      </c>
      <c r="I747" s="217" t="b">
        <v>0</v>
      </c>
      <c r="J747" s="152" t="str">
        <f t="shared" si="157"/>
        <v>-</v>
      </c>
      <c r="K747" s="218"/>
      <c r="L747" s="219"/>
      <c r="M747" s="220"/>
      <c r="N747" s="152" t="str">
        <f t="shared" si="158"/>
        <v>-</v>
      </c>
      <c r="O747" s="221"/>
      <c r="P747" s="222"/>
      <c r="Q747" s="214"/>
      <c r="R747" s="223"/>
      <c r="S747" s="213"/>
      <c r="T747" s="214"/>
      <c r="U747" s="79" t="str">
        <f>IF(ISBLANK(T747), "", VLOOKUP(T747, Z!$A$2:$C$4127, 3, FALSE))</f>
        <v/>
      </c>
      <c r="V747" s="225"/>
      <c r="W747" s="160">
        <f t="shared" si="159"/>
        <v>0</v>
      </c>
      <c r="X747" s="237"/>
      <c r="Y747" s="241">
        <f t="shared" si="160"/>
        <v>0</v>
      </c>
      <c r="Z747" s="242">
        <f t="shared" si="161"/>
        <v>15</v>
      </c>
      <c r="AA747" s="242">
        <v>0.75</v>
      </c>
      <c r="AB747" s="242">
        <f t="shared" si="155"/>
        <v>1.8</v>
      </c>
      <c r="AC747" s="242">
        <f t="shared" si="162"/>
        <v>43</v>
      </c>
      <c r="AD747" s="241" t="str" cm="1">
        <f t="array" ref="AD747">IFERROR(INDEX($AO$26:$AO$35, AF747), "-")</f>
        <v>-</v>
      </c>
      <c r="AE747" s="243" cm="1">
        <f t="array" ref="AE747">IFERROR(INDEX(($AP$26:$AS$35,$AP$36:$AV$40), IF($Y$20="B", MATCH($AF747, $AN$36:$AN$40, 0), MATCH($AF747, $AN$26:$AN$35, 0)), MATCH($AK747, $AP$25:$AV$25, 0), IF($Y$20="B", 2, 1)), 0)</f>
        <v>0</v>
      </c>
      <c r="AF747" s="244" t="str">
        <f t="shared" si="156"/>
        <v>-</v>
      </c>
      <c r="AG747" s="244" t="str">
        <f t="shared" si="163"/>
        <v>-</v>
      </c>
      <c r="AH747" s="245" t="str">
        <f t="shared" si="164"/>
        <v>-</v>
      </c>
      <c r="AI747" s="245" t="str">
        <f t="shared" si="165"/>
        <v>-</v>
      </c>
      <c r="AJ747" s="245" t="str" cm="1">
        <f t="array" ref="AJ747">IF($AG747=1, IF(ISBLANK($L747), "!", $L747), IFERROR(_xlfn.SWITCH(TRUE, AH747&lt;=0.5, "A", AH747&lt;=1, "B", AH747&lt;=1.5, "C", AH747&lt;=2, "D", AH747&lt;=2.5, "E", AH747&lt;=3, "F", AH747&lt;=1000, "G"), "-"))</f>
        <v>-</v>
      </c>
      <c r="AK747" s="245" t="str">
        <f t="shared" si="166"/>
        <v>-</v>
      </c>
      <c r="AL747" s="246" t="str">
        <f t="shared" si="167"/>
        <v>-</v>
      </c>
      <c r="AM747" s="237"/>
      <c r="AN747" s="237"/>
      <c r="AO747" s="237"/>
      <c r="AP747" s="237"/>
      <c r="AQ747" s="237"/>
      <c r="AR747" s="237"/>
      <c r="AS747" s="237"/>
      <c r="AT747" s="237"/>
      <c r="AU747" s="237"/>
      <c r="AV747" s="237"/>
      <c r="AW747" s="13"/>
      <c r="AX747" s="13"/>
    </row>
    <row r="748" spans="1:50" ht="12.75" customHeight="1" x14ac:dyDescent="0.2">
      <c r="A748" s="144">
        <f t="shared" si="154"/>
        <v>16</v>
      </c>
      <c r="B748" s="9">
        <v>725</v>
      </c>
      <c r="C748" s="213"/>
      <c r="D748" s="214"/>
      <c r="E748" s="79" t="str">
        <f>IF(ISBLANK(D748), "", VLOOKUP(D748, Z!$A$2:$C$4127, 3, FALSE))</f>
        <v/>
      </c>
      <c r="F748" s="215"/>
      <c r="G748" s="216"/>
      <c r="H748" s="217" t="b">
        <v>0</v>
      </c>
      <c r="I748" s="217" t="b">
        <v>0</v>
      </c>
      <c r="J748" s="152" t="str">
        <f t="shared" si="157"/>
        <v>-</v>
      </c>
      <c r="K748" s="218"/>
      <c r="L748" s="219"/>
      <c r="M748" s="220"/>
      <c r="N748" s="152" t="str">
        <f t="shared" si="158"/>
        <v>-</v>
      </c>
      <c r="O748" s="221"/>
      <c r="P748" s="222"/>
      <c r="Q748" s="214"/>
      <c r="R748" s="223"/>
      <c r="S748" s="213"/>
      <c r="T748" s="214"/>
      <c r="U748" s="79" t="str">
        <f>IF(ISBLANK(T748), "", VLOOKUP(T748, Z!$A$2:$C$4127, 3, FALSE))</f>
        <v/>
      </c>
      <c r="V748" s="225"/>
      <c r="W748" s="160">
        <f t="shared" si="159"/>
        <v>0</v>
      </c>
      <c r="X748" s="237"/>
      <c r="Y748" s="241">
        <f t="shared" si="160"/>
        <v>0</v>
      </c>
      <c r="Z748" s="242">
        <f t="shared" si="161"/>
        <v>15</v>
      </c>
      <c r="AA748" s="242">
        <v>0.75</v>
      </c>
      <c r="AB748" s="242">
        <f t="shared" si="155"/>
        <v>1.8</v>
      </c>
      <c r="AC748" s="242">
        <f t="shared" si="162"/>
        <v>43</v>
      </c>
      <c r="AD748" s="241" t="str" cm="1">
        <f t="array" ref="AD748">IFERROR(INDEX($AO$26:$AO$35, AF748), "-")</f>
        <v>-</v>
      </c>
      <c r="AE748" s="243" cm="1">
        <f t="array" ref="AE748">IFERROR(INDEX(($AP$26:$AS$35,$AP$36:$AV$40), IF($Y$20="B", MATCH($AF748, $AN$36:$AN$40, 0), MATCH($AF748, $AN$26:$AN$35, 0)), MATCH($AK748, $AP$25:$AV$25, 0), IF($Y$20="B", 2, 1)), 0)</f>
        <v>0</v>
      </c>
      <c r="AF748" s="244" t="str">
        <f t="shared" si="156"/>
        <v>-</v>
      </c>
      <c r="AG748" s="244" t="str">
        <f t="shared" si="163"/>
        <v>-</v>
      </c>
      <c r="AH748" s="245" t="str">
        <f t="shared" si="164"/>
        <v>-</v>
      </c>
      <c r="AI748" s="245" t="str">
        <f t="shared" si="165"/>
        <v>-</v>
      </c>
      <c r="AJ748" s="245" t="str" cm="1">
        <f t="array" ref="AJ748">IF($AG748=1, IF(ISBLANK($L748), "!", $L748), IFERROR(_xlfn.SWITCH(TRUE, AH748&lt;=0.5, "A", AH748&lt;=1, "B", AH748&lt;=1.5, "C", AH748&lt;=2, "D", AH748&lt;=2.5, "E", AH748&lt;=3, "F", AH748&lt;=1000, "G"), "-"))</f>
        <v>-</v>
      </c>
      <c r="AK748" s="245" t="str">
        <f t="shared" si="166"/>
        <v>-</v>
      </c>
      <c r="AL748" s="246" t="str">
        <f t="shared" si="167"/>
        <v>-</v>
      </c>
      <c r="AM748" s="237"/>
      <c r="AN748" s="237"/>
      <c r="AO748" s="237"/>
      <c r="AP748" s="237"/>
      <c r="AQ748" s="237"/>
      <c r="AR748" s="237"/>
      <c r="AS748" s="237"/>
      <c r="AT748" s="237"/>
      <c r="AU748" s="237"/>
      <c r="AV748" s="237"/>
      <c r="AW748" s="13"/>
      <c r="AX748" s="13"/>
    </row>
    <row r="749" spans="1:50" ht="12.75" customHeight="1" x14ac:dyDescent="0.2">
      <c r="A749" s="144">
        <f t="shared" si="154"/>
        <v>16</v>
      </c>
      <c r="B749" s="9">
        <v>726</v>
      </c>
      <c r="C749" s="213"/>
      <c r="D749" s="214"/>
      <c r="E749" s="79" t="str">
        <f>IF(ISBLANK(D749), "", VLOOKUP(D749, Z!$A$2:$C$4127, 3, FALSE))</f>
        <v/>
      </c>
      <c r="F749" s="215"/>
      <c r="G749" s="216"/>
      <c r="H749" s="217" t="b">
        <v>0</v>
      </c>
      <c r="I749" s="217" t="b">
        <v>0</v>
      </c>
      <c r="J749" s="152" t="str">
        <f t="shared" si="157"/>
        <v>-</v>
      </c>
      <c r="K749" s="218"/>
      <c r="L749" s="219"/>
      <c r="M749" s="220"/>
      <c r="N749" s="152" t="str">
        <f t="shared" si="158"/>
        <v>-</v>
      </c>
      <c r="O749" s="221"/>
      <c r="P749" s="222"/>
      <c r="Q749" s="214"/>
      <c r="R749" s="223"/>
      <c r="S749" s="213"/>
      <c r="T749" s="214"/>
      <c r="U749" s="79" t="str">
        <f>IF(ISBLANK(T749), "", VLOOKUP(T749, Z!$A$2:$C$4127, 3, FALSE))</f>
        <v/>
      </c>
      <c r="V749" s="225"/>
      <c r="W749" s="160">
        <f t="shared" si="159"/>
        <v>0</v>
      </c>
      <c r="X749" s="237"/>
      <c r="Y749" s="241">
        <f t="shared" si="160"/>
        <v>0</v>
      </c>
      <c r="Z749" s="242">
        <f t="shared" si="161"/>
        <v>15</v>
      </c>
      <c r="AA749" s="242">
        <v>0.75</v>
      </c>
      <c r="AB749" s="242">
        <f t="shared" si="155"/>
        <v>1.8</v>
      </c>
      <c r="AC749" s="242">
        <f t="shared" si="162"/>
        <v>43</v>
      </c>
      <c r="AD749" s="241" t="str" cm="1">
        <f t="array" ref="AD749">IFERROR(INDEX($AO$26:$AO$35, AF749), "-")</f>
        <v>-</v>
      </c>
      <c r="AE749" s="243" cm="1">
        <f t="array" ref="AE749">IFERROR(INDEX(($AP$26:$AS$35,$AP$36:$AV$40), IF($Y$20="B", MATCH($AF749, $AN$36:$AN$40, 0), MATCH($AF749, $AN$26:$AN$35, 0)), MATCH($AK749, $AP$25:$AV$25, 0), IF($Y$20="B", 2, 1)), 0)</f>
        <v>0</v>
      </c>
      <c r="AF749" s="244" t="str">
        <f t="shared" si="156"/>
        <v>-</v>
      </c>
      <c r="AG749" s="244" t="str">
        <f t="shared" si="163"/>
        <v>-</v>
      </c>
      <c r="AH749" s="245" t="str">
        <f t="shared" si="164"/>
        <v>-</v>
      </c>
      <c r="AI749" s="245" t="str">
        <f t="shared" si="165"/>
        <v>-</v>
      </c>
      <c r="AJ749" s="245" t="str" cm="1">
        <f t="array" ref="AJ749">IF($AG749=1, IF(ISBLANK($L749), "!", $L749), IFERROR(_xlfn.SWITCH(TRUE, AH749&lt;=0.5, "A", AH749&lt;=1, "B", AH749&lt;=1.5, "C", AH749&lt;=2, "D", AH749&lt;=2.5, "E", AH749&lt;=3, "F", AH749&lt;=1000, "G"), "-"))</f>
        <v>-</v>
      </c>
      <c r="AK749" s="245" t="str">
        <f t="shared" si="166"/>
        <v>-</v>
      </c>
      <c r="AL749" s="246" t="str">
        <f t="shared" si="167"/>
        <v>-</v>
      </c>
      <c r="AM749" s="237"/>
      <c r="AN749" s="237"/>
      <c r="AO749" s="237"/>
      <c r="AP749" s="237"/>
      <c r="AQ749" s="237"/>
      <c r="AR749" s="237"/>
      <c r="AS749" s="237"/>
      <c r="AT749" s="237"/>
      <c r="AU749" s="237"/>
      <c r="AV749" s="237"/>
      <c r="AW749" s="13"/>
      <c r="AX749" s="13"/>
    </row>
    <row r="750" spans="1:50" ht="12.75" customHeight="1" x14ac:dyDescent="0.2">
      <c r="A750" s="144">
        <f t="shared" si="154"/>
        <v>16</v>
      </c>
      <c r="B750" s="9">
        <v>727</v>
      </c>
      <c r="C750" s="213"/>
      <c r="D750" s="214"/>
      <c r="E750" s="79" t="str">
        <f>IF(ISBLANK(D750), "", VLOOKUP(D750, Z!$A$2:$C$4127, 3, FALSE))</f>
        <v/>
      </c>
      <c r="F750" s="215"/>
      <c r="G750" s="216"/>
      <c r="H750" s="217" t="b">
        <v>0</v>
      </c>
      <c r="I750" s="217" t="b">
        <v>0</v>
      </c>
      <c r="J750" s="152" t="str">
        <f t="shared" si="157"/>
        <v>-</v>
      </c>
      <c r="K750" s="218"/>
      <c r="L750" s="219"/>
      <c r="M750" s="220"/>
      <c r="N750" s="152" t="str">
        <f t="shared" si="158"/>
        <v>-</v>
      </c>
      <c r="O750" s="221"/>
      <c r="P750" s="222"/>
      <c r="Q750" s="214"/>
      <c r="R750" s="223"/>
      <c r="S750" s="213"/>
      <c r="T750" s="214"/>
      <c r="U750" s="79" t="str">
        <f>IF(ISBLANK(T750), "", VLOOKUP(T750, Z!$A$2:$C$4127, 3, FALSE))</f>
        <v/>
      </c>
      <c r="V750" s="225"/>
      <c r="W750" s="160">
        <f t="shared" si="159"/>
        <v>0</v>
      </c>
      <c r="X750" s="237"/>
      <c r="Y750" s="241">
        <f t="shared" si="160"/>
        <v>0</v>
      </c>
      <c r="Z750" s="242">
        <f t="shared" si="161"/>
        <v>15</v>
      </c>
      <c r="AA750" s="242">
        <v>0.75</v>
      </c>
      <c r="AB750" s="242">
        <f t="shared" si="155"/>
        <v>1.8</v>
      </c>
      <c r="AC750" s="242">
        <f t="shared" si="162"/>
        <v>43</v>
      </c>
      <c r="AD750" s="241" t="str" cm="1">
        <f t="array" ref="AD750">IFERROR(INDEX($AO$26:$AO$35, AF750), "-")</f>
        <v>-</v>
      </c>
      <c r="AE750" s="243" cm="1">
        <f t="array" ref="AE750">IFERROR(INDEX(($AP$26:$AS$35,$AP$36:$AV$40), IF($Y$20="B", MATCH($AF750, $AN$36:$AN$40, 0), MATCH($AF750, $AN$26:$AN$35, 0)), MATCH($AK750, $AP$25:$AV$25, 0), IF($Y$20="B", 2, 1)), 0)</f>
        <v>0</v>
      </c>
      <c r="AF750" s="244" t="str">
        <f t="shared" si="156"/>
        <v>-</v>
      </c>
      <c r="AG750" s="244" t="str">
        <f t="shared" si="163"/>
        <v>-</v>
      </c>
      <c r="AH750" s="245" t="str">
        <f t="shared" si="164"/>
        <v>-</v>
      </c>
      <c r="AI750" s="245" t="str">
        <f t="shared" si="165"/>
        <v>-</v>
      </c>
      <c r="AJ750" s="245" t="str" cm="1">
        <f t="array" ref="AJ750">IF($AG750=1, IF(ISBLANK($L750), "!", $L750), IFERROR(_xlfn.SWITCH(TRUE, AH750&lt;=0.5, "A", AH750&lt;=1, "B", AH750&lt;=1.5, "C", AH750&lt;=2, "D", AH750&lt;=2.5, "E", AH750&lt;=3, "F", AH750&lt;=1000, "G"), "-"))</f>
        <v>-</v>
      </c>
      <c r="AK750" s="245" t="str">
        <f t="shared" si="166"/>
        <v>-</v>
      </c>
      <c r="AL750" s="246" t="str">
        <f t="shared" si="167"/>
        <v>-</v>
      </c>
      <c r="AM750" s="237"/>
      <c r="AN750" s="237"/>
      <c r="AO750" s="237"/>
      <c r="AP750" s="237"/>
      <c r="AQ750" s="237"/>
      <c r="AR750" s="237"/>
      <c r="AS750" s="237"/>
      <c r="AT750" s="237"/>
      <c r="AU750" s="237"/>
      <c r="AV750" s="237"/>
      <c r="AW750" s="13"/>
      <c r="AX750" s="13"/>
    </row>
    <row r="751" spans="1:50" ht="12.75" customHeight="1" x14ac:dyDescent="0.2">
      <c r="A751" s="144">
        <f t="shared" si="154"/>
        <v>16</v>
      </c>
      <c r="B751" s="9">
        <v>728</v>
      </c>
      <c r="C751" s="213"/>
      <c r="D751" s="214"/>
      <c r="E751" s="79" t="str">
        <f>IF(ISBLANK(D751), "", VLOOKUP(D751, Z!$A$2:$C$4127, 3, FALSE))</f>
        <v/>
      </c>
      <c r="F751" s="215"/>
      <c r="G751" s="216"/>
      <c r="H751" s="217" t="b">
        <v>0</v>
      </c>
      <c r="I751" s="217" t="b">
        <v>0</v>
      </c>
      <c r="J751" s="152" t="str">
        <f t="shared" si="157"/>
        <v>-</v>
      </c>
      <c r="K751" s="218"/>
      <c r="L751" s="219"/>
      <c r="M751" s="220"/>
      <c r="N751" s="152" t="str">
        <f t="shared" si="158"/>
        <v>-</v>
      </c>
      <c r="O751" s="221"/>
      <c r="P751" s="222"/>
      <c r="Q751" s="214"/>
      <c r="R751" s="223"/>
      <c r="S751" s="213"/>
      <c r="T751" s="214"/>
      <c r="U751" s="79" t="str">
        <f>IF(ISBLANK(T751), "", VLOOKUP(T751, Z!$A$2:$C$4127, 3, FALSE))</f>
        <v/>
      </c>
      <c r="V751" s="225"/>
      <c r="W751" s="160">
        <f t="shared" si="159"/>
        <v>0</v>
      </c>
      <c r="X751" s="237"/>
      <c r="Y751" s="241">
        <f t="shared" si="160"/>
        <v>0</v>
      </c>
      <c r="Z751" s="242">
        <f t="shared" si="161"/>
        <v>15</v>
      </c>
      <c r="AA751" s="242">
        <v>0.75</v>
      </c>
      <c r="AB751" s="242">
        <f t="shared" si="155"/>
        <v>1.8</v>
      </c>
      <c r="AC751" s="242">
        <f t="shared" si="162"/>
        <v>43</v>
      </c>
      <c r="AD751" s="241" t="str" cm="1">
        <f t="array" ref="AD751">IFERROR(INDEX($AO$26:$AO$35, AF751), "-")</f>
        <v>-</v>
      </c>
      <c r="AE751" s="243" cm="1">
        <f t="array" ref="AE751">IFERROR(INDEX(($AP$26:$AS$35,$AP$36:$AV$40), IF($Y$20="B", MATCH($AF751, $AN$36:$AN$40, 0), MATCH($AF751, $AN$26:$AN$35, 0)), MATCH($AK751, $AP$25:$AV$25, 0), IF($Y$20="B", 2, 1)), 0)</f>
        <v>0</v>
      </c>
      <c r="AF751" s="244" t="str">
        <f t="shared" si="156"/>
        <v>-</v>
      </c>
      <c r="AG751" s="244" t="str">
        <f t="shared" si="163"/>
        <v>-</v>
      </c>
      <c r="AH751" s="245" t="str">
        <f t="shared" si="164"/>
        <v>-</v>
      </c>
      <c r="AI751" s="245" t="str">
        <f t="shared" si="165"/>
        <v>-</v>
      </c>
      <c r="AJ751" s="245" t="str" cm="1">
        <f t="array" ref="AJ751">IF($AG751=1, IF(ISBLANK($L751), "!", $L751), IFERROR(_xlfn.SWITCH(TRUE, AH751&lt;=0.5, "A", AH751&lt;=1, "B", AH751&lt;=1.5, "C", AH751&lt;=2, "D", AH751&lt;=2.5, "E", AH751&lt;=3, "F", AH751&lt;=1000, "G"), "-"))</f>
        <v>-</v>
      </c>
      <c r="AK751" s="245" t="str">
        <f t="shared" si="166"/>
        <v>-</v>
      </c>
      <c r="AL751" s="246" t="str">
        <f t="shared" si="167"/>
        <v>-</v>
      </c>
      <c r="AM751" s="237"/>
      <c r="AN751" s="237"/>
      <c r="AO751" s="237"/>
      <c r="AP751" s="237"/>
      <c r="AQ751" s="237"/>
      <c r="AR751" s="237"/>
      <c r="AS751" s="237"/>
      <c r="AT751" s="237"/>
      <c r="AU751" s="237"/>
      <c r="AV751" s="237"/>
      <c r="AW751" s="13"/>
      <c r="AX751" s="13"/>
    </row>
    <row r="752" spans="1:50" ht="12.75" customHeight="1" x14ac:dyDescent="0.2">
      <c r="A752" s="144">
        <f t="shared" si="154"/>
        <v>16</v>
      </c>
      <c r="B752" s="9">
        <v>729</v>
      </c>
      <c r="C752" s="213"/>
      <c r="D752" s="214"/>
      <c r="E752" s="79" t="str">
        <f>IF(ISBLANK(D752), "", VLOOKUP(D752, Z!$A$2:$C$4127, 3, FALSE))</f>
        <v/>
      </c>
      <c r="F752" s="215"/>
      <c r="G752" s="216"/>
      <c r="H752" s="217" t="b">
        <v>0</v>
      </c>
      <c r="I752" s="217" t="b">
        <v>0</v>
      </c>
      <c r="J752" s="152" t="str">
        <f t="shared" si="157"/>
        <v>-</v>
      </c>
      <c r="K752" s="218"/>
      <c r="L752" s="219"/>
      <c r="M752" s="220"/>
      <c r="N752" s="152" t="str">
        <f t="shared" si="158"/>
        <v>-</v>
      </c>
      <c r="O752" s="221"/>
      <c r="P752" s="222"/>
      <c r="Q752" s="214"/>
      <c r="R752" s="223"/>
      <c r="S752" s="213"/>
      <c r="T752" s="214"/>
      <c r="U752" s="79" t="str">
        <f>IF(ISBLANK(T752), "", VLOOKUP(T752, Z!$A$2:$C$4127, 3, FALSE))</f>
        <v/>
      </c>
      <c r="V752" s="225"/>
      <c r="W752" s="160">
        <f t="shared" si="159"/>
        <v>0</v>
      </c>
      <c r="X752" s="237"/>
      <c r="Y752" s="241">
        <f t="shared" si="160"/>
        <v>0</v>
      </c>
      <c r="Z752" s="242">
        <f t="shared" si="161"/>
        <v>15</v>
      </c>
      <c r="AA752" s="242">
        <v>0.75</v>
      </c>
      <c r="AB752" s="242">
        <f t="shared" si="155"/>
        <v>1.8</v>
      </c>
      <c r="AC752" s="242">
        <f t="shared" si="162"/>
        <v>43</v>
      </c>
      <c r="AD752" s="241" t="str" cm="1">
        <f t="array" ref="AD752">IFERROR(INDEX($AO$26:$AO$35, AF752), "-")</f>
        <v>-</v>
      </c>
      <c r="AE752" s="243" cm="1">
        <f t="array" ref="AE752">IFERROR(INDEX(($AP$26:$AS$35,$AP$36:$AV$40), IF($Y$20="B", MATCH($AF752, $AN$36:$AN$40, 0), MATCH($AF752, $AN$26:$AN$35, 0)), MATCH($AK752, $AP$25:$AV$25, 0), IF($Y$20="B", 2, 1)), 0)</f>
        <v>0</v>
      </c>
      <c r="AF752" s="244" t="str">
        <f t="shared" si="156"/>
        <v>-</v>
      </c>
      <c r="AG752" s="244" t="str">
        <f t="shared" si="163"/>
        <v>-</v>
      </c>
      <c r="AH752" s="245" t="str">
        <f t="shared" si="164"/>
        <v>-</v>
      </c>
      <c r="AI752" s="245" t="str">
        <f t="shared" si="165"/>
        <v>-</v>
      </c>
      <c r="AJ752" s="245" t="str" cm="1">
        <f t="array" ref="AJ752">IF($AG752=1, IF(ISBLANK($L752), "!", $L752), IFERROR(_xlfn.SWITCH(TRUE, AH752&lt;=0.5, "A", AH752&lt;=1, "B", AH752&lt;=1.5, "C", AH752&lt;=2, "D", AH752&lt;=2.5, "E", AH752&lt;=3, "F", AH752&lt;=1000, "G"), "-"))</f>
        <v>-</v>
      </c>
      <c r="AK752" s="245" t="str">
        <f t="shared" si="166"/>
        <v>-</v>
      </c>
      <c r="AL752" s="246" t="str">
        <f t="shared" si="167"/>
        <v>-</v>
      </c>
      <c r="AM752" s="237"/>
      <c r="AN752" s="237"/>
      <c r="AO752" s="237"/>
      <c r="AP752" s="237"/>
      <c r="AQ752" s="237"/>
      <c r="AR752" s="237"/>
      <c r="AS752" s="237"/>
      <c r="AT752" s="237"/>
      <c r="AU752" s="237"/>
      <c r="AV752" s="237"/>
      <c r="AW752" s="13"/>
      <c r="AX752" s="13"/>
    </row>
    <row r="753" spans="1:50" ht="12.75" customHeight="1" x14ac:dyDescent="0.2">
      <c r="A753" s="144">
        <f t="shared" si="154"/>
        <v>16</v>
      </c>
      <c r="B753" s="9">
        <v>730</v>
      </c>
      <c r="C753" s="213"/>
      <c r="D753" s="214"/>
      <c r="E753" s="79" t="str">
        <f>IF(ISBLANK(D753), "", VLOOKUP(D753, Z!$A$2:$C$4127, 3, FALSE))</f>
        <v/>
      </c>
      <c r="F753" s="215"/>
      <c r="G753" s="216"/>
      <c r="H753" s="217" t="b">
        <v>0</v>
      </c>
      <c r="I753" s="217" t="b">
        <v>0</v>
      </c>
      <c r="J753" s="152" t="str">
        <f t="shared" si="157"/>
        <v>-</v>
      </c>
      <c r="K753" s="218"/>
      <c r="L753" s="219"/>
      <c r="M753" s="220"/>
      <c r="N753" s="152" t="str">
        <f t="shared" si="158"/>
        <v>-</v>
      </c>
      <c r="O753" s="221"/>
      <c r="P753" s="222"/>
      <c r="Q753" s="214"/>
      <c r="R753" s="223"/>
      <c r="S753" s="213"/>
      <c r="T753" s="214"/>
      <c r="U753" s="79" t="str">
        <f>IF(ISBLANK(T753), "", VLOOKUP(T753, Z!$A$2:$C$4127, 3, FALSE))</f>
        <v/>
      </c>
      <c r="V753" s="225"/>
      <c r="W753" s="160">
        <f t="shared" si="159"/>
        <v>0</v>
      </c>
      <c r="X753" s="237"/>
      <c r="Y753" s="241">
        <f t="shared" si="160"/>
        <v>0</v>
      </c>
      <c r="Z753" s="242">
        <f t="shared" si="161"/>
        <v>15</v>
      </c>
      <c r="AA753" s="242">
        <v>0.75</v>
      </c>
      <c r="AB753" s="242">
        <f t="shared" si="155"/>
        <v>1.8</v>
      </c>
      <c r="AC753" s="242">
        <f t="shared" si="162"/>
        <v>43</v>
      </c>
      <c r="AD753" s="241" t="str" cm="1">
        <f t="array" ref="AD753">IFERROR(INDEX($AO$26:$AO$35, AF753), "-")</f>
        <v>-</v>
      </c>
      <c r="AE753" s="243" cm="1">
        <f t="array" ref="AE753">IFERROR(INDEX(($AP$26:$AS$35,$AP$36:$AV$40), IF($Y$20="B", MATCH($AF753, $AN$36:$AN$40, 0), MATCH($AF753, $AN$26:$AN$35, 0)), MATCH($AK753, $AP$25:$AV$25, 0), IF($Y$20="B", 2, 1)), 0)</f>
        <v>0</v>
      </c>
      <c r="AF753" s="244" t="str">
        <f t="shared" si="156"/>
        <v>-</v>
      </c>
      <c r="AG753" s="244" t="str">
        <f t="shared" si="163"/>
        <v>-</v>
      </c>
      <c r="AH753" s="245" t="str">
        <f t="shared" si="164"/>
        <v>-</v>
      </c>
      <c r="AI753" s="245" t="str">
        <f t="shared" si="165"/>
        <v>-</v>
      </c>
      <c r="AJ753" s="245" t="str" cm="1">
        <f t="array" ref="AJ753">IF($AG753=1, IF(ISBLANK($L753), "!", $L753), IFERROR(_xlfn.SWITCH(TRUE, AH753&lt;=0.5, "A", AH753&lt;=1, "B", AH753&lt;=1.5, "C", AH753&lt;=2, "D", AH753&lt;=2.5, "E", AH753&lt;=3, "F", AH753&lt;=1000, "G"), "-"))</f>
        <v>-</v>
      </c>
      <c r="AK753" s="245" t="str">
        <f t="shared" si="166"/>
        <v>-</v>
      </c>
      <c r="AL753" s="246" t="str">
        <f t="shared" si="167"/>
        <v>-</v>
      </c>
      <c r="AM753" s="237"/>
      <c r="AN753" s="237"/>
      <c r="AO753" s="237"/>
      <c r="AP753" s="237"/>
      <c r="AQ753" s="237"/>
      <c r="AR753" s="237"/>
      <c r="AS753" s="237"/>
      <c r="AT753" s="237"/>
      <c r="AU753" s="237"/>
      <c r="AV753" s="237"/>
      <c r="AW753" s="13"/>
      <c r="AX753" s="13"/>
    </row>
    <row r="754" spans="1:50" ht="12.75" customHeight="1" x14ac:dyDescent="0.2">
      <c r="A754" s="144">
        <f t="shared" si="154"/>
        <v>16</v>
      </c>
      <c r="B754" s="9">
        <v>731</v>
      </c>
      <c r="C754" s="213"/>
      <c r="D754" s="214"/>
      <c r="E754" s="79" t="str">
        <f>IF(ISBLANK(D754), "", VLOOKUP(D754, Z!$A$2:$C$4127, 3, FALSE))</f>
        <v/>
      </c>
      <c r="F754" s="215"/>
      <c r="G754" s="216"/>
      <c r="H754" s="217" t="b">
        <v>0</v>
      </c>
      <c r="I754" s="217" t="b">
        <v>0</v>
      </c>
      <c r="J754" s="152" t="str">
        <f t="shared" si="157"/>
        <v>-</v>
      </c>
      <c r="K754" s="218"/>
      <c r="L754" s="219"/>
      <c r="M754" s="220"/>
      <c r="N754" s="152" t="str">
        <f t="shared" si="158"/>
        <v>-</v>
      </c>
      <c r="O754" s="221"/>
      <c r="P754" s="222"/>
      <c r="Q754" s="214"/>
      <c r="R754" s="223"/>
      <c r="S754" s="213"/>
      <c r="T754" s="214"/>
      <c r="U754" s="79" t="str">
        <f>IF(ISBLANK(T754), "", VLOOKUP(T754, Z!$A$2:$C$4127, 3, FALSE))</f>
        <v/>
      </c>
      <c r="V754" s="225"/>
      <c r="W754" s="160">
        <f t="shared" si="159"/>
        <v>0</v>
      </c>
      <c r="X754" s="237"/>
      <c r="Y754" s="241">
        <f t="shared" si="160"/>
        <v>0</v>
      </c>
      <c r="Z754" s="242">
        <f t="shared" si="161"/>
        <v>15</v>
      </c>
      <c r="AA754" s="242">
        <v>0.75</v>
      </c>
      <c r="AB754" s="242">
        <f t="shared" si="155"/>
        <v>1.8</v>
      </c>
      <c r="AC754" s="242">
        <f t="shared" si="162"/>
        <v>43</v>
      </c>
      <c r="AD754" s="241" t="str" cm="1">
        <f t="array" ref="AD754">IFERROR(INDEX($AO$26:$AO$35, AF754), "-")</f>
        <v>-</v>
      </c>
      <c r="AE754" s="243" cm="1">
        <f t="array" ref="AE754">IFERROR(INDEX(($AP$26:$AS$35,$AP$36:$AV$40), IF($Y$20="B", MATCH($AF754, $AN$36:$AN$40, 0), MATCH($AF754, $AN$26:$AN$35, 0)), MATCH($AK754, $AP$25:$AV$25, 0), IF($Y$20="B", 2, 1)), 0)</f>
        <v>0</v>
      </c>
      <c r="AF754" s="244" t="str">
        <f t="shared" si="156"/>
        <v>-</v>
      </c>
      <c r="AG754" s="244" t="str">
        <f t="shared" si="163"/>
        <v>-</v>
      </c>
      <c r="AH754" s="245" t="str">
        <f t="shared" si="164"/>
        <v>-</v>
      </c>
      <c r="AI754" s="245" t="str">
        <f t="shared" si="165"/>
        <v>-</v>
      </c>
      <c r="AJ754" s="245" t="str" cm="1">
        <f t="array" ref="AJ754">IF($AG754=1, IF(ISBLANK($L754), "!", $L754), IFERROR(_xlfn.SWITCH(TRUE, AH754&lt;=0.5, "A", AH754&lt;=1, "B", AH754&lt;=1.5, "C", AH754&lt;=2, "D", AH754&lt;=2.5, "E", AH754&lt;=3, "F", AH754&lt;=1000, "G"), "-"))</f>
        <v>-</v>
      </c>
      <c r="AK754" s="245" t="str">
        <f t="shared" si="166"/>
        <v>-</v>
      </c>
      <c r="AL754" s="246" t="str">
        <f t="shared" si="167"/>
        <v>-</v>
      </c>
      <c r="AM754" s="237"/>
      <c r="AN754" s="237"/>
      <c r="AO754" s="237"/>
      <c r="AP754" s="237"/>
      <c r="AQ754" s="237"/>
      <c r="AR754" s="237"/>
      <c r="AS754" s="237"/>
      <c r="AT754" s="237"/>
      <c r="AU754" s="237"/>
      <c r="AV754" s="237"/>
      <c r="AW754" s="13"/>
      <c r="AX754" s="13"/>
    </row>
    <row r="755" spans="1:50" ht="12.75" customHeight="1" x14ac:dyDescent="0.2">
      <c r="A755" s="144">
        <f t="shared" si="154"/>
        <v>16</v>
      </c>
      <c r="B755" s="9">
        <v>732</v>
      </c>
      <c r="C755" s="213"/>
      <c r="D755" s="214"/>
      <c r="E755" s="79" t="str">
        <f>IF(ISBLANK(D755), "", VLOOKUP(D755, Z!$A$2:$C$4127, 3, FALSE))</f>
        <v/>
      </c>
      <c r="F755" s="215"/>
      <c r="G755" s="216"/>
      <c r="H755" s="217" t="b">
        <v>0</v>
      </c>
      <c r="I755" s="217" t="b">
        <v>0</v>
      </c>
      <c r="J755" s="152" t="str">
        <f t="shared" si="157"/>
        <v>-</v>
      </c>
      <c r="K755" s="218"/>
      <c r="L755" s="219"/>
      <c r="M755" s="220"/>
      <c r="N755" s="152" t="str">
        <f t="shared" si="158"/>
        <v>-</v>
      </c>
      <c r="O755" s="221"/>
      <c r="P755" s="222"/>
      <c r="Q755" s="214"/>
      <c r="R755" s="223"/>
      <c r="S755" s="213"/>
      <c r="T755" s="214"/>
      <c r="U755" s="79" t="str">
        <f>IF(ISBLANK(T755), "", VLOOKUP(T755, Z!$A$2:$C$4127, 3, FALSE))</f>
        <v/>
      </c>
      <c r="V755" s="225"/>
      <c r="W755" s="160">
        <f t="shared" si="159"/>
        <v>0</v>
      </c>
      <c r="X755" s="237"/>
      <c r="Y755" s="241">
        <f t="shared" si="160"/>
        <v>0</v>
      </c>
      <c r="Z755" s="242">
        <f t="shared" si="161"/>
        <v>15</v>
      </c>
      <c r="AA755" s="242">
        <v>0.75</v>
      </c>
      <c r="AB755" s="242">
        <f t="shared" si="155"/>
        <v>1.8</v>
      </c>
      <c r="AC755" s="242">
        <f t="shared" si="162"/>
        <v>43</v>
      </c>
      <c r="AD755" s="241" t="str" cm="1">
        <f t="array" ref="AD755">IFERROR(INDEX($AO$26:$AO$35, AF755), "-")</f>
        <v>-</v>
      </c>
      <c r="AE755" s="243" cm="1">
        <f t="array" ref="AE755">IFERROR(INDEX(($AP$26:$AS$35,$AP$36:$AV$40), IF($Y$20="B", MATCH($AF755, $AN$36:$AN$40, 0), MATCH($AF755, $AN$26:$AN$35, 0)), MATCH($AK755, $AP$25:$AV$25, 0), IF($Y$20="B", 2, 1)), 0)</f>
        <v>0</v>
      </c>
      <c r="AF755" s="244" t="str">
        <f t="shared" si="156"/>
        <v>-</v>
      </c>
      <c r="AG755" s="244" t="str">
        <f t="shared" si="163"/>
        <v>-</v>
      </c>
      <c r="AH755" s="245" t="str">
        <f t="shared" si="164"/>
        <v>-</v>
      </c>
      <c r="AI755" s="245" t="str">
        <f t="shared" si="165"/>
        <v>-</v>
      </c>
      <c r="AJ755" s="245" t="str" cm="1">
        <f t="array" ref="AJ755">IF($AG755=1, IF(ISBLANK($L755), "!", $L755), IFERROR(_xlfn.SWITCH(TRUE, AH755&lt;=0.5, "A", AH755&lt;=1, "B", AH755&lt;=1.5, "C", AH755&lt;=2, "D", AH755&lt;=2.5, "E", AH755&lt;=3, "F", AH755&lt;=1000, "G"), "-"))</f>
        <v>-</v>
      </c>
      <c r="AK755" s="245" t="str">
        <f t="shared" si="166"/>
        <v>-</v>
      </c>
      <c r="AL755" s="246" t="str">
        <f t="shared" si="167"/>
        <v>-</v>
      </c>
      <c r="AM755" s="237"/>
      <c r="AN755" s="237"/>
      <c r="AO755" s="237"/>
      <c r="AP755" s="237"/>
      <c r="AQ755" s="237"/>
      <c r="AR755" s="237"/>
      <c r="AS755" s="237"/>
      <c r="AT755" s="237"/>
      <c r="AU755" s="237"/>
      <c r="AV755" s="237"/>
      <c r="AW755" s="13"/>
      <c r="AX755" s="13"/>
    </row>
    <row r="756" spans="1:50" ht="12.75" customHeight="1" x14ac:dyDescent="0.2">
      <c r="A756" s="144">
        <f t="shared" si="154"/>
        <v>16</v>
      </c>
      <c r="B756" s="9">
        <v>733</v>
      </c>
      <c r="C756" s="213"/>
      <c r="D756" s="214"/>
      <c r="E756" s="79" t="str">
        <f>IF(ISBLANK(D756), "", VLOOKUP(D756, Z!$A$2:$C$4127, 3, FALSE))</f>
        <v/>
      </c>
      <c r="F756" s="215"/>
      <c r="G756" s="216"/>
      <c r="H756" s="217" t="b">
        <v>0</v>
      </c>
      <c r="I756" s="217" t="b">
        <v>0</v>
      </c>
      <c r="J756" s="152" t="str">
        <f t="shared" si="157"/>
        <v>-</v>
      </c>
      <c r="K756" s="218"/>
      <c r="L756" s="219"/>
      <c r="M756" s="220"/>
      <c r="N756" s="152" t="str">
        <f t="shared" si="158"/>
        <v>-</v>
      </c>
      <c r="O756" s="221"/>
      <c r="P756" s="222"/>
      <c r="Q756" s="214"/>
      <c r="R756" s="223"/>
      <c r="S756" s="213"/>
      <c r="T756" s="214"/>
      <c r="U756" s="79" t="str">
        <f>IF(ISBLANK(T756), "", VLOOKUP(T756, Z!$A$2:$C$4127, 3, FALSE))</f>
        <v/>
      </c>
      <c r="V756" s="225"/>
      <c r="W756" s="160">
        <f t="shared" si="159"/>
        <v>0</v>
      </c>
      <c r="X756" s="237"/>
      <c r="Y756" s="241">
        <f t="shared" si="160"/>
        <v>0</v>
      </c>
      <c r="Z756" s="242">
        <f t="shared" si="161"/>
        <v>15</v>
      </c>
      <c r="AA756" s="242">
        <v>0.75</v>
      </c>
      <c r="AB756" s="242">
        <f t="shared" si="155"/>
        <v>1.8</v>
      </c>
      <c r="AC756" s="242">
        <f t="shared" si="162"/>
        <v>43</v>
      </c>
      <c r="AD756" s="241" t="str" cm="1">
        <f t="array" ref="AD756">IFERROR(INDEX($AO$26:$AO$35, AF756), "-")</f>
        <v>-</v>
      </c>
      <c r="AE756" s="243" cm="1">
        <f t="array" ref="AE756">IFERROR(INDEX(($AP$26:$AS$35,$AP$36:$AV$40), IF($Y$20="B", MATCH($AF756, $AN$36:$AN$40, 0), MATCH($AF756, $AN$26:$AN$35, 0)), MATCH($AK756, $AP$25:$AV$25, 0), IF($Y$20="B", 2, 1)), 0)</f>
        <v>0</v>
      </c>
      <c r="AF756" s="244" t="str">
        <f t="shared" si="156"/>
        <v>-</v>
      </c>
      <c r="AG756" s="244" t="str">
        <f t="shared" si="163"/>
        <v>-</v>
      </c>
      <c r="AH756" s="245" t="str">
        <f t="shared" si="164"/>
        <v>-</v>
      </c>
      <c r="AI756" s="245" t="str">
        <f t="shared" si="165"/>
        <v>-</v>
      </c>
      <c r="AJ756" s="245" t="str" cm="1">
        <f t="array" ref="AJ756">IF($AG756=1, IF(ISBLANK($L756), "!", $L756), IFERROR(_xlfn.SWITCH(TRUE, AH756&lt;=0.5, "A", AH756&lt;=1, "B", AH756&lt;=1.5, "C", AH756&lt;=2, "D", AH756&lt;=2.5, "E", AH756&lt;=3, "F", AH756&lt;=1000, "G"), "-"))</f>
        <v>-</v>
      </c>
      <c r="AK756" s="245" t="str">
        <f t="shared" si="166"/>
        <v>-</v>
      </c>
      <c r="AL756" s="246" t="str">
        <f t="shared" si="167"/>
        <v>-</v>
      </c>
      <c r="AM756" s="237"/>
      <c r="AN756" s="237"/>
      <c r="AO756" s="237"/>
      <c r="AP756" s="237"/>
      <c r="AQ756" s="237"/>
      <c r="AR756" s="237"/>
      <c r="AS756" s="237"/>
      <c r="AT756" s="237"/>
      <c r="AU756" s="237"/>
      <c r="AV756" s="237"/>
      <c r="AW756" s="13"/>
      <c r="AX756" s="13"/>
    </row>
    <row r="757" spans="1:50" ht="12.75" customHeight="1" x14ac:dyDescent="0.2">
      <c r="A757" s="144">
        <f t="shared" si="154"/>
        <v>16</v>
      </c>
      <c r="B757" s="9">
        <v>734</v>
      </c>
      <c r="C757" s="213"/>
      <c r="D757" s="214"/>
      <c r="E757" s="79" t="str">
        <f>IF(ISBLANK(D757), "", VLOOKUP(D757, Z!$A$2:$C$4127, 3, FALSE))</f>
        <v/>
      </c>
      <c r="F757" s="215"/>
      <c r="G757" s="216"/>
      <c r="H757" s="217" t="b">
        <v>0</v>
      </c>
      <c r="I757" s="217" t="b">
        <v>0</v>
      </c>
      <c r="J757" s="152" t="str">
        <f t="shared" si="157"/>
        <v>-</v>
      </c>
      <c r="K757" s="218"/>
      <c r="L757" s="219"/>
      <c r="M757" s="220"/>
      <c r="N757" s="152" t="str">
        <f t="shared" si="158"/>
        <v>-</v>
      </c>
      <c r="O757" s="221"/>
      <c r="P757" s="222"/>
      <c r="Q757" s="214"/>
      <c r="R757" s="223"/>
      <c r="S757" s="213"/>
      <c r="T757" s="214"/>
      <c r="U757" s="79" t="str">
        <f>IF(ISBLANK(T757), "", VLOOKUP(T757, Z!$A$2:$C$4127, 3, FALSE))</f>
        <v/>
      </c>
      <c r="V757" s="225"/>
      <c r="W757" s="160">
        <f t="shared" si="159"/>
        <v>0</v>
      </c>
      <c r="X757" s="237"/>
      <c r="Y757" s="241">
        <f t="shared" si="160"/>
        <v>0</v>
      </c>
      <c r="Z757" s="242">
        <f t="shared" si="161"/>
        <v>15</v>
      </c>
      <c r="AA757" s="242">
        <v>0.75</v>
      </c>
      <c r="AB757" s="242">
        <f t="shared" si="155"/>
        <v>1.8</v>
      </c>
      <c r="AC757" s="242">
        <f t="shared" si="162"/>
        <v>43</v>
      </c>
      <c r="AD757" s="241" t="str" cm="1">
        <f t="array" ref="AD757">IFERROR(INDEX($AO$26:$AO$35, AF757), "-")</f>
        <v>-</v>
      </c>
      <c r="AE757" s="243" cm="1">
        <f t="array" ref="AE757">IFERROR(INDEX(($AP$26:$AS$35,$AP$36:$AV$40), IF($Y$20="B", MATCH($AF757, $AN$36:$AN$40, 0), MATCH($AF757, $AN$26:$AN$35, 0)), MATCH($AK757, $AP$25:$AV$25, 0), IF($Y$20="B", 2, 1)), 0)</f>
        <v>0</v>
      </c>
      <c r="AF757" s="244" t="str">
        <f t="shared" si="156"/>
        <v>-</v>
      </c>
      <c r="AG757" s="244" t="str">
        <f t="shared" si="163"/>
        <v>-</v>
      </c>
      <c r="AH757" s="245" t="str">
        <f t="shared" si="164"/>
        <v>-</v>
      </c>
      <c r="AI757" s="245" t="str">
        <f t="shared" si="165"/>
        <v>-</v>
      </c>
      <c r="AJ757" s="245" t="str" cm="1">
        <f t="array" ref="AJ757">IF($AG757=1, IF(ISBLANK($L757), "!", $L757), IFERROR(_xlfn.SWITCH(TRUE, AH757&lt;=0.5, "A", AH757&lt;=1, "B", AH757&lt;=1.5, "C", AH757&lt;=2, "D", AH757&lt;=2.5, "E", AH757&lt;=3, "F", AH757&lt;=1000, "G"), "-"))</f>
        <v>-</v>
      </c>
      <c r="AK757" s="245" t="str">
        <f t="shared" si="166"/>
        <v>-</v>
      </c>
      <c r="AL757" s="246" t="str">
        <f t="shared" si="167"/>
        <v>-</v>
      </c>
      <c r="AM757" s="237"/>
      <c r="AN757" s="237"/>
      <c r="AO757" s="237"/>
      <c r="AP757" s="237"/>
      <c r="AQ757" s="237"/>
      <c r="AR757" s="237"/>
      <c r="AS757" s="237"/>
      <c r="AT757" s="237"/>
      <c r="AU757" s="237"/>
      <c r="AV757" s="237"/>
      <c r="AW757" s="13"/>
      <c r="AX757" s="13"/>
    </row>
    <row r="758" spans="1:50" ht="12.75" customHeight="1" x14ac:dyDescent="0.2">
      <c r="A758" s="144">
        <f t="shared" si="154"/>
        <v>16</v>
      </c>
      <c r="B758" s="9">
        <v>735</v>
      </c>
      <c r="C758" s="213"/>
      <c r="D758" s="214"/>
      <c r="E758" s="79" t="str">
        <f>IF(ISBLANK(D758), "", VLOOKUP(D758, Z!$A$2:$C$4127, 3, FALSE))</f>
        <v/>
      </c>
      <c r="F758" s="215"/>
      <c r="G758" s="216"/>
      <c r="H758" s="217" t="b">
        <v>0</v>
      </c>
      <c r="I758" s="217" t="b">
        <v>0</v>
      </c>
      <c r="J758" s="152" t="str">
        <f t="shared" si="157"/>
        <v>-</v>
      </c>
      <c r="K758" s="218"/>
      <c r="L758" s="219"/>
      <c r="M758" s="220"/>
      <c r="N758" s="152" t="str">
        <f t="shared" si="158"/>
        <v>-</v>
      </c>
      <c r="O758" s="221"/>
      <c r="P758" s="222"/>
      <c r="Q758" s="214"/>
      <c r="R758" s="223"/>
      <c r="S758" s="213"/>
      <c r="T758" s="214"/>
      <c r="U758" s="79" t="str">
        <f>IF(ISBLANK(T758), "", VLOOKUP(T758, Z!$A$2:$C$4127, 3, FALSE))</f>
        <v/>
      </c>
      <c r="V758" s="225"/>
      <c r="W758" s="160">
        <f t="shared" si="159"/>
        <v>0</v>
      </c>
      <c r="X758" s="237"/>
      <c r="Y758" s="241">
        <f t="shared" si="160"/>
        <v>0</v>
      </c>
      <c r="Z758" s="242">
        <f t="shared" si="161"/>
        <v>15</v>
      </c>
      <c r="AA758" s="242">
        <v>0.75</v>
      </c>
      <c r="AB758" s="242">
        <f t="shared" si="155"/>
        <v>1.8</v>
      </c>
      <c r="AC758" s="242">
        <f t="shared" si="162"/>
        <v>43</v>
      </c>
      <c r="AD758" s="241" t="str" cm="1">
        <f t="array" ref="AD758">IFERROR(INDEX($AO$26:$AO$35, AF758), "-")</f>
        <v>-</v>
      </c>
      <c r="AE758" s="243" cm="1">
        <f t="array" ref="AE758">IFERROR(INDEX(($AP$26:$AS$35,$AP$36:$AV$40), IF($Y$20="B", MATCH($AF758, $AN$36:$AN$40, 0), MATCH($AF758, $AN$26:$AN$35, 0)), MATCH($AK758, $AP$25:$AV$25, 0), IF($Y$20="B", 2, 1)), 0)</f>
        <v>0</v>
      </c>
      <c r="AF758" s="244" t="str">
        <f t="shared" si="156"/>
        <v>-</v>
      </c>
      <c r="AG758" s="244" t="str">
        <f t="shared" si="163"/>
        <v>-</v>
      </c>
      <c r="AH758" s="245" t="str">
        <f t="shared" si="164"/>
        <v>-</v>
      </c>
      <c r="AI758" s="245" t="str">
        <f t="shared" si="165"/>
        <v>-</v>
      </c>
      <c r="AJ758" s="245" t="str" cm="1">
        <f t="array" ref="AJ758">IF($AG758=1, IF(ISBLANK($L758), "!", $L758), IFERROR(_xlfn.SWITCH(TRUE, AH758&lt;=0.5, "A", AH758&lt;=1, "B", AH758&lt;=1.5, "C", AH758&lt;=2, "D", AH758&lt;=2.5, "E", AH758&lt;=3, "F", AH758&lt;=1000, "G"), "-"))</f>
        <v>-</v>
      </c>
      <c r="AK758" s="245" t="str">
        <f t="shared" si="166"/>
        <v>-</v>
      </c>
      <c r="AL758" s="246" t="str">
        <f t="shared" si="167"/>
        <v>-</v>
      </c>
      <c r="AM758" s="237"/>
      <c r="AN758" s="237"/>
      <c r="AO758" s="237"/>
      <c r="AP758" s="237"/>
      <c r="AQ758" s="237"/>
      <c r="AR758" s="237"/>
      <c r="AS758" s="237"/>
      <c r="AT758" s="237"/>
      <c r="AU758" s="237"/>
      <c r="AV758" s="237"/>
      <c r="AW758" s="13"/>
      <c r="AX758" s="13"/>
    </row>
    <row r="759" spans="1:50" ht="12.75" customHeight="1" x14ac:dyDescent="0.2">
      <c r="A759" s="144">
        <f t="shared" si="154"/>
        <v>16</v>
      </c>
      <c r="B759" s="9">
        <v>736</v>
      </c>
      <c r="C759" s="213"/>
      <c r="D759" s="214"/>
      <c r="E759" s="79" t="str">
        <f>IF(ISBLANK(D759), "", VLOOKUP(D759, Z!$A$2:$C$4127, 3, FALSE))</f>
        <v/>
      </c>
      <c r="F759" s="215"/>
      <c r="G759" s="216"/>
      <c r="H759" s="217" t="b">
        <v>0</v>
      </c>
      <c r="I759" s="217" t="b">
        <v>0</v>
      </c>
      <c r="J759" s="152" t="str">
        <f t="shared" si="157"/>
        <v>-</v>
      </c>
      <c r="K759" s="218"/>
      <c r="L759" s="219"/>
      <c r="M759" s="220"/>
      <c r="N759" s="152" t="str">
        <f t="shared" si="158"/>
        <v>-</v>
      </c>
      <c r="O759" s="221"/>
      <c r="P759" s="222"/>
      <c r="Q759" s="214"/>
      <c r="R759" s="223"/>
      <c r="S759" s="213"/>
      <c r="T759" s="214"/>
      <c r="U759" s="79" t="str">
        <f>IF(ISBLANK(T759), "", VLOOKUP(T759, Z!$A$2:$C$4127, 3, FALSE))</f>
        <v/>
      </c>
      <c r="V759" s="225"/>
      <c r="W759" s="160">
        <f t="shared" si="159"/>
        <v>0</v>
      </c>
      <c r="X759" s="237"/>
      <c r="Y759" s="241">
        <f t="shared" si="160"/>
        <v>0</v>
      </c>
      <c r="Z759" s="242">
        <f t="shared" si="161"/>
        <v>15</v>
      </c>
      <c r="AA759" s="242">
        <v>0.75</v>
      </c>
      <c r="AB759" s="242">
        <f t="shared" si="155"/>
        <v>1.8</v>
      </c>
      <c r="AC759" s="242">
        <f t="shared" si="162"/>
        <v>43</v>
      </c>
      <c r="AD759" s="241" t="str" cm="1">
        <f t="array" ref="AD759">IFERROR(INDEX($AO$26:$AO$35, AF759), "-")</f>
        <v>-</v>
      </c>
      <c r="AE759" s="243" cm="1">
        <f t="array" ref="AE759">IFERROR(INDEX(($AP$26:$AS$35,$AP$36:$AV$40), IF($Y$20="B", MATCH($AF759, $AN$36:$AN$40, 0), MATCH($AF759, $AN$26:$AN$35, 0)), MATCH($AK759, $AP$25:$AV$25, 0), IF($Y$20="B", 2, 1)), 0)</f>
        <v>0</v>
      </c>
      <c r="AF759" s="244" t="str">
        <f t="shared" si="156"/>
        <v>-</v>
      </c>
      <c r="AG759" s="244" t="str">
        <f t="shared" si="163"/>
        <v>-</v>
      </c>
      <c r="AH759" s="245" t="str">
        <f t="shared" si="164"/>
        <v>-</v>
      </c>
      <c r="AI759" s="245" t="str">
        <f t="shared" si="165"/>
        <v>-</v>
      </c>
      <c r="AJ759" s="245" t="str" cm="1">
        <f t="array" ref="AJ759">IF($AG759=1, IF(ISBLANK($L759), "!", $L759), IFERROR(_xlfn.SWITCH(TRUE, AH759&lt;=0.5, "A", AH759&lt;=1, "B", AH759&lt;=1.5, "C", AH759&lt;=2, "D", AH759&lt;=2.5, "E", AH759&lt;=3, "F", AH759&lt;=1000, "G"), "-"))</f>
        <v>-</v>
      </c>
      <c r="AK759" s="245" t="str">
        <f t="shared" si="166"/>
        <v>-</v>
      </c>
      <c r="AL759" s="246" t="str">
        <f t="shared" si="167"/>
        <v>-</v>
      </c>
      <c r="AM759" s="237"/>
      <c r="AN759" s="237"/>
      <c r="AO759" s="237"/>
      <c r="AP759" s="237"/>
      <c r="AQ759" s="237"/>
      <c r="AR759" s="237"/>
      <c r="AS759" s="237"/>
      <c r="AT759" s="237"/>
      <c r="AU759" s="237"/>
      <c r="AV759" s="237"/>
      <c r="AW759" s="13"/>
      <c r="AX759" s="13"/>
    </row>
    <row r="760" spans="1:50" ht="12.75" customHeight="1" x14ac:dyDescent="0.2">
      <c r="A760" s="144">
        <f t="shared" si="154"/>
        <v>16</v>
      </c>
      <c r="B760" s="9">
        <v>737</v>
      </c>
      <c r="C760" s="213"/>
      <c r="D760" s="214"/>
      <c r="E760" s="79" t="str">
        <f>IF(ISBLANK(D760), "", VLOOKUP(D760, Z!$A$2:$C$4127, 3, FALSE))</f>
        <v/>
      </c>
      <c r="F760" s="215"/>
      <c r="G760" s="216"/>
      <c r="H760" s="217" t="b">
        <v>0</v>
      </c>
      <c r="I760" s="217" t="b">
        <v>0</v>
      </c>
      <c r="J760" s="152" t="str">
        <f t="shared" si="157"/>
        <v>-</v>
      </c>
      <c r="K760" s="218"/>
      <c r="L760" s="219"/>
      <c r="M760" s="220"/>
      <c r="N760" s="152" t="str">
        <f t="shared" si="158"/>
        <v>-</v>
      </c>
      <c r="O760" s="221"/>
      <c r="P760" s="222"/>
      <c r="Q760" s="214"/>
      <c r="R760" s="223"/>
      <c r="S760" s="213"/>
      <c r="T760" s="214"/>
      <c r="U760" s="79" t="str">
        <f>IF(ISBLANK(T760), "", VLOOKUP(T760, Z!$A$2:$C$4127, 3, FALSE))</f>
        <v/>
      </c>
      <c r="V760" s="225"/>
      <c r="W760" s="160">
        <f t="shared" si="159"/>
        <v>0</v>
      </c>
      <c r="X760" s="237"/>
      <c r="Y760" s="241">
        <f t="shared" si="160"/>
        <v>0</v>
      </c>
      <c r="Z760" s="242">
        <f t="shared" si="161"/>
        <v>15</v>
      </c>
      <c r="AA760" s="242">
        <v>0.75</v>
      </c>
      <c r="AB760" s="242">
        <f t="shared" si="155"/>
        <v>1.8</v>
      </c>
      <c r="AC760" s="242">
        <f t="shared" si="162"/>
        <v>43</v>
      </c>
      <c r="AD760" s="241" t="str" cm="1">
        <f t="array" ref="AD760">IFERROR(INDEX($AO$26:$AO$35, AF760), "-")</f>
        <v>-</v>
      </c>
      <c r="AE760" s="243" cm="1">
        <f t="array" ref="AE760">IFERROR(INDEX(($AP$26:$AS$35,$AP$36:$AV$40), IF($Y$20="B", MATCH($AF760, $AN$36:$AN$40, 0), MATCH($AF760, $AN$26:$AN$35, 0)), MATCH($AK760, $AP$25:$AV$25, 0), IF($Y$20="B", 2, 1)), 0)</f>
        <v>0</v>
      </c>
      <c r="AF760" s="244" t="str">
        <f t="shared" si="156"/>
        <v>-</v>
      </c>
      <c r="AG760" s="244" t="str">
        <f t="shared" si="163"/>
        <v>-</v>
      </c>
      <c r="AH760" s="245" t="str">
        <f t="shared" si="164"/>
        <v>-</v>
      </c>
      <c r="AI760" s="245" t="str">
        <f t="shared" si="165"/>
        <v>-</v>
      </c>
      <c r="AJ760" s="245" t="str" cm="1">
        <f t="array" ref="AJ760">IF($AG760=1, IF(ISBLANK($L760), "!", $L760), IFERROR(_xlfn.SWITCH(TRUE, AH760&lt;=0.5, "A", AH760&lt;=1, "B", AH760&lt;=1.5, "C", AH760&lt;=2, "D", AH760&lt;=2.5, "E", AH760&lt;=3, "F", AH760&lt;=1000, "G"), "-"))</f>
        <v>-</v>
      </c>
      <c r="AK760" s="245" t="str">
        <f t="shared" si="166"/>
        <v>-</v>
      </c>
      <c r="AL760" s="246" t="str">
        <f t="shared" si="167"/>
        <v>-</v>
      </c>
      <c r="AM760" s="237"/>
      <c r="AN760" s="237"/>
      <c r="AO760" s="237"/>
      <c r="AP760" s="237"/>
      <c r="AQ760" s="237"/>
      <c r="AR760" s="237"/>
      <c r="AS760" s="237"/>
      <c r="AT760" s="237"/>
      <c r="AU760" s="237"/>
      <c r="AV760" s="237"/>
      <c r="AW760" s="13"/>
      <c r="AX760" s="13"/>
    </row>
    <row r="761" spans="1:50" ht="12.75" customHeight="1" x14ac:dyDescent="0.2">
      <c r="A761" s="144">
        <f t="shared" si="154"/>
        <v>16</v>
      </c>
      <c r="B761" s="9">
        <v>738</v>
      </c>
      <c r="C761" s="213"/>
      <c r="D761" s="214"/>
      <c r="E761" s="79" t="str">
        <f>IF(ISBLANK(D761), "", VLOOKUP(D761, Z!$A$2:$C$4127, 3, FALSE))</f>
        <v/>
      </c>
      <c r="F761" s="215"/>
      <c r="G761" s="216"/>
      <c r="H761" s="217" t="b">
        <v>0</v>
      </c>
      <c r="I761" s="217" t="b">
        <v>0</v>
      </c>
      <c r="J761" s="152" t="str">
        <f t="shared" si="157"/>
        <v>-</v>
      </c>
      <c r="K761" s="218"/>
      <c r="L761" s="219"/>
      <c r="M761" s="220"/>
      <c r="N761" s="152" t="str">
        <f t="shared" si="158"/>
        <v>-</v>
      </c>
      <c r="O761" s="221"/>
      <c r="P761" s="222"/>
      <c r="Q761" s="214"/>
      <c r="R761" s="223"/>
      <c r="S761" s="213"/>
      <c r="T761" s="214"/>
      <c r="U761" s="79" t="str">
        <f>IF(ISBLANK(T761), "", VLOOKUP(T761, Z!$A$2:$C$4127, 3, FALSE))</f>
        <v/>
      </c>
      <c r="V761" s="225"/>
      <c r="W761" s="160">
        <f t="shared" si="159"/>
        <v>0</v>
      </c>
      <c r="X761" s="237"/>
      <c r="Y761" s="241">
        <f t="shared" si="160"/>
        <v>0</v>
      </c>
      <c r="Z761" s="242">
        <f t="shared" si="161"/>
        <v>15</v>
      </c>
      <c r="AA761" s="242">
        <v>0.75</v>
      </c>
      <c r="AB761" s="242">
        <f t="shared" si="155"/>
        <v>1.8</v>
      </c>
      <c r="AC761" s="242">
        <f t="shared" si="162"/>
        <v>43</v>
      </c>
      <c r="AD761" s="241" t="str" cm="1">
        <f t="array" ref="AD761">IFERROR(INDEX($AO$26:$AO$35, AF761), "-")</f>
        <v>-</v>
      </c>
      <c r="AE761" s="243" cm="1">
        <f t="array" ref="AE761">IFERROR(INDEX(($AP$26:$AS$35,$AP$36:$AV$40), IF($Y$20="B", MATCH($AF761, $AN$36:$AN$40, 0), MATCH($AF761, $AN$26:$AN$35, 0)), MATCH($AK761, $AP$25:$AV$25, 0), IF($Y$20="B", 2, 1)), 0)</f>
        <v>0</v>
      </c>
      <c r="AF761" s="244" t="str">
        <f t="shared" si="156"/>
        <v>-</v>
      </c>
      <c r="AG761" s="244" t="str">
        <f t="shared" si="163"/>
        <v>-</v>
      </c>
      <c r="AH761" s="245" t="str">
        <f t="shared" si="164"/>
        <v>-</v>
      </c>
      <c r="AI761" s="245" t="str">
        <f t="shared" si="165"/>
        <v>-</v>
      </c>
      <c r="AJ761" s="245" t="str" cm="1">
        <f t="array" ref="AJ761">IF($AG761=1, IF(ISBLANK($L761), "!", $L761), IFERROR(_xlfn.SWITCH(TRUE, AH761&lt;=0.5, "A", AH761&lt;=1, "B", AH761&lt;=1.5, "C", AH761&lt;=2, "D", AH761&lt;=2.5, "E", AH761&lt;=3, "F", AH761&lt;=1000, "G"), "-"))</f>
        <v>-</v>
      </c>
      <c r="AK761" s="245" t="str">
        <f t="shared" si="166"/>
        <v>-</v>
      </c>
      <c r="AL761" s="246" t="str">
        <f t="shared" si="167"/>
        <v>-</v>
      </c>
      <c r="AM761" s="237"/>
      <c r="AN761" s="237"/>
      <c r="AO761" s="237"/>
      <c r="AP761" s="237"/>
      <c r="AQ761" s="237"/>
      <c r="AR761" s="237"/>
      <c r="AS761" s="237"/>
      <c r="AT761" s="237"/>
      <c r="AU761" s="237"/>
      <c r="AV761" s="237"/>
      <c r="AW761" s="13"/>
      <c r="AX761" s="13"/>
    </row>
    <row r="762" spans="1:50" ht="12.75" customHeight="1" x14ac:dyDescent="0.2">
      <c r="A762" s="144">
        <f t="shared" si="154"/>
        <v>16</v>
      </c>
      <c r="B762" s="9">
        <v>739</v>
      </c>
      <c r="C762" s="213"/>
      <c r="D762" s="214"/>
      <c r="E762" s="79" t="str">
        <f>IF(ISBLANK(D762), "", VLOOKUP(D762, Z!$A$2:$C$4127, 3, FALSE))</f>
        <v/>
      </c>
      <c r="F762" s="215"/>
      <c r="G762" s="216"/>
      <c r="H762" s="217" t="b">
        <v>0</v>
      </c>
      <c r="I762" s="217" t="b">
        <v>0</v>
      </c>
      <c r="J762" s="152" t="str">
        <f t="shared" si="157"/>
        <v>-</v>
      </c>
      <c r="K762" s="218"/>
      <c r="L762" s="219"/>
      <c r="M762" s="220"/>
      <c r="N762" s="152" t="str">
        <f t="shared" si="158"/>
        <v>-</v>
      </c>
      <c r="O762" s="221"/>
      <c r="P762" s="222"/>
      <c r="Q762" s="214"/>
      <c r="R762" s="223"/>
      <c r="S762" s="213"/>
      <c r="T762" s="214"/>
      <c r="U762" s="79" t="str">
        <f>IF(ISBLANK(T762), "", VLOOKUP(T762, Z!$A$2:$C$4127, 3, FALSE))</f>
        <v/>
      </c>
      <c r="V762" s="225"/>
      <c r="W762" s="160">
        <f t="shared" si="159"/>
        <v>0</v>
      </c>
      <c r="X762" s="237"/>
      <c r="Y762" s="241">
        <f t="shared" si="160"/>
        <v>0</v>
      </c>
      <c r="Z762" s="242">
        <f t="shared" si="161"/>
        <v>15</v>
      </c>
      <c r="AA762" s="242">
        <v>0.75</v>
      </c>
      <c r="AB762" s="242">
        <f t="shared" si="155"/>
        <v>1.8</v>
      </c>
      <c r="AC762" s="242">
        <f t="shared" si="162"/>
        <v>43</v>
      </c>
      <c r="AD762" s="241" t="str" cm="1">
        <f t="array" ref="AD762">IFERROR(INDEX($AO$26:$AO$35, AF762), "-")</f>
        <v>-</v>
      </c>
      <c r="AE762" s="243" cm="1">
        <f t="array" ref="AE762">IFERROR(INDEX(($AP$26:$AS$35,$AP$36:$AV$40), IF($Y$20="B", MATCH($AF762, $AN$36:$AN$40, 0), MATCH($AF762, $AN$26:$AN$35, 0)), MATCH($AK762, $AP$25:$AV$25, 0), IF($Y$20="B", 2, 1)), 0)</f>
        <v>0</v>
      </c>
      <c r="AF762" s="244" t="str">
        <f t="shared" si="156"/>
        <v>-</v>
      </c>
      <c r="AG762" s="244" t="str">
        <f t="shared" si="163"/>
        <v>-</v>
      </c>
      <c r="AH762" s="245" t="str">
        <f t="shared" si="164"/>
        <v>-</v>
      </c>
      <c r="AI762" s="245" t="str">
        <f t="shared" si="165"/>
        <v>-</v>
      </c>
      <c r="AJ762" s="245" t="str" cm="1">
        <f t="array" ref="AJ762">IF($AG762=1, IF(ISBLANK($L762), "!", $L762), IFERROR(_xlfn.SWITCH(TRUE, AH762&lt;=0.5, "A", AH762&lt;=1, "B", AH762&lt;=1.5, "C", AH762&lt;=2, "D", AH762&lt;=2.5, "E", AH762&lt;=3, "F", AH762&lt;=1000, "G"), "-"))</f>
        <v>-</v>
      </c>
      <c r="AK762" s="245" t="str">
        <f t="shared" si="166"/>
        <v>-</v>
      </c>
      <c r="AL762" s="246" t="str">
        <f t="shared" si="167"/>
        <v>-</v>
      </c>
      <c r="AM762" s="237"/>
      <c r="AN762" s="237"/>
      <c r="AO762" s="237"/>
      <c r="AP762" s="237"/>
      <c r="AQ762" s="237"/>
      <c r="AR762" s="237"/>
      <c r="AS762" s="237"/>
      <c r="AT762" s="237"/>
      <c r="AU762" s="237"/>
      <c r="AV762" s="237"/>
      <c r="AW762" s="13"/>
      <c r="AX762" s="13"/>
    </row>
    <row r="763" spans="1:50" ht="12.75" customHeight="1" x14ac:dyDescent="0.2">
      <c r="A763" s="144">
        <f t="shared" si="154"/>
        <v>16</v>
      </c>
      <c r="B763" s="9">
        <v>740</v>
      </c>
      <c r="C763" s="213"/>
      <c r="D763" s="214"/>
      <c r="E763" s="79" t="str">
        <f>IF(ISBLANK(D763), "", VLOOKUP(D763, Z!$A$2:$C$4127, 3, FALSE))</f>
        <v/>
      </c>
      <c r="F763" s="215"/>
      <c r="G763" s="216"/>
      <c r="H763" s="217" t="b">
        <v>0</v>
      </c>
      <c r="I763" s="217" t="b">
        <v>0</v>
      </c>
      <c r="J763" s="152" t="str">
        <f t="shared" si="157"/>
        <v>-</v>
      </c>
      <c r="K763" s="218"/>
      <c r="L763" s="219"/>
      <c r="M763" s="220"/>
      <c r="N763" s="152" t="str">
        <f t="shared" si="158"/>
        <v>-</v>
      </c>
      <c r="O763" s="221"/>
      <c r="P763" s="222"/>
      <c r="Q763" s="214"/>
      <c r="R763" s="223"/>
      <c r="S763" s="213"/>
      <c r="T763" s="214"/>
      <c r="U763" s="79" t="str">
        <f>IF(ISBLANK(T763), "", VLOOKUP(T763, Z!$A$2:$C$4127, 3, FALSE))</f>
        <v/>
      </c>
      <c r="V763" s="225"/>
      <c r="W763" s="160">
        <f t="shared" si="159"/>
        <v>0</v>
      </c>
      <c r="X763" s="237"/>
      <c r="Y763" s="241">
        <f t="shared" si="160"/>
        <v>0</v>
      </c>
      <c r="Z763" s="242">
        <f t="shared" si="161"/>
        <v>15</v>
      </c>
      <c r="AA763" s="242">
        <v>0.75</v>
      </c>
      <c r="AB763" s="242">
        <f t="shared" si="155"/>
        <v>1.8</v>
      </c>
      <c r="AC763" s="242">
        <f t="shared" si="162"/>
        <v>43</v>
      </c>
      <c r="AD763" s="241" t="str" cm="1">
        <f t="array" ref="AD763">IFERROR(INDEX($AO$26:$AO$35, AF763), "-")</f>
        <v>-</v>
      </c>
      <c r="AE763" s="243" cm="1">
        <f t="array" ref="AE763">IFERROR(INDEX(($AP$26:$AS$35,$AP$36:$AV$40), IF($Y$20="B", MATCH($AF763, $AN$36:$AN$40, 0), MATCH($AF763, $AN$26:$AN$35, 0)), MATCH($AK763, $AP$25:$AV$25, 0), IF($Y$20="B", 2, 1)), 0)</f>
        <v>0</v>
      </c>
      <c r="AF763" s="244" t="str">
        <f t="shared" si="156"/>
        <v>-</v>
      </c>
      <c r="AG763" s="244" t="str">
        <f t="shared" si="163"/>
        <v>-</v>
      </c>
      <c r="AH763" s="245" t="str">
        <f t="shared" si="164"/>
        <v>-</v>
      </c>
      <c r="AI763" s="245" t="str">
        <f t="shared" si="165"/>
        <v>-</v>
      </c>
      <c r="AJ763" s="245" t="str" cm="1">
        <f t="array" ref="AJ763">IF($AG763=1, IF(ISBLANK($L763), "!", $L763), IFERROR(_xlfn.SWITCH(TRUE, AH763&lt;=0.5, "A", AH763&lt;=1, "B", AH763&lt;=1.5, "C", AH763&lt;=2, "D", AH763&lt;=2.5, "E", AH763&lt;=3, "F", AH763&lt;=1000, "G"), "-"))</f>
        <v>-</v>
      </c>
      <c r="AK763" s="245" t="str">
        <f t="shared" si="166"/>
        <v>-</v>
      </c>
      <c r="AL763" s="246" t="str">
        <f t="shared" si="167"/>
        <v>-</v>
      </c>
      <c r="AM763" s="237"/>
      <c r="AN763" s="237"/>
      <c r="AO763" s="237"/>
      <c r="AP763" s="237"/>
      <c r="AQ763" s="237"/>
      <c r="AR763" s="237"/>
      <c r="AS763" s="237"/>
      <c r="AT763" s="237"/>
      <c r="AU763" s="237"/>
      <c r="AV763" s="237"/>
      <c r="AW763" s="13"/>
      <c r="AX763" s="13"/>
    </row>
    <row r="764" spans="1:50" ht="12.75" customHeight="1" x14ac:dyDescent="0.2">
      <c r="A764" s="144">
        <f t="shared" si="154"/>
        <v>16</v>
      </c>
      <c r="B764" s="9">
        <v>741</v>
      </c>
      <c r="C764" s="213"/>
      <c r="D764" s="214"/>
      <c r="E764" s="79" t="str">
        <f>IF(ISBLANK(D764), "", VLOOKUP(D764, Z!$A$2:$C$4127, 3, FALSE))</f>
        <v/>
      </c>
      <c r="F764" s="215"/>
      <c r="G764" s="216"/>
      <c r="H764" s="217" t="b">
        <v>0</v>
      </c>
      <c r="I764" s="217" t="b">
        <v>0</v>
      </c>
      <c r="J764" s="152" t="str">
        <f t="shared" si="157"/>
        <v>-</v>
      </c>
      <c r="K764" s="218"/>
      <c r="L764" s="219"/>
      <c r="M764" s="220"/>
      <c r="N764" s="152" t="str">
        <f t="shared" si="158"/>
        <v>-</v>
      </c>
      <c r="O764" s="221"/>
      <c r="P764" s="222"/>
      <c r="Q764" s="214"/>
      <c r="R764" s="223"/>
      <c r="S764" s="213"/>
      <c r="T764" s="214"/>
      <c r="U764" s="79" t="str">
        <f>IF(ISBLANK(T764), "", VLOOKUP(T764, Z!$A$2:$C$4127, 3, FALSE))</f>
        <v/>
      </c>
      <c r="V764" s="225"/>
      <c r="W764" s="160">
        <f t="shared" si="159"/>
        <v>0</v>
      </c>
      <c r="X764" s="237"/>
      <c r="Y764" s="241">
        <f t="shared" si="160"/>
        <v>0</v>
      </c>
      <c r="Z764" s="242">
        <f t="shared" si="161"/>
        <v>15</v>
      </c>
      <c r="AA764" s="242">
        <v>0.75</v>
      </c>
      <c r="AB764" s="242">
        <f t="shared" si="155"/>
        <v>1.8</v>
      </c>
      <c r="AC764" s="242">
        <f t="shared" si="162"/>
        <v>43</v>
      </c>
      <c r="AD764" s="241" t="str" cm="1">
        <f t="array" ref="AD764">IFERROR(INDEX($AO$26:$AO$35, AF764), "-")</f>
        <v>-</v>
      </c>
      <c r="AE764" s="243" cm="1">
        <f t="array" ref="AE764">IFERROR(INDEX(($AP$26:$AS$35,$AP$36:$AV$40), IF($Y$20="B", MATCH($AF764, $AN$36:$AN$40, 0), MATCH($AF764, $AN$26:$AN$35, 0)), MATCH($AK764, $AP$25:$AV$25, 0), IF($Y$20="B", 2, 1)), 0)</f>
        <v>0</v>
      </c>
      <c r="AF764" s="244" t="str">
        <f t="shared" si="156"/>
        <v>-</v>
      </c>
      <c r="AG764" s="244" t="str">
        <f t="shared" si="163"/>
        <v>-</v>
      </c>
      <c r="AH764" s="245" t="str">
        <f t="shared" si="164"/>
        <v>-</v>
      </c>
      <c r="AI764" s="245" t="str">
        <f t="shared" si="165"/>
        <v>-</v>
      </c>
      <c r="AJ764" s="245" t="str" cm="1">
        <f t="array" ref="AJ764">IF($AG764=1, IF(ISBLANK($L764), "!", $L764), IFERROR(_xlfn.SWITCH(TRUE, AH764&lt;=0.5, "A", AH764&lt;=1, "B", AH764&lt;=1.5, "C", AH764&lt;=2, "D", AH764&lt;=2.5, "E", AH764&lt;=3, "F", AH764&lt;=1000, "G"), "-"))</f>
        <v>-</v>
      </c>
      <c r="AK764" s="245" t="str">
        <f t="shared" si="166"/>
        <v>-</v>
      </c>
      <c r="AL764" s="246" t="str">
        <f t="shared" si="167"/>
        <v>-</v>
      </c>
      <c r="AM764" s="237"/>
      <c r="AN764" s="237"/>
      <c r="AO764" s="237"/>
      <c r="AP764" s="237"/>
      <c r="AQ764" s="237"/>
      <c r="AR764" s="237"/>
      <c r="AS764" s="237"/>
      <c r="AT764" s="237"/>
      <c r="AU764" s="237"/>
      <c r="AV764" s="237"/>
      <c r="AW764" s="13"/>
      <c r="AX764" s="13"/>
    </row>
    <row r="765" spans="1:50" ht="12.75" customHeight="1" x14ac:dyDescent="0.2">
      <c r="A765" s="144">
        <f t="shared" si="154"/>
        <v>16</v>
      </c>
      <c r="B765" s="9">
        <v>742</v>
      </c>
      <c r="C765" s="213"/>
      <c r="D765" s="214"/>
      <c r="E765" s="79" t="str">
        <f>IF(ISBLANK(D765), "", VLOOKUP(D765, Z!$A$2:$C$4127, 3, FALSE))</f>
        <v/>
      </c>
      <c r="F765" s="215"/>
      <c r="G765" s="216"/>
      <c r="H765" s="217" t="b">
        <v>0</v>
      </c>
      <c r="I765" s="217" t="b">
        <v>0</v>
      </c>
      <c r="J765" s="152" t="str">
        <f t="shared" si="157"/>
        <v>-</v>
      </c>
      <c r="K765" s="218"/>
      <c r="L765" s="219"/>
      <c r="M765" s="220"/>
      <c r="N765" s="152" t="str">
        <f t="shared" si="158"/>
        <v>-</v>
      </c>
      <c r="O765" s="221"/>
      <c r="P765" s="222"/>
      <c r="Q765" s="214"/>
      <c r="R765" s="223"/>
      <c r="S765" s="213"/>
      <c r="T765" s="214"/>
      <c r="U765" s="79" t="str">
        <f>IF(ISBLANK(T765), "", VLOOKUP(T765, Z!$A$2:$C$4127, 3, FALSE))</f>
        <v/>
      </c>
      <c r="V765" s="225"/>
      <c r="W765" s="160">
        <f t="shared" si="159"/>
        <v>0</v>
      </c>
      <c r="X765" s="237"/>
      <c r="Y765" s="241">
        <f t="shared" si="160"/>
        <v>0</v>
      </c>
      <c r="Z765" s="242">
        <f t="shared" si="161"/>
        <v>15</v>
      </c>
      <c r="AA765" s="242">
        <v>0.75</v>
      </c>
      <c r="AB765" s="242">
        <f t="shared" si="155"/>
        <v>1.8</v>
      </c>
      <c r="AC765" s="242">
        <f t="shared" si="162"/>
        <v>43</v>
      </c>
      <c r="AD765" s="241" t="str" cm="1">
        <f t="array" ref="AD765">IFERROR(INDEX($AO$26:$AO$35, AF765), "-")</f>
        <v>-</v>
      </c>
      <c r="AE765" s="243" cm="1">
        <f t="array" ref="AE765">IFERROR(INDEX(($AP$26:$AS$35,$AP$36:$AV$40), IF($Y$20="B", MATCH($AF765, $AN$36:$AN$40, 0), MATCH($AF765, $AN$26:$AN$35, 0)), MATCH($AK765, $AP$25:$AV$25, 0), IF($Y$20="B", 2, 1)), 0)</f>
        <v>0</v>
      </c>
      <c r="AF765" s="244" t="str">
        <f t="shared" si="156"/>
        <v>-</v>
      </c>
      <c r="AG765" s="244" t="str">
        <f t="shared" si="163"/>
        <v>-</v>
      </c>
      <c r="AH765" s="245" t="str">
        <f t="shared" si="164"/>
        <v>-</v>
      </c>
      <c r="AI765" s="245" t="str">
        <f t="shared" si="165"/>
        <v>-</v>
      </c>
      <c r="AJ765" s="245" t="str" cm="1">
        <f t="array" ref="AJ765">IF($AG765=1, IF(ISBLANK($L765), "!", $L765), IFERROR(_xlfn.SWITCH(TRUE, AH765&lt;=0.5, "A", AH765&lt;=1, "B", AH765&lt;=1.5, "C", AH765&lt;=2, "D", AH765&lt;=2.5, "E", AH765&lt;=3, "F", AH765&lt;=1000, "G"), "-"))</f>
        <v>-</v>
      </c>
      <c r="AK765" s="245" t="str">
        <f t="shared" si="166"/>
        <v>-</v>
      </c>
      <c r="AL765" s="246" t="str">
        <f t="shared" si="167"/>
        <v>-</v>
      </c>
      <c r="AM765" s="237"/>
      <c r="AN765" s="237"/>
      <c r="AO765" s="237"/>
      <c r="AP765" s="237"/>
      <c r="AQ765" s="237"/>
      <c r="AR765" s="237"/>
      <c r="AS765" s="237"/>
      <c r="AT765" s="237"/>
      <c r="AU765" s="237"/>
      <c r="AV765" s="237"/>
      <c r="AW765" s="13"/>
      <c r="AX765" s="13"/>
    </row>
    <row r="766" spans="1:50" ht="12.75" customHeight="1" x14ac:dyDescent="0.2">
      <c r="A766" s="144">
        <f t="shared" si="154"/>
        <v>16</v>
      </c>
      <c r="B766" s="9">
        <v>743</v>
      </c>
      <c r="C766" s="213"/>
      <c r="D766" s="214"/>
      <c r="E766" s="79" t="str">
        <f>IF(ISBLANK(D766), "", VLOOKUP(D766, Z!$A$2:$C$4127, 3, FALSE))</f>
        <v/>
      </c>
      <c r="F766" s="215"/>
      <c r="G766" s="216"/>
      <c r="H766" s="217" t="b">
        <v>0</v>
      </c>
      <c r="I766" s="217" t="b">
        <v>0</v>
      </c>
      <c r="J766" s="152" t="str">
        <f t="shared" si="157"/>
        <v>-</v>
      </c>
      <c r="K766" s="218"/>
      <c r="L766" s="219"/>
      <c r="M766" s="220"/>
      <c r="N766" s="152" t="str">
        <f t="shared" si="158"/>
        <v>-</v>
      </c>
      <c r="O766" s="221"/>
      <c r="P766" s="222"/>
      <c r="Q766" s="214"/>
      <c r="R766" s="223"/>
      <c r="S766" s="213"/>
      <c r="T766" s="214"/>
      <c r="U766" s="79" t="str">
        <f>IF(ISBLANK(T766), "", VLOOKUP(T766, Z!$A$2:$C$4127, 3, FALSE))</f>
        <v/>
      </c>
      <c r="V766" s="225"/>
      <c r="W766" s="160">
        <f t="shared" si="159"/>
        <v>0</v>
      </c>
      <c r="X766" s="237"/>
      <c r="Y766" s="241">
        <f t="shared" si="160"/>
        <v>0</v>
      </c>
      <c r="Z766" s="242">
        <f t="shared" si="161"/>
        <v>15</v>
      </c>
      <c r="AA766" s="242">
        <v>0.75</v>
      </c>
      <c r="AB766" s="242">
        <f t="shared" si="155"/>
        <v>1.8</v>
      </c>
      <c r="AC766" s="242">
        <f t="shared" si="162"/>
        <v>43</v>
      </c>
      <c r="AD766" s="241" t="str" cm="1">
        <f t="array" ref="AD766">IFERROR(INDEX($AO$26:$AO$35, AF766), "-")</f>
        <v>-</v>
      </c>
      <c r="AE766" s="243" cm="1">
        <f t="array" ref="AE766">IFERROR(INDEX(($AP$26:$AS$35,$AP$36:$AV$40), IF($Y$20="B", MATCH($AF766, $AN$36:$AN$40, 0), MATCH($AF766, $AN$26:$AN$35, 0)), MATCH($AK766, $AP$25:$AV$25, 0), IF($Y$20="B", 2, 1)), 0)</f>
        <v>0</v>
      </c>
      <c r="AF766" s="244" t="str">
        <f t="shared" si="156"/>
        <v>-</v>
      </c>
      <c r="AG766" s="244" t="str">
        <f t="shared" si="163"/>
        <v>-</v>
      </c>
      <c r="AH766" s="245" t="str">
        <f t="shared" si="164"/>
        <v>-</v>
      </c>
      <c r="AI766" s="245" t="str">
        <f t="shared" si="165"/>
        <v>-</v>
      </c>
      <c r="AJ766" s="245" t="str" cm="1">
        <f t="array" ref="AJ766">IF($AG766=1, IF(ISBLANK($L766), "!", $L766), IFERROR(_xlfn.SWITCH(TRUE, AH766&lt;=0.5, "A", AH766&lt;=1, "B", AH766&lt;=1.5, "C", AH766&lt;=2, "D", AH766&lt;=2.5, "E", AH766&lt;=3, "F", AH766&lt;=1000, "G"), "-"))</f>
        <v>-</v>
      </c>
      <c r="AK766" s="245" t="str">
        <f t="shared" si="166"/>
        <v>-</v>
      </c>
      <c r="AL766" s="246" t="str">
        <f t="shared" si="167"/>
        <v>-</v>
      </c>
      <c r="AM766" s="237"/>
      <c r="AN766" s="237"/>
      <c r="AO766" s="237"/>
      <c r="AP766" s="237"/>
      <c r="AQ766" s="237"/>
      <c r="AR766" s="237"/>
      <c r="AS766" s="237"/>
      <c r="AT766" s="237"/>
      <c r="AU766" s="237"/>
      <c r="AV766" s="237"/>
      <c r="AW766" s="13"/>
      <c r="AX766" s="13"/>
    </row>
    <row r="767" spans="1:50" ht="12.75" customHeight="1" x14ac:dyDescent="0.2">
      <c r="A767" s="144">
        <f t="shared" si="154"/>
        <v>16</v>
      </c>
      <c r="B767" s="9">
        <v>744</v>
      </c>
      <c r="C767" s="213"/>
      <c r="D767" s="214"/>
      <c r="E767" s="79" t="str">
        <f>IF(ISBLANK(D767), "", VLOOKUP(D767, Z!$A$2:$C$4127, 3, FALSE))</f>
        <v/>
      </c>
      <c r="F767" s="215"/>
      <c r="G767" s="216"/>
      <c r="H767" s="217" t="b">
        <v>0</v>
      </c>
      <c r="I767" s="217" t="b">
        <v>0</v>
      </c>
      <c r="J767" s="152" t="str">
        <f t="shared" si="157"/>
        <v>-</v>
      </c>
      <c r="K767" s="218"/>
      <c r="L767" s="219"/>
      <c r="M767" s="220"/>
      <c r="N767" s="152" t="str">
        <f t="shared" si="158"/>
        <v>-</v>
      </c>
      <c r="O767" s="221"/>
      <c r="P767" s="222"/>
      <c r="Q767" s="214"/>
      <c r="R767" s="223"/>
      <c r="S767" s="213"/>
      <c r="T767" s="214"/>
      <c r="U767" s="79" t="str">
        <f>IF(ISBLANK(T767), "", VLOOKUP(T767, Z!$A$2:$C$4127, 3, FALSE))</f>
        <v/>
      </c>
      <c r="V767" s="225"/>
      <c r="W767" s="160">
        <f t="shared" si="159"/>
        <v>0</v>
      </c>
      <c r="X767" s="237"/>
      <c r="Y767" s="241">
        <f t="shared" si="160"/>
        <v>0</v>
      </c>
      <c r="Z767" s="242">
        <f t="shared" si="161"/>
        <v>15</v>
      </c>
      <c r="AA767" s="242">
        <v>0.75</v>
      </c>
      <c r="AB767" s="242">
        <f t="shared" si="155"/>
        <v>1.8</v>
      </c>
      <c r="AC767" s="242">
        <f t="shared" si="162"/>
        <v>43</v>
      </c>
      <c r="AD767" s="241" t="str" cm="1">
        <f t="array" ref="AD767">IFERROR(INDEX($AO$26:$AO$35, AF767), "-")</f>
        <v>-</v>
      </c>
      <c r="AE767" s="243" cm="1">
        <f t="array" ref="AE767">IFERROR(INDEX(($AP$26:$AS$35,$AP$36:$AV$40), IF($Y$20="B", MATCH($AF767, $AN$36:$AN$40, 0), MATCH($AF767, $AN$26:$AN$35, 0)), MATCH($AK767, $AP$25:$AV$25, 0), IF($Y$20="B", 2, 1)), 0)</f>
        <v>0</v>
      </c>
      <c r="AF767" s="244" t="str">
        <f t="shared" si="156"/>
        <v>-</v>
      </c>
      <c r="AG767" s="244" t="str">
        <f t="shared" si="163"/>
        <v>-</v>
      </c>
      <c r="AH767" s="245" t="str">
        <f t="shared" si="164"/>
        <v>-</v>
      </c>
      <c r="AI767" s="245" t="str">
        <f t="shared" si="165"/>
        <v>-</v>
      </c>
      <c r="AJ767" s="245" t="str" cm="1">
        <f t="array" ref="AJ767">IF($AG767=1, IF(ISBLANK($L767), "!", $L767), IFERROR(_xlfn.SWITCH(TRUE, AH767&lt;=0.5, "A", AH767&lt;=1, "B", AH767&lt;=1.5, "C", AH767&lt;=2, "D", AH767&lt;=2.5, "E", AH767&lt;=3, "F", AH767&lt;=1000, "G"), "-"))</f>
        <v>-</v>
      </c>
      <c r="AK767" s="245" t="str">
        <f t="shared" si="166"/>
        <v>-</v>
      </c>
      <c r="AL767" s="246" t="str">
        <f t="shared" si="167"/>
        <v>-</v>
      </c>
      <c r="AM767" s="237"/>
      <c r="AN767" s="237"/>
      <c r="AO767" s="237"/>
      <c r="AP767" s="237"/>
      <c r="AQ767" s="237"/>
      <c r="AR767" s="237"/>
      <c r="AS767" s="237"/>
      <c r="AT767" s="237"/>
      <c r="AU767" s="237"/>
      <c r="AV767" s="237"/>
      <c r="AW767" s="13"/>
      <c r="AX767" s="13"/>
    </row>
    <row r="768" spans="1:50" ht="12.75" customHeight="1" x14ac:dyDescent="0.2">
      <c r="A768" s="144">
        <f t="shared" si="154"/>
        <v>16</v>
      </c>
      <c r="B768" s="9">
        <v>745</v>
      </c>
      <c r="C768" s="213"/>
      <c r="D768" s="214"/>
      <c r="E768" s="79" t="str">
        <f>IF(ISBLANK(D768), "", VLOOKUP(D768, Z!$A$2:$C$4127, 3, FALSE))</f>
        <v/>
      </c>
      <c r="F768" s="215"/>
      <c r="G768" s="216"/>
      <c r="H768" s="217" t="b">
        <v>0</v>
      </c>
      <c r="I768" s="217" t="b">
        <v>0</v>
      </c>
      <c r="J768" s="152" t="str">
        <f t="shared" si="157"/>
        <v>-</v>
      </c>
      <c r="K768" s="218"/>
      <c r="L768" s="219"/>
      <c r="M768" s="220"/>
      <c r="N768" s="152" t="str">
        <f t="shared" si="158"/>
        <v>-</v>
      </c>
      <c r="O768" s="221"/>
      <c r="P768" s="222"/>
      <c r="Q768" s="214"/>
      <c r="R768" s="223"/>
      <c r="S768" s="213"/>
      <c r="T768" s="214"/>
      <c r="U768" s="79" t="str">
        <f>IF(ISBLANK(T768), "", VLOOKUP(T768, Z!$A$2:$C$4127, 3, FALSE))</f>
        <v/>
      </c>
      <c r="V768" s="225"/>
      <c r="W768" s="160">
        <f t="shared" si="159"/>
        <v>0</v>
      </c>
      <c r="X768" s="237"/>
      <c r="Y768" s="241">
        <f t="shared" si="160"/>
        <v>0</v>
      </c>
      <c r="Z768" s="242">
        <f t="shared" si="161"/>
        <v>15</v>
      </c>
      <c r="AA768" s="242">
        <v>0.75</v>
      </c>
      <c r="AB768" s="242">
        <f t="shared" si="155"/>
        <v>1.8</v>
      </c>
      <c r="AC768" s="242">
        <f t="shared" si="162"/>
        <v>43</v>
      </c>
      <c r="AD768" s="241" t="str" cm="1">
        <f t="array" ref="AD768">IFERROR(INDEX($AO$26:$AO$35, AF768), "-")</f>
        <v>-</v>
      </c>
      <c r="AE768" s="243" cm="1">
        <f t="array" ref="AE768">IFERROR(INDEX(($AP$26:$AS$35,$AP$36:$AV$40), IF($Y$20="B", MATCH($AF768, $AN$36:$AN$40, 0), MATCH($AF768, $AN$26:$AN$35, 0)), MATCH($AK768, $AP$25:$AV$25, 0), IF($Y$20="B", 2, 1)), 0)</f>
        <v>0</v>
      </c>
      <c r="AF768" s="244" t="str">
        <f t="shared" si="156"/>
        <v>-</v>
      </c>
      <c r="AG768" s="244" t="str">
        <f t="shared" si="163"/>
        <v>-</v>
      </c>
      <c r="AH768" s="245" t="str">
        <f t="shared" si="164"/>
        <v>-</v>
      </c>
      <c r="AI768" s="245" t="str">
        <f t="shared" si="165"/>
        <v>-</v>
      </c>
      <c r="AJ768" s="245" t="str" cm="1">
        <f t="array" ref="AJ768">IF($AG768=1, IF(ISBLANK($L768), "!", $L768), IFERROR(_xlfn.SWITCH(TRUE, AH768&lt;=0.5, "A", AH768&lt;=1, "B", AH768&lt;=1.5, "C", AH768&lt;=2, "D", AH768&lt;=2.5, "E", AH768&lt;=3, "F", AH768&lt;=1000, "G"), "-"))</f>
        <v>-</v>
      </c>
      <c r="AK768" s="245" t="str">
        <f t="shared" si="166"/>
        <v>-</v>
      </c>
      <c r="AL768" s="246" t="str">
        <f t="shared" si="167"/>
        <v>-</v>
      </c>
      <c r="AM768" s="237"/>
      <c r="AN768" s="237"/>
      <c r="AO768" s="237"/>
      <c r="AP768" s="237"/>
      <c r="AQ768" s="237"/>
      <c r="AR768" s="237"/>
      <c r="AS768" s="237"/>
      <c r="AT768" s="237"/>
      <c r="AU768" s="237"/>
      <c r="AV768" s="237"/>
      <c r="AW768" s="13"/>
      <c r="AX768" s="13"/>
    </row>
    <row r="769" spans="1:50" ht="12.75" customHeight="1" x14ac:dyDescent="0.2">
      <c r="A769" s="144">
        <f t="shared" si="154"/>
        <v>16</v>
      </c>
      <c r="B769" s="9">
        <v>746</v>
      </c>
      <c r="C769" s="213"/>
      <c r="D769" s="214"/>
      <c r="E769" s="79" t="str">
        <f>IF(ISBLANK(D769), "", VLOOKUP(D769, Z!$A$2:$C$4127, 3, FALSE))</f>
        <v/>
      </c>
      <c r="F769" s="215"/>
      <c r="G769" s="216"/>
      <c r="H769" s="217" t="b">
        <v>0</v>
      </c>
      <c r="I769" s="217" t="b">
        <v>0</v>
      </c>
      <c r="J769" s="152" t="str">
        <f t="shared" si="157"/>
        <v>-</v>
      </c>
      <c r="K769" s="218"/>
      <c r="L769" s="219"/>
      <c r="M769" s="220"/>
      <c r="N769" s="152" t="str">
        <f t="shared" si="158"/>
        <v>-</v>
      </c>
      <c r="O769" s="221"/>
      <c r="P769" s="222"/>
      <c r="Q769" s="214"/>
      <c r="R769" s="223"/>
      <c r="S769" s="213"/>
      <c r="T769" s="214"/>
      <c r="U769" s="79" t="str">
        <f>IF(ISBLANK(T769), "", VLOOKUP(T769, Z!$A$2:$C$4127, 3, FALSE))</f>
        <v/>
      </c>
      <c r="V769" s="225"/>
      <c r="W769" s="160">
        <f t="shared" si="159"/>
        <v>0</v>
      </c>
      <c r="X769" s="237"/>
      <c r="Y769" s="241">
        <f t="shared" si="160"/>
        <v>0</v>
      </c>
      <c r="Z769" s="242">
        <f t="shared" si="161"/>
        <v>15</v>
      </c>
      <c r="AA769" s="242">
        <v>0.75</v>
      </c>
      <c r="AB769" s="242">
        <f t="shared" si="155"/>
        <v>1.8</v>
      </c>
      <c r="AC769" s="242">
        <f t="shared" si="162"/>
        <v>43</v>
      </c>
      <c r="AD769" s="241" t="str" cm="1">
        <f t="array" ref="AD769">IFERROR(INDEX($AO$26:$AO$35, AF769), "-")</f>
        <v>-</v>
      </c>
      <c r="AE769" s="243" cm="1">
        <f t="array" ref="AE769">IFERROR(INDEX(($AP$26:$AS$35,$AP$36:$AV$40), IF($Y$20="B", MATCH($AF769, $AN$36:$AN$40, 0), MATCH($AF769, $AN$26:$AN$35, 0)), MATCH($AK769, $AP$25:$AV$25, 0), IF($Y$20="B", 2, 1)), 0)</f>
        <v>0</v>
      </c>
      <c r="AF769" s="244" t="str">
        <f t="shared" si="156"/>
        <v>-</v>
      </c>
      <c r="AG769" s="244" t="str">
        <f t="shared" si="163"/>
        <v>-</v>
      </c>
      <c r="AH769" s="245" t="str">
        <f t="shared" si="164"/>
        <v>-</v>
      </c>
      <c r="AI769" s="245" t="str">
        <f t="shared" si="165"/>
        <v>-</v>
      </c>
      <c r="AJ769" s="245" t="str" cm="1">
        <f t="array" ref="AJ769">IF($AG769=1, IF(ISBLANK($L769), "!", $L769), IFERROR(_xlfn.SWITCH(TRUE, AH769&lt;=0.5, "A", AH769&lt;=1, "B", AH769&lt;=1.5, "C", AH769&lt;=2, "D", AH769&lt;=2.5, "E", AH769&lt;=3, "F", AH769&lt;=1000, "G"), "-"))</f>
        <v>-</v>
      </c>
      <c r="AK769" s="245" t="str">
        <f t="shared" si="166"/>
        <v>-</v>
      </c>
      <c r="AL769" s="246" t="str">
        <f t="shared" si="167"/>
        <v>-</v>
      </c>
      <c r="AM769" s="237"/>
      <c r="AN769" s="237"/>
      <c r="AO769" s="237"/>
      <c r="AP769" s="237"/>
      <c r="AQ769" s="237"/>
      <c r="AR769" s="237"/>
      <c r="AS769" s="237"/>
      <c r="AT769" s="237"/>
      <c r="AU769" s="237"/>
      <c r="AV769" s="237"/>
      <c r="AW769" s="13"/>
      <c r="AX769" s="13"/>
    </row>
    <row r="770" spans="1:50" ht="12.75" customHeight="1" x14ac:dyDescent="0.2">
      <c r="A770" s="144">
        <f t="shared" si="154"/>
        <v>16</v>
      </c>
      <c r="B770" s="9">
        <v>747</v>
      </c>
      <c r="C770" s="213"/>
      <c r="D770" s="214"/>
      <c r="E770" s="79" t="str">
        <f>IF(ISBLANK(D770), "", VLOOKUP(D770, Z!$A$2:$C$4127, 3, FALSE))</f>
        <v/>
      </c>
      <c r="F770" s="215"/>
      <c r="G770" s="216"/>
      <c r="H770" s="217" t="b">
        <v>0</v>
      </c>
      <c r="I770" s="217" t="b">
        <v>0</v>
      </c>
      <c r="J770" s="152" t="str">
        <f t="shared" si="157"/>
        <v>-</v>
      </c>
      <c r="K770" s="218"/>
      <c r="L770" s="219"/>
      <c r="M770" s="220"/>
      <c r="N770" s="152" t="str">
        <f t="shared" si="158"/>
        <v>-</v>
      </c>
      <c r="O770" s="221"/>
      <c r="P770" s="222"/>
      <c r="Q770" s="214"/>
      <c r="R770" s="223"/>
      <c r="S770" s="213"/>
      <c r="T770" s="214"/>
      <c r="U770" s="79" t="str">
        <f>IF(ISBLANK(T770), "", VLOOKUP(T770, Z!$A$2:$C$4127, 3, FALSE))</f>
        <v/>
      </c>
      <c r="V770" s="225"/>
      <c r="W770" s="160">
        <f t="shared" si="159"/>
        <v>0</v>
      </c>
      <c r="X770" s="237"/>
      <c r="Y770" s="241">
        <f t="shared" si="160"/>
        <v>0</v>
      </c>
      <c r="Z770" s="242">
        <f t="shared" si="161"/>
        <v>15</v>
      </c>
      <c r="AA770" s="242">
        <v>0.75</v>
      </c>
      <c r="AB770" s="242">
        <f t="shared" si="155"/>
        <v>1.8</v>
      </c>
      <c r="AC770" s="242">
        <f t="shared" si="162"/>
        <v>43</v>
      </c>
      <c r="AD770" s="241" t="str" cm="1">
        <f t="array" ref="AD770">IFERROR(INDEX($AO$26:$AO$35, AF770), "-")</f>
        <v>-</v>
      </c>
      <c r="AE770" s="243" cm="1">
        <f t="array" ref="AE770">IFERROR(INDEX(($AP$26:$AS$35,$AP$36:$AV$40), IF($Y$20="B", MATCH($AF770, $AN$36:$AN$40, 0), MATCH($AF770, $AN$26:$AN$35, 0)), MATCH($AK770, $AP$25:$AV$25, 0), IF($Y$20="B", 2, 1)), 0)</f>
        <v>0</v>
      </c>
      <c r="AF770" s="244" t="str">
        <f t="shared" si="156"/>
        <v>-</v>
      </c>
      <c r="AG770" s="244" t="str">
        <f t="shared" si="163"/>
        <v>-</v>
      </c>
      <c r="AH770" s="245" t="str">
        <f t="shared" si="164"/>
        <v>-</v>
      </c>
      <c r="AI770" s="245" t="str">
        <f t="shared" si="165"/>
        <v>-</v>
      </c>
      <c r="AJ770" s="245" t="str" cm="1">
        <f t="array" ref="AJ770">IF($AG770=1, IF(ISBLANK($L770), "!", $L770), IFERROR(_xlfn.SWITCH(TRUE, AH770&lt;=0.5, "A", AH770&lt;=1, "B", AH770&lt;=1.5, "C", AH770&lt;=2, "D", AH770&lt;=2.5, "E", AH770&lt;=3, "F", AH770&lt;=1000, "G"), "-"))</f>
        <v>-</v>
      </c>
      <c r="AK770" s="245" t="str">
        <f t="shared" si="166"/>
        <v>-</v>
      </c>
      <c r="AL770" s="246" t="str">
        <f t="shared" si="167"/>
        <v>-</v>
      </c>
      <c r="AM770" s="237"/>
      <c r="AN770" s="237"/>
      <c r="AO770" s="237"/>
      <c r="AP770" s="237"/>
      <c r="AQ770" s="237"/>
      <c r="AR770" s="237"/>
      <c r="AS770" s="237"/>
      <c r="AT770" s="237"/>
      <c r="AU770" s="237"/>
      <c r="AV770" s="237"/>
      <c r="AW770" s="13"/>
      <c r="AX770" s="13"/>
    </row>
    <row r="771" spans="1:50" ht="12.75" customHeight="1" x14ac:dyDescent="0.2">
      <c r="A771" s="144">
        <f t="shared" si="154"/>
        <v>16</v>
      </c>
      <c r="B771" s="9">
        <v>748</v>
      </c>
      <c r="C771" s="213"/>
      <c r="D771" s="214"/>
      <c r="E771" s="79" t="str">
        <f>IF(ISBLANK(D771), "", VLOOKUP(D771, Z!$A$2:$C$4127, 3, FALSE))</f>
        <v/>
      </c>
      <c r="F771" s="215"/>
      <c r="G771" s="216"/>
      <c r="H771" s="217" t="b">
        <v>0</v>
      </c>
      <c r="I771" s="217" t="b">
        <v>0</v>
      </c>
      <c r="J771" s="152" t="str">
        <f t="shared" si="157"/>
        <v>-</v>
      </c>
      <c r="K771" s="218"/>
      <c r="L771" s="219"/>
      <c r="M771" s="220"/>
      <c r="N771" s="152" t="str">
        <f t="shared" si="158"/>
        <v>-</v>
      </c>
      <c r="O771" s="221"/>
      <c r="P771" s="222"/>
      <c r="Q771" s="214"/>
      <c r="R771" s="223"/>
      <c r="S771" s="213"/>
      <c r="T771" s="214"/>
      <c r="U771" s="79" t="str">
        <f>IF(ISBLANK(T771), "", VLOOKUP(T771, Z!$A$2:$C$4127, 3, FALSE))</f>
        <v/>
      </c>
      <c r="V771" s="225"/>
      <c r="W771" s="160">
        <f t="shared" si="159"/>
        <v>0</v>
      </c>
      <c r="X771" s="237"/>
      <c r="Y771" s="241">
        <f t="shared" si="160"/>
        <v>0</v>
      </c>
      <c r="Z771" s="242">
        <f t="shared" si="161"/>
        <v>15</v>
      </c>
      <c r="AA771" s="242">
        <v>0.75</v>
      </c>
      <c r="AB771" s="242">
        <f t="shared" si="155"/>
        <v>1.8</v>
      </c>
      <c r="AC771" s="242">
        <f t="shared" si="162"/>
        <v>43</v>
      </c>
      <c r="AD771" s="241" t="str" cm="1">
        <f t="array" ref="AD771">IFERROR(INDEX($AO$26:$AO$35, AF771), "-")</f>
        <v>-</v>
      </c>
      <c r="AE771" s="243" cm="1">
        <f t="array" ref="AE771">IFERROR(INDEX(($AP$26:$AS$35,$AP$36:$AV$40), IF($Y$20="B", MATCH($AF771, $AN$36:$AN$40, 0), MATCH($AF771, $AN$26:$AN$35, 0)), MATCH($AK771, $AP$25:$AV$25, 0), IF($Y$20="B", 2, 1)), 0)</f>
        <v>0</v>
      </c>
      <c r="AF771" s="244" t="str">
        <f t="shared" si="156"/>
        <v>-</v>
      </c>
      <c r="AG771" s="244" t="str">
        <f t="shared" si="163"/>
        <v>-</v>
      </c>
      <c r="AH771" s="245" t="str">
        <f t="shared" si="164"/>
        <v>-</v>
      </c>
      <c r="AI771" s="245" t="str">
        <f t="shared" si="165"/>
        <v>-</v>
      </c>
      <c r="AJ771" s="245" t="str" cm="1">
        <f t="array" ref="AJ771">IF($AG771=1, IF(ISBLANK($L771), "!", $L771), IFERROR(_xlfn.SWITCH(TRUE, AH771&lt;=0.5, "A", AH771&lt;=1, "B", AH771&lt;=1.5, "C", AH771&lt;=2, "D", AH771&lt;=2.5, "E", AH771&lt;=3, "F", AH771&lt;=1000, "G"), "-"))</f>
        <v>-</v>
      </c>
      <c r="AK771" s="245" t="str">
        <f t="shared" si="166"/>
        <v>-</v>
      </c>
      <c r="AL771" s="246" t="str">
        <f t="shared" si="167"/>
        <v>-</v>
      </c>
      <c r="AM771" s="237"/>
      <c r="AN771" s="237"/>
      <c r="AO771" s="237"/>
      <c r="AP771" s="237"/>
      <c r="AQ771" s="237"/>
      <c r="AR771" s="237"/>
      <c r="AS771" s="237"/>
      <c r="AT771" s="237"/>
      <c r="AU771" s="237"/>
      <c r="AV771" s="237"/>
      <c r="AW771" s="13"/>
      <c r="AX771" s="13"/>
    </row>
    <row r="772" spans="1:50" ht="12.75" customHeight="1" x14ac:dyDescent="0.2">
      <c r="A772" s="144">
        <f t="shared" si="154"/>
        <v>16</v>
      </c>
      <c r="B772" s="9">
        <v>749</v>
      </c>
      <c r="C772" s="213"/>
      <c r="D772" s="214"/>
      <c r="E772" s="79" t="str">
        <f>IF(ISBLANK(D772), "", VLOOKUP(D772, Z!$A$2:$C$4127, 3, FALSE))</f>
        <v/>
      </c>
      <c r="F772" s="215"/>
      <c r="G772" s="216"/>
      <c r="H772" s="217" t="b">
        <v>0</v>
      </c>
      <c r="I772" s="217" t="b">
        <v>0</v>
      </c>
      <c r="J772" s="152" t="str">
        <f t="shared" si="157"/>
        <v>-</v>
      </c>
      <c r="K772" s="218"/>
      <c r="L772" s="219"/>
      <c r="M772" s="220"/>
      <c r="N772" s="152" t="str">
        <f t="shared" si="158"/>
        <v>-</v>
      </c>
      <c r="O772" s="221"/>
      <c r="P772" s="222"/>
      <c r="Q772" s="214"/>
      <c r="R772" s="223"/>
      <c r="S772" s="213"/>
      <c r="T772" s="214"/>
      <c r="U772" s="79" t="str">
        <f>IF(ISBLANK(T772), "", VLOOKUP(T772, Z!$A$2:$C$4127, 3, FALSE))</f>
        <v/>
      </c>
      <c r="V772" s="225"/>
      <c r="W772" s="160">
        <f t="shared" si="159"/>
        <v>0</v>
      </c>
      <c r="X772" s="237"/>
      <c r="Y772" s="241">
        <f t="shared" si="160"/>
        <v>0</v>
      </c>
      <c r="Z772" s="242">
        <f t="shared" si="161"/>
        <v>15</v>
      </c>
      <c r="AA772" s="242">
        <v>0.75</v>
      </c>
      <c r="AB772" s="242">
        <f t="shared" si="155"/>
        <v>1.8</v>
      </c>
      <c r="AC772" s="242">
        <f t="shared" si="162"/>
        <v>43</v>
      </c>
      <c r="AD772" s="241" t="str" cm="1">
        <f t="array" ref="AD772">IFERROR(INDEX($AO$26:$AO$35, AF772), "-")</f>
        <v>-</v>
      </c>
      <c r="AE772" s="243" cm="1">
        <f t="array" ref="AE772">IFERROR(INDEX(($AP$26:$AS$35,$AP$36:$AV$40), IF($Y$20="B", MATCH($AF772, $AN$36:$AN$40, 0), MATCH($AF772, $AN$26:$AN$35, 0)), MATCH($AK772, $AP$25:$AV$25, 0), IF($Y$20="B", 2, 1)), 0)</f>
        <v>0</v>
      </c>
      <c r="AF772" s="244" t="str">
        <f t="shared" si="156"/>
        <v>-</v>
      </c>
      <c r="AG772" s="244" t="str">
        <f t="shared" si="163"/>
        <v>-</v>
      </c>
      <c r="AH772" s="245" t="str">
        <f t="shared" si="164"/>
        <v>-</v>
      </c>
      <c r="AI772" s="245" t="str">
        <f t="shared" si="165"/>
        <v>-</v>
      </c>
      <c r="AJ772" s="245" t="str" cm="1">
        <f t="array" ref="AJ772">IF($AG772=1, IF(ISBLANK($L772), "!", $L772), IFERROR(_xlfn.SWITCH(TRUE, AH772&lt;=0.5, "A", AH772&lt;=1, "B", AH772&lt;=1.5, "C", AH772&lt;=2, "D", AH772&lt;=2.5, "E", AH772&lt;=3, "F", AH772&lt;=1000, "G"), "-"))</f>
        <v>-</v>
      </c>
      <c r="AK772" s="245" t="str">
        <f t="shared" si="166"/>
        <v>-</v>
      </c>
      <c r="AL772" s="246" t="str">
        <f t="shared" si="167"/>
        <v>-</v>
      </c>
      <c r="AM772" s="237"/>
      <c r="AN772" s="237"/>
      <c r="AO772" s="237"/>
      <c r="AP772" s="237"/>
      <c r="AQ772" s="237"/>
      <c r="AR772" s="237"/>
      <c r="AS772" s="237"/>
      <c r="AT772" s="237"/>
      <c r="AU772" s="237"/>
      <c r="AV772" s="237"/>
      <c r="AW772" s="13"/>
      <c r="AX772" s="13"/>
    </row>
    <row r="773" spans="1:50" ht="12.75" customHeight="1" x14ac:dyDescent="0.2">
      <c r="A773" s="144">
        <f t="shared" si="154"/>
        <v>16</v>
      </c>
      <c r="B773" s="9">
        <v>750</v>
      </c>
      <c r="C773" s="213"/>
      <c r="D773" s="214"/>
      <c r="E773" s="79" t="str">
        <f>IF(ISBLANK(D773), "", VLOOKUP(D773, Z!$A$2:$C$4127, 3, FALSE))</f>
        <v/>
      </c>
      <c r="F773" s="215"/>
      <c r="G773" s="216"/>
      <c r="H773" s="217" t="b">
        <v>0</v>
      </c>
      <c r="I773" s="217" t="b">
        <v>0</v>
      </c>
      <c r="J773" s="152" t="str">
        <f t="shared" si="157"/>
        <v>-</v>
      </c>
      <c r="K773" s="218"/>
      <c r="L773" s="219"/>
      <c r="M773" s="220"/>
      <c r="N773" s="152" t="str">
        <f t="shared" si="158"/>
        <v>-</v>
      </c>
      <c r="O773" s="221"/>
      <c r="P773" s="222"/>
      <c r="Q773" s="214"/>
      <c r="R773" s="223"/>
      <c r="S773" s="213"/>
      <c r="T773" s="214"/>
      <c r="U773" s="79" t="str">
        <f>IF(ISBLANK(T773), "", VLOOKUP(T773, Z!$A$2:$C$4127, 3, FALSE))</f>
        <v/>
      </c>
      <c r="V773" s="225"/>
      <c r="W773" s="160">
        <f t="shared" si="159"/>
        <v>0</v>
      </c>
      <c r="X773" s="237"/>
      <c r="Y773" s="241">
        <f t="shared" si="160"/>
        <v>0</v>
      </c>
      <c r="Z773" s="242">
        <f t="shared" si="161"/>
        <v>15</v>
      </c>
      <c r="AA773" s="242">
        <v>0.75</v>
      </c>
      <c r="AB773" s="242">
        <f t="shared" si="155"/>
        <v>1.8</v>
      </c>
      <c r="AC773" s="242">
        <f t="shared" si="162"/>
        <v>43</v>
      </c>
      <c r="AD773" s="241" t="str" cm="1">
        <f t="array" ref="AD773">IFERROR(INDEX($AO$26:$AO$35, AF773), "-")</f>
        <v>-</v>
      </c>
      <c r="AE773" s="243" cm="1">
        <f t="array" ref="AE773">IFERROR(INDEX(($AP$26:$AS$35,$AP$36:$AV$40), IF($Y$20="B", MATCH($AF773, $AN$36:$AN$40, 0), MATCH($AF773, $AN$26:$AN$35, 0)), MATCH($AK773, $AP$25:$AV$25, 0), IF($Y$20="B", 2, 1)), 0)</f>
        <v>0</v>
      </c>
      <c r="AF773" s="244" t="str">
        <f t="shared" si="156"/>
        <v>-</v>
      </c>
      <c r="AG773" s="244" t="str">
        <f t="shared" si="163"/>
        <v>-</v>
      </c>
      <c r="AH773" s="245" t="str">
        <f t="shared" si="164"/>
        <v>-</v>
      </c>
      <c r="AI773" s="245" t="str">
        <f t="shared" si="165"/>
        <v>-</v>
      </c>
      <c r="AJ773" s="245" t="str" cm="1">
        <f t="array" ref="AJ773">IF($AG773=1, IF(ISBLANK($L773), "!", $L773), IFERROR(_xlfn.SWITCH(TRUE, AH773&lt;=0.5, "A", AH773&lt;=1, "B", AH773&lt;=1.5, "C", AH773&lt;=2, "D", AH773&lt;=2.5, "E", AH773&lt;=3, "F", AH773&lt;=1000, "G"), "-"))</f>
        <v>-</v>
      </c>
      <c r="AK773" s="245" t="str">
        <f t="shared" si="166"/>
        <v>-</v>
      </c>
      <c r="AL773" s="246" t="str">
        <f t="shared" si="167"/>
        <v>-</v>
      </c>
      <c r="AM773" s="237"/>
      <c r="AN773" s="237"/>
      <c r="AO773" s="237"/>
      <c r="AP773" s="237"/>
      <c r="AQ773" s="237"/>
      <c r="AR773" s="237"/>
      <c r="AS773" s="237"/>
      <c r="AT773" s="237"/>
      <c r="AU773" s="237"/>
      <c r="AV773" s="237"/>
      <c r="AW773" s="13"/>
      <c r="AX773" s="13"/>
    </row>
    <row r="774" spans="1:50" ht="12.75" customHeight="1" x14ac:dyDescent="0.2">
      <c r="A774" s="144">
        <f t="shared" si="154"/>
        <v>16</v>
      </c>
      <c r="B774" s="9">
        <v>751</v>
      </c>
      <c r="C774" s="213"/>
      <c r="D774" s="214"/>
      <c r="E774" s="79" t="str">
        <f>IF(ISBLANK(D774), "", VLOOKUP(D774, Z!$A$2:$C$4127, 3, FALSE))</f>
        <v/>
      </c>
      <c r="F774" s="215"/>
      <c r="G774" s="216"/>
      <c r="H774" s="217" t="b">
        <v>0</v>
      </c>
      <c r="I774" s="217" t="b">
        <v>0</v>
      </c>
      <c r="J774" s="152" t="str">
        <f t="shared" si="157"/>
        <v>-</v>
      </c>
      <c r="K774" s="218"/>
      <c r="L774" s="219"/>
      <c r="M774" s="220"/>
      <c r="N774" s="152" t="str">
        <f t="shared" si="158"/>
        <v>-</v>
      </c>
      <c r="O774" s="221"/>
      <c r="P774" s="222"/>
      <c r="Q774" s="214"/>
      <c r="R774" s="223"/>
      <c r="S774" s="213"/>
      <c r="T774" s="214"/>
      <c r="U774" s="79" t="str">
        <f>IF(ISBLANK(T774), "", VLOOKUP(T774, Z!$A$2:$C$4127, 3, FALSE))</f>
        <v/>
      </c>
      <c r="V774" s="225"/>
      <c r="W774" s="160">
        <f t="shared" si="159"/>
        <v>0</v>
      </c>
      <c r="X774" s="237"/>
      <c r="Y774" s="241">
        <f t="shared" si="160"/>
        <v>0</v>
      </c>
      <c r="Z774" s="242">
        <f t="shared" si="161"/>
        <v>15</v>
      </c>
      <c r="AA774" s="242">
        <v>0.75</v>
      </c>
      <c r="AB774" s="242">
        <f t="shared" si="155"/>
        <v>1.8</v>
      </c>
      <c r="AC774" s="242">
        <f t="shared" si="162"/>
        <v>43</v>
      </c>
      <c r="AD774" s="241" t="str" cm="1">
        <f t="array" ref="AD774">IFERROR(INDEX($AO$26:$AO$35, AF774), "-")</f>
        <v>-</v>
      </c>
      <c r="AE774" s="243" cm="1">
        <f t="array" ref="AE774">IFERROR(INDEX(($AP$26:$AS$35,$AP$36:$AV$40), IF($Y$20="B", MATCH($AF774, $AN$36:$AN$40, 0), MATCH($AF774, $AN$26:$AN$35, 0)), MATCH($AK774, $AP$25:$AV$25, 0), IF($Y$20="B", 2, 1)), 0)</f>
        <v>0</v>
      </c>
      <c r="AF774" s="244" t="str">
        <f t="shared" si="156"/>
        <v>-</v>
      </c>
      <c r="AG774" s="244" t="str">
        <f t="shared" si="163"/>
        <v>-</v>
      </c>
      <c r="AH774" s="245" t="str">
        <f t="shared" si="164"/>
        <v>-</v>
      </c>
      <c r="AI774" s="245" t="str">
        <f t="shared" si="165"/>
        <v>-</v>
      </c>
      <c r="AJ774" s="245" t="str" cm="1">
        <f t="array" ref="AJ774">IF($AG774=1, IF(ISBLANK($L774), "!", $L774), IFERROR(_xlfn.SWITCH(TRUE, AH774&lt;=0.5, "A", AH774&lt;=1, "B", AH774&lt;=1.5, "C", AH774&lt;=2, "D", AH774&lt;=2.5, "E", AH774&lt;=3, "F", AH774&lt;=1000, "G"), "-"))</f>
        <v>-</v>
      </c>
      <c r="AK774" s="245" t="str">
        <f t="shared" si="166"/>
        <v>-</v>
      </c>
      <c r="AL774" s="246" t="str">
        <f t="shared" si="167"/>
        <v>-</v>
      </c>
      <c r="AM774" s="237"/>
      <c r="AN774" s="237"/>
      <c r="AO774" s="237"/>
      <c r="AP774" s="237"/>
      <c r="AQ774" s="237"/>
      <c r="AR774" s="237"/>
      <c r="AS774" s="237"/>
      <c r="AT774" s="237"/>
      <c r="AU774" s="237"/>
      <c r="AV774" s="237"/>
      <c r="AW774" s="13"/>
      <c r="AX774" s="13"/>
    </row>
    <row r="775" spans="1:50" ht="12.75" customHeight="1" x14ac:dyDescent="0.2">
      <c r="A775" s="144">
        <f t="shared" si="154"/>
        <v>16</v>
      </c>
      <c r="B775" s="9">
        <v>752</v>
      </c>
      <c r="C775" s="213"/>
      <c r="D775" s="214"/>
      <c r="E775" s="79" t="str">
        <f>IF(ISBLANK(D775), "", VLOOKUP(D775, Z!$A$2:$C$4127, 3, FALSE))</f>
        <v/>
      </c>
      <c r="F775" s="215"/>
      <c r="G775" s="216"/>
      <c r="H775" s="217" t="b">
        <v>0</v>
      </c>
      <c r="I775" s="217" t="b">
        <v>0</v>
      </c>
      <c r="J775" s="152" t="str">
        <f t="shared" si="157"/>
        <v>-</v>
      </c>
      <c r="K775" s="218"/>
      <c r="L775" s="219"/>
      <c r="M775" s="220"/>
      <c r="N775" s="152" t="str">
        <f t="shared" si="158"/>
        <v>-</v>
      </c>
      <c r="O775" s="221"/>
      <c r="P775" s="222"/>
      <c r="Q775" s="214"/>
      <c r="R775" s="223"/>
      <c r="S775" s="213"/>
      <c r="T775" s="214"/>
      <c r="U775" s="79" t="str">
        <f>IF(ISBLANK(T775), "", VLOOKUP(T775, Z!$A$2:$C$4127, 3, FALSE))</f>
        <v/>
      </c>
      <c r="V775" s="225"/>
      <c r="W775" s="160">
        <f t="shared" si="159"/>
        <v>0</v>
      </c>
      <c r="X775" s="237"/>
      <c r="Y775" s="241">
        <f t="shared" si="160"/>
        <v>0</v>
      </c>
      <c r="Z775" s="242">
        <f t="shared" si="161"/>
        <v>15</v>
      </c>
      <c r="AA775" s="242">
        <v>0.75</v>
      </c>
      <c r="AB775" s="242">
        <f t="shared" si="155"/>
        <v>1.8</v>
      </c>
      <c r="AC775" s="242">
        <f t="shared" si="162"/>
        <v>43</v>
      </c>
      <c r="AD775" s="241" t="str" cm="1">
        <f t="array" ref="AD775">IFERROR(INDEX($AO$26:$AO$35, AF775), "-")</f>
        <v>-</v>
      </c>
      <c r="AE775" s="243" cm="1">
        <f t="array" ref="AE775">IFERROR(INDEX(($AP$26:$AS$35,$AP$36:$AV$40), IF($Y$20="B", MATCH($AF775, $AN$36:$AN$40, 0), MATCH($AF775, $AN$26:$AN$35, 0)), MATCH($AK775, $AP$25:$AV$25, 0), IF($Y$20="B", 2, 1)), 0)</f>
        <v>0</v>
      </c>
      <c r="AF775" s="244" t="str">
        <f t="shared" si="156"/>
        <v>-</v>
      </c>
      <c r="AG775" s="244" t="str">
        <f t="shared" si="163"/>
        <v>-</v>
      </c>
      <c r="AH775" s="245" t="str">
        <f t="shared" si="164"/>
        <v>-</v>
      </c>
      <c r="AI775" s="245" t="str">
        <f t="shared" si="165"/>
        <v>-</v>
      </c>
      <c r="AJ775" s="245" t="str" cm="1">
        <f t="array" ref="AJ775">IF($AG775=1, IF(ISBLANK($L775), "!", $L775), IFERROR(_xlfn.SWITCH(TRUE, AH775&lt;=0.5, "A", AH775&lt;=1, "B", AH775&lt;=1.5, "C", AH775&lt;=2, "D", AH775&lt;=2.5, "E", AH775&lt;=3, "F", AH775&lt;=1000, "G"), "-"))</f>
        <v>-</v>
      </c>
      <c r="AK775" s="245" t="str">
        <f t="shared" si="166"/>
        <v>-</v>
      </c>
      <c r="AL775" s="246" t="str">
        <f t="shared" si="167"/>
        <v>-</v>
      </c>
      <c r="AM775" s="237"/>
      <c r="AN775" s="237"/>
      <c r="AO775" s="237"/>
      <c r="AP775" s="237"/>
      <c r="AQ775" s="237"/>
      <c r="AR775" s="237"/>
      <c r="AS775" s="237"/>
      <c r="AT775" s="237"/>
      <c r="AU775" s="237"/>
      <c r="AV775" s="237"/>
      <c r="AW775" s="13"/>
      <c r="AX775" s="13"/>
    </row>
    <row r="776" spans="1:50" ht="12.75" customHeight="1" x14ac:dyDescent="0.2">
      <c r="A776" s="144">
        <f t="shared" si="154"/>
        <v>16</v>
      </c>
      <c r="B776" s="9">
        <v>753</v>
      </c>
      <c r="C776" s="213"/>
      <c r="D776" s="214"/>
      <c r="E776" s="79" t="str">
        <f>IF(ISBLANK(D776), "", VLOOKUP(D776, Z!$A$2:$C$4127, 3, FALSE))</f>
        <v/>
      </c>
      <c r="F776" s="215"/>
      <c r="G776" s="216"/>
      <c r="H776" s="217" t="b">
        <v>0</v>
      </c>
      <c r="I776" s="217" t="b">
        <v>0</v>
      </c>
      <c r="J776" s="152" t="str">
        <f t="shared" si="157"/>
        <v>-</v>
      </c>
      <c r="K776" s="218"/>
      <c r="L776" s="219"/>
      <c r="M776" s="220"/>
      <c r="N776" s="152" t="str">
        <f t="shared" si="158"/>
        <v>-</v>
      </c>
      <c r="O776" s="221"/>
      <c r="P776" s="222"/>
      <c r="Q776" s="214"/>
      <c r="R776" s="223"/>
      <c r="S776" s="213"/>
      <c r="T776" s="214"/>
      <c r="U776" s="79" t="str">
        <f>IF(ISBLANK(T776), "", VLOOKUP(T776, Z!$A$2:$C$4127, 3, FALSE))</f>
        <v/>
      </c>
      <c r="V776" s="225"/>
      <c r="W776" s="160">
        <f t="shared" si="159"/>
        <v>0</v>
      </c>
      <c r="X776" s="237"/>
      <c r="Y776" s="241">
        <f t="shared" si="160"/>
        <v>0</v>
      </c>
      <c r="Z776" s="242">
        <f t="shared" si="161"/>
        <v>15</v>
      </c>
      <c r="AA776" s="242">
        <v>0.75</v>
      </c>
      <c r="AB776" s="242">
        <f t="shared" si="155"/>
        <v>1.8</v>
      </c>
      <c r="AC776" s="242">
        <f t="shared" si="162"/>
        <v>43</v>
      </c>
      <c r="AD776" s="241" t="str" cm="1">
        <f t="array" ref="AD776">IFERROR(INDEX($AO$26:$AO$35, AF776), "-")</f>
        <v>-</v>
      </c>
      <c r="AE776" s="243" cm="1">
        <f t="array" ref="AE776">IFERROR(INDEX(($AP$26:$AS$35,$AP$36:$AV$40), IF($Y$20="B", MATCH($AF776, $AN$36:$AN$40, 0), MATCH($AF776, $AN$26:$AN$35, 0)), MATCH($AK776, $AP$25:$AV$25, 0), IF($Y$20="B", 2, 1)), 0)</f>
        <v>0</v>
      </c>
      <c r="AF776" s="244" t="str">
        <f t="shared" si="156"/>
        <v>-</v>
      </c>
      <c r="AG776" s="244" t="str">
        <f t="shared" si="163"/>
        <v>-</v>
      </c>
      <c r="AH776" s="245" t="str">
        <f t="shared" si="164"/>
        <v>-</v>
      </c>
      <c r="AI776" s="245" t="str">
        <f t="shared" si="165"/>
        <v>-</v>
      </c>
      <c r="AJ776" s="245" t="str" cm="1">
        <f t="array" ref="AJ776">IF($AG776=1, IF(ISBLANK($L776), "!", $L776), IFERROR(_xlfn.SWITCH(TRUE, AH776&lt;=0.5, "A", AH776&lt;=1, "B", AH776&lt;=1.5, "C", AH776&lt;=2, "D", AH776&lt;=2.5, "E", AH776&lt;=3, "F", AH776&lt;=1000, "G"), "-"))</f>
        <v>-</v>
      </c>
      <c r="AK776" s="245" t="str">
        <f t="shared" si="166"/>
        <v>-</v>
      </c>
      <c r="AL776" s="246" t="str">
        <f t="shared" si="167"/>
        <v>-</v>
      </c>
      <c r="AM776" s="237"/>
      <c r="AN776" s="237"/>
      <c r="AO776" s="237"/>
      <c r="AP776" s="237"/>
      <c r="AQ776" s="237"/>
      <c r="AR776" s="237"/>
      <c r="AS776" s="237"/>
      <c r="AT776" s="237"/>
      <c r="AU776" s="237"/>
      <c r="AV776" s="237"/>
      <c r="AW776" s="13"/>
      <c r="AX776" s="13"/>
    </row>
    <row r="777" spans="1:50" ht="12.75" customHeight="1" x14ac:dyDescent="0.2">
      <c r="A777" s="144">
        <f t="shared" si="154"/>
        <v>16</v>
      </c>
      <c r="B777" s="9">
        <v>754</v>
      </c>
      <c r="C777" s="213"/>
      <c r="D777" s="214"/>
      <c r="E777" s="79" t="str">
        <f>IF(ISBLANK(D777), "", VLOOKUP(D777, Z!$A$2:$C$4127, 3, FALSE))</f>
        <v/>
      </c>
      <c r="F777" s="215"/>
      <c r="G777" s="216"/>
      <c r="H777" s="217" t="b">
        <v>0</v>
      </c>
      <c r="I777" s="217" t="b">
        <v>0</v>
      </c>
      <c r="J777" s="152" t="str">
        <f t="shared" si="157"/>
        <v>-</v>
      </c>
      <c r="K777" s="218"/>
      <c r="L777" s="219"/>
      <c r="M777" s="220"/>
      <c r="N777" s="152" t="str">
        <f t="shared" si="158"/>
        <v>-</v>
      </c>
      <c r="O777" s="221"/>
      <c r="P777" s="222"/>
      <c r="Q777" s="214"/>
      <c r="R777" s="223"/>
      <c r="S777" s="213"/>
      <c r="T777" s="214"/>
      <c r="U777" s="79" t="str">
        <f>IF(ISBLANK(T777), "", VLOOKUP(T777, Z!$A$2:$C$4127, 3, FALSE))</f>
        <v/>
      </c>
      <c r="V777" s="225"/>
      <c r="W777" s="160">
        <f t="shared" si="159"/>
        <v>0</v>
      </c>
      <c r="X777" s="237"/>
      <c r="Y777" s="241">
        <f t="shared" si="160"/>
        <v>0</v>
      </c>
      <c r="Z777" s="242">
        <f t="shared" si="161"/>
        <v>15</v>
      </c>
      <c r="AA777" s="242">
        <v>0.75</v>
      </c>
      <c r="AB777" s="242">
        <f t="shared" si="155"/>
        <v>1.8</v>
      </c>
      <c r="AC777" s="242">
        <f t="shared" si="162"/>
        <v>43</v>
      </c>
      <c r="AD777" s="241" t="str" cm="1">
        <f t="array" ref="AD777">IFERROR(INDEX($AO$26:$AO$35, AF777), "-")</f>
        <v>-</v>
      </c>
      <c r="AE777" s="243" cm="1">
        <f t="array" ref="AE777">IFERROR(INDEX(($AP$26:$AS$35,$AP$36:$AV$40), IF($Y$20="B", MATCH($AF777, $AN$36:$AN$40, 0), MATCH($AF777, $AN$26:$AN$35, 0)), MATCH($AK777, $AP$25:$AV$25, 0), IF($Y$20="B", 2, 1)), 0)</f>
        <v>0</v>
      </c>
      <c r="AF777" s="244" t="str">
        <f t="shared" si="156"/>
        <v>-</v>
      </c>
      <c r="AG777" s="244" t="str">
        <f t="shared" si="163"/>
        <v>-</v>
      </c>
      <c r="AH777" s="245" t="str">
        <f t="shared" si="164"/>
        <v>-</v>
      </c>
      <c r="AI777" s="245" t="str">
        <f t="shared" si="165"/>
        <v>-</v>
      </c>
      <c r="AJ777" s="245" t="str" cm="1">
        <f t="array" ref="AJ777">IF($AG777=1, IF(ISBLANK($L777), "!", $L777), IFERROR(_xlfn.SWITCH(TRUE, AH777&lt;=0.5, "A", AH777&lt;=1, "B", AH777&lt;=1.5, "C", AH777&lt;=2, "D", AH777&lt;=2.5, "E", AH777&lt;=3, "F", AH777&lt;=1000, "G"), "-"))</f>
        <v>-</v>
      </c>
      <c r="AK777" s="245" t="str">
        <f t="shared" si="166"/>
        <v>-</v>
      </c>
      <c r="AL777" s="246" t="str">
        <f t="shared" si="167"/>
        <v>-</v>
      </c>
      <c r="AM777" s="237"/>
      <c r="AN777" s="237"/>
      <c r="AO777" s="237"/>
      <c r="AP777" s="237"/>
      <c r="AQ777" s="237"/>
      <c r="AR777" s="237"/>
      <c r="AS777" s="237"/>
      <c r="AT777" s="237"/>
      <c r="AU777" s="237"/>
      <c r="AV777" s="237"/>
      <c r="AW777" s="13"/>
      <c r="AX777" s="13"/>
    </row>
    <row r="778" spans="1:50" ht="12.75" customHeight="1" x14ac:dyDescent="0.2">
      <c r="A778" s="144">
        <f t="shared" si="154"/>
        <v>16</v>
      </c>
      <c r="B778" s="9">
        <v>755</v>
      </c>
      <c r="C778" s="213"/>
      <c r="D778" s="214"/>
      <c r="E778" s="79" t="str">
        <f>IF(ISBLANK(D778), "", VLOOKUP(D778, Z!$A$2:$C$4127, 3, FALSE))</f>
        <v/>
      </c>
      <c r="F778" s="215"/>
      <c r="G778" s="216"/>
      <c r="H778" s="217" t="b">
        <v>0</v>
      </c>
      <c r="I778" s="217" t="b">
        <v>0</v>
      </c>
      <c r="J778" s="152" t="str">
        <f t="shared" si="157"/>
        <v>-</v>
      </c>
      <c r="K778" s="218"/>
      <c r="L778" s="219"/>
      <c r="M778" s="220"/>
      <c r="N778" s="152" t="str">
        <f t="shared" si="158"/>
        <v>-</v>
      </c>
      <c r="O778" s="221"/>
      <c r="P778" s="222"/>
      <c r="Q778" s="214"/>
      <c r="R778" s="223"/>
      <c r="S778" s="213"/>
      <c r="T778" s="214"/>
      <c r="U778" s="79" t="str">
        <f>IF(ISBLANK(T778), "", VLOOKUP(T778, Z!$A$2:$C$4127, 3, FALSE))</f>
        <v/>
      </c>
      <c r="V778" s="225"/>
      <c r="W778" s="160">
        <f t="shared" si="159"/>
        <v>0</v>
      </c>
      <c r="X778" s="237"/>
      <c r="Y778" s="241">
        <f t="shared" si="160"/>
        <v>0</v>
      </c>
      <c r="Z778" s="242">
        <f t="shared" si="161"/>
        <v>15</v>
      </c>
      <c r="AA778" s="242">
        <v>0.75</v>
      </c>
      <c r="AB778" s="242">
        <f t="shared" si="155"/>
        <v>1.8</v>
      </c>
      <c r="AC778" s="242">
        <f t="shared" si="162"/>
        <v>43</v>
      </c>
      <c r="AD778" s="241" t="str" cm="1">
        <f t="array" ref="AD778">IFERROR(INDEX($AO$26:$AO$35, AF778), "-")</f>
        <v>-</v>
      </c>
      <c r="AE778" s="243" cm="1">
        <f t="array" ref="AE778">IFERROR(INDEX(($AP$26:$AS$35,$AP$36:$AV$40), IF($Y$20="B", MATCH($AF778, $AN$36:$AN$40, 0), MATCH($AF778, $AN$26:$AN$35, 0)), MATCH($AK778, $AP$25:$AV$25, 0), IF($Y$20="B", 2, 1)), 0)</f>
        <v>0</v>
      </c>
      <c r="AF778" s="244" t="str">
        <f t="shared" si="156"/>
        <v>-</v>
      </c>
      <c r="AG778" s="244" t="str">
        <f t="shared" si="163"/>
        <v>-</v>
      </c>
      <c r="AH778" s="245" t="str">
        <f t="shared" si="164"/>
        <v>-</v>
      </c>
      <c r="AI778" s="245" t="str">
        <f t="shared" si="165"/>
        <v>-</v>
      </c>
      <c r="AJ778" s="245" t="str" cm="1">
        <f t="array" ref="AJ778">IF($AG778=1, IF(ISBLANK($L778), "!", $L778), IFERROR(_xlfn.SWITCH(TRUE, AH778&lt;=0.5, "A", AH778&lt;=1, "B", AH778&lt;=1.5, "C", AH778&lt;=2, "D", AH778&lt;=2.5, "E", AH778&lt;=3, "F", AH778&lt;=1000, "G"), "-"))</f>
        <v>-</v>
      </c>
      <c r="AK778" s="245" t="str">
        <f t="shared" si="166"/>
        <v>-</v>
      </c>
      <c r="AL778" s="246" t="str">
        <f t="shared" si="167"/>
        <v>-</v>
      </c>
      <c r="AM778" s="237"/>
      <c r="AN778" s="237"/>
      <c r="AO778" s="237"/>
      <c r="AP778" s="237"/>
      <c r="AQ778" s="237"/>
      <c r="AR778" s="237"/>
      <c r="AS778" s="237"/>
      <c r="AT778" s="237"/>
      <c r="AU778" s="237"/>
      <c r="AV778" s="237"/>
      <c r="AW778" s="13"/>
      <c r="AX778" s="13"/>
    </row>
    <row r="779" spans="1:50" ht="12.75" customHeight="1" x14ac:dyDescent="0.2">
      <c r="A779" s="144">
        <f t="shared" si="154"/>
        <v>16</v>
      </c>
      <c r="B779" s="9">
        <v>756</v>
      </c>
      <c r="C779" s="213"/>
      <c r="D779" s="214"/>
      <c r="E779" s="79" t="str">
        <f>IF(ISBLANK(D779), "", VLOOKUP(D779, Z!$A$2:$C$4127, 3, FALSE))</f>
        <v/>
      </c>
      <c r="F779" s="215"/>
      <c r="G779" s="216"/>
      <c r="H779" s="217" t="b">
        <v>0</v>
      </c>
      <c r="I779" s="217" t="b">
        <v>0</v>
      </c>
      <c r="J779" s="152" t="str">
        <f t="shared" si="157"/>
        <v>-</v>
      </c>
      <c r="K779" s="218"/>
      <c r="L779" s="219"/>
      <c r="M779" s="220"/>
      <c r="N779" s="152" t="str">
        <f t="shared" si="158"/>
        <v>-</v>
      </c>
      <c r="O779" s="221"/>
      <c r="P779" s="222"/>
      <c r="Q779" s="214"/>
      <c r="R779" s="223"/>
      <c r="S779" s="213"/>
      <c r="T779" s="214"/>
      <c r="U779" s="79" t="str">
        <f>IF(ISBLANK(T779), "", VLOOKUP(T779, Z!$A$2:$C$4127, 3, FALSE))</f>
        <v/>
      </c>
      <c r="V779" s="225"/>
      <c r="W779" s="160">
        <f t="shared" si="159"/>
        <v>0</v>
      </c>
      <c r="X779" s="237"/>
      <c r="Y779" s="241">
        <f t="shared" si="160"/>
        <v>0</v>
      </c>
      <c r="Z779" s="242">
        <f t="shared" si="161"/>
        <v>15</v>
      </c>
      <c r="AA779" s="242">
        <v>0.75</v>
      </c>
      <c r="AB779" s="242">
        <f t="shared" si="155"/>
        <v>1.8</v>
      </c>
      <c r="AC779" s="242">
        <f t="shared" si="162"/>
        <v>43</v>
      </c>
      <c r="AD779" s="241" t="str" cm="1">
        <f t="array" ref="AD779">IFERROR(INDEX($AO$26:$AO$35, AF779), "-")</f>
        <v>-</v>
      </c>
      <c r="AE779" s="243" cm="1">
        <f t="array" ref="AE779">IFERROR(INDEX(($AP$26:$AS$35,$AP$36:$AV$40), IF($Y$20="B", MATCH($AF779, $AN$36:$AN$40, 0), MATCH($AF779, $AN$26:$AN$35, 0)), MATCH($AK779, $AP$25:$AV$25, 0), IF($Y$20="B", 2, 1)), 0)</f>
        <v>0</v>
      </c>
      <c r="AF779" s="244" t="str">
        <f t="shared" si="156"/>
        <v>-</v>
      </c>
      <c r="AG779" s="244" t="str">
        <f t="shared" si="163"/>
        <v>-</v>
      </c>
      <c r="AH779" s="245" t="str">
        <f t="shared" si="164"/>
        <v>-</v>
      </c>
      <c r="AI779" s="245" t="str">
        <f t="shared" si="165"/>
        <v>-</v>
      </c>
      <c r="AJ779" s="245" t="str" cm="1">
        <f t="array" ref="AJ779">IF($AG779=1, IF(ISBLANK($L779), "!", $L779), IFERROR(_xlfn.SWITCH(TRUE, AH779&lt;=0.5, "A", AH779&lt;=1, "B", AH779&lt;=1.5, "C", AH779&lt;=2, "D", AH779&lt;=2.5, "E", AH779&lt;=3, "F", AH779&lt;=1000, "G"), "-"))</f>
        <v>-</v>
      </c>
      <c r="AK779" s="245" t="str">
        <f t="shared" si="166"/>
        <v>-</v>
      </c>
      <c r="AL779" s="246" t="str">
        <f t="shared" si="167"/>
        <v>-</v>
      </c>
      <c r="AM779" s="237"/>
      <c r="AN779" s="237"/>
      <c r="AO779" s="237"/>
      <c r="AP779" s="237"/>
      <c r="AQ779" s="237"/>
      <c r="AR779" s="237"/>
      <c r="AS779" s="237"/>
      <c r="AT779" s="237"/>
      <c r="AU779" s="237"/>
      <c r="AV779" s="237"/>
      <c r="AW779" s="13"/>
      <c r="AX779" s="13"/>
    </row>
    <row r="780" spans="1:50" ht="12.75" customHeight="1" x14ac:dyDescent="0.2">
      <c r="A780" s="144">
        <f t="shared" si="154"/>
        <v>16</v>
      </c>
      <c r="B780" s="9">
        <v>757</v>
      </c>
      <c r="C780" s="213"/>
      <c r="D780" s="214"/>
      <c r="E780" s="79" t="str">
        <f>IF(ISBLANK(D780), "", VLOOKUP(D780, Z!$A$2:$C$4127, 3, FALSE))</f>
        <v/>
      </c>
      <c r="F780" s="215"/>
      <c r="G780" s="216"/>
      <c r="H780" s="217" t="b">
        <v>0</v>
      </c>
      <c r="I780" s="217" t="b">
        <v>0</v>
      </c>
      <c r="J780" s="152" t="str">
        <f t="shared" si="157"/>
        <v>-</v>
      </c>
      <c r="K780" s="218"/>
      <c r="L780" s="219"/>
      <c r="M780" s="220"/>
      <c r="N780" s="152" t="str">
        <f t="shared" si="158"/>
        <v>-</v>
      </c>
      <c r="O780" s="221"/>
      <c r="P780" s="222"/>
      <c r="Q780" s="214"/>
      <c r="R780" s="223"/>
      <c r="S780" s="213"/>
      <c r="T780" s="214"/>
      <c r="U780" s="79" t="str">
        <f>IF(ISBLANK(T780), "", VLOOKUP(T780, Z!$A$2:$C$4127, 3, FALSE))</f>
        <v/>
      </c>
      <c r="V780" s="225"/>
      <c r="W780" s="160">
        <f t="shared" si="159"/>
        <v>0</v>
      </c>
      <c r="X780" s="237"/>
      <c r="Y780" s="241">
        <f t="shared" si="160"/>
        <v>0</v>
      </c>
      <c r="Z780" s="242">
        <f t="shared" si="161"/>
        <v>15</v>
      </c>
      <c r="AA780" s="242">
        <v>0.75</v>
      </c>
      <c r="AB780" s="242">
        <f t="shared" si="155"/>
        <v>1.8</v>
      </c>
      <c r="AC780" s="242">
        <f t="shared" si="162"/>
        <v>43</v>
      </c>
      <c r="AD780" s="241" t="str" cm="1">
        <f t="array" ref="AD780">IFERROR(INDEX($AO$26:$AO$35, AF780), "-")</f>
        <v>-</v>
      </c>
      <c r="AE780" s="243" cm="1">
        <f t="array" ref="AE780">IFERROR(INDEX(($AP$26:$AS$35,$AP$36:$AV$40), IF($Y$20="B", MATCH($AF780, $AN$36:$AN$40, 0), MATCH($AF780, $AN$26:$AN$35, 0)), MATCH($AK780, $AP$25:$AV$25, 0), IF($Y$20="B", 2, 1)), 0)</f>
        <v>0</v>
      </c>
      <c r="AF780" s="244" t="str">
        <f t="shared" si="156"/>
        <v>-</v>
      </c>
      <c r="AG780" s="244" t="str">
        <f t="shared" si="163"/>
        <v>-</v>
      </c>
      <c r="AH780" s="245" t="str">
        <f t="shared" si="164"/>
        <v>-</v>
      </c>
      <c r="AI780" s="245" t="str">
        <f t="shared" si="165"/>
        <v>-</v>
      </c>
      <c r="AJ780" s="245" t="str" cm="1">
        <f t="array" ref="AJ780">IF($AG780=1, IF(ISBLANK($L780), "!", $L780), IFERROR(_xlfn.SWITCH(TRUE, AH780&lt;=0.5, "A", AH780&lt;=1, "B", AH780&lt;=1.5, "C", AH780&lt;=2, "D", AH780&lt;=2.5, "E", AH780&lt;=3, "F", AH780&lt;=1000, "G"), "-"))</f>
        <v>-</v>
      </c>
      <c r="AK780" s="245" t="str">
        <f t="shared" si="166"/>
        <v>-</v>
      </c>
      <c r="AL780" s="246" t="str">
        <f t="shared" si="167"/>
        <v>-</v>
      </c>
      <c r="AM780" s="237"/>
      <c r="AN780" s="237"/>
      <c r="AO780" s="237"/>
      <c r="AP780" s="237"/>
      <c r="AQ780" s="237"/>
      <c r="AR780" s="237"/>
      <c r="AS780" s="237"/>
      <c r="AT780" s="237"/>
      <c r="AU780" s="237"/>
      <c r="AV780" s="237"/>
      <c r="AW780" s="13"/>
      <c r="AX780" s="13"/>
    </row>
    <row r="781" spans="1:50" ht="12.75" customHeight="1" x14ac:dyDescent="0.2">
      <c r="A781" s="144">
        <f t="shared" si="154"/>
        <v>16</v>
      </c>
      <c r="B781" s="9">
        <v>758</v>
      </c>
      <c r="C781" s="213"/>
      <c r="D781" s="214"/>
      <c r="E781" s="79" t="str">
        <f>IF(ISBLANK(D781), "", VLOOKUP(D781, Z!$A$2:$C$4127, 3, FALSE))</f>
        <v/>
      </c>
      <c r="F781" s="215"/>
      <c r="G781" s="216"/>
      <c r="H781" s="217" t="b">
        <v>0</v>
      </c>
      <c r="I781" s="217" t="b">
        <v>0</v>
      </c>
      <c r="J781" s="152" t="str">
        <f t="shared" si="157"/>
        <v>-</v>
      </c>
      <c r="K781" s="218"/>
      <c r="L781" s="219"/>
      <c r="M781" s="220"/>
      <c r="N781" s="152" t="str">
        <f t="shared" si="158"/>
        <v>-</v>
      </c>
      <c r="O781" s="221"/>
      <c r="P781" s="222"/>
      <c r="Q781" s="214"/>
      <c r="R781" s="223"/>
      <c r="S781" s="213"/>
      <c r="T781" s="214"/>
      <c r="U781" s="79" t="str">
        <f>IF(ISBLANK(T781), "", VLOOKUP(T781, Z!$A$2:$C$4127, 3, FALSE))</f>
        <v/>
      </c>
      <c r="V781" s="225"/>
      <c r="W781" s="160">
        <f t="shared" si="159"/>
        <v>0</v>
      </c>
      <c r="X781" s="237"/>
      <c r="Y781" s="241">
        <f t="shared" si="160"/>
        <v>0</v>
      </c>
      <c r="Z781" s="242">
        <f t="shared" si="161"/>
        <v>15</v>
      </c>
      <c r="AA781" s="242">
        <v>0.75</v>
      </c>
      <c r="AB781" s="242">
        <f t="shared" si="155"/>
        <v>1.8</v>
      </c>
      <c r="AC781" s="242">
        <f t="shared" si="162"/>
        <v>43</v>
      </c>
      <c r="AD781" s="241" t="str" cm="1">
        <f t="array" ref="AD781">IFERROR(INDEX($AO$26:$AO$35, AF781), "-")</f>
        <v>-</v>
      </c>
      <c r="AE781" s="243" cm="1">
        <f t="array" ref="AE781">IFERROR(INDEX(($AP$26:$AS$35,$AP$36:$AV$40), IF($Y$20="B", MATCH($AF781, $AN$36:$AN$40, 0), MATCH($AF781, $AN$26:$AN$35, 0)), MATCH($AK781, $AP$25:$AV$25, 0), IF($Y$20="B", 2, 1)), 0)</f>
        <v>0</v>
      </c>
      <c r="AF781" s="244" t="str">
        <f t="shared" si="156"/>
        <v>-</v>
      </c>
      <c r="AG781" s="244" t="str">
        <f t="shared" si="163"/>
        <v>-</v>
      </c>
      <c r="AH781" s="245" t="str">
        <f t="shared" si="164"/>
        <v>-</v>
      </c>
      <c r="AI781" s="245" t="str">
        <f t="shared" si="165"/>
        <v>-</v>
      </c>
      <c r="AJ781" s="245" t="str" cm="1">
        <f t="array" ref="AJ781">IF($AG781=1, IF(ISBLANK($L781), "!", $L781), IFERROR(_xlfn.SWITCH(TRUE, AH781&lt;=0.5, "A", AH781&lt;=1, "B", AH781&lt;=1.5, "C", AH781&lt;=2, "D", AH781&lt;=2.5, "E", AH781&lt;=3, "F", AH781&lt;=1000, "G"), "-"))</f>
        <v>-</v>
      </c>
      <c r="AK781" s="245" t="str">
        <f t="shared" si="166"/>
        <v>-</v>
      </c>
      <c r="AL781" s="246" t="str">
        <f t="shared" si="167"/>
        <v>-</v>
      </c>
      <c r="AM781" s="237"/>
      <c r="AN781" s="237"/>
      <c r="AO781" s="237"/>
      <c r="AP781" s="237"/>
      <c r="AQ781" s="237"/>
      <c r="AR781" s="237"/>
      <c r="AS781" s="237"/>
      <c r="AT781" s="237"/>
      <c r="AU781" s="237"/>
      <c r="AV781" s="237"/>
      <c r="AW781" s="13"/>
      <c r="AX781" s="13"/>
    </row>
    <row r="782" spans="1:50" ht="12.75" customHeight="1" x14ac:dyDescent="0.2">
      <c r="A782" s="144">
        <f t="shared" si="154"/>
        <v>16</v>
      </c>
      <c r="B782" s="9">
        <v>759</v>
      </c>
      <c r="C782" s="213"/>
      <c r="D782" s="214"/>
      <c r="E782" s="79" t="str">
        <f>IF(ISBLANK(D782), "", VLOOKUP(D782, Z!$A$2:$C$4127, 3, FALSE))</f>
        <v/>
      </c>
      <c r="F782" s="215"/>
      <c r="G782" s="216"/>
      <c r="H782" s="217" t="b">
        <v>0</v>
      </c>
      <c r="I782" s="217" t="b">
        <v>0</v>
      </c>
      <c r="J782" s="152" t="str">
        <f t="shared" si="157"/>
        <v>-</v>
      </c>
      <c r="K782" s="218"/>
      <c r="L782" s="219"/>
      <c r="M782" s="220"/>
      <c r="N782" s="152" t="str">
        <f t="shared" si="158"/>
        <v>-</v>
      </c>
      <c r="O782" s="221"/>
      <c r="P782" s="222"/>
      <c r="Q782" s="214"/>
      <c r="R782" s="223"/>
      <c r="S782" s="213"/>
      <c r="T782" s="214"/>
      <c r="U782" s="79" t="str">
        <f>IF(ISBLANK(T782), "", VLOOKUP(T782, Z!$A$2:$C$4127, 3, FALSE))</f>
        <v/>
      </c>
      <c r="V782" s="225"/>
      <c r="W782" s="160">
        <f t="shared" si="159"/>
        <v>0</v>
      </c>
      <c r="X782" s="237"/>
      <c r="Y782" s="241">
        <f t="shared" si="160"/>
        <v>0</v>
      </c>
      <c r="Z782" s="242">
        <f t="shared" si="161"/>
        <v>15</v>
      </c>
      <c r="AA782" s="242">
        <v>0.75</v>
      </c>
      <c r="AB782" s="242">
        <f t="shared" si="155"/>
        <v>1.8</v>
      </c>
      <c r="AC782" s="242">
        <f t="shared" si="162"/>
        <v>43</v>
      </c>
      <c r="AD782" s="241" t="str" cm="1">
        <f t="array" ref="AD782">IFERROR(INDEX($AO$26:$AO$35, AF782), "-")</f>
        <v>-</v>
      </c>
      <c r="AE782" s="243" cm="1">
        <f t="array" ref="AE782">IFERROR(INDEX(($AP$26:$AS$35,$AP$36:$AV$40), IF($Y$20="B", MATCH($AF782, $AN$36:$AN$40, 0), MATCH($AF782, $AN$26:$AN$35, 0)), MATCH($AK782, $AP$25:$AV$25, 0), IF($Y$20="B", 2, 1)), 0)</f>
        <v>0</v>
      </c>
      <c r="AF782" s="244" t="str">
        <f t="shared" si="156"/>
        <v>-</v>
      </c>
      <c r="AG782" s="244" t="str">
        <f t="shared" si="163"/>
        <v>-</v>
      </c>
      <c r="AH782" s="245" t="str">
        <f t="shared" si="164"/>
        <v>-</v>
      </c>
      <c r="AI782" s="245" t="str">
        <f t="shared" si="165"/>
        <v>-</v>
      </c>
      <c r="AJ782" s="245" t="str" cm="1">
        <f t="array" ref="AJ782">IF($AG782=1, IF(ISBLANK($L782), "!", $L782), IFERROR(_xlfn.SWITCH(TRUE, AH782&lt;=0.5, "A", AH782&lt;=1, "B", AH782&lt;=1.5, "C", AH782&lt;=2, "D", AH782&lt;=2.5, "E", AH782&lt;=3, "F", AH782&lt;=1000, "G"), "-"))</f>
        <v>-</v>
      </c>
      <c r="AK782" s="245" t="str">
        <f t="shared" si="166"/>
        <v>-</v>
      </c>
      <c r="AL782" s="246" t="str">
        <f t="shared" si="167"/>
        <v>-</v>
      </c>
      <c r="AM782" s="237"/>
      <c r="AN782" s="237"/>
      <c r="AO782" s="237"/>
      <c r="AP782" s="237"/>
      <c r="AQ782" s="237"/>
      <c r="AR782" s="237"/>
      <c r="AS782" s="237"/>
      <c r="AT782" s="237"/>
      <c r="AU782" s="237"/>
      <c r="AV782" s="237"/>
      <c r="AW782" s="13"/>
      <c r="AX782" s="13"/>
    </row>
    <row r="783" spans="1:50" ht="12.75" customHeight="1" x14ac:dyDescent="0.2">
      <c r="A783" s="144">
        <f t="shared" si="154"/>
        <v>16</v>
      </c>
      <c r="B783" s="9">
        <v>760</v>
      </c>
      <c r="C783" s="213"/>
      <c r="D783" s="214"/>
      <c r="E783" s="79" t="str">
        <f>IF(ISBLANK(D783), "", VLOOKUP(D783, Z!$A$2:$C$4127, 3, FALSE))</f>
        <v/>
      </c>
      <c r="F783" s="215"/>
      <c r="G783" s="216"/>
      <c r="H783" s="217" t="b">
        <v>0</v>
      </c>
      <c r="I783" s="217" t="b">
        <v>0</v>
      </c>
      <c r="J783" s="152" t="str">
        <f t="shared" si="157"/>
        <v>-</v>
      </c>
      <c r="K783" s="218"/>
      <c r="L783" s="219"/>
      <c r="M783" s="220"/>
      <c r="N783" s="152" t="str">
        <f t="shared" si="158"/>
        <v>-</v>
      </c>
      <c r="O783" s="221"/>
      <c r="P783" s="222"/>
      <c r="Q783" s="214"/>
      <c r="R783" s="223"/>
      <c r="S783" s="213"/>
      <c r="T783" s="214"/>
      <c r="U783" s="79" t="str">
        <f>IF(ISBLANK(T783), "", VLOOKUP(T783, Z!$A$2:$C$4127, 3, FALSE))</f>
        <v/>
      </c>
      <c r="V783" s="225"/>
      <c r="W783" s="160">
        <f t="shared" si="159"/>
        <v>0</v>
      </c>
      <c r="X783" s="237"/>
      <c r="Y783" s="241">
        <f t="shared" si="160"/>
        <v>0</v>
      </c>
      <c r="Z783" s="242">
        <f t="shared" si="161"/>
        <v>15</v>
      </c>
      <c r="AA783" s="242">
        <v>0.75</v>
      </c>
      <c r="AB783" s="242">
        <f t="shared" si="155"/>
        <v>1.8</v>
      </c>
      <c r="AC783" s="242">
        <f t="shared" si="162"/>
        <v>43</v>
      </c>
      <c r="AD783" s="241" t="str" cm="1">
        <f t="array" ref="AD783">IFERROR(INDEX($AO$26:$AO$35, AF783), "-")</f>
        <v>-</v>
      </c>
      <c r="AE783" s="243" cm="1">
        <f t="array" ref="AE783">IFERROR(INDEX(($AP$26:$AS$35,$AP$36:$AV$40), IF($Y$20="B", MATCH($AF783, $AN$36:$AN$40, 0), MATCH($AF783, $AN$26:$AN$35, 0)), MATCH($AK783, $AP$25:$AV$25, 0), IF($Y$20="B", 2, 1)), 0)</f>
        <v>0</v>
      </c>
      <c r="AF783" s="244" t="str">
        <f t="shared" si="156"/>
        <v>-</v>
      </c>
      <c r="AG783" s="244" t="str">
        <f t="shared" si="163"/>
        <v>-</v>
      </c>
      <c r="AH783" s="245" t="str">
        <f t="shared" si="164"/>
        <v>-</v>
      </c>
      <c r="AI783" s="245" t="str">
        <f t="shared" si="165"/>
        <v>-</v>
      </c>
      <c r="AJ783" s="245" t="str" cm="1">
        <f t="array" ref="AJ783">IF($AG783=1, IF(ISBLANK($L783), "!", $L783), IFERROR(_xlfn.SWITCH(TRUE, AH783&lt;=0.5, "A", AH783&lt;=1, "B", AH783&lt;=1.5, "C", AH783&lt;=2, "D", AH783&lt;=2.5, "E", AH783&lt;=3, "F", AH783&lt;=1000, "G"), "-"))</f>
        <v>-</v>
      </c>
      <c r="AK783" s="245" t="str">
        <f t="shared" si="166"/>
        <v>-</v>
      </c>
      <c r="AL783" s="246" t="str">
        <f t="shared" si="167"/>
        <v>-</v>
      </c>
      <c r="AM783" s="237"/>
      <c r="AN783" s="237"/>
      <c r="AO783" s="237"/>
      <c r="AP783" s="237"/>
      <c r="AQ783" s="237"/>
      <c r="AR783" s="237"/>
      <c r="AS783" s="237"/>
      <c r="AT783" s="237"/>
      <c r="AU783" s="237"/>
      <c r="AV783" s="237"/>
      <c r="AW783" s="13"/>
      <c r="AX783" s="13"/>
    </row>
    <row r="784" spans="1:50" ht="12.75" customHeight="1" x14ac:dyDescent="0.2">
      <c r="A784" s="144">
        <f t="shared" si="154"/>
        <v>16</v>
      </c>
      <c r="B784" s="9">
        <v>761</v>
      </c>
      <c r="C784" s="213"/>
      <c r="D784" s="214"/>
      <c r="E784" s="79" t="str">
        <f>IF(ISBLANK(D784), "", VLOOKUP(D784, Z!$A$2:$C$4127, 3, FALSE))</f>
        <v/>
      </c>
      <c r="F784" s="215"/>
      <c r="G784" s="216"/>
      <c r="H784" s="217" t="b">
        <v>0</v>
      </c>
      <c r="I784" s="217" t="b">
        <v>0</v>
      </c>
      <c r="J784" s="152" t="str">
        <f t="shared" si="157"/>
        <v>-</v>
      </c>
      <c r="K784" s="218"/>
      <c r="L784" s="219"/>
      <c r="M784" s="220"/>
      <c r="N784" s="152" t="str">
        <f t="shared" si="158"/>
        <v>-</v>
      </c>
      <c r="O784" s="221"/>
      <c r="P784" s="222"/>
      <c r="Q784" s="214"/>
      <c r="R784" s="223"/>
      <c r="S784" s="213"/>
      <c r="T784" s="214"/>
      <c r="U784" s="79" t="str">
        <f>IF(ISBLANK(T784), "", VLOOKUP(T784, Z!$A$2:$C$4127, 3, FALSE))</f>
        <v/>
      </c>
      <c r="V784" s="225"/>
      <c r="W784" s="160">
        <f t="shared" si="159"/>
        <v>0</v>
      </c>
      <c r="X784" s="237"/>
      <c r="Y784" s="241">
        <f t="shared" si="160"/>
        <v>0</v>
      </c>
      <c r="Z784" s="242">
        <f t="shared" si="161"/>
        <v>15</v>
      </c>
      <c r="AA784" s="242">
        <v>0.75</v>
      </c>
      <c r="AB784" s="242">
        <f t="shared" si="155"/>
        <v>1.8</v>
      </c>
      <c r="AC784" s="242">
        <f t="shared" si="162"/>
        <v>43</v>
      </c>
      <c r="AD784" s="241" t="str" cm="1">
        <f t="array" ref="AD784">IFERROR(INDEX($AO$26:$AO$35, AF784), "-")</f>
        <v>-</v>
      </c>
      <c r="AE784" s="243" cm="1">
        <f t="array" ref="AE784">IFERROR(INDEX(($AP$26:$AS$35,$AP$36:$AV$40), IF($Y$20="B", MATCH($AF784, $AN$36:$AN$40, 0), MATCH($AF784, $AN$26:$AN$35, 0)), MATCH($AK784, $AP$25:$AV$25, 0), IF($Y$20="B", 2, 1)), 0)</f>
        <v>0</v>
      </c>
      <c r="AF784" s="244" t="str">
        <f t="shared" si="156"/>
        <v>-</v>
      </c>
      <c r="AG784" s="244" t="str">
        <f t="shared" si="163"/>
        <v>-</v>
      </c>
      <c r="AH784" s="245" t="str">
        <f t="shared" si="164"/>
        <v>-</v>
      </c>
      <c r="AI784" s="245" t="str">
        <f t="shared" si="165"/>
        <v>-</v>
      </c>
      <c r="AJ784" s="245" t="str" cm="1">
        <f t="array" ref="AJ784">IF($AG784=1, IF(ISBLANK($L784), "!", $L784), IFERROR(_xlfn.SWITCH(TRUE, AH784&lt;=0.5, "A", AH784&lt;=1, "B", AH784&lt;=1.5, "C", AH784&lt;=2, "D", AH784&lt;=2.5, "E", AH784&lt;=3, "F", AH784&lt;=1000, "G"), "-"))</f>
        <v>-</v>
      </c>
      <c r="AK784" s="245" t="str">
        <f t="shared" si="166"/>
        <v>-</v>
      </c>
      <c r="AL784" s="246" t="str">
        <f t="shared" si="167"/>
        <v>-</v>
      </c>
      <c r="AM784" s="237"/>
      <c r="AN784" s="237"/>
      <c r="AO784" s="237"/>
      <c r="AP784" s="237"/>
      <c r="AQ784" s="237"/>
      <c r="AR784" s="237"/>
      <c r="AS784" s="237"/>
      <c r="AT784" s="237"/>
      <c r="AU784" s="237"/>
      <c r="AV784" s="237"/>
      <c r="AW784" s="13"/>
      <c r="AX784" s="13"/>
    </row>
    <row r="785" spans="1:50" ht="12.75" customHeight="1" x14ac:dyDescent="0.2">
      <c r="A785" s="144">
        <f t="shared" si="154"/>
        <v>16</v>
      </c>
      <c r="B785" s="9">
        <v>762</v>
      </c>
      <c r="C785" s="213"/>
      <c r="D785" s="214"/>
      <c r="E785" s="79" t="str">
        <f>IF(ISBLANK(D785), "", VLOOKUP(D785, Z!$A$2:$C$4127, 3, FALSE))</f>
        <v/>
      </c>
      <c r="F785" s="215"/>
      <c r="G785" s="216"/>
      <c r="H785" s="217" t="b">
        <v>0</v>
      </c>
      <c r="I785" s="217" t="b">
        <v>0</v>
      </c>
      <c r="J785" s="152" t="str">
        <f t="shared" si="157"/>
        <v>-</v>
      </c>
      <c r="K785" s="218"/>
      <c r="L785" s="219"/>
      <c r="M785" s="220"/>
      <c r="N785" s="152" t="str">
        <f t="shared" si="158"/>
        <v>-</v>
      </c>
      <c r="O785" s="221"/>
      <c r="P785" s="222"/>
      <c r="Q785" s="214"/>
      <c r="R785" s="223"/>
      <c r="S785" s="213"/>
      <c r="T785" s="214"/>
      <c r="U785" s="79" t="str">
        <f>IF(ISBLANK(T785), "", VLOOKUP(T785, Z!$A$2:$C$4127, 3, FALSE))</f>
        <v/>
      </c>
      <c r="V785" s="225"/>
      <c r="W785" s="160">
        <f t="shared" si="159"/>
        <v>0</v>
      </c>
      <c r="X785" s="237"/>
      <c r="Y785" s="241">
        <f t="shared" si="160"/>
        <v>0</v>
      </c>
      <c r="Z785" s="242">
        <f t="shared" si="161"/>
        <v>15</v>
      </c>
      <c r="AA785" s="242">
        <v>0.75</v>
      </c>
      <c r="AB785" s="242">
        <f t="shared" si="155"/>
        <v>1.8</v>
      </c>
      <c r="AC785" s="242">
        <f t="shared" si="162"/>
        <v>43</v>
      </c>
      <c r="AD785" s="241" t="str" cm="1">
        <f t="array" ref="AD785">IFERROR(INDEX($AO$26:$AO$35, AF785), "-")</f>
        <v>-</v>
      </c>
      <c r="AE785" s="243" cm="1">
        <f t="array" ref="AE785">IFERROR(INDEX(($AP$26:$AS$35,$AP$36:$AV$40), IF($Y$20="B", MATCH($AF785, $AN$36:$AN$40, 0), MATCH($AF785, $AN$26:$AN$35, 0)), MATCH($AK785, $AP$25:$AV$25, 0), IF($Y$20="B", 2, 1)), 0)</f>
        <v>0</v>
      </c>
      <c r="AF785" s="244" t="str">
        <f t="shared" si="156"/>
        <v>-</v>
      </c>
      <c r="AG785" s="244" t="str">
        <f t="shared" si="163"/>
        <v>-</v>
      </c>
      <c r="AH785" s="245" t="str">
        <f t="shared" si="164"/>
        <v>-</v>
      </c>
      <c r="AI785" s="245" t="str">
        <f t="shared" si="165"/>
        <v>-</v>
      </c>
      <c r="AJ785" s="245" t="str" cm="1">
        <f t="array" ref="AJ785">IF($AG785=1, IF(ISBLANK($L785), "!", $L785), IFERROR(_xlfn.SWITCH(TRUE, AH785&lt;=0.5, "A", AH785&lt;=1, "B", AH785&lt;=1.5, "C", AH785&lt;=2, "D", AH785&lt;=2.5, "E", AH785&lt;=3, "F", AH785&lt;=1000, "G"), "-"))</f>
        <v>-</v>
      </c>
      <c r="AK785" s="245" t="str">
        <f t="shared" si="166"/>
        <v>-</v>
      </c>
      <c r="AL785" s="246" t="str">
        <f t="shared" si="167"/>
        <v>-</v>
      </c>
      <c r="AM785" s="237"/>
      <c r="AN785" s="237"/>
      <c r="AO785" s="237"/>
      <c r="AP785" s="237"/>
      <c r="AQ785" s="237"/>
      <c r="AR785" s="237"/>
      <c r="AS785" s="237"/>
      <c r="AT785" s="237"/>
      <c r="AU785" s="237"/>
      <c r="AV785" s="237"/>
      <c r="AW785" s="13"/>
      <c r="AX785" s="13"/>
    </row>
    <row r="786" spans="1:50" ht="12.75" customHeight="1" x14ac:dyDescent="0.2">
      <c r="A786" s="144">
        <f t="shared" si="154"/>
        <v>16</v>
      </c>
      <c r="B786" s="9">
        <v>763</v>
      </c>
      <c r="C786" s="213"/>
      <c r="D786" s="214"/>
      <c r="E786" s="79" t="str">
        <f>IF(ISBLANK(D786), "", VLOOKUP(D786, Z!$A$2:$C$4127, 3, FALSE))</f>
        <v/>
      </c>
      <c r="F786" s="215"/>
      <c r="G786" s="216"/>
      <c r="H786" s="217" t="b">
        <v>0</v>
      </c>
      <c r="I786" s="217" t="b">
        <v>0</v>
      </c>
      <c r="J786" s="152" t="str">
        <f t="shared" si="157"/>
        <v>-</v>
      </c>
      <c r="K786" s="218"/>
      <c r="L786" s="219"/>
      <c r="M786" s="220"/>
      <c r="N786" s="152" t="str">
        <f t="shared" si="158"/>
        <v>-</v>
      </c>
      <c r="O786" s="221"/>
      <c r="P786" s="222"/>
      <c r="Q786" s="214"/>
      <c r="R786" s="223"/>
      <c r="S786" s="213"/>
      <c r="T786" s="214"/>
      <c r="U786" s="79" t="str">
        <f>IF(ISBLANK(T786), "", VLOOKUP(T786, Z!$A$2:$C$4127, 3, FALSE))</f>
        <v/>
      </c>
      <c r="V786" s="225"/>
      <c r="W786" s="160">
        <f t="shared" si="159"/>
        <v>0</v>
      </c>
      <c r="X786" s="237"/>
      <c r="Y786" s="241">
        <f t="shared" si="160"/>
        <v>0</v>
      </c>
      <c r="Z786" s="242">
        <f t="shared" si="161"/>
        <v>15</v>
      </c>
      <c r="AA786" s="242">
        <v>0.75</v>
      </c>
      <c r="AB786" s="242">
        <f t="shared" si="155"/>
        <v>1.8</v>
      </c>
      <c r="AC786" s="242">
        <f t="shared" si="162"/>
        <v>43</v>
      </c>
      <c r="AD786" s="241" t="str" cm="1">
        <f t="array" ref="AD786">IFERROR(INDEX($AO$26:$AO$35, AF786), "-")</f>
        <v>-</v>
      </c>
      <c r="AE786" s="243" cm="1">
        <f t="array" ref="AE786">IFERROR(INDEX(($AP$26:$AS$35,$AP$36:$AV$40), IF($Y$20="B", MATCH($AF786, $AN$36:$AN$40, 0), MATCH($AF786, $AN$26:$AN$35, 0)), MATCH($AK786, $AP$25:$AV$25, 0), IF($Y$20="B", 2, 1)), 0)</f>
        <v>0</v>
      </c>
      <c r="AF786" s="244" t="str">
        <f t="shared" si="156"/>
        <v>-</v>
      </c>
      <c r="AG786" s="244" t="str">
        <f t="shared" si="163"/>
        <v>-</v>
      </c>
      <c r="AH786" s="245" t="str">
        <f t="shared" si="164"/>
        <v>-</v>
      </c>
      <c r="AI786" s="245" t="str">
        <f t="shared" si="165"/>
        <v>-</v>
      </c>
      <c r="AJ786" s="245" t="str" cm="1">
        <f t="array" ref="AJ786">IF($AG786=1, IF(ISBLANK($L786), "!", $L786), IFERROR(_xlfn.SWITCH(TRUE, AH786&lt;=0.5, "A", AH786&lt;=1, "B", AH786&lt;=1.5, "C", AH786&lt;=2, "D", AH786&lt;=2.5, "E", AH786&lt;=3, "F", AH786&lt;=1000, "G"), "-"))</f>
        <v>-</v>
      </c>
      <c r="AK786" s="245" t="str">
        <f t="shared" si="166"/>
        <v>-</v>
      </c>
      <c r="AL786" s="246" t="str">
        <f t="shared" si="167"/>
        <v>-</v>
      </c>
      <c r="AM786" s="237"/>
      <c r="AN786" s="237"/>
      <c r="AO786" s="237"/>
      <c r="AP786" s="237"/>
      <c r="AQ786" s="237"/>
      <c r="AR786" s="237"/>
      <c r="AS786" s="237"/>
      <c r="AT786" s="237"/>
      <c r="AU786" s="237"/>
      <c r="AV786" s="237"/>
      <c r="AW786" s="13"/>
      <c r="AX786" s="13"/>
    </row>
    <row r="787" spans="1:50" ht="12.75" customHeight="1" x14ac:dyDescent="0.2">
      <c r="A787" s="144">
        <f t="shared" si="154"/>
        <v>16</v>
      </c>
      <c r="B787" s="9">
        <v>764</v>
      </c>
      <c r="C787" s="213"/>
      <c r="D787" s="214"/>
      <c r="E787" s="79" t="str">
        <f>IF(ISBLANK(D787), "", VLOOKUP(D787, Z!$A$2:$C$4127, 3, FALSE))</f>
        <v/>
      </c>
      <c r="F787" s="215"/>
      <c r="G787" s="216"/>
      <c r="H787" s="217" t="b">
        <v>0</v>
      </c>
      <c r="I787" s="217" t="b">
        <v>0</v>
      </c>
      <c r="J787" s="152" t="str">
        <f t="shared" si="157"/>
        <v>-</v>
      </c>
      <c r="K787" s="218"/>
      <c r="L787" s="219"/>
      <c r="M787" s="220"/>
      <c r="N787" s="152" t="str">
        <f t="shared" si="158"/>
        <v>-</v>
      </c>
      <c r="O787" s="221"/>
      <c r="P787" s="222"/>
      <c r="Q787" s="214"/>
      <c r="R787" s="223"/>
      <c r="S787" s="213"/>
      <c r="T787" s="214"/>
      <c r="U787" s="79" t="str">
        <f>IF(ISBLANK(T787), "", VLOOKUP(T787, Z!$A$2:$C$4127, 3, FALSE))</f>
        <v/>
      </c>
      <c r="V787" s="225"/>
      <c r="W787" s="160">
        <f t="shared" si="159"/>
        <v>0</v>
      </c>
      <c r="X787" s="237"/>
      <c r="Y787" s="241">
        <f t="shared" si="160"/>
        <v>0</v>
      </c>
      <c r="Z787" s="242">
        <f t="shared" si="161"/>
        <v>15</v>
      </c>
      <c r="AA787" s="242">
        <v>0.75</v>
      </c>
      <c r="AB787" s="242">
        <f t="shared" si="155"/>
        <v>1.8</v>
      </c>
      <c r="AC787" s="242">
        <f t="shared" si="162"/>
        <v>43</v>
      </c>
      <c r="AD787" s="241" t="str" cm="1">
        <f t="array" ref="AD787">IFERROR(INDEX($AO$26:$AO$35, AF787), "-")</f>
        <v>-</v>
      </c>
      <c r="AE787" s="243" cm="1">
        <f t="array" ref="AE787">IFERROR(INDEX(($AP$26:$AS$35,$AP$36:$AV$40), IF($Y$20="B", MATCH($AF787, $AN$36:$AN$40, 0), MATCH($AF787, $AN$26:$AN$35, 0)), MATCH($AK787, $AP$25:$AV$25, 0), IF($Y$20="B", 2, 1)), 0)</f>
        <v>0</v>
      </c>
      <c r="AF787" s="244" t="str">
        <f t="shared" si="156"/>
        <v>-</v>
      </c>
      <c r="AG787" s="244" t="str">
        <f t="shared" si="163"/>
        <v>-</v>
      </c>
      <c r="AH787" s="245" t="str">
        <f t="shared" si="164"/>
        <v>-</v>
      </c>
      <c r="AI787" s="245" t="str">
        <f t="shared" si="165"/>
        <v>-</v>
      </c>
      <c r="AJ787" s="245" t="str" cm="1">
        <f t="array" ref="AJ787">IF($AG787=1, IF(ISBLANK($L787), "!", $L787), IFERROR(_xlfn.SWITCH(TRUE, AH787&lt;=0.5, "A", AH787&lt;=1, "B", AH787&lt;=1.5, "C", AH787&lt;=2, "D", AH787&lt;=2.5, "E", AH787&lt;=3, "F", AH787&lt;=1000, "G"), "-"))</f>
        <v>-</v>
      </c>
      <c r="AK787" s="245" t="str">
        <f t="shared" si="166"/>
        <v>-</v>
      </c>
      <c r="AL787" s="246" t="str">
        <f t="shared" si="167"/>
        <v>-</v>
      </c>
      <c r="AM787" s="237"/>
      <c r="AN787" s="237"/>
      <c r="AO787" s="237"/>
      <c r="AP787" s="237"/>
      <c r="AQ787" s="237"/>
      <c r="AR787" s="237"/>
      <c r="AS787" s="237"/>
      <c r="AT787" s="237"/>
      <c r="AU787" s="237"/>
      <c r="AV787" s="237"/>
      <c r="AW787" s="13"/>
      <c r="AX787" s="13"/>
    </row>
    <row r="788" spans="1:50" ht="12.75" customHeight="1" x14ac:dyDescent="0.2">
      <c r="A788" s="144">
        <f t="shared" si="154"/>
        <v>16</v>
      </c>
      <c r="B788" s="9">
        <v>765</v>
      </c>
      <c r="C788" s="213"/>
      <c r="D788" s="214"/>
      <c r="E788" s="79" t="str">
        <f>IF(ISBLANK(D788), "", VLOOKUP(D788, Z!$A$2:$C$4127, 3, FALSE))</f>
        <v/>
      </c>
      <c r="F788" s="215"/>
      <c r="G788" s="216"/>
      <c r="H788" s="217" t="b">
        <v>0</v>
      </c>
      <c r="I788" s="217" t="b">
        <v>0</v>
      </c>
      <c r="J788" s="152" t="str">
        <f t="shared" si="157"/>
        <v>-</v>
      </c>
      <c r="K788" s="218"/>
      <c r="L788" s="219"/>
      <c r="M788" s="220"/>
      <c r="N788" s="152" t="str">
        <f t="shared" si="158"/>
        <v>-</v>
      </c>
      <c r="O788" s="221"/>
      <c r="P788" s="222"/>
      <c r="Q788" s="214"/>
      <c r="R788" s="223"/>
      <c r="S788" s="213"/>
      <c r="T788" s="214"/>
      <c r="U788" s="79" t="str">
        <f>IF(ISBLANK(T788), "", VLOOKUP(T788, Z!$A$2:$C$4127, 3, FALSE))</f>
        <v/>
      </c>
      <c r="V788" s="225"/>
      <c r="W788" s="160">
        <f t="shared" si="159"/>
        <v>0</v>
      </c>
      <c r="X788" s="237"/>
      <c r="Y788" s="241">
        <f t="shared" si="160"/>
        <v>0</v>
      </c>
      <c r="Z788" s="242">
        <f t="shared" si="161"/>
        <v>15</v>
      </c>
      <c r="AA788" s="242">
        <v>0.75</v>
      </c>
      <c r="AB788" s="242">
        <f t="shared" si="155"/>
        <v>1.8</v>
      </c>
      <c r="AC788" s="242">
        <f t="shared" si="162"/>
        <v>43</v>
      </c>
      <c r="AD788" s="241" t="str" cm="1">
        <f t="array" ref="AD788">IFERROR(INDEX($AO$26:$AO$35, AF788), "-")</f>
        <v>-</v>
      </c>
      <c r="AE788" s="243" cm="1">
        <f t="array" ref="AE788">IFERROR(INDEX(($AP$26:$AS$35,$AP$36:$AV$40), IF($Y$20="B", MATCH($AF788, $AN$36:$AN$40, 0), MATCH($AF788, $AN$26:$AN$35, 0)), MATCH($AK788, $AP$25:$AV$25, 0), IF($Y$20="B", 2, 1)), 0)</f>
        <v>0</v>
      </c>
      <c r="AF788" s="244" t="str">
        <f t="shared" si="156"/>
        <v>-</v>
      </c>
      <c r="AG788" s="244" t="str">
        <f t="shared" si="163"/>
        <v>-</v>
      </c>
      <c r="AH788" s="245" t="str">
        <f t="shared" si="164"/>
        <v>-</v>
      </c>
      <c r="AI788" s="245" t="str">
        <f t="shared" si="165"/>
        <v>-</v>
      </c>
      <c r="AJ788" s="245" t="str" cm="1">
        <f t="array" ref="AJ788">IF($AG788=1, IF(ISBLANK($L788), "!", $L788), IFERROR(_xlfn.SWITCH(TRUE, AH788&lt;=0.5, "A", AH788&lt;=1, "B", AH788&lt;=1.5, "C", AH788&lt;=2, "D", AH788&lt;=2.5, "E", AH788&lt;=3, "F", AH788&lt;=1000, "G"), "-"))</f>
        <v>-</v>
      </c>
      <c r="AK788" s="245" t="str">
        <f t="shared" si="166"/>
        <v>-</v>
      </c>
      <c r="AL788" s="246" t="str">
        <f t="shared" si="167"/>
        <v>-</v>
      </c>
      <c r="AM788" s="237"/>
      <c r="AN788" s="237"/>
      <c r="AO788" s="237"/>
      <c r="AP788" s="237"/>
      <c r="AQ788" s="237"/>
      <c r="AR788" s="237"/>
      <c r="AS788" s="237"/>
      <c r="AT788" s="237"/>
      <c r="AU788" s="237"/>
      <c r="AV788" s="237"/>
      <c r="AW788" s="13"/>
      <c r="AX788" s="13"/>
    </row>
    <row r="789" spans="1:50" ht="12.75" customHeight="1" x14ac:dyDescent="0.2">
      <c r="A789" s="144">
        <f t="shared" si="154"/>
        <v>16</v>
      </c>
      <c r="B789" s="9">
        <v>766</v>
      </c>
      <c r="C789" s="213"/>
      <c r="D789" s="214"/>
      <c r="E789" s="79" t="str">
        <f>IF(ISBLANK(D789), "", VLOOKUP(D789, Z!$A$2:$C$4127, 3, FALSE))</f>
        <v/>
      </c>
      <c r="F789" s="215"/>
      <c r="G789" s="216"/>
      <c r="H789" s="217" t="b">
        <v>0</v>
      </c>
      <c r="I789" s="217" t="b">
        <v>0</v>
      </c>
      <c r="J789" s="152" t="str">
        <f t="shared" si="157"/>
        <v>-</v>
      </c>
      <c r="K789" s="218"/>
      <c r="L789" s="219"/>
      <c r="M789" s="220"/>
      <c r="N789" s="152" t="str">
        <f t="shared" si="158"/>
        <v>-</v>
      </c>
      <c r="O789" s="221"/>
      <c r="P789" s="222"/>
      <c r="Q789" s="214"/>
      <c r="R789" s="223"/>
      <c r="S789" s="213"/>
      <c r="T789" s="214"/>
      <c r="U789" s="79" t="str">
        <f>IF(ISBLANK(T789), "", VLOOKUP(T789, Z!$A$2:$C$4127, 3, FALSE))</f>
        <v/>
      </c>
      <c r="V789" s="225"/>
      <c r="W789" s="160">
        <f t="shared" si="159"/>
        <v>0</v>
      </c>
      <c r="X789" s="237"/>
      <c r="Y789" s="241">
        <f t="shared" si="160"/>
        <v>0</v>
      </c>
      <c r="Z789" s="242">
        <f t="shared" si="161"/>
        <v>15</v>
      </c>
      <c r="AA789" s="242">
        <v>0.75</v>
      </c>
      <c r="AB789" s="242">
        <f t="shared" si="155"/>
        <v>1.8</v>
      </c>
      <c r="AC789" s="242">
        <f t="shared" si="162"/>
        <v>43</v>
      </c>
      <c r="AD789" s="241" t="str" cm="1">
        <f t="array" ref="AD789">IFERROR(INDEX($AO$26:$AO$35, AF789), "-")</f>
        <v>-</v>
      </c>
      <c r="AE789" s="243" cm="1">
        <f t="array" ref="AE789">IFERROR(INDEX(($AP$26:$AS$35,$AP$36:$AV$40), IF($Y$20="B", MATCH($AF789, $AN$36:$AN$40, 0), MATCH($AF789, $AN$26:$AN$35, 0)), MATCH($AK789, $AP$25:$AV$25, 0), IF($Y$20="B", 2, 1)), 0)</f>
        <v>0</v>
      </c>
      <c r="AF789" s="244" t="str">
        <f t="shared" si="156"/>
        <v>-</v>
      </c>
      <c r="AG789" s="244" t="str">
        <f t="shared" si="163"/>
        <v>-</v>
      </c>
      <c r="AH789" s="245" t="str">
        <f t="shared" si="164"/>
        <v>-</v>
      </c>
      <c r="AI789" s="245" t="str">
        <f t="shared" si="165"/>
        <v>-</v>
      </c>
      <c r="AJ789" s="245" t="str" cm="1">
        <f t="array" ref="AJ789">IF($AG789=1, IF(ISBLANK($L789), "!", $L789), IFERROR(_xlfn.SWITCH(TRUE, AH789&lt;=0.5, "A", AH789&lt;=1, "B", AH789&lt;=1.5, "C", AH789&lt;=2, "D", AH789&lt;=2.5, "E", AH789&lt;=3, "F", AH789&lt;=1000, "G"), "-"))</f>
        <v>-</v>
      </c>
      <c r="AK789" s="245" t="str">
        <f t="shared" si="166"/>
        <v>-</v>
      </c>
      <c r="AL789" s="246" t="str">
        <f t="shared" si="167"/>
        <v>-</v>
      </c>
      <c r="AM789" s="237"/>
      <c r="AN789" s="237"/>
      <c r="AO789" s="237"/>
      <c r="AP789" s="237"/>
      <c r="AQ789" s="237"/>
      <c r="AR789" s="237"/>
      <c r="AS789" s="237"/>
      <c r="AT789" s="237"/>
      <c r="AU789" s="237"/>
      <c r="AV789" s="237"/>
      <c r="AW789" s="13"/>
      <c r="AX789" s="13"/>
    </row>
    <row r="790" spans="1:50" ht="12.75" customHeight="1" x14ac:dyDescent="0.2">
      <c r="A790" s="144">
        <f t="shared" si="154"/>
        <v>16</v>
      </c>
      <c r="B790" s="9">
        <v>767</v>
      </c>
      <c r="C790" s="213"/>
      <c r="D790" s="214"/>
      <c r="E790" s="79" t="str">
        <f>IF(ISBLANK(D790), "", VLOOKUP(D790, Z!$A$2:$C$4127, 3, FALSE))</f>
        <v/>
      </c>
      <c r="F790" s="215"/>
      <c r="G790" s="216"/>
      <c r="H790" s="217" t="b">
        <v>0</v>
      </c>
      <c r="I790" s="217" t="b">
        <v>0</v>
      </c>
      <c r="J790" s="152" t="str">
        <f t="shared" si="157"/>
        <v>-</v>
      </c>
      <c r="K790" s="218"/>
      <c r="L790" s="219"/>
      <c r="M790" s="220"/>
      <c r="N790" s="152" t="str">
        <f t="shared" si="158"/>
        <v>-</v>
      </c>
      <c r="O790" s="221"/>
      <c r="P790" s="222"/>
      <c r="Q790" s="214"/>
      <c r="R790" s="223"/>
      <c r="S790" s="213"/>
      <c r="T790" s="214"/>
      <c r="U790" s="79" t="str">
        <f>IF(ISBLANK(T790), "", VLOOKUP(T790, Z!$A$2:$C$4127, 3, FALSE))</f>
        <v/>
      </c>
      <c r="V790" s="225"/>
      <c r="W790" s="160">
        <f t="shared" si="159"/>
        <v>0</v>
      </c>
      <c r="X790" s="237"/>
      <c r="Y790" s="241">
        <f t="shared" si="160"/>
        <v>0</v>
      </c>
      <c r="Z790" s="242">
        <f t="shared" si="161"/>
        <v>15</v>
      </c>
      <c r="AA790" s="242">
        <v>0.75</v>
      </c>
      <c r="AB790" s="242">
        <f t="shared" si="155"/>
        <v>1.8</v>
      </c>
      <c r="AC790" s="242">
        <f t="shared" si="162"/>
        <v>43</v>
      </c>
      <c r="AD790" s="241" t="str" cm="1">
        <f t="array" ref="AD790">IFERROR(INDEX($AO$26:$AO$35, AF790), "-")</f>
        <v>-</v>
      </c>
      <c r="AE790" s="243" cm="1">
        <f t="array" ref="AE790">IFERROR(INDEX(($AP$26:$AS$35,$AP$36:$AV$40), IF($Y$20="B", MATCH($AF790, $AN$36:$AN$40, 0), MATCH($AF790, $AN$26:$AN$35, 0)), MATCH($AK790, $AP$25:$AV$25, 0), IF($Y$20="B", 2, 1)), 0)</f>
        <v>0</v>
      </c>
      <c r="AF790" s="244" t="str">
        <f t="shared" si="156"/>
        <v>-</v>
      </c>
      <c r="AG790" s="244" t="str">
        <f t="shared" si="163"/>
        <v>-</v>
      </c>
      <c r="AH790" s="245" t="str">
        <f t="shared" si="164"/>
        <v>-</v>
      </c>
      <c r="AI790" s="245" t="str">
        <f t="shared" si="165"/>
        <v>-</v>
      </c>
      <c r="AJ790" s="245" t="str" cm="1">
        <f t="array" ref="AJ790">IF($AG790=1, IF(ISBLANK($L790), "!", $L790), IFERROR(_xlfn.SWITCH(TRUE, AH790&lt;=0.5, "A", AH790&lt;=1, "B", AH790&lt;=1.5, "C", AH790&lt;=2, "D", AH790&lt;=2.5, "E", AH790&lt;=3, "F", AH790&lt;=1000, "G"), "-"))</f>
        <v>-</v>
      </c>
      <c r="AK790" s="245" t="str">
        <f t="shared" si="166"/>
        <v>-</v>
      </c>
      <c r="AL790" s="246" t="str">
        <f t="shared" si="167"/>
        <v>-</v>
      </c>
      <c r="AM790" s="237"/>
      <c r="AN790" s="237"/>
      <c r="AO790" s="237"/>
      <c r="AP790" s="237"/>
      <c r="AQ790" s="237"/>
      <c r="AR790" s="237"/>
      <c r="AS790" s="237"/>
      <c r="AT790" s="237"/>
      <c r="AU790" s="237"/>
      <c r="AV790" s="237"/>
      <c r="AW790" s="13"/>
      <c r="AX790" s="13"/>
    </row>
    <row r="791" spans="1:50" ht="12.75" customHeight="1" x14ac:dyDescent="0.2">
      <c r="A791" s="144">
        <f t="shared" si="154"/>
        <v>16</v>
      </c>
      <c r="B791" s="9">
        <v>768</v>
      </c>
      <c r="C791" s="213"/>
      <c r="D791" s="214"/>
      <c r="E791" s="79" t="str">
        <f>IF(ISBLANK(D791), "", VLOOKUP(D791, Z!$A$2:$C$4127, 3, FALSE))</f>
        <v/>
      </c>
      <c r="F791" s="215"/>
      <c r="G791" s="216"/>
      <c r="H791" s="217" t="b">
        <v>0</v>
      </c>
      <c r="I791" s="217" t="b">
        <v>0</v>
      </c>
      <c r="J791" s="152" t="str">
        <f t="shared" si="157"/>
        <v>-</v>
      </c>
      <c r="K791" s="218"/>
      <c r="L791" s="219"/>
      <c r="M791" s="220"/>
      <c r="N791" s="152" t="str">
        <f t="shared" si="158"/>
        <v>-</v>
      </c>
      <c r="O791" s="221"/>
      <c r="P791" s="222"/>
      <c r="Q791" s="214"/>
      <c r="R791" s="223"/>
      <c r="S791" s="213"/>
      <c r="T791" s="214"/>
      <c r="U791" s="79" t="str">
        <f>IF(ISBLANK(T791), "", VLOOKUP(T791, Z!$A$2:$C$4127, 3, FALSE))</f>
        <v/>
      </c>
      <c r="V791" s="225"/>
      <c r="W791" s="160">
        <f t="shared" si="159"/>
        <v>0</v>
      </c>
      <c r="X791" s="237"/>
      <c r="Y791" s="241">
        <f t="shared" si="160"/>
        <v>0</v>
      </c>
      <c r="Z791" s="242">
        <f t="shared" si="161"/>
        <v>15</v>
      </c>
      <c r="AA791" s="242">
        <v>0.75</v>
      </c>
      <c r="AB791" s="242">
        <f t="shared" si="155"/>
        <v>1.8</v>
      </c>
      <c r="AC791" s="242">
        <f t="shared" si="162"/>
        <v>43</v>
      </c>
      <c r="AD791" s="241" t="str" cm="1">
        <f t="array" ref="AD791">IFERROR(INDEX($AO$26:$AO$35, AF791), "-")</f>
        <v>-</v>
      </c>
      <c r="AE791" s="243" cm="1">
        <f t="array" ref="AE791">IFERROR(INDEX(($AP$26:$AS$35,$AP$36:$AV$40), IF($Y$20="B", MATCH($AF791, $AN$36:$AN$40, 0), MATCH($AF791, $AN$26:$AN$35, 0)), MATCH($AK791, $AP$25:$AV$25, 0), IF($Y$20="B", 2, 1)), 0)</f>
        <v>0</v>
      </c>
      <c r="AF791" s="244" t="str">
        <f t="shared" si="156"/>
        <v>-</v>
      </c>
      <c r="AG791" s="244" t="str">
        <f t="shared" si="163"/>
        <v>-</v>
      </c>
      <c r="AH791" s="245" t="str">
        <f t="shared" si="164"/>
        <v>-</v>
      </c>
      <c r="AI791" s="245" t="str">
        <f t="shared" si="165"/>
        <v>-</v>
      </c>
      <c r="AJ791" s="245" t="str" cm="1">
        <f t="array" ref="AJ791">IF($AG791=1, IF(ISBLANK($L791), "!", $L791), IFERROR(_xlfn.SWITCH(TRUE, AH791&lt;=0.5, "A", AH791&lt;=1, "B", AH791&lt;=1.5, "C", AH791&lt;=2, "D", AH791&lt;=2.5, "E", AH791&lt;=3, "F", AH791&lt;=1000, "G"), "-"))</f>
        <v>-</v>
      </c>
      <c r="AK791" s="245" t="str">
        <f t="shared" si="166"/>
        <v>-</v>
      </c>
      <c r="AL791" s="246" t="str">
        <f t="shared" si="167"/>
        <v>-</v>
      </c>
      <c r="AM791" s="237"/>
      <c r="AN791" s="237"/>
      <c r="AO791" s="237"/>
      <c r="AP791" s="237"/>
      <c r="AQ791" s="237"/>
      <c r="AR791" s="237"/>
      <c r="AS791" s="237"/>
      <c r="AT791" s="237"/>
      <c r="AU791" s="237"/>
      <c r="AV791" s="237"/>
      <c r="AW791" s="13"/>
      <c r="AX791" s="13"/>
    </row>
    <row r="792" spans="1:50" ht="12.75" customHeight="1" x14ac:dyDescent="0.2">
      <c r="A792" s="144">
        <f t="shared" ref="A792:A855" si="168">COUNTBLANK(C792:G792) + COUNTBLANK(O792:W792) + IF(I792, COUNTBLANK(K792:L792), COUNTBLANK(J792:N792))</f>
        <v>16</v>
      </c>
      <c r="B792" s="9">
        <v>769</v>
      </c>
      <c r="C792" s="213"/>
      <c r="D792" s="214"/>
      <c r="E792" s="79" t="str">
        <f>IF(ISBLANK(D792), "", VLOOKUP(D792, Z!$A$2:$C$4127, 3, FALSE))</f>
        <v/>
      </c>
      <c r="F792" s="215"/>
      <c r="G792" s="216"/>
      <c r="H792" s="217" t="b">
        <v>0</v>
      </c>
      <c r="I792" s="217" t="b">
        <v>0</v>
      </c>
      <c r="J792" s="152" t="str">
        <f t="shared" si="157"/>
        <v>-</v>
      </c>
      <c r="K792" s="218"/>
      <c r="L792" s="219"/>
      <c r="M792" s="220"/>
      <c r="N792" s="152" t="str">
        <f t="shared" si="158"/>
        <v>-</v>
      </c>
      <c r="O792" s="221"/>
      <c r="P792" s="222"/>
      <c r="Q792" s="214"/>
      <c r="R792" s="223"/>
      <c r="S792" s="213"/>
      <c r="T792" s="214"/>
      <c r="U792" s="79" t="str">
        <f>IF(ISBLANK(T792), "", VLOOKUP(T792, Z!$A$2:$C$4127, 3, FALSE))</f>
        <v/>
      </c>
      <c r="V792" s="225"/>
      <c r="W792" s="160">
        <f t="shared" si="159"/>
        <v>0</v>
      </c>
      <c r="X792" s="237"/>
      <c r="Y792" s="241">
        <f t="shared" si="160"/>
        <v>0</v>
      </c>
      <c r="Z792" s="242">
        <f t="shared" si="161"/>
        <v>15</v>
      </c>
      <c r="AA792" s="242">
        <v>0.75</v>
      </c>
      <c r="AB792" s="242">
        <f t="shared" ref="AB792:AB855" si="169">IF(H792, 1.4, 1.8)</f>
        <v>1.8</v>
      </c>
      <c r="AC792" s="242">
        <f t="shared" si="162"/>
        <v>43</v>
      </c>
      <c r="AD792" s="241" t="str" cm="1">
        <f t="array" ref="AD792">IFERROR(INDEX($AO$26:$AO$35, AF792), "-")</f>
        <v>-</v>
      </c>
      <c r="AE792" s="243" cm="1">
        <f t="array" ref="AE792">IFERROR(INDEX(($AP$26:$AS$35,$AP$36:$AV$40), IF($Y$20="B", MATCH($AF792, $AN$36:$AN$40, 0), MATCH($AF792, $AN$26:$AN$35, 0)), MATCH($AK792, $AP$25:$AV$25, 0), IF($Y$20="B", 2, 1)), 0)</f>
        <v>0</v>
      </c>
      <c r="AF792" s="244" t="str">
        <f t="shared" ref="AF792:AF855" si="170">IFERROR(MATCH($G792,INDEX(categories_EZ,,1),0),IFERROR(MATCH($G792,INDEX(categories_EZ,,2),0),IFERROR(MATCH($G792,INDEX(categories_EZ,,3),0),"-")))</f>
        <v>-</v>
      </c>
      <c r="AG792" s="244" t="str">
        <f t="shared" si="163"/>
        <v>-</v>
      </c>
      <c r="AH792" s="245" t="str">
        <f t="shared" si="164"/>
        <v>-</v>
      </c>
      <c r="AI792" s="245" t="str">
        <f t="shared" si="165"/>
        <v>-</v>
      </c>
      <c r="AJ792" s="245" t="str" cm="1">
        <f t="array" ref="AJ792">IF($AG792=1, IF(ISBLANK($L792), "!", $L792), IFERROR(_xlfn.SWITCH(TRUE, AH792&lt;=0.5, "A", AH792&lt;=1, "B", AH792&lt;=1.5, "C", AH792&lt;=2, "D", AH792&lt;=2.5, "E", AH792&lt;=3, "F", AH792&lt;=1000, "G"), "-"))</f>
        <v>-</v>
      </c>
      <c r="AK792" s="245" t="str">
        <f t="shared" si="166"/>
        <v>-</v>
      </c>
      <c r="AL792" s="246" t="str">
        <f t="shared" si="167"/>
        <v>-</v>
      </c>
      <c r="AM792" s="237"/>
      <c r="AN792" s="237"/>
      <c r="AO792" s="237"/>
      <c r="AP792" s="237"/>
      <c r="AQ792" s="237"/>
      <c r="AR792" s="237"/>
      <c r="AS792" s="237"/>
      <c r="AT792" s="237"/>
      <c r="AU792" s="237"/>
      <c r="AV792" s="237"/>
      <c r="AW792" s="13"/>
      <c r="AX792" s="13"/>
    </row>
    <row r="793" spans="1:50" ht="12.75" customHeight="1" x14ac:dyDescent="0.2">
      <c r="A793" s="144">
        <f t="shared" si="168"/>
        <v>16</v>
      </c>
      <c r="B793" s="9">
        <v>770</v>
      </c>
      <c r="C793" s="213"/>
      <c r="D793" s="214"/>
      <c r="E793" s="79" t="str">
        <f>IF(ISBLANK(D793), "", VLOOKUP(D793, Z!$A$2:$C$4127, 3, FALSE))</f>
        <v/>
      </c>
      <c r="F793" s="215"/>
      <c r="G793" s="216"/>
      <c r="H793" s="217" t="b">
        <v>0</v>
      </c>
      <c r="I793" s="217" t="b">
        <v>0</v>
      </c>
      <c r="J793" s="152" t="str">
        <f t="shared" ref="J793:J856" si="171">AD793</f>
        <v>-</v>
      </c>
      <c r="K793" s="218"/>
      <c r="L793" s="219"/>
      <c r="M793" s="220"/>
      <c r="N793" s="152" t="str">
        <f t="shared" ref="N793:N856" si="172">AJ793</f>
        <v>-</v>
      </c>
      <c r="O793" s="221"/>
      <c r="P793" s="222"/>
      <c r="Q793" s="214"/>
      <c r="R793" s="223"/>
      <c r="S793" s="213"/>
      <c r="T793" s="214"/>
      <c r="U793" s="79" t="str">
        <f>IF(ISBLANK(T793), "", VLOOKUP(T793, Z!$A$2:$C$4127, 3, FALSE))</f>
        <v/>
      </c>
      <c r="V793" s="225"/>
      <c r="W793" s="160">
        <f t="shared" ref="W793:W856" si="173">IF(AL793=TRUE, 0, $Y793 * 1000)</f>
        <v>0</v>
      </c>
      <c r="X793" s="237"/>
      <c r="Y793" s="241">
        <f t="shared" ref="Y793:Y856" si="174">IFERROR(AE793, 0)</f>
        <v>0</v>
      </c>
      <c r="Z793" s="242">
        <f t="shared" ref="Z793:Z856" si="175">IF($Y$20="A", 15, 5)</f>
        <v>15</v>
      </c>
      <c r="AA793" s="242">
        <v>0.75</v>
      </c>
      <c r="AB793" s="242">
        <f t="shared" si="169"/>
        <v>1.8</v>
      </c>
      <c r="AC793" s="242">
        <f t="shared" ref="AC793:AC856" si="176">IFERROR((16 + 15 * AB793), "-")</f>
        <v>43</v>
      </c>
      <c r="AD793" s="241" t="str" cm="1">
        <f t="array" ref="AD793">IFERROR(INDEX($AO$26:$AO$35, AF793), "-")</f>
        <v>-</v>
      </c>
      <c r="AE793" s="243" cm="1">
        <f t="array" ref="AE793">IFERROR(INDEX(($AP$26:$AS$35,$AP$36:$AV$40), IF($Y$20="B", MATCH($AF793, $AN$36:$AN$40, 0), MATCH($AF793, $AN$26:$AN$35, 0)), MATCH($AK793, $AP$25:$AV$25, 0), IF($Y$20="B", 2, 1)), 0)</f>
        <v>0</v>
      </c>
      <c r="AF793" s="244" t="str">
        <f t="shared" si="170"/>
        <v>-</v>
      </c>
      <c r="AG793" s="244" t="str">
        <f t="shared" ref="AG793:AG856" si="177">IF(ISNUMBER(AF793), IF($I793, 1, 2), "-")</f>
        <v>-</v>
      </c>
      <c r="AH793" s="245" t="str">
        <f t="shared" ref="AH793:AH856" si="178">IF(AND(M793&gt;0, AG793=2), M793/AC793, "-")</f>
        <v>-</v>
      </c>
      <c r="AI793" s="245" t="str">
        <f t="shared" ref="AI793:AI856" si="179">IF(M793&gt;0, MAX(M793/AC793 - 0.5, 0.5), "-")</f>
        <v>-</v>
      </c>
      <c r="AJ793" s="245" t="str" cm="1">
        <f t="array" ref="AJ793">IF($AG793=1, IF(ISBLANK($L793), "!", $L793), IFERROR(_xlfn.SWITCH(TRUE, AH793&lt;=0.5, "A", AH793&lt;=1, "B", AH793&lt;=1.5, "C", AH793&lt;=2, "D", AH793&lt;=2.5, "E", AH793&lt;=3, "F", AH793&lt;=1000, "G"), "-"))</f>
        <v>-</v>
      </c>
      <c r="AK793" s="245" t="str">
        <f t="shared" ref="AK793:AK856" si="180">IF(AJ793&lt;&gt;"-", IF($AG793=1, $AJ793, IF(AND($Y$20="A", AJ793&gt;"D"), "!", CHAR((MAX(CODE(AJ793)-1, CODE("A")))))), "-")</f>
        <v>-</v>
      </c>
      <c r="AL793" s="246" t="str">
        <f t="shared" ref="AL793:AL856" si="181">IF($Y$20="B", FALSE, IFERROR(AND(AG793&lt;&gt;1, AI793+0.5&gt;2), "-"))</f>
        <v>-</v>
      </c>
      <c r="AM793" s="237"/>
      <c r="AN793" s="237"/>
      <c r="AO793" s="237"/>
      <c r="AP793" s="237"/>
      <c r="AQ793" s="237"/>
      <c r="AR793" s="237"/>
      <c r="AS793" s="237"/>
      <c r="AT793" s="237"/>
      <c r="AU793" s="237"/>
      <c r="AV793" s="237"/>
      <c r="AW793" s="13"/>
      <c r="AX793" s="13"/>
    </row>
    <row r="794" spans="1:50" ht="12.75" customHeight="1" x14ac:dyDescent="0.2">
      <c r="A794" s="144">
        <f t="shared" si="168"/>
        <v>16</v>
      </c>
      <c r="B794" s="9">
        <v>771</v>
      </c>
      <c r="C794" s="213"/>
      <c r="D794" s="214"/>
      <c r="E794" s="79" t="str">
        <f>IF(ISBLANK(D794), "", VLOOKUP(D794, Z!$A$2:$C$4127, 3, FALSE))</f>
        <v/>
      </c>
      <c r="F794" s="215"/>
      <c r="G794" s="216"/>
      <c r="H794" s="217" t="b">
        <v>0</v>
      </c>
      <c r="I794" s="217" t="b">
        <v>0</v>
      </c>
      <c r="J794" s="152" t="str">
        <f t="shared" si="171"/>
        <v>-</v>
      </c>
      <c r="K794" s="218"/>
      <c r="L794" s="219"/>
      <c r="M794" s="220"/>
      <c r="N794" s="152" t="str">
        <f t="shared" si="172"/>
        <v>-</v>
      </c>
      <c r="O794" s="221"/>
      <c r="P794" s="222"/>
      <c r="Q794" s="214"/>
      <c r="R794" s="223"/>
      <c r="S794" s="213"/>
      <c r="T794" s="214"/>
      <c r="U794" s="79" t="str">
        <f>IF(ISBLANK(T794), "", VLOOKUP(T794, Z!$A$2:$C$4127, 3, FALSE))</f>
        <v/>
      </c>
      <c r="V794" s="225"/>
      <c r="W794" s="160">
        <f t="shared" si="173"/>
        <v>0</v>
      </c>
      <c r="X794" s="237"/>
      <c r="Y794" s="241">
        <f t="shared" si="174"/>
        <v>0</v>
      </c>
      <c r="Z794" s="242">
        <f t="shared" si="175"/>
        <v>15</v>
      </c>
      <c r="AA794" s="242">
        <v>0.75</v>
      </c>
      <c r="AB794" s="242">
        <f t="shared" si="169"/>
        <v>1.8</v>
      </c>
      <c r="AC794" s="242">
        <f t="shared" si="176"/>
        <v>43</v>
      </c>
      <c r="AD794" s="241" t="str" cm="1">
        <f t="array" ref="AD794">IFERROR(INDEX($AO$26:$AO$35, AF794), "-")</f>
        <v>-</v>
      </c>
      <c r="AE794" s="243" cm="1">
        <f t="array" ref="AE794">IFERROR(INDEX(($AP$26:$AS$35,$AP$36:$AV$40), IF($Y$20="B", MATCH($AF794, $AN$36:$AN$40, 0), MATCH($AF794, $AN$26:$AN$35, 0)), MATCH($AK794, $AP$25:$AV$25, 0), IF($Y$20="B", 2, 1)), 0)</f>
        <v>0</v>
      </c>
      <c r="AF794" s="244" t="str">
        <f t="shared" si="170"/>
        <v>-</v>
      </c>
      <c r="AG794" s="244" t="str">
        <f t="shared" si="177"/>
        <v>-</v>
      </c>
      <c r="AH794" s="245" t="str">
        <f t="shared" si="178"/>
        <v>-</v>
      </c>
      <c r="AI794" s="245" t="str">
        <f t="shared" si="179"/>
        <v>-</v>
      </c>
      <c r="AJ794" s="245" t="str" cm="1">
        <f t="array" ref="AJ794">IF($AG794=1, IF(ISBLANK($L794), "!", $L794), IFERROR(_xlfn.SWITCH(TRUE, AH794&lt;=0.5, "A", AH794&lt;=1, "B", AH794&lt;=1.5, "C", AH794&lt;=2, "D", AH794&lt;=2.5, "E", AH794&lt;=3, "F", AH794&lt;=1000, "G"), "-"))</f>
        <v>-</v>
      </c>
      <c r="AK794" s="245" t="str">
        <f t="shared" si="180"/>
        <v>-</v>
      </c>
      <c r="AL794" s="246" t="str">
        <f t="shared" si="181"/>
        <v>-</v>
      </c>
      <c r="AM794" s="237"/>
      <c r="AN794" s="237"/>
      <c r="AO794" s="237"/>
      <c r="AP794" s="237"/>
      <c r="AQ794" s="237"/>
      <c r="AR794" s="237"/>
      <c r="AS794" s="237"/>
      <c r="AT794" s="237"/>
      <c r="AU794" s="237"/>
      <c r="AV794" s="237"/>
      <c r="AW794" s="13"/>
      <c r="AX794" s="13"/>
    </row>
    <row r="795" spans="1:50" ht="12.75" customHeight="1" x14ac:dyDescent="0.2">
      <c r="A795" s="144">
        <f t="shared" si="168"/>
        <v>16</v>
      </c>
      <c r="B795" s="9">
        <v>772</v>
      </c>
      <c r="C795" s="213"/>
      <c r="D795" s="214"/>
      <c r="E795" s="79" t="str">
        <f>IF(ISBLANK(D795), "", VLOOKUP(D795, Z!$A$2:$C$4127, 3, FALSE))</f>
        <v/>
      </c>
      <c r="F795" s="215"/>
      <c r="G795" s="216"/>
      <c r="H795" s="217" t="b">
        <v>0</v>
      </c>
      <c r="I795" s="217" t="b">
        <v>0</v>
      </c>
      <c r="J795" s="152" t="str">
        <f t="shared" si="171"/>
        <v>-</v>
      </c>
      <c r="K795" s="218"/>
      <c r="L795" s="219"/>
      <c r="M795" s="220"/>
      <c r="N795" s="152" t="str">
        <f t="shared" si="172"/>
        <v>-</v>
      </c>
      <c r="O795" s="221"/>
      <c r="P795" s="222"/>
      <c r="Q795" s="214"/>
      <c r="R795" s="223"/>
      <c r="S795" s="213"/>
      <c r="T795" s="214"/>
      <c r="U795" s="79" t="str">
        <f>IF(ISBLANK(T795), "", VLOOKUP(T795, Z!$A$2:$C$4127, 3, FALSE))</f>
        <v/>
      </c>
      <c r="V795" s="225"/>
      <c r="W795" s="160">
        <f t="shared" si="173"/>
        <v>0</v>
      </c>
      <c r="X795" s="237"/>
      <c r="Y795" s="241">
        <f t="shared" si="174"/>
        <v>0</v>
      </c>
      <c r="Z795" s="242">
        <f t="shared" si="175"/>
        <v>15</v>
      </c>
      <c r="AA795" s="242">
        <v>0.75</v>
      </c>
      <c r="AB795" s="242">
        <f t="shared" si="169"/>
        <v>1.8</v>
      </c>
      <c r="AC795" s="242">
        <f t="shared" si="176"/>
        <v>43</v>
      </c>
      <c r="AD795" s="241" t="str" cm="1">
        <f t="array" ref="AD795">IFERROR(INDEX($AO$26:$AO$35, AF795), "-")</f>
        <v>-</v>
      </c>
      <c r="AE795" s="243" cm="1">
        <f t="array" ref="AE795">IFERROR(INDEX(($AP$26:$AS$35,$AP$36:$AV$40), IF($Y$20="B", MATCH($AF795, $AN$36:$AN$40, 0), MATCH($AF795, $AN$26:$AN$35, 0)), MATCH($AK795, $AP$25:$AV$25, 0), IF($Y$20="B", 2, 1)), 0)</f>
        <v>0</v>
      </c>
      <c r="AF795" s="244" t="str">
        <f t="shared" si="170"/>
        <v>-</v>
      </c>
      <c r="AG795" s="244" t="str">
        <f t="shared" si="177"/>
        <v>-</v>
      </c>
      <c r="AH795" s="245" t="str">
        <f t="shared" si="178"/>
        <v>-</v>
      </c>
      <c r="AI795" s="245" t="str">
        <f t="shared" si="179"/>
        <v>-</v>
      </c>
      <c r="AJ795" s="245" t="str" cm="1">
        <f t="array" ref="AJ795">IF($AG795=1, IF(ISBLANK($L795), "!", $L795), IFERROR(_xlfn.SWITCH(TRUE, AH795&lt;=0.5, "A", AH795&lt;=1, "B", AH795&lt;=1.5, "C", AH795&lt;=2, "D", AH795&lt;=2.5, "E", AH795&lt;=3, "F", AH795&lt;=1000, "G"), "-"))</f>
        <v>-</v>
      </c>
      <c r="AK795" s="245" t="str">
        <f t="shared" si="180"/>
        <v>-</v>
      </c>
      <c r="AL795" s="246" t="str">
        <f t="shared" si="181"/>
        <v>-</v>
      </c>
      <c r="AM795" s="237"/>
      <c r="AN795" s="237"/>
      <c r="AO795" s="237"/>
      <c r="AP795" s="237"/>
      <c r="AQ795" s="237"/>
      <c r="AR795" s="237"/>
      <c r="AS795" s="237"/>
      <c r="AT795" s="237"/>
      <c r="AU795" s="237"/>
      <c r="AV795" s="237"/>
      <c r="AW795" s="13"/>
      <c r="AX795" s="13"/>
    </row>
    <row r="796" spans="1:50" ht="12.75" customHeight="1" x14ac:dyDescent="0.2">
      <c r="A796" s="144">
        <f t="shared" si="168"/>
        <v>16</v>
      </c>
      <c r="B796" s="9">
        <v>773</v>
      </c>
      <c r="C796" s="213"/>
      <c r="D796" s="214"/>
      <c r="E796" s="79" t="str">
        <f>IF(ISBLANK(D796), "", VLOOKUP(D796, Z!$A$2:$C$4127, 3, FALSE))</f>
        <v/>
      </c>
      <c r="F796" s="215"/>
      <c r="G796" s="216"/>
      <c r="H796" s="217" t="b">
        <v>0</v>
      </c>
      <c r="I796" s="217" t="b">
        <v>0</v>
      </c>
      <c r="J796" s="152" t="str">
        <f t="shared" si="171"/>
        <v>-</v>
      </c>
      <c r="K796" s="218"/>
      <c r="L796" s="219"/>
      <c r="M796" s="220"/>
      <c r="N796" s="152" t="str">
        <f t="shared" si="172"/>
        <v>-</v>
      </c>
      <c r="O796" s="221"/>
      <c r="P796" s="222"/>
      <c r="Q796" s="214"/>
      <c r="R796" s="223"/>
      <c r="S796" s="213"/>
      <c r="T796" s="214"/>
      <c r="U796" s="79" t="str">
        <f>IF(ISBLANK(T796), "", VLOOKUP(T796, Z!$A$2:$C$4127, 3, FALSE))</f>
        <v/>
      </c>
      <c r="V796" s="225"/>
      <c r="W796" s="160">
        <f t="shared" si="173"/>
        <v>0</v>
      </c>
      <c r="X796" s="237"/>
      <c r="Y796" s="241">
        <f t="shared" si="174"/>
        <v>0</v>
      </c>
      <c r="Z796" s="242">
        <f t="shared" si="175"/>
        <v>15</v>
      </c>
      <c r="AA796" s="242">
        <v>0.75</v>
      </c>
      <c r="AB796" s="242">
        <f t="shared" si="169"/>
        <v>1.8</v>
      </c>
      <c r="AC796" s="242">
        <f t="shared" si="176"/>
        <v>43</v>
      </c>
      <c r="AD796" s="241" t="str" cm="1">
        <f t="array" ref="AD796">IFERROR(INDEX($AO$26:$AO$35, AF796), "-")</f>
        <v>-</v>
      </c>
      <c r="AE796" s="243" cm="1">
        <f t="array" ref="AE796">IFERROR(INDEX(($AP$26:$AS$35,$AP$36:$AV$40), IF($Y$20="B", MATCH($AF796, $AN$36:$AN$40, 0), MATCH($AF796, $AN$26:$AN$35, 0)), MATCH($AK796, $AP$25:$AV$25, 0), IF($Y$20="B", 2, 1)), 0)</f>
        <v>0</v>
      </c>
      <c r="AF796" s="244" t="str">
        <f t="shared" si="170"/>
        <v>-</v>
      </c>
      <c r="AG796" s="244" t="str">
        <f t="shared" si="177"/>
        <v>-</v>
      </c>
      <c r="AH796" s="245" t="str">
        <f t="shared" si="178"/>
        <v>-</v>
      </c>
      <c r="AI796" s="245" t="str">
        <f t="shared" si="179"/>
        <v>-</v>
      </c>
      <c r="AJ796" s="245" t="str" cm="1">
        <f t="array" ref="AJ796">IF($AG796=1, IF(ISBLANK($L796), "!", $L796), IFERROR(_xlfn.SWITCH(TRUE, AH796&lt;=0.5, "A", AH796&lt;=1, "B", AH796&lt;=1.5, "C", AH796&lt;=2, "D", AH796&lt;=2.5, "E", AH796&lt;=3, "F", AH796&lt;=1000, "G"), "-"))</f>
        <v>-</v>
      </c>
      <c r="AK796" s="245" t="str">
        <f t="shared" si="180"/>
        <v>-</v>
      </c>
      <c r="AL796" s="246" t="str">
        <f t="shared" si="181"/>
        <v>-</v>
      </c>
      <c r="AM796" s="237"/>
      <c r="AN796" s="237"/>
      <c r="AO796" s="237"/>
      <c r="AP796" s="237"/>
      <c r="AQ796" s="237"/>
      <c r="AR796" s="237"/>
      <c r="AS796" s="237"/>
      <c r="AT796" s="237"/>
      <c r="AU796" s="237"/>
      <c r="AV796" s="237"/>
      <c r="AW796" s="13"/>
      <c r="AX796" s="13"/>
    </row>
    <row r="797" spans="1:50" ht="12.75" customHeight="1" x14ac:dyDescent="0.2">
      <c r="A797" s="144">
        <f t="shared" si="168"/>
        <v>16</v>
      </c>
      <c r="B797" s="9">
        <v>774</v>
      </c>
      <c r="C797" s="213"/>
      <c r="D797" s="214"/>
      <c r="E797" s="79" t="str">
        <f>IF(ISBLANK(D797), "", VLOOKUP(D797, Z!$A$2:$C$4127, 3, FALSE))</f>
        <v/>
      </c>
      <c r="F797" s="215"/>
      <c r="G797" s="216"/>
      <c r="H797" s="217" t="b">
        <v>0</v>
      </c>
      <c r="I797" s="217" t="b">
        <v>0</v>
      </c>
      <c r="J797" s="152" t="str">
        <f t="shared" si="171"/>
        <v>-</v>
      </c>
      <c r="K797" s="218"/>
      <c r="L797" s="219"/>
      <c r="M797" s="220"/>
      <c r="N797" s="152" t="str">
        <f t="shared" si="172"/>
        <v>-</v>
      </c>
      <c r="O797" s="221"/>
      <c r="P797" s="222"/>
      <c r="Q797" s="214"/>
      <c r="R797" s="223"/>
      <c r="S797" s="213"/>
      <c r="T797" s="214"/>
      <c r="U797" s="79" t="str">
        <f>IF(ISBLANK(T797), "", VLOOKUP(T797, Z!$A$2:$C$4127, 3, FALSE))</f>
        <v/>
      </c>
      <c r="V797" s="225"/>
      <c r="W797" s="160">
        <f t="shared" si="173"/>
        <v>0</v>
      </c>
      <c r="X797" s="237"/>
      <c r="Y797" s="241">
        <f t="shared" si="174"/>
        <v>0</v>
      </c>
      <c r="Z797" s="242">
        <f t="shared" si="175"/>
        <v>15</v>
      </c>
      <c r="AA797" s="242">
        <v>0.75</v>
      </c>
      <c r="AB797" s="242">
        <f t="shared" si="169"/>
        <v>1.8</v>
      </c>
      <c r="AC797" s="242">
        <f t="shared" si="176"/>
        <v>43</v>
      </c>
      <c r="AD797" s="241" t="str" cm="1">
        <f t="array" ref="AD797">IFERROR(INDEX($AO$26:$AO$35, AF797), "-")</f>
        <v>-</v>
      </c>
      <c r="AE797" s="243" cm="1">
        <f t="array" ref="AE797">IFERROR(INDEX(($AP$26:$AS$35,$AP$36:$AV$40), IF($Y$20="B", MATCH($AF797, $AN$36:$AN$40, 0), MATCH($AF797, $AN$26:$AN$35, 0)), MATCH($AK797, $AP$25:$AV$25, 0), IF($Y$20="B", 2, 1)), 0)</f>
        <v>0</v>
      </c>
      <c r="AF797" s="244" t="str">
        <f t="shared" si="170"/>
        <v>-</v>
      </c>
      <c r="AG797" s="244" t="str">
        <f t="shared" si="177"/>
        <v>-</v>
      </c>
      <c r="AH797" s="245" t="str">
        <f t="shared" si="178"/>
        <v>-</v>
      </c>
      <c r="AI797" s="245" t="str">
        <f t="shared" si="179"/>
        <v>-</v>
      </c>
      <c r="AJ797" s="245" t="str" cm="1">
        <f t="array" ref="AJ797">IF($AG797=1, IF(ISBLANK($L797), "!", $L797), IFERROR(_xlfn.SWITCH(TRUE, AH797&lt;=0.5, "A", AH797&lt;=1, "B", AH797&lt;=1.5, "C", AH797&lt;=2, "D", AH797&lt;=2.5, "E", AH797&lt;=3, "F", AH797&lt;=1000, "G"), "-"))</f>
        <v>-</v>
      </c>
      <c r="AK797" s="245" t="str">
        <f t="shared" si="180"/>
        <v>-</v>
      </c>
      <c r="AL797" s="246" t="str">
        <f t="shared" si="181"/>
        <v>-</v>
      </c>
      <c r="AM797" s="237"/>
      <c r="AN797" s="237"/>
      <c r="AO797" s="237"/>
      <c r="AP797" s="237"/>
      <c r="AQ797" s="237"/>
      <c r="AR797" s="237"/>
      <c r="AS797" s="237"/>
      <c r="AT797" s="237"/>
      <c r="AU797" s="237"/>
      <c r="AV797" s="237"/>
      <c r="AW797" s="13"/>
      <c r="AX797" s="13"/>
    </row>
    <row r="798" spans="1:50" ht="12.75" customHeight="1" x14ac:dyDescent="0.2">
      <c r="A798" s="144">
        <f t="shared" si="168"/>
        <v>16</v>
      </c>
      <c r="B798" s="9">
        <v>775</v>
      </c>
      <c r="C798" s="213"/>
      <c r="D798" s="214"/>
      <c r="E798" s="79" t="str">
        <f>IF(ISBLANK(D798), "", VLOOKUP(D798, Z!$A$2:$C$4127, 3, FALSE))</f>
        <v/>
      </c>
      <c r="F798" s="215"/>
      <c r="G798" s="216"/>
      <c r="H798" s="217" t="b">
        <v>0</v>
      </c>
      <c r="I798" s="217" t="b">
        <v>0</v>
      </c>
      <c r="J798" s="152" t="str">
        <f t="shared" si="171"/>
        <v>-</v>
      </c>
      <c r="K798" s="218"/>
      <c r="L798" s="219"/>
      <c r="M798" s="220"/>
      <c r="N798" s="152" t="str">
        <f t="shared" si="172"/>
        <v>-</v>
      </c>
      <c r="O798" s="221"/>
      <c r="P798" s="222"/>
      <c r="Q798" s="214"/>
      <c r="R798" s="223"/>
      <c r="S798" s="213"/>
      <c r="T798" s="214"/>
      <c r="U798" s="79" t="str">
        <f>IF(ISBLANK(T798), "", VLOOKUP(T798, Z!$A$2:$C$4127, 3, FALSE))</f>
        <v/>
      </c>
      <c r="V798" s="225"/>
      <c r="W798" s="160">
        <f t="shared" si="173"/>
        <v>0</v>
      </c>
      <c r="X798" s="237"/>
      <c r="Y798" s="241">
        <f t="shared" si="174"/>
        <v>0</v>
      </c>
      <c r="Z798" s="242">
        <f t="shared" si="175"/>
        <v>15</v>
      </c>
      <c r="AA798" s="242">
        <v>0.75</v>
      </c>
      <c r="AB798" s="242">
        <f t="shared" si="169"/>
        <v>1.8</v>
      </c>
      <c r="AC798" s="242">
        <f t="shared" si="176"/>
        <v>43</v>
      </c>
      <c r="AD798" s="241" t="str" cm="1">
        <f t="array" ref="AD798">IFERROR(INDEX($AO$26:$AO$35, AF798), "-")</f>
        <v>-</v>
      </c>
      <c r="AE798" s="243" cm="1">
        <f t="array" ref="AE798">IFERROR(INDEX(($AP$26:$AS$35,$AP$36:$AV$40), IF($Y$20="B", MATCH($AF798, $AN$36:$AN$40, 0), MATCH($AF798, $AN$26:$AN$35, 0)), MATCH($AK798, $AP$25:$AV$25, 0), IF($Y$20="B", 2, 1)), 0)</f>
        <v>0</v>
      </c>
      <c r="AF798" s="244" t="str">
        <f t="shared" si="170"/>
        <v>-</v>
      </c>
      <c r="AG798" s="244" t="str">
        <f t="shared" si="177"/>
        <v>-</v>
      </c>
      <c r="AH798" s="245" t="str">
        <f t="shared" si="178"/>
        <v>-</v>
      </c>
      <c r="AI798" s="245" t="str">
        <f t="shared" si="179"/>
        <v>-</v>
      </c>
      <c r="AJ798" s="245" t="str" cm="1">
        <f t="array" ref="AJ798">IF($AG798=1, IF(ISBLANK($L798), "!", $L798), IFERROR(_xlfn.SWITCH(TRUE, AH798&lt;=0.5, "A", AH798&lt;=1, "B", AH798&lt;=1.5, "C", AH798&lt;=2, "D", AH798&lt;=2.5, "E", AH798&lt;=3, "F", AH798&lt;=1000, "G"), "-"))</f>
        <v>-</v>
      </c>
      <c r="AK798" s="245" t="str">
        <f t="shared" si="180"/>
        <v>-</v>
      </c>
      <c r="AL798" s="246" t="str">
        <f t="shared" si="181"/>
        <v>-</v>
      </c>
      <c r="AM798" s="237"/>
      <c r="AN798" s="237"/>
      <c r="AO798" s="237"/>
      <c r="AP798" s="237"/>
      <c r="AQ798" s="237"/>
      <c r="AR798" s="237"/>
      <c r="AS798" s="237"/>
      <c r="AT798" s="237"/>
      <c r="AU798" s="237"/>
      <c r="AV798" s="237"/>
      <c r="AW798" s="13"/>
      <c r="AX798" s="13"/>
    </row>
    <row r="799" spans="1:50" ht="12.75" customHeight="1" x14ac:dyDescent="0.2">
      <c r="A799" s="144">
        <f t="shared" si="168"/>
        <v>16</v>
      </c>
      <c r="B799" s="9">
        <v>776</v>
      </c>
      <c r="C799" s="213"/>
      <c r="D799" s="214"/>
      <c r="E799" s="79" t="str">
        <f>IF(ISBLANK(D799), "", VLOOKUP(D799, Z!$A$2:$C$4127, 3, FALSE))</f>
        <v/>
      </c>
      <c r="F799" s="215"/>
      <c r="G799" s="216"/>
      <c r="H799" s="217" t="b">
        <v>0</v>
      </c>
      <c r="I799" s="217" t="b">
        <v>0</v>
      </c>
      <c r="J799" s="152" t="str">
        <f t="shared" si="171"/>
        <v>-</v>
      </c>
      <c r="K799" s="218"/>
      <c r="L799" s="219"/>
      <c r="M799" s="220"/>
      <c r="N799" s="152" t="str">
        <f t="shared" si="172"/>
        <v>-</v>
      </c>
      <c r="O799" s="221"/>
      <c r="P799" s="222"/>
      <c r="Q799" s="214"/>
      <c r="R799" s="223"/>
      <c r="S799" s="213"/>
      <c r="T799" s="214"/>
      <c r="U799" s="79" t="str">
        <f>IF(ISBLANK(T799), "", VLOOKUP(T799, Z!$A$2:$C$4127, 3, FALSE))</f>
        <v/>
      </c>
      <c r="V799" s="225"/>
      <c r="W799" s="160">
        <f t="shared" si="173"/>
        <v>0</v>
      </c>
      <c r="X799" s="237"/>
      <c r="Y799" s="241">
        <f t="shared" si="174"/>
        <v>0</v>
      </c>
      <c r="Z799" s="242">
        <f t="shared" si="175"/>
        <v>15</v>
      </c>
      <c r="AA799" s="242">
        <v>0.75</v>
      </c>
      <c r="AB799" s="242">
        <f t="shared" si="169"/>
        <v>1.8</v>
      </c>
      <c r="AC799" s="242">
        <f t="shared" si="176"/>
        <v>43</v>
      </c>
      <c r="AD799" s="241" t="str" cm="1">
        <f t="array" ref="AD799">IFERROR(INDEX($AO$26:$AO$35, AF799), "-")</f>
        <v>-</v>
      </c>
      <c r="AE799" s="243" cm="1">
        <f t="array" ref="AE799">IFERROR(INDEX(($AP$26:$AS$35,$AP$36:$AV$40), IF($Y$20="B", MATCH($AF799, $AN$36:$AN$40, 0), MATCH($AF799, $AN$26:$AN$35, 0)), MATCH($AK799, $AP$25:$AV$25, 0), IF($Y$20="B", 2, 1)), 0)</f>
        <v>0</v>
      </c>
      <c r="AF799" s="244" t="str">
        <f t="shared" si="170"/>
        <v>-</v>
      </c>
      <c r="AG799" s="244" t="str">
        <f t="shared" si="177"/>
        <v>-</v>
      </c>
      <c r="AH799" s="245" t="str">
        <f t="shared" si="178"/>
        <v>-</v>
      </c>
      <c r="AI799" s="245" t="str">
        <f t="shared" si="179"/>
        <v>-</v>
      </c>
      <c r="AJ799" s="245" t="str" cm="1">
        <f t="array" ref="AJ799">IF($AG799=1, IF(ISBLANK($L799), "!", $L799), IFERROR(_xlfn.SWITCH(TRUE, AH799&lt;=0.5, "A", AH799&lt;=1, "B", AH799&lt;=1.5, "C", AH799&lt;=2, "D", AH799&lt;=2.5, "E", AH799&lt;=3, "F", AH799&lt;=1000, "G"), "-"))</f>
        <v>-</v>
      </c>
      <c r="AK799" s="245" t="str">
        <f t="shared" si="180"/>
        <v>-</v>
      </c>
      <c r="AL799" s="246" t="str">
        <f t="shared" si="181"/>
        <v>-</v>
      </c>
      <c r="AM799" s="237"/>
      <c r="AN799" s="237"/>
      <c r="AO799" s="237"/>
      <c r="AP799" s="237"/>
      <c r="AQ799" s="237"/>
      <c r="AR799" s="237"/>
      <c r="AS799" s="237"/>
      <c r="AT799" s="237"/>
      <c r="AU799" s="237"/>
      <c r="AV799" s="237"/>
      <c r="AW799" s="13"/>
      <c r="AX799" s="13"/>
    </row>
    <row r="800" spans="1:50" ht="12.75" customHeight="1" x14ac:dyDescent="0.2">
      <c r="A800" s="144">
        <f t="shared" si="168"/>
        <v>16</v>
      </c>
      <c r="B800" s="9">
        <v>777</v>
      </c>
      <c r="C800" s="213"/>
      <c r="D800" s="214"/>
      <c r="E800" s="79" t="str">
        <f>IF(ISBLANK(D800), "", VLOOKUP(D800, Z!$A$2:$C$4127, 3, FALSE))</f>
        <v/>
      </c>
      <c r="F800" s="215"/>
      <c r="G800" s="216"/>
      <c r="H800" s="217" t="b">
        <v>0</v>
      </c>
      <c r="I800" s="217" t="b">
        <v>0</v>
      </c>
      <c r="J800" s="152" t="str">
        <f t="shared" si="171"/>
        <v>-</v>
      </c>
      <c r="K800" s="218"/>
      <c r="L800" s="219"/>
      <c r="M800" s="220"/>
      <c r="N800" s="152" t="str">
        <f t="shared" si="172"/>
        <v>-</v>
      </c>
      <c r="O800" s="221"/>
      <c r="P800" s="222"/>
      <c r="Q800" s="214"/>
      <c r="R800" s="223"/>
      <c r="S800" s="213"/>
      <c r="T800" s="214"/>
      <c r="U800" s="79" t="str">
        <f>IF(ISBLANK(T800), "", VLOOKUP(T800, Z!$A$2:$C$4127, 3, FALSE))</f>
        <v/>
      </c>
      <c r="V800" s="225"/>
      <c r="W800" s="160">
        <f t="shared" si="173"/>
        <v>0</v>
      </c>
      <c r="X800" s="237"/>
      <c r="Y800" s="241">
        <f t="shared" si="174"/>
        <v>0</v>
      </c>
      <c r="Z800" s="242">
        <f t="shared" si="175"/>
        <v>15</v>
      </c>
      <c r="AA800" s="242">
        <v>0.75</v>
      </c>
      <c r="AB800" s="242">
        <f t="shared" si="169"/>
        <v>1.8</v>
      </c>
      <c r="AC800" s="242">
        <f t="shared" si="176"/>
        <v>43</v>
      </c>
      <c r="AD800" s="241" t="str" cm="1">
        <f t="array" ref="AD800">IFERROR(INDEX($AO$26:$AO$35, AF800), "-")</f>
        <v>-</v>
      </c>
      <c r="AE800" s="243" cm="1">
        <f t="array" ref="AE800">IFERROR(INDEX(($AP$26:$AS$35,$AP$36:$AV$40), IF($Y$20="B", MATCH($AF800, $AN$36:$AN$40, 0), MATCH($AF800, $AN$26:$AN$35, 0)), MATCH($AK800, $AP$25:$AV$25, 0), IF($Y$20="B", 2, 1)), 0)</f>
        <v>0</v>
      </c>
      <c r="AF800" s="244" t="str">
        <f t="shared" si="170"/>
        <v>-</v>
      </c>
      <c r="AG800" s="244" t="str">
        <f t="shared" si="177"/>
        <v>-</v>
      </c>
      <c r="AH800" s="245" t="str">
        <f t="shared" si="178"/>
        <v>-</v>
      </c>
      <c r="AI800" s="245" t="str">
        <f t="shared" si="179"/>
        <v>-</v>
      </c>
      <c r="AJ800" s="245" t="str" cm="1">
        <f t="array" ref="AJ800">IF($AG800=1, IF(ISBLANK($L800), "!", $L800), IFERROR(_xlfn.SWITCH(TRUE, AH800&lt;=0.5, "A", AH800&lt;=1, "B", AH800&lt;=1.5, "C", AH800&lt;=2, "D", AH800&lt;=2.5, "E", AH800&lt;=3, "F", AH800&lt;=1000, "G"), "-"))</f>
        <v>-</v>
      </c>
      <c r="AK800" s="245" t="str">
        <f t="shared" si="180"/>
        <v>-</v>
      </c>
      <c r="AL800" s="246" t="str">
        <f t="shared" si="181"/>
        <v>-</v>
      </c>
      <c r="AM800" s="237"/>
      <c r="AN800" s="237"/>
      <c r="AO800" s="237"/>
      <c r="AP800" s="237"/>
      <c r="AQ800" s="237"/>
      <c r="AR800" s="237"/>
      <c r="AS800" s="237"/>
      <c r="AT800" s="237"/>
      <c r="AU800" s="237"/>
      <c r="AV800" s="237"/>
      <c r="AW800" s="13"/>
      <c r="AX800" s="13"/>
    </row>
    <row r="801" spans="1:50" ht="12.75" customHeight="1" x14ac:dyDescent="0.2">
      <c r="A801" s="144">
        <f t="shared" si="168"/>
        <v>16</v>
      </c>
      <c r="B801" s="9">
        <v>778</v>
      </c>
      <c r="C801" s="213"/>
      <c r="D801" s="214"/>
      <c r="E801" s="79" t="str">
        <f>IF(ISBLANK(D801), "", VLOOKUP(D801, Z!$A$2:$C$4127, 3, FALSE))</f>
        <v/>
      </c>
      <c r="F801" s="215"/>
      <c r="G801" s="216"/>
      <c r="H801" s="217" t="b">
        <v>0</v>
      </c>
      <c r="I801" s="217" t="b">
        <v>0</v>
      </c>
      <c r="J801" s="152" t="str">
        <f t="shared" si="171"/>
        <v>-</v>
      </c>
      <c r="K801" s="218"/>
      <c r="L801" s="219"/>
      <c r="M801" s="220"/>
      <c r="N801" s="152" t="str">
        <f t="shared" si="172"/>
        <v>-</v>
      </c>
      <c r="O801" s="221"/>
      <c r="P801" s="222"/>
      <c r="Q801" s="214"/>
      <c r="R801" s="223"/>
      <c r="S801" s="213"/>
      <c r="T801" s="214"/>
      <c r="U801" s="79" t="str">
        <f>IF(ISBLANK(T801), "", VLOOKUP(T801, Z!$A$2:$C$4127, 3, FALSE))</f>
        <v/>
      </c>
      <c r="V801" s="225"/>
      <c r="W801" s="160">
        <f t="shared" si="173"/>
        <v>0</v>
      </c>
      <c r="X801" s="237"/>
      <c r="Y801" s="241">
        <f t="shared" si="174"/>
        <v>0</v>
      </c>
      <c r="Z801" s="242">
        <f t="shared" si="175"/>
        <v>15</v>
      </c>
      <c r="AA801" s="242">
        <v>0.75</v>
      </c>
      <c r="AB801" s="242">
        <f t="shared" si="169"/>
        <v>1.8</v>
      </c>
      <c r="AC801" s="242">
        <f t="shared" si="176"/>
        <v>43</v>
      </c>
      <c r="AD801" s="241" t="str" cm="1">
        <f t="array" ref="AD801">IFERROR(INDEX($AO$26:$AO$35, AF801), "-")</f>
        <v>-</v>
      </c>
      <c r="AE801" s="243" cm="1">
        <f t="array" ref="AE801">IFERROR(INDEX(($AP$26:$AS$35,$AP$36:$AV$40), IF($Y$20="B", MATCH($AF801, $AN$36:$AN$40, 0), MATCH($AF801, $AN$26:$AN$35, 0)), MATCH($AK801, $AP$25:$AV$25, 0), IF($Y$20="B", 2, 1)), 0)</f>
        <v>0</v>
      </c>
      <c r="AF801" s="244" t="str">
        <f t="shared" si="170"/>
        <v>-</v>
      </c>
      <c r="AG801" s="244" t="str">
        <f t="shared" si="177"/>
        <v>-</v>
      </c>
      <c r="AH801" s="245" t="str">
        <f t="shared" si="178"/>
        <v>-</v>
      </c>
      <c r="AI801" s="245" t="str">
        <f t="shared" si="179"/>
        <v>-</v>
      </c>
      <c r="AJ801" s="245" t="str" cm="1">
        <f t="array" ref="AJ801">IF($AG801=1, IF(ISBLANK($L801), "!", $L801), IFERROR(_xlfn.SWITCH(TRUE, AH801&lt;=0.5, "A", AH801&lt;=1, "B", AH801&lt;=1.5, "C", AH801&lt;=2, "D", AH801&lt;=2.5, "E", AH801&lt;=3, "F", AH801&lt;=1000, "G"), "-"))</f>
        <v>-</v>
      </c>
      <c r="AK801" s="245" t="str">
        <f t="shared" si="180"/>
        <v>-</v>
      </c>
      <c r="AL801" s="246" t="str">
        <f t="shared" si="181"/>
        <v>-</v>
      </c>
      <c r="AM801" s="237"/>
      <c r="AN801" s="237"/>
      <c r="AO801" s="237"/>
      <c r="AP801" s="237"/>
      <c r="AQ801" s="237"/>
      <c r="AR801" s="237"/>
      <c r="AS801" s="237"/>
      <c r="AT801" s="237"/>
      <c r="AU801" s="237"/>
      <c r="AV801" s="237"/>
      <c r="AW801" s="13"/>
      <c r="AX801" s="13"/>
    </row>
    <row r="802" spans="1:50" ht="12.75" customHeight="1" x14ac:dyDescent="0.2">
      <c r="A802" s="144">
        <f t="shared" si="168"/>
        <v>16</v>
      </c>
      <c r="B802" s="9">
        <v>779</v>
      </c>
      <c r="C802" s="213"/>
      <c r="D802" s="214"/>
      <c r="E802" s="79" t="str">
        <f>IF(ISBLANK(D802), "", VLOOKUP(D802, Z!$A$2:$C$4127, 3, FALSE))</f>
        <v/>
      </c>
      <c r="F802" s="215"/>
      <c r="G802" s="216"/>
      <c r="H802" s="217" t="b">
        <v>0</v>
      </c>
      <c r="I802" s="217" t="b">
        <v>0</v>
      </c>
      <c r="J802" s="152" t="str">
        <f t="shared" si="171"/>
        <v>-</v>
      </c>
      <c r="K802" s="218"/>
      <c r="L802" s="219"/>
      <c r="M802" s="220"/>
      <c r="N802" s="152" t="str">
        <f t="shared" si="172"/>
        <v>-</v>
      </c>
      <c r="O802" s="221"/>
      <c r="P802" s="222"/>
      <c r="Q802" s="214"/>
      <c r="R802" s="223"/>
      <c r="S802" s="213"/>
      <c r="T802" s="214"/>
      <c r="U802" s="79" t="str">
        <f>IF(ISBLANK(T802), "", VLOOKUP(T802, Z!$A$2:$C$4127, 3, FALSE))</f>
        <v/>
      </c>
      <c r="V802" s="225"/>
      <c r="W802" s="160">
        <f t="shared" si="173"/>
        <v>0</v>
      </c>
      <c r="X802" s="237"/>
      <c r="Y802" s="241">
        <f t="shared" si="174"/>
        <v>0</v>
      </c>
      <c r="Z802" s="242">
        <f t="shared" si="175"/>
        <v>15</v>
      </c>
      <c r="AA802" s="242">
        <v>0.75</v>
      </c>
      <c r="AB802" s="242">
        <f t="shared" si="169"/>
        <v>1.8</v>
      </c>
      <c r="AC802" s="242">
        <f t="shared" si="176"/>
        <v>43</v>
      </c>
      <c r="AD802" s="241" t="str" cm="1">
        <f t="array" ref="AD802">IFERROR(INDEX($AO$26:$AO$35, AF802), "-")</f>
        <v>-</v>
      </c>
      <c r="AE802" s="243" cm="1">
        <f t="array" ref="AE802">IFERROR(INDEX(($AP$26:$AS$35,$AP$36:$AV$40), IF($Y$20="B", MATCH($AF802, $AN$36:$AN$40, 0), MATCH($AF802, $AN$26:$AN$35, 0)), MATCH($AK802, $AP$25:$AV$25, 0), IF($Y$20="B", 2, 1)), 0)</f>
        <v>0</v>
      </c>
      <c r="AF802" s="244" t="str">
        <f t="shared" si="170"/>
        <v>-</v>
      </c>
      <c r="AG802" s="244" t="str">
        <f t="shared" si="177"/>
        <v>-</v>
      </c>
      <c r="AH802" s="245" t="str">
        <f t="shared" si="178"/>
        <v>-</v>
      </c>
      <c r="AI802" s="245" t="str">
        <f t="shared" si="179"/>
        <v>-</v>
      </c>
      <c r="AJ802" s="245" t="str" cm="1">
        <f t="array" ref="AJ802">IF($AG802=1, IF(ISBLANK($L802), "!", $L802), IFERROR(_xlfn.SWITCH(TRUE, AH802&lt;=0.5, "A", AH802&lt;=1, "B", AH802&lt;=1.5, "C", AH802&lt;=2, "D", AH802&lt;=2.5, "E", AH802&lt;=3, "F", AH802&lt;=1000, "G"), "-"))</f>
        <v>-</v>
      </c>
      <c r="AK802" s="245" t="str">
        <f t="shared" si="180"/>
        <v>-</v>
      </c>
      <c r="AL802" s="246" t="str">
        <f t="shared" si="181"/>
        <v>-</v>
      </c>
      <c r="AM802" s="237"/>
      <c r="AN802" s="237"/>
      <c r="AO802" s="237"/>
      <c r="AP802" s="237"/>
      <c r="AQ802" s="237"/>
      <c r="AR802" s="237"/>
      <c r="AS802" s="237"/>
      <c r="AT802" s="237"/>
      <c r="AU802" s="237"/>
      <c r="AV802" s="237"/>
      <c r="AW802" s="13"/>
      <c r="AX802" s="13"/>
    </row>
    <row r="803" spans="1:50" ht="12.75" customHeight="1" x14ac:dyDescent="0.2">
      <c r="A803" s="144">
        <f t="shared" si="168"/>
        <v>16</v>
      </c>
      <c r="B803" s="9">
        <v>780</v>
      </c>
      <c r="C803" s="213"/>
      <c r="D803" s="214"/>
      <c r="E803" s="79" t="str">
        <f>IF(ISBLANK(D803), "", VLOOKUP(D803, Z!$A$2:$C$4127, 3, FALSE))</f>
        <v/>
      </c>
      <c r="F803" s="215"/>
      <c r="G803" s="216"/>
      <c r="H803" s="217" t="b">
        <v>0</v>
      </c>
      <c r="I803" s="217" t="b">
        <v>0</v>
      </c>
      <c r="J803" s="152" t="str">
        <f t="shared" si="171"/>
        <v>-</v>
      </c>
      <c r="K803" s="218"/>
      <c r="L803" s="219"/>
      <c r="M803" s="220"/>
      <c r="N803" s="152" t="str">
        <f t="shared" si="172"/>
        <v>-</v>
      </c>
      <c r="O803" s="221"/>
      <c r="P803" s="222"/>
      <c r="Q803" s="214"/>
      <c r="R803" s="223"/>
      <c r="S803" s="213"/>
      <c r="T803" s="214"/>
      <c r="U803" s="79" t="str">
        <f>IF(ISBLANK(T803), "", VLOOKUP(T803, Z!$A$2:$C$4127, 3, FALSE))</f>
        <v/>
      </c>
      <c r="V803" s="225"/>
      <c r="W803" s="160">
        <f t="shared" si="173"/>
        <v>0</v>
      </c>
      <c r="X803" s="237"/>
      <c r="Y803" s="241">
        <f t="shared" si="174"/>
        <v>0</v>
      </c>
      <c r="Z803" s="242">
        <f t="shared" si="175"/>
        <v>15</v>
      </c>
      <c r="AA803" s="242">
        <v>0.75</v>
      </c>
      <c r="AB803" s="242">
        <f t="shared" si="169"/>
        <v>1.8</v>
      </c>
      <c r="AC803" s="242">
        <f t="shared" si="176"/>
        <v>43</v>
      </c>
      <c r="AD803" s="241" t="str" cm="1">
        <f t="array" ref="AD803">IFERROR(INDEX($AO$26:$AO$35, AF803), "-")</f>
        <v>-</v>
      </c>
      <c r="AE803" s="243" cm="1">
        <f t="array" ref="AE803">IFERROR(INDEX(($AP$26:$AS$35,$AP$36:$AV$40), IF($Y$20="B", MATCH($AF803, $AN$36:$AN$40, 0), MATCH($AF803, $AN$26:$AN$35, 0)), MATCH($AK803, $AP$25:$AV$25, 0), IF($Y$20="B", 2, 1)), 0)</f>
        <v>0</v>
      </c>
      <c r="AF803" s="244" t="str">
        <f t="shared" si="170"/>
        <v>-</v>
      </c>
      <c r="AG803" s="244" t="str">
        <f t="shared" si="177"/>
        <v>-</v>
      </c>
      <c r="AH803" s="245" t="str">
        <f t="shared" si="178"/>
        <v>-</v>
      </c>
      <c r="AI803" s="245" t="str">
        <f t="shared" si="179"/>
        <v>-</v>
      </c>
      <c r="AJ803" s="245" t="str" cm="1">
        <f t="array" ref="AJ803">IF($AG803=1, IF(ISBLANK($L803), "!", $L803), IFERROR(_xlfn.SWITCH(TRUE, AH803&lt;=0.5, "A", AH803&lt;=1, "B", AH803&lt;=1.5, "C", AH803&lt;=2, "D", AH803&lt;=2.5, "E", AH803&lt;=3, "F", AH803&lt;=1000, "G"), "-"))</f>
        <v>-</v>
      </c>
      <c r="AK803" s="245" t="str">
        <f t="shared" si="180"/>
        <v>-</v>
      </c>
      <c r="AL803" s="246" t="str">
        <f t="shared" si="181"/>
        <v>-</v>
      </c>
      <c r="AM803" s="237"/>
      <c r="AN803" s="237"/>
      <c r="AO803" s="237"/>
      <c r="AP803" s="237"/>
      <c r="AQ803" s="237"/>
      <c r="AR803" s="237"/>
      <c r="AS803" s="237"/>
      <c r="AT803" s="237"/>
      <c r="AU803" s="237"/>
      <c r="AV803" s="237"/>
      <c r="AW803" s="13"/>
      <c r="AX803" s="13"/>
    </row>
    <row r="804" spans="1:50" ht="12.75" customHeight="1" x14ac:dyDescent="0.2">
      <c r="A804" s="144">
        <f t="shared" si="168"/>
        <v>16</v>
      </c>
      <c r="B804" s="9">
        <v>781</v>
      </c>
      <c r="C804" s="213"/>
      <c r="D804" s="214"/>
      <c r="E804" s="79" t="str">
        <f>IF(ISBLANK(D804), "", VLOOKUP(D804, Z!$A$2:$C$4127, 3, FALSE))</f>
        <v/>
      </c>
      <c r="F804" s="215"/>
      <c r="G804" s="216"/>
      <c r="H804" s="217" t="b">
        <v>0</v>
      </c>
      <c r="I804" s="217" t="b">
        <v>0</v>
      </c>
      <c r="J804" s="152" t="str">
        <f t="shared" si="171"/>
        <v>-</v>
      </c>
      <c r="K804" s="218"/>
      <c r="L804" s="219"/>
      <c r="M804" s="220"/>
      <c r="N804" s="152" t="str">
        <f t="shared" si="172"/>
        <v>-</v>
      </c>
      <c r="O804" s="221"/>
      <c r="P804" s="222"/>
      <c r="Q804" s="214"/>
      <c r="R804" s="223"/>
      <c r="S804" s="213"/>
      <c r="T804" s="214"/>
      <c r="U804" s="79" t="str">
        <f>IF(ISBLANK(T804), "", VLOOKUP(T804, Z!$A$2:$C$4127, 3, FALSE))</f>
        <v/>
      </c>
      <c r="V804" s="225"/>
      <c r="W804" s="160">
        <f t="shared" si="173"/>
        <v>0</v>
      </c>
      <c r="X804" s="237"/>
      <c r="Y804" s="241">
        <f t="shared" si="174"/>
        <v>0</v>
      </c>
      <c r="Z804" s="242">
        <f t="shared" si="175"/>
        <v>15</v>
      </c>
      <c r="AA804" s="242">
        <v>0.75</v>
      </c>
      <c r="AB804" s="242">
        <f t="shared" si="169"/>
        <v>1.8</v>
      </c>
      <c r="AC804" s="242">
        <f t="shared" si="176"/>
        <v>43</v>
      </c>
      <c r="AD804" s="241" t="str" cm="1">
        <f t="array" ref="AD804">IFERROR(INDEX($AO$26:$AO$35, AF804), "-")</f>
        <v>-</v>
      </c>
      <c r="AE804" s="243" cm="1">
        <f t="array" ref="AE804">IFERROR(INDEX(($AP$26:$AS$35,$AP$36:$AV$40), IF($Y$20="B", MATCH($AF804, $AN$36:$AN$40, 0), MATCH($AF804, $AN$26:$AN$35, 0)), MATCH($AK804, $AP$25:$AV$25, 0), IF($Y$20="B", 2, 1)), 0)</f>
        <v>0</v>
      </c>
      <c r="AF804" s="244" t="str">
        <f t="shared" si="170"/>
        <v>-</v>
      </c>
      <c r="AG804" s="244" t="str">
        <f t="shared" si="177"/>
        <v>-</v>
      </c>
      <c r="AH804" s="245" t="str">
        <f t="shared" si="178"/>
        <v>-</v>
      </c>
      <c r="AI804" s="245" t="str">
        <f t="shared" si="179"/>
        <v>-</v>
      </c>
      <c r="AJ804" s="245" t="str" cm="1">
        <f t="array" ref="AJ804">IF($AG804=1, IF(ISBLANK($L804), "!", $L804), IFERROR(_xlfn.SWITCH(TRUE, AH804&lt;=0.5, "A", AH804&lt;=1, "B", AH804&lt;=1.5, "C", AH804&lt;=2, "D", AH804&lt;=2.5, "E", AH804&lt;=3, "F", AH804&lt;=1000, "G"), "-"))</f>
        <v>-</v>
      </c>
      <c r="AK804" s="245" t="str">
        <f t="shared" si="180"/>
        <v>-</v>
      </c>
      <c r="AL804" s="246" t="str">
        <f t="shared" si="181"/>
        <v>-</v>
      </c>
      <c r="AM804" s="237"/>
      <c r="AN804" s="237"/>
      <c r="AO804" s="237"/>
      <c r="AP804" s="237"/>
      <c r="AQ804" s="237"/>
      <c r="AR804" s="237"/>
      <c r="AS804" s="237"/>
      <c r="AT804" s="237"/>
      <c r="AU804" s="237"/>
      <c r="AV804" s="237"/>
      <c r="AW804" s="13"/>
      <c r="AX804" s="13"/>
    </row>
    <row r="805" spans="1:50" ht="12.75" customHeight="1" x14ac:dyDescent="0.2">
      <c r="A805" s="144">
        <f t="shared" si="168"/>
        <v>16</v>
      </c>
      <c r="B805" s="9">
        <v>782</v>
      </c>
      <c r="C805" s="213"/>
      <c r="D805" s="214"/>
      <c r="E805" s="79" t="str">
        <f>IF(ISBLANK(D805), "", VLOOKUP(D805, Z!$A$2:$C$4127, 3, FALSE))</f>
        <v/>
      </c>
      <c r="F805" s="215"/>
      <c r="G805" s="216"/>
      <c r="H805" s="217" t="b">
        <v>0</v>
      </c>
      <c r="I805" s="217" t="b">
        <v>0</v>
      </c>
      <c r="J805" s="152" t="str">
        <f t="shared" si="171"/>
        <v>-</v>
      </c>
      <c r="K805" s="218"/>
      <c r="L805" s="219"/>
      <c r="M805" s="220"/>
      <c r="N805" s="152" t="str">
        <f t="shared" si="172"/>
        <v>-</v>
      </c>
      <c r="O805" s="221"/>
      <c r="P805" s="222"/>
      <c r="Q805" s="214"/>
      <c r="R805" s="223"/>
      <c r="S805" s="213"/>
      <c r="T805" s="214"/>
      <c r="U805" s="79" t="str">
        <f>IF(ISBLANK(T805), "", VLOOKUP(T805, Z!$A$2:$C$4127, 3, FALSE))</f>
        <v/>
      </c>
      <c r="V805" s="225"/>
      <c r="W805" s="160">
        <f t="shared" si="173"/>
        <v>0</v>
      </c>
      <c r="X805" s="237"/>
      <c r="Y805" s="241">
        <f t="shared" si="174"/>
        <v>0</v>
      </c>
      <c r="Z805" s="242">
        <f t="shared" si="175"/>
        <v>15</v>
      </c>
      <c r="AA805" s="242">
        <v>0.75</v>
      </c>
      <c r="AB805" s="242">
        <f t="shared" si="169"/>
        <v>1.8</v>
      </c>
      <c r="AC805" s="242">
        <f t="shared" si="176"/>
        <v>43</v>
      </c>
      <c r="AD805" s="241" t="str" cm="1">
        <f t="array" ref="AD805">IFERROR(INDEX($AO$26:$AO$35, AF805), "-")</f>
        <v>-</v>
      </c>
      <c r="AE805" s="243" cm="1">
        <f t="array" ref="AE805">IFERROR(INDEX(($AP$26:$AS$35,$AP$36:$AV$40), IF($Y$20="B", MATCH($AF805, $AN$36:$AN$40, 0), MATCH($AF805, $AN$26:$AN$35, 0)), MATCH($AK805, $AP$25:$AV$25, 0), IF($Y$20="B", 2, 1)), 0)</f>
        <v>0</v>
      </c>
      <c r="AF805" s="244" t="str">
        <f t="shared" si="170"/>
        <v>-</v>
      </c>
      <c r="AG805" s="244" t="str">
        <f t="shared" si="177"/>
        <v>-</v>
      </c>
      <c r="AH805" s="245" t="str">
        <f t="shared" si="178"/>
        <v>-</v>
      </c>
      <c r="AI805" s="245" t="str">
        <f t="shared" si="179"/>
        <v>-</v>
      </c>
      <c r="AJ805" s="245" t="str" cm="1">
        <f t="array" ref="AJ805">IF($AG805=1, IF(ISBLANK($L805), "!", $L805), IFERROR(_xlfn.SWITCH(TRUE, AH805&lt;=0.5, "A", AH805&lt;=1, "B", AH805&lt;=1.5, "C", AH805&lt;=2, "D", AH805&lt;=2.5, "E", AH805&lt;=3, "F", AH805&lt;=1000, "G"), "-"))</f>
        <v>-</v>
      </c>
      <c r="AK805" s="245" t="str">
        <f t="shared" si="180"/>
        <v>-</v>
      </c>
      <c r="AL805" s="246" t="str">
        <f t="shared" si="181"/>
        <v>-</v>
      </c>
      <c r="AM805" s="237"/>
      <c r="AN805" s="237"/>
      <c r="AO805" s="237"/>
      <c r="AP805" s="237"/>
      <c r="AQ805" s="237"/>
      <c r="AR805" s="237"/>
      <c r="AS805" s="237"/>
      <c r="AT805" s="237"/>
      <c r="AU805" s="237"/>
      <c r="AV805" s="237"/>
      <c r="AW805" s="13"/>
      <c r="AX805" s="13"/>
    </row>
    <row r="806" spans="1:50" ht="12.75" customHeight="1" x14ac:dyDescent="0.2">
      <c r="A806" s="144">
        <f t="shared" si="168"/>
        <v>16</v>
      </c>
      <c r="B806" s="9">
        <v>783</v>
      </c>
      <c r="C806" s="213"/>
      <c r="D806" s="214"/>
      <c r="E806" s="79" t="str">
        <f>IF(ISBLANK(D806), "", VLOOKUP(D806, Z!$A$2:$C$4127, 3, FALSE))</f>
        <v/>
      </c>
      <c r="F806" s="215"/>
      <c r="G806" s="216"/>
      <c r="H806" s="217" t="b">
        <v>0</v>
      </c>
      <c r="I806" s="217" t="b">
        <v>0</v>
      </c>
      <c r="J806" s="152" t="str">
        <f t="shared" si="171"/>
        <v>-</v>
      </c>
      <c r="K806" s="218"/>
      <c r="L806" s="219"/>
      <c r="M806" s="220"/>
      <c r="N806" s="152" t="str">
        <f t="shared" si="172"/>
        <v>-</v>
      </c>
      <c r="O806" s="221"/>
      <c r="P806" s="222"/>
      <c r="Q806" s="214"/>
      <c r="R806" s="223"/>
      <c r="S806" s="213"/>
      <c r="T806" s="214"/>
      <c r="U806" s="79" t="str">
        <f>IF(ISBLANK(T806), "", VLOOKUP(T806, Z!$A$2:$C$4127, 3, FALSE))</f>
        <v/>
      </c>
      <c r="V806" s="225"/>
      <c r="W806" s="160">
        <f t="shared" si="173"/>
        <v>0</v>
      </c>
      <c r="X806" s="237"/>
      <c r="Y806" s="241">
        <f t="shared" si="174"/>
        <v>0</v>
      </c>
      <c r="Z806" s="242">
        <f t="shared" si="175"/>
        <v>15</v>
      </c>
      <c r="AA806" s="242">
        <v>0.75</v>
      </c>
      <c r="AB806" s="242">
        <f t="shared" si="169"/>
        <v>1.8</v>
      </c>
      <c r="AC806" s="242">
        <f t="shared" si="176"/>
        <v>43</v>
      </c>
      <c r="AD806" s="241" t="str" cm="1">
        <f t="array" ref="AD806">IFERROR(INDEX($AO$26:$AO$35, AF806), "-")</f>
        <v>-</v>
      </c>
      <c r="AE806" s="243" cm="1">
        <f t="array" ref="AE806">IFERROR(INDEX(($AP$26:$AS$35,$AP$36:$AV$40), IF($Y$20="B", MATCH($AF806, $AN$36:$AN$40, 0), MATCH($AF806, $AN$26:$AN$35, 0)), MATCH($AK806, $AP$25:$AV$25, 0), IF($Y$20="B", 2, 1)), 0)</f>
        <v>0</v>
      </c>
      <c r="AF806" s="244" t="str">
        <f t="shared" si="170"/>
        <v>-</v>
      </c>
      <c r="AG806" s="244" t="str">
        <f t="shared" si="177"/>
        <v>-</v>
      </c>
      <c r="AH806" s="245" t="str">
        <f t="shared" si="178"/>
        <v>-</v>
      </c>
      <c r="AI806" s="245" t="str">
        <f t="shared" si="179"/>
        <v>-</v>
      </c>
      <c r="AJ806" s="245" t="str" cm="1">
        <f t="array" ref="AJ806">IF($AG806=1, IF(ISBLANK($L806), "!", $L806), IFERROR(_xlfn.SWITCH(TRUE, AH806&lt;=0.5, "A", AH806&lt;=1, "B", AH806&lt;=1.5, "C", AH806&lt;=2, "D", AH806&lt;=2.5, "E", AH806&lt;=3, "F", AH806&lt;=1000, "G"), "-"))</f>
        <v>-</v>
      </c>
      <c r="AK806" s="245" t="str">
        <f t="shared" si="180"/>
        <v>-</v>
      </c>
      <c r="AL806" s="246" t="str">
        <f t="shared" si="181"/>
        <v>-</v>
      </c>
      <c r="AM806" s="237"/>
      <c r="AN806" s="237"/>
      <c r="AO806" s="237"/>
      <c r="AP806" s="237"/>
      <c r="AQ806" s="237"/>
      <c r="AR806" s="237"/>
      <c r="AS806" s="237"/>
      <c r="AT806" s="237"/>
      <c r="AU806" s="237"/>
      <c r="AV806" s="237"/>
      <c r="AW806" s="13"/>
      <c r="AX806" s="13"/>
    </row>
    <row r="807" spans="1:50" ht="12.75" customHeight="1" x14ac:dyDescent="0.2">
      <c r="A807" s="144">
        <f t="shared" si="168"/>
        <v>16</v>
      </c>
      <c r="B807" s="9">
        <v>784</v>
      </c>
      <c r="C807" s="213"/>
      <c r="D807" s="214"/>
      <c r="E807" s="79" t="str">
        <f>IF(ISBLANK(D807), "", VLOOKUP(D807, Z!$A$2:$C$4127, 3, FALSE))</f>
        <v/>
      </c>
      <c r="F807" s="215"/>
      <c r="G807" s="216"/>
      <c r="H807" s="217" t="b">
        <v>0</v>
      </c>
      <c r="I807" s="217" t="b">
        <v>0</v>
      </c>
      <c r="J807" s="152" t="str">
        <f t="shared" si="171"/>
        <v>-</v>
      </c>
      <c r="K807" s="218"/>
      <c r="L807" s="219"/>
      <c r="M807" s="220"/>
      <c r="N807" s="152" t="str">
        <f t="shared" si="172"/>
        <v>-</v>
      </c>
      <c r="O807" s="221"/>
      <c r="P807" s="222"/>
      <c r="Q807" s="214"/>
      <c r="R807" s="223"/>
      <c r="S807" s="213"/>
      <c r="T807" s="214"/>
      <c r="U807" s="79" t="str">
        <f>IF(ISBLANK(T807), "", VLOOKUP(T807, Z!$A$2:$C$4127, 3, FALSE))</f>
        <v/>
      </c>
      <c r="V807" s="225"/>
      <c r="W807" s="160">
        <f t="shared" si="173"/>
        <v>0</v>
      </c>
      <c r="X807" s="237"/>
      <c r="Y807" s="241">
        <f t="shared" si="174"/>
        <v>0</v>
      </c>
      <c r="Z807" s="242">
        <f t="shared" si="175"/>
        <v>15</v>
      </c>
      <c r="AA807" s="242">
        <v>0.75</v>
      </c>
      <c r="AB807" s="242">
        <f t="shared" si="169"/>
        <v>1.8</v>
      </c>
      <c r="AC807" s="242">
        <f t="shared" si="176"/>
        <v>43</v>
      </c>
      <c r="AD807" s="241" t="str" cm="1">
        <f t="array" ref="AD807">IFERROR(INDEX($AO$26:$AO$35, AF807), "-")</f>
        <v>-</v>
      </c>
      <c r="AE807" s="243" cm="1">
        <f t="array" ref="AE807">IFERROR(INDEX(($AP$26:$AS$35,$AP$36:$AV$40), IF($Y$20="B", MATCH($AF807, $AN$36:$AN$40, 0), MATCH($AF807, $AN$26:$AN$35, 0)), MATCH($AK807, $AP$25:$AV$25, 0), IF($Y$20="B", 2, 1)), 0)</f>
        <v>0</v>
      </c>
      <c r="AF807" s="244" t="str">
        <f t="shared" si="170"/>
        <v>-</v>
      </c>
      <c r="AG807" s="244" t="str">
        <f t="shared" si="177"/>
        <v>-</v>
      </c>
      <c r="AH807" s="245" t="str">
        <f t="shared" si="178"/>
        <v>-</v>
      </c>
      <c r="AI807" s="245" t="str">
        <f t="shared" si="179"/>
        <v>-</v>
      </c>
      <c r="AJ807" s="245" t="str" cm="1">
        <f t="array" ref="AJ807">IF($AG807=1, IF(ISBLANK($L807), "!", $L807), IFERROR(_xlfn.SWITCH(TRUE, AH807&lt;=0.5, "A", AH807&lt;=1, "B", AH807&lt;=1.5, "C", AH807&lt;=2, "D", AH807&lt;=2.5, "E", AH807&lt;=3, "F", AH807&lt;=1000, "G"), "-"))</f>
        <v>-</v>
      </c>
      <c r="AK807" s="245" t="str">
        <f t="shared" si="180"/>
        <v>-</v>
      </c>
      <c r="AL807" s="246" t="str">
        <f t="shared" si="181"/>
        <v>-</v>
      </c>
      <c r="AM807" s="237"/>
      <c r="AN807" s="237"/>
      <c r="AO807" s="237"/>
      <c r="AP807" s="237"/>
      <c r="AQ807" s="237"/>
      <c r="AR807" s="237"/>
      <c r="AS807" s="237"/>
      <c r="AT807" s="237"/>
      <c r="AU807" s="237"/>
      <c r="AV807" s="237"/>
      <c r="AW807" s="13"/>
      <c r="AX807" s="13"/>
    </row>
    <row r="808" spans="1:50" ht="12.75" customHeight="1" x14ac:dyDescent="0.2">
      <c r="A808" s="144">
        <f t="shared" si="168"/>
        <v>16</v>
      </c>
      <c r="B808" s="9">
        <v>785</v>
      </c>
      <c r="C808" s="213"/>
      <c r="D808" s="214"/>
      <c r="E808" s="79" t="str">
        <f>IF(ISBLANK(D808), "", VLOOKUP(D808, Z!$A$2:$C$4127, 3, FALSE))</f>
        <v/>
      </c>
      <c r="F808" s="215"/>
      <c r="G808" s="216"/>
      <c r="H808" s="217" t="b">
        <v>0</v>
      </c>
      <c r="I808" s="217" t="b">
        <v>0</v>
      </c>
      <c r="J808" s="152" t="str">
        <f t="shared" si="171"/>
        <v>-</v>
      </c>
      <c r="K808" s="218"/>
      <c r="L808" s="219"/>
      <c r="M808" s="220"/>
      <c r="N808" s="152" t="str">
        <f t="shared" si="172"/>
        <v>-</v>
      </c>
      <c r="O808" s="221"/>
      <c r="P808" s="222"/>
      <c r="Q808" s="214"/>
      <c r="R808" s="223"/>
      <c r="S808" s="213"/>
      <c r="T808" s="214"/>
      <c r="U808" s="79" t="str">
        <f>IF(ISBLANK(T808), "", VLOOKUP(T808, Z!$A$2:$C$4127, 3, FALSE))</f>
        <v/>
      </c>
      <c r="V808" s="225"/>
      <c r="W808" s="160">
        <f t="shared" si="173"/>
        <v>0</v>
      </c>
      <c r="X808" s="237"/>
      <c r="Y808" s="241">
        <f t="shared" si="174"/>
        <v>0</v>
      </c>
      <c r="Z808" s="242">
        <f t="shared" si="175"/>
        <v>15</v>
      </c>
      <c r="AA808" s="242">
        <v>0.75</v>
      </c>
      <c r="AB808" s="242">
        <f t="shared" si="169"/>
        <v>1.8</v>
      </c>
      <c r="AC808" s="242">
        <f t="shared" si="176"/>
        <v>43</v>
      </c>
      <c r="AD808" s="241" t="str" cm="1">
        <f t="array" ref="AD808">IFERROR(INDEX($AO$26:$AO$35, AF808), "-")</f>
        <v>-</v>
      </c>
      <c r="AE808" s="243" cm="1">
        <f t="array" ref="AE808">IFERROR(INDEX(($AP$26:$AS$35,$AP$36:$AV$40), IF($Y$20="B", MATCH($AF808, $AN$36:$AN$40, 0), MATCH($AF808, $AN$26:$AN$35, 0)), MATCH($AK808, $AP$25:$AV$25, 0), IF($Y$20="B", 2, 1)), 0)</f>
        <v>0</v>
      </c>
      <c r="AF808" s="244" t="str">
        <f t="shared" si="170"/>
        <v>-</v>
      </c>
      <c r="AG808" s="244" t="str">
        <f t="shared" si="177"/>
        <v>-</v>
      </c>
      <c r="AH808" s="245" t="str">
        <f t="shared" si="178"/>
        <v>-</v>
      </c>
      <c r="AI808" s="245" t="str">
        <f t="shared" si="179"/>
        <v>-</v>
      </c>
      <c r="AJ808" s="245" t="str" cm="1">
        <f t="array" ref="AJ808">IF($AG808=1, IF(ISBLANK($L808), "!", $L808), IFERROR(_xlfn.SWITCH(TRUE, AH808&lt;=0.5, "A", AH808&lt;=1, "B", AH808&lt;=1.5, "C", AH808&lt;=2, "D", AH808&lt;=2.5, "E", AH808&lt;=3, "F", AH808&lt;=1000, "G"), "-"))</f>
        <v>-</v>
      </c>
      <c r="AK808" s="245" t="str">
        <f t="shared" si="180"/>
        <v>-</v>
      </c>
      <c r="AL808" s="246" t="str">
        <f t="shared" si="181"/>
        <v>-</v>
      </c>
      <c r="AM808" s="237"/>
      <c r="AN808" s="237"/>
      <c r="AO808" s="237"/>
      <c r="AP808" s="237"/>
      <c r="AQ808" s="237"/>
      <c r="AR808" s="237"/>
      <c r="AS808" s="237"/>
      <c r="AT808" s="237"/>
      <c r="AU808" s="237"/>
      <c r="AV808" s="237"/>
      <c r="AW808" s="13"/>
      <c r="AX808" s="13"/>
    </row>
    <row r="809" spans="1:50" ht="12.75" customHeight="1" x14ac:dyDescent="0.2">
      <c r="A809" s="144">
        <f t="shared" si="168"/>
        <v>16</v>
      </c>
      <c r="B809" s="9">
        <v>786</v>
      </c>
      <c r="C809" s="213"/>
      <c r="D809" s="214"/>
      <c r="E809" s="79" t="str">
        <f>IF(ISBLANK(D809), "", VLOOKUP(D809, Z!$A$2:$C$4127, 3, FALSE))</f>
        <v/>
      </c>
      <c r="F809" s="215"/>
      <c r="G809" s="216"/>
      <c r="H809" s="217" t="b">
        <v>0</v>
      </c>
      <c r="I809" s="217" t="b">
        <v>0</v>
      </c>
      <c r="J809" s="152" t="str">
        <f t="shared" si="171"/>
        <v>-</v>
      </c>
      <c r="K809" s="218"/>
      <c r="L809" s="219"/>
      <c r="M809" s="220"/>
      <c r="N809" s="152" t="str">
        <f t="shared" si="172"/>
        <v>-</v>
      </c>
      <c r="O809" s="221"/>
      <c r="P809" s="222"/>
      <c r="Q809" s="214"/>
      <c r="R809" s="223"/>
      <c r="S809" s="213"/>
      <c r="T809" s="214"/>
      <c r="U809" s="79" t="str">
        <f>IF(ISBLANK(T809), "", VLOOKUP(T809, Z!$A$2:$C$4127, 3, FALSE))</f>
        <v/>
      </c>
      <c r="V809" s="225"/>
      <c r="W809" s="160">
        <f t="shared" si="173"/>
        <v>0</v>
      </c>
      <c r="X809" s="237"/>
      <c r="Y809" s="241">
        <f t="shared" si="174"/>
        <v>0</v>
      </c>
      <c r="Z809" s="242">
        <f t="shared" si="175"/>
        <v>15</v>
      </c>
      <c r="AA809" s="242">
        <v>0.75</v>
      </c>
      <c r="AB809" s="242">
        <f t="shared" si="169"/>
        <v>1.8</v>
      </c>
      <c r="AC809" s="242">
        <f t="shared" si="176"/>
        <v>43</v>
      </c>
      <c r="AD809" s="241" t="str" cm="1">
        <f t="array" ref="AD809">IFERROR(INDEX($AO$26:$AO$35, AF809), "-")</f>
        <v>-</v>
      </c>
      <c r="AE809" s="243" cm="1">
        <f t="array" ref="AE809">IFERROR(INDEX(($AP$26:$AS$35,$AP$36:$AV$40), IF($Y$20="B", MATCH($AF809, $AN$36:$AN$40, 0), MATCH($AF809, $AN$26:$AN$35, 0)), MATCH($AK809, $AP$25:$AV$25, 0), IF($Y$20="B", 2, 1)), 0)</f>
        <v>0</v>
      </c>
      <c r="AF809" s="244" t="str">
        <f t="shared" si="170"/>
        <v>-</v>
      </c>
      <c r="AG809" s="244" t="str">
        <f t="shared" si="177"/>
        <v>-</v>
      </c>
      <c r="AH809" s="245" t="str">
        <f t="shared" si="178"/>
        <v>-</v>
      </c>
      <c r="AI809" s="245" t="str">
        <f t="shared" si="179"/>
        <v>-</v>
      </c>
      <c r="AJ809" s="245" t="str" cm="1">
        <f t="array" ref="AJ809">IF($AG809=1, IF(ISBLANK($L809), "!", $L809), IFERROR(_xlfn.SWITCH(TRUE, AH809&lt;=0.5, "A", AH809&lt;=1, "B", AH809&lt;=1.5, "C", AH809&lt;=2, "D", AH809&lt;=2.5, "E", AH809&lt;=3, "F", AH809&lt;=1000, "G"), "-"))</f>
        <v>-</v>
      </c>
      <c r="AK809" s="245" t="str">
        <f t="shared" si="180"/>
        <v>-</v>
      </c>
      <c r="AL809" s="246" t="str">
        <f t="shared" si="181"/>
        <v>-</v>
      </c>
      <c r="AM809" s="237"/>
      <c r="AN809" s="237"/>
      <c r="AO809" s="237"/>
      <c r="AP809" s="237"/>
      <c r="AQ809" s="237"/>
      <c r="AR809" s="237"/>
      <c r="AS809" s="237"/>
      <c r="AT809" s="237"/>
      <c r="AU809" s="237"/>
      <c r="AV809" s="237"/>
      <c r="AW809" s="13"/>
      <c r="AX809" s="13"/>
    </row>
    <row r="810" spans="1:50" ht="12.75" customHeight="1" x14ac:dyDescent="0.2">
      <c r="A810" s="144">
        <f t="shared" si="168"/>
        <v>16</v>
      </c>
      <c r="B810" s="9">
        <v>787</v>
      </c>
      <c r="C810" s="213"/>
      <c r="D810" s="214"/>
      <c r="E810" s="79" t="str">
        <f>IF(ISBLANK(D810), "", VLOOKUP(D810, Z!$A$2:$C$4127, 3, FALSE))</f>
        <v/>
      </c>
      <c r="F810" s="215"/>
      <c r="G810" s="216"/>
      <c r="H810" s="217" t="b">
        <v>0</v>
      </c>
      <c r="I810" s="217" t="b">
        <v>0</v>
      </c>
      <c r="J810" s="152" t="str">
        <f t="shared" si="171"/>
        <v>-</v>
      </c>
      <c r="K810" s="218"/>
      <c r="L810" s="219"/>
      <c r="M810" s="220"/>
      <c r="N810" s="152" t="str">
        <f t="shared" si="172"/>
        <v>-</v>
      </c>
      <c r="O810" s="221"/>
      <c r="P810" s="222"/>
      <c r="Q810" s="214"/>
      <c r="R810" s="223"/>
      <c r="S810" s="213"/>
      <c r="T810" s="214"/>
      <c r="U810" s="79" t="str">
        <f>IF(ISBLANK(T810), "", VLOOKUP(T810, Z!$A$2:$C$4127, 3, FALSE))</f>
        <v/>
      </c>
      <c r="V810" s="225"/>
      <c r="W810" s="160">
        <f t="shared" si="173"/>
        <v>0</v>
      </c>
      <c r="X810" s="237"/>
      <c r="Y810" s="241">
        <f t="shared" si="174"/>
        <v>0</v>
      </c>
      <c r="Z810" s="242">
        <f t="shared" si="175"/>
        <v>15</v>
      </c>
      <c r="AA810" s="242">
        <v>0.75</v>
      </c>
      <c r="AB810" s="242">
        <f t="shared" si="169"/>
        <v>1.8</v>
      </c>
      <c r="AC810" s="242">
        <f t="shared" si="176"/>
        <v>43</v>
      </c>
      <c r="AD810" s="241" t="str" cm="1">
        <f t="array" ref="AD810">IFERROR(INDEX($AO$26:$AO$35, AF810), "-")</f>
        <v>-</v>
      </c>
      <c r="AE810" s="243" cm="1">
        <f t="array" ref="AE810">IFERROR(INDEX(($AP$26:$AS$35,$AP$36:$AV$40), IF($Y$20="B", MATCH($AF810, $AN$36:$AN$40, 0), MATCH($AF810, $AN$26:$AN$35, 0)), MATCH($AK810, $AP$25:$AV$25, 0), IF($Y$20="B", 2, 1)), 0)</f>
        <v>0</v>
      </c>
      <c r="AF810" s="244" t="str">
        <f t="shared" si="170"/>
        <v>-</v>
      </c>
      <c r="AG810" s="244" t="str">
        <f t="shared" si="177"/>
        <v>-</v>
      </c>
      <c r="AH810" s="245" t="str">
        <f t="shared" si="178"/>
        <v>-</v>
      </c>
      <c r="AI810" s="245" t="str">
        <f t="shared" si="179"/>
        <v>-</v>
      </c>
      <c r="AJ810" s="245" t="str" cm="1">
        <f t="array" ref="AJ810">IF($AG810=1, IF(ISBLANK($L810), "!", $L810), IFERROR(_xlfn.SWITCH(TRUE, AH810&lt;=0.5, "A", AH810&lt;=1, "B", AH810&lt;=1.5, "C", AH810&lt;=2, "D", AH810&lt;=2.5, "E", AH810&lt;=3, "F", AH810&lt;=1000, "G"), "-"))</f>
        <v>-</v>
      </c>
      <c r="AK810" s="245" t="str">
        <f t="shared" si="180"/>
        <v>-</v>
      </c>
      <c r="AL810" s="246" t="str">
        <f t="shared" si="181"/>
        <v>-</v>
      </c>
      <c r="AM810" s="237"/>
      <c r="AN810" s="237"/>
      <c r="AO810" s="237"/>
      <c r="AP810" s="237"/>
      <c r="AQ810" s="237"/>
      <c r="AR810" s="237"/>
      <c r="AS810" s="237"/>
      <c r="AT810" s="237"/>
      <c r="AU810" s="237"/>
      <c r="AV810" s="237"/>
      <c r="AW810" s="13"/>
      <c r="AX810" s="13"/>
    </row>
    <row r="811" spans="1:50" ht="12.75" customHeight="1" x14ac:dyDescent="0.2">
      <c r="A811" s="144">
        <f t="shared" si="168"/>
        <v>16</v>
      </c>
      <c r="B811" s="9">
        <v>788</v>
      </c>
      <c r="C811" s="213"/>
      <c r="D811" s="214"/>
      <c r="E811" s="79" t="str">
        <f>IF(ISBLANK(D811), "", VLOOKUP(D811, Z!$A$2:$C$4127, 3, FALSE))</f>
        <v/>
      </c>
      <c r="F811" s="215"/>
      <c r="G811" s="216"/>
      <c r="H811" s="217" t="b">
        <v>0</v>
      </c>
      <c r="I811" s="217" t="b">
        <v>0</v>
      </c>
      <c r="J811" s="152" t="str">
        <f t="shared" si="171"/>
        <v>-</v>
      </c>
      <c r="K811" s="218"/>
      <c r="L811" s="219"/>
      <c r="M811" s="220"/>
      <c r="N811" s="152" t="str">
        <f t="shared" si="172"/>
        <v>-</v>
      </c>
      <c r="O811" s="221"/>
      <c r="P811" s="222"/>
      <c r="Q811" s="214"/>
      <c r="R811" s="223"/>
      <c r="S811" s="213"/>
      <c r="T811" s="214"/>
      <c r="U811" s="79" t="str">
        <f>IF(ISBLANK(T811), "", VLOOKUP(T811, Z!$A$2:$C$4127, 3, FALSE))</f>
        <v/>
      </c>
      <c r="V811" s="225"/>
      <c r="W811" s="160">
        <f t="shared" si="173"/>
        <v>0</v>
      </c>
      <c r="X811" s="237"/>
      <c r="Y811" s="241">
        <f t="shared" si="174"/>
        <v>0</v>
      </c>
      <c r="Z811" s="242">
        <f t="shared" si="175"/>
        <v>15</v>
      </c>
      <c r="AA811" s="242">
        <v>0.75</v>
      </c>
      <c r="AB811" s="242">
        <f t="shared" si="169"/>
        <v>1.8</v>
      </c>
      <c r="AC811" s="242">
        <f t="shared" si="176"/>
        <v>43</v>
      </c>
      <c r="AD811" s="241" t="str" cm="1">
        <f t="array" ref="AD811">IFERROR(INDEX($AO$26:$AO$35, AF811), "-")</f>
        <v>-</v>
      </c>
      <c r="AE811" s="243" cm="1">
        <f t="array" ref="AE811">IFERROR(INDEX(($AP$26:$AS$35,$AP$36:$AV$40), IF($Y$20="B", MATCH($AF811, $AN$36:$AN$40, 0), MATCH($AF811, $AN$26:$AN$35, 0)), MATCH($AK811, $AP$25:$AV$25, 0), IF($Y$20="B", 2, 1)), 0)</f>
        <v>0</v>
      </c>
      <c r="AF811" s="244" t="str">
        <f t="shared" si="170"/>
        <v>-</v>
      </c>
      <c r="AG811" s="244" t="str">
        <f t="shared" si="177"/>
        <v>-</v>
      </c>
      <c r="AH811" s="245" t="str">
        <f t="shared" si="178"/>
        <v>-</v>
      </c>
      <c r="AI811" s="245" t="str">
        <f t="shared" si="179"/>
        <v>-</v>
      </c>
      <c r="AJ811" s="245" t="str" cm="1">
        <f t="array" ref="AJ811">IF($AG811=1, IF(ISBLANK($L811), "!", $L811), IFERROR(_xlfn.SWITCH(TRUE, AH811&lt;=0.5, "A", AH811&lt;=1, "B", AH811&lt;=1.5, "C", AH811&lt;=2, "D", AH811&lt;=2.5, "E", AH811&lt;=3, "F", AH811&lt;=1000, "G"), "-"))</f>
        <v>-</v>
      </c>
      <c r="AK811" s="245" t="str">
        <f t="shared" si="180"/>
        <v>-</v>
      </c>
      <c r="AL811" s="246" t="str">
        <f t="shared" si="181"/>
        <v>-</v>
      </c>
      <c r="AM811" s="237"/>
      <c r="AN811" s="237"/>
      <c r="AO811" s="237"/>
      <c r="AP811" s="237"/>
      <c r="AQ811" s="237"/>
      <c r="AR811" s="237"/>
      <c r="AS811" s="237"/>
      <c r="AT811" s="237"/>
      <c r="AU811" s="237"/>
      <c r="AV811" s="237"/>
      <c r="AW811" s="13"/>
      <c r="AX811" s="13"/>
    </row>
    <row r="812" spans="1:50" ht="12.75" customHeight="1" x14ac:dyDescent="0.2">
      <c r="A812" s="144">
        <f t="shared" si="168"/>
        <v>16</v>
      </c>
      <c r="B812" s="9">
        <v>789</v>
      </c>
      <c r="C812" s="213"/>
      <c r="D812" s="214"/>
      <c r="E812" s="79" t="str">
        <f>IF(ISBLANK(D812), "", VLOOKUP(D812, Z!$A$2:$C$4127, 3, FALSE))</f>
        <v/>
      </c>
      <c r="F812" s="215"/>
      <c r="G812" s="216"/>
      <c r="H812" s="217" t="b">
        <v>0</v>
      </c>
      <c r="I812" s="217" t="b">
        <v>0</v>
      </c>
      <c r="J812" s="152" t="str">
        <f t="shared" si="171"/>
        <v>-</v>
      </c>
      <c r="K812" s="218"/>
      <c r="L812" s="219"/>
      <c r="M812" s="220"/>
      <c r="N812" s="152" t="str">
        <f t="shared" si="172"/>
        <v>-</v>
      </c>
      <c r="O812" s="221"/>
      <c r="P812" s="222"/>
      <c r="Q812" s="214"/>
      <c r="R812" s="223"/>
      <c r="S812" s="213"/>
      <c r="T812" s="214"/>
      <c r="U812" s="79" t="str">
        <f>IF(ISBLANK(T812), "", VLOOKUP(T812, Z!$A$2:$C$4127, 3, FALSE))</f>
        <v/>
      </c>
      <c r="V812" s="225"/>
      <c r="W812" s="160">
        <f t="shared" si="173"/>
        <v>0</v>
      </c>
      <c r="X812" s="237"/>
      <c r="Y812" s="241">
        <f t="shared" si="174"/>
        <v>0</v>
      </c>
      <c r="Z812" s="242">
        <f t="shared" si="175"/>
        <v>15</v>
      </c>
      <c r="AA812" s="242">
        <v>0.75</v>
      </c>
      <c r="AB812" s="242">
        <f t="shared" si="169"/>
        <v>1.8</v>
      </c>
      <c r="AC812" s="242">
        <f t="shared" si="176"/>
        <v>43</v>
      </c>
      <c r="AD812" s="241" t="str" cm="1">
        <f t="array" ref="AD812">IFERROR(INDEX($AO$26:$AO$35, AF812), "-")</f>
        <v>-</v>
      </c>
      <c r="AE812" s="243" cm="1">
        <f t="array" ref="AE812">IFERROR(INDEX(($AP$26:$AS$35,$AP$36:$AV$40), IF($Y$20="B", MATCH($AF812, $AN$36:$AN$40, 0), MATCH($AF812, $AN$26:$AN$35, 0)), MATCH($AK812, $AP$25:$AV$25, 0), IF($Y$20="B", 2, 1)), 0)</f>
        <v>0</v>
      </c>
      <c r="AF812" s="244" t="str">
        <f t="shared" si="170"/>
        <v>-</v>
      </c>
      <c r="AG812" s="244" t="str">
        <f t="shared" si="177"/>
        <v>-</v>
      </c>
      <c r="AH812" s="245" t="str">
        <f t="shared" si="178"/>
        <v>-</v>
      </c>
      <c r="AI812" s="245" t="str">
        <f t="shared" si="179"/>
        <v>-</v>
      </c>
      <c r="AJ812" s="245" t="str" cm="1">
        <f t="array" ref="AJ812">IF($AG812=1, IF(ISBLANK($L812), "!", $L812), IFERROR(_xlfn.SWITCH(TRUE, AH812&lt;=0.5, "A", AH812&lt;=1, "B", AH812&lt;=1.5, "C", AH812&lt;=2, "D", AH812&lt;=2.5, "E", AH812&lt;=3, "F", AH812&lt;=1000, "G"), "-"))</f>
        <v>-</v>
      </c>
      <c r="AK812" s="245" t="str">
        <f t="shared" si="180"/>
        <v>-</v>
      </c>
      <c r="AL812" s="246" t="str">
        <f t="shared" si="181"/>
        <v>-</v>
      </c>
      <c r="AM812" s="237"/>
      <c r="AN812" s="237"/>
      <c r="AO812" s="237"/>
      <c r="AP812" s="237"/>
      <c r="AQ812" s="237"/>
      <c r="AR812" s="237"/>
      <c r="AS812" s="237"/>
      <c r="AT812" s="237"/>
      <c r="AU812" s="237"/>
      <c r="AV812" s="237"/>
      <c r="AW812" s="13"/>
      <c r="AX812" s="13"/>
    </row>
    <row r="813" spans="1:50" ht="12.75" customHeight="1" x14ac:dyDescent="0.2">
      <c r="A813" s="144">
        <f t="shared" si="168"/>
        <v>16</v>
      </c>
      <c r="B813" s="9">
        <v>790</v>
      </c>
      <c r="C813" s="213"/>
      <c r="D813" s="214"/>
      <c r="E813" s="79" t="str">
        <f>IF(ISBLANK(D813), "", VLOOKUP(D813, Z!$A$2:$C$4127, 3, FALSE))</f>
        <v/>
      </c>
      <c r="F813" s="215"/>
      <c r="G813" s="216"/>
      <c r="H813" s="217" t="b">
        <v>0</v>
      </c>
      <c r="I813" s="217" t="b">
        <v>0</v>
      </c>
      <c r="J813" s="152" t="str">
        <f t="shared" si="171"/>
        <v>-</v>
      </c>
      <c r="K813" s="218"/>
      <c r="L813" s="219"/>
      <c r="M813" s="220"/>
      <c r="N813" s="152" t="str">
        <f t="shared" si="172"/>
        <v>-</v>
      </c>
      <c r="O813" s="221"/>
      <c r="P813" s="222"/>
      <c r="Q813" s="214"/>
      <c r="R813" s="223"/>
      <c r="S813" s="213"/>
      <c r="T813" s="214"/>
      <c r="U813" s="79" t="str">
        <f>IF(ISBLANK(T813), "", VLOOKUP(T813, Z!$A$2:$C$4127, 3, FALSE))</f>
        <v/>
      </c>
      <c r="V813" s="225"/>
      <c r="W813" s="160">
        <f t="shared" si="173"/>
        <v>0</v>
      </c>
      <c r="X813" s="237"/>
      <c r="Y813" s="241">
        <f t="shared" si="174"/>
        <v>0</v>
      </c>
      <c r="Z813" s="242">
        <f t="shared" si="175"/>
        <v>15</v>
      </c>
      <c r="AA813" s="242">
        <v>0.75</v>
      </c>
      <c r="AB813" s="242">
        <f t="shared" si="169"/>
        <v>1.8</v>
      </c>
      <c r="AC813" s="242">
        <f t="shared" si="176"/>
        <v>43</v>
      </c>
      <c r="AD813" s="241" t="str" cm="1">
        <f t="array" ref="AD813">IFERROR(INDEX($AO$26:$AO$35, AF813), "-")</f>
        <v>-</v>
      </c>
      <c r="AE813" s="243" cm="1">
        <f t="array" ref="AE813">IFERROR(INDEX(($AP$26:$AS$35,$AP$36:$AV$40), IF($Y$20="B", MATCH($AF813, $AN$36:$AN$40, 0), MATCH($AF813, $AN$26:$AN$35, 0)), MATCH($AK813, $AP$25:$AV$25, 0), IF($Y$20="B", 2, 1)), 0)</f>
        <v>0</v>
      </c>
      <c r="AF813" s="244" t="str">
        <f t="shared" si="170"/>
        <v>-</v>
      </c>
      <c r="AG813" s="244" t="str">
        <f t="shared" si="177"/>
        <v>-</v>
      </c>
      <c r="AH813" s="245" t="str">
        <f t="shared" si="178"/>
        <v>-</v>
      </c>
      <c r="AI813" s="245" t="str">
        <f t="shared" si="179"/>
        <v>-</v>
      </c>
      <c r="AJ813" s="245" t="str" cm="1">
        <f t="array" ref="AJ813">IF($AG813=1, IF(ISBLANK($L813), "!", $L813), IFERROR(_xlfn.SWITCH(TRUE, AH813&lt;=0.5, "A", AH813&lt;=1, "B", AH813&lt;=1.5, "C", AH813&lt;=2, "D", AH813&lt;=2.5, "E", AH813&lt;=3, "F", AH813&lt;=1000, "G"), "-"))</f>
        <v>-</v>
      </c>
      <c r="AK813" s="245" t="str">
        <f t="shared" si="180"/>
        <v>-</v>
      </c>
      <c r="AL813" s="246" t="str">
        <f t="shared" si="181"/>
        <v>-</v>
      </c>
      <c r="AM813" s="237"/>
      <c r="AN813" s="237"/>
      <c r="AO813" s="237"/>
      <c r="AP813" s="237"/>
      <c r="AQ813" s="237"/>
      <c r="AR813" s="237"/>
      <c r="AS813" s="237"/>
      <c r="AT813" s="237"/>
      <c r="AU813" s="237"/>
      <c r="AV813" s="237"/>
      <c r="AW813" s="13"/>
      <c r="AX813" s="13"/>
    </row>
    <row r="814" spans="1:50" ht="12.75" customHeight="1" x14ac:dyDescent="0.2">
      <c r="A814" s="144">
        <f t="shared" si="168"/>
        <v>16</v>
      </c>
      <c r="B814" s="9">
        <v>791</v>
      </c>
      <c r="C814" s="213"/>
      <c r="D814" s="214"/>
      <c r="E814" s="79" t="str">
        <f>IF(ISBLANK(D814), "", VLOOKUP(D814, Z!$A$2:$C$4127, 3, FALSE))</f>
        <v/>
      </c>
      <c r="F814" s="215"/>
      <c r="G814" s="216"/>
      <c r="H814" s="217" t="b">
        <v>0</v>
      </c>
      <c r="I814" s="217" t="b">
        <v>0</v>
      </c>
      <c r="J814" s="152" t="str">
        <f t="shared" si="171"/>
        <v>-</v>
      </c>
      <c r="K814" s="218"/>
      <c r="L814" s="219"/>
      <c r="M814" s="220"/>
      <c r="N814" s="152" t="str">
        <f t="shared" si="172"/>
        <v>-</v>
      </c>
      <c r="O814" s="221"/>
      <c r="P814" s="222"/>
      <c r="Q814" s="214"/>
      <c r="R814" s="223"/>
      <c r="S814" s="213"/>
      <c r="T814" s="214"/>
      <c r="U814" s="79" t="str">
        <f>IF(ISBLANK(T814), "", VLOOKUP(T814, Z!$A$2:$C$4127, 3, FALSE))</f>
        <v/>
      </c>
      <c r="V814" s="225"/>
      <c r="W814" s="160">
        <f t="shared" si="173"/>
        <v>0</v>
      </c>
      <c r="X814" s="237"/>
      <c r="Y814" s="241">
        <f t="shared" si="174"/>
        <v>0</v>
      </c>
      <c r="Z814" s="242">
        <f t="shared" si="175"/>
        <v>15</v>
      </c>
      <c r="AA814" s="242">
        <v>0.75</v>
      </c>
      <c r="AB814" s="242">
        <f t="shared" si="169"/>
        <v>1.8</v>
      </c>
      <c r="AC814" s="242">
        <f t="shared" si="176"/>
        <v>43</v>
      </c>
      <c r="AD814" s="241" t="str" cm="1">
        <f t="array" ref="AD814">IFERROR(INDEX($AO$26:$AO$35, AF814), "-")</f>
        <v>-</v>
      </c>
      <c r="AE814" s="243" cm="1">
        <f t="array" ref="AE814">IFERROR(INDEX(($AP$26:$AS$35,$AP$36:$AV$40), IF($Y$20="B", MATCH($AF814, $AN$36:$AN$40, 0), MATCH($AF814, $AN$26:$AN$35, 0)), MATCH($AK814, $AP$25:$AV$25, 0), IF($Y$20="B", 2, 1)), 0)</f>
        <v>0</v>
      </c>
      <c r="AF814" s="244" t="str">
        <f t="shared" si="170"/>
        <v>-</v>
      </c>
      <c r="AG814" s="244" t="str">
        <f t="shared" si="177"/>
        <v>-</v>
      </c>
      <c r="AH814" s="245" t="str">
        <f t="shared" si="178"/>
        <v>-</v>
      </c>
      <c r="AI814" s="245" t="str">
        <f t="shared" si="179"/>
        <v>-</v>
      </c>
      <c r="AJ814" s="245" t="str" cm="1">
        <f t="array" ref="AJ814">IF($AG814=1, IF(ISBLANK($L814), "!", $L814), IFERROR(_xlfn.SWITCH(TRUE, AH814&lt;=0.5, "A", AH814&lt;=1, "B", AH814&lt;=1.5, "C", AH814&lt;=2, "D", AH814&lt;=2.5, "E", AH814&lt;=3, "F", AH814&lt;=1000, "G"), "-"))</f>
        <v>-</v>
      </c>
      <c r="AK814" s="245" t="str">
        <f t="shared" si="180"/>
        <v>-</v>
      </c>
      <c r="AL814" s="246" t="str">
        <f t="shared" si="181"/>
        <v>-</v>
      </c>
      <c r="AM814" s="237"/>
      <c r="AN814" s="237"/>
      <c r="AO814" s="237"/>
      <c r="AP814" s="237"/>
      <c r="AQ814" s="237"/>
      <c r="AR814" s="237"/>
      <c r="AS814" s="237"/>
      <c r="AT814" s="237"/>
      <c r="AU814" s="237"/>
      <c r="AV814" s="237"/>
      <c r="AW814" s="13"/>
      <c r="AX814" s="13"/>
    </row>
    <row r="815" spans="1:50" ht="12.75" customHeight="1" x14ac:dyDescent="0.2">
      <c r="A815" s="144">
        <f t="shared" si="168"/>
        <v>16</v>
      </c>
      <c r="B815" s="9">
        <v>792</v>
      </c>
      <c r="C815" s="213"/>
      <c r="D815" s="214"/>
      <c r="E815" s="79" t="str">
        <f>IF(ISBLANK(D815), "", VLOOKUP(D815, Z!$A$2:$C$4127, 3, FALSE))</f>
        <v/>
      </c>
      <c r="F815" s="215"/>
      <c r="G815" s="216"/>
      <c r="H815" s="217" t="b">
        <v>0</v>
      </c>
      <c r="I815" s="217" t="b">
        <v>0</v>
      </c>
      <c r="J815" s="152" t="str">
        <f t="shared" si="171"/>
        <v>-</v>
      </c>
      <c r="K815" s="218"/>
      <c r="L815" s="219"/>
      <c r="M815" s="220"/>
      <c r="N815" s="152" t="str">
        <f t="shared" si="172"/>
        <v>-</v>
      </c>
      <c r="O815" s="221"/>
      <c r="P815" s="222"/>
      <c r="Q815" s="214"/>
      <c r="R815" s="223"/>
      <c r="S815" s="213"/>
      <c r="T815" s="214"/>
      <c r="U815" s="79" t="str">
        <f>IF(ISBLANK(T815), "", VLOOKUP(T815, Z!$A$2:$C$4127, 3, FALSE))</f>
        <v/>
      </c>
      <c r="V815" s="225"/>
      <c r="W815" s="160">
        <f t="shared" si="173"/>
        <v>0</v>
      </c>
      <c r="X815" s="237"/>
      <c r="Y815" s="241">
        <f t="shared" si="174"/>
        <v>0</v>
      </c>
      <c r="Z815" s="242">
        <f t="shared" si="175"/>
        <v>15</v>
      </c>
      <c r="AA815" s="242">
        <v>0.75</v>
      </c>
      <c r="AB815" s="242">
        <f t="shared" si="169"/>
        <v>1.8</v>
      </c>
      <c r="AC815" s="242">
        <f t="shared" si="176"/>
        <v>43</v>
      </c>
      <c r="AD815" s="241" t="str" cm="1">
        <f t="array" ref="AD815">IFERROR(INDEX($AO$26:$AO$35, AF815), "-")</f>
        <v>-</v>
      </c>
      <c r="AE815" s="243" cm="1">
        <f t="array" ref="AE815">IFERROR(INDEX(($AP$26:$AS$35,$AP$36:$AV$40), IF($Y$20="B", MATCH($AF815, $AN$36:$AN$40, 0), MATCH($AF815, $AN$26:$AN$35, 0)), MATCH($AK815, $AP$25:$AV$25, 0), IF($Y$20="B", 2, 1)), 0)</f>
        <v>0</v>
      </c>
      <c r="AF815" s="244" t="str">
        <f t="shared" si="170"/>
        <v>-</v>
      </c>
      <c r="AG815" s="244" t="str">
        <f t="shared" si="177"/>
        <v>-</v>
      </c>
      <c r="AH815" s="245" t="str">
        <f t="shared" si="178"/>
        <v>-</v>
      </c>
      <c r="AI815" s="245" t="str">
        <f t="shared" si="179"/>
        <v>-</v>
      </c>
      <c r="AJ815" s="245" t="str" cm="1">
        <f t="array" ref="AJ815">IF($AG815=1, IF(ISBLANK($L815), "!", $L815), IFERROR(_xlfn.SWITCH(TRUE, AH815&lt;=0.5, "A", AH815&lt;=1, "B", AH815&lt;=1.5, "C", AH815&lt;=2, "D", AH815&lt;=2.5, "E", AH815&lt;=3, "F", AH815&lt;=1000, "G"), "-"))</f>
        <v>-</v>
      </c>
      <c r="AK815" s="245" t="str">
        <f t="shared" si="180"/>
        <v>-</v>
      </c>
      <c r="AL815" s="246" t="str">
        <f t="shared" si="181"/>
        <v>-</v>
      </c>
      <c r="AM815" s="237"/>
      <c r="AN815" s="237"/>
      <c r="AO815" s="237"/>
      <c r="AP815" s="237"/>
      <c r="AQ815" s="237"/>
      <c r="AR815" s="237"/>
      <c r="AS815" s="237"/>
      <c r="AT815" s="237"/>
      <c r="AU815" s="237"/>
      <c r="AV815" s="237"/>
      <c r="AW815" s="13"/>
      <c r="AX815" s="13"/>
    </row>
    <row r="816" spans="1:50" ht="12.75" customHeight="1" x14ac:dyDescent="0.2">
      <c r="A816" s="144">
        <f t="shared" si="168"/>
        <v>16</v>
      </c>
      <c r="B816" s="9">
        <v>793</v>
      </c>
      <c r="C816" s="213"/>
      <c r="D816" s="214"/>
      <c r="E816" s="79" t="str">
        <f>IF(ISBLANK(D816), "", VLOOKUP(D816, Z!$A$2:$C$4127, 3, FALSE))</f>
        <v/>
      </c>
      <c r="F816" s="215"/>
      <c r="G816" s="216"/>
      <c r="H816" s="217" t="b">
        <v>0</v>
      </c>
      <c r="I816" s="217" t="b">
        <v>0</v>
      </c>
      <c r="J816" s="152" t="str">
        <f t="shared" si="171"/>
        <v>-</v>
      </c>
      <c r="K816" s="218"/>
      <c r="L816" s="219"/>
      <c r="M816" s="220"/>
      <c r="N816" s="152" t="str">
        <f t="shared" si="172"/>
        <v>-</v>
      </c>
      <c r="O816" s="221"/>
      <c r="P816" s="222"/>
      <c r="Q816" s="214"/>
      <c r="R816" s="223"/>
      <c r="S816" s="213"/>
      <c r="T816" s="214"/>
      <c r="U816" s="79" t="str">
        <f>IF(ISBLANK(T816), "", VLOOKUP(T816, Z!$A$2:$C$4127, 3, FALSE))</f>
        <v/>
      </c>
      <c r="V816" s="225"/>
      <c r="W816" s="160">
        <f t="shared" si="173"/>
        <v>0</v>
      </c>
      <c r="X816" s="237"/>
      <c r="Y816" s="241">
        <f t="shared" si="174"/>
        <v>0</v>
      </c>
      <c r="Z816" s="242">
        <f t="shared" si="175"/>
        <v>15</v>
      </c>
      <c r="AA816" s="242">
        <v>0.75</v>
      </c>
      <c r="AB816" s="242">
        <f t="shared" si="169"/>
        <v>1.8</v>
      </c>
      <c r="AC816" s="242">
        <f t="shared" si="176"/>
        <v>43</v>
      </c>
      <c r="AD816" s="241" t="str" cm="1">
        <f t="array" ref="AD816">IFERROR(INDEX($AO$26:$AO$35, AF816), "-")</f>
        <v>-</v>
      </c>
      <c r="AE816" s="243" cm="1">
        <f t="array" ref="AE816">IFERROR(INDEX(($AP$26:$AS$35,$AP$36:$AV$40), IF($Y$20="B", MATCH($AF816, $AN$36:$AN$40, 0), MATCH($AF816, $AN$26:$AN$35, 0)), MATCH($AK816, $AP$25:$AV$25, 0), IF($Y$20="B", 2, 1)), 0)</f>
        <v>0</v>
      </c>
      <c r="AF816" s="244" t="str">
        <f t="shared" si="170"/>
        <v>-</v>
      </c>
      <c r="AG816" s="244" t="str">
        <f t="shared" si="177"/>
        <v>-</v>
      </c>
      <c r="AH816" s="245" t="str">
        <f t="shared" si="178"/>
        <v>-</v>
      </c>
      <c r="AI816" s="245" t="str">
        <f t="shared" si="179"/>
        <v>-</v>
      </c>
      <c r="AJ816" s="245" t="str" cm="1">
        <f t="array" ref="AJ816">IF($AG816=1, IF(ISBLANK($L816), "!", $L816), IFERROR(_xlfn.SWITCH(TRUE, AH816&lt;=0.5, "A", AH816&lt;=1, "B", AH816&lt;=1.5, "C", AH816&lt;=2, "D", AH816&lt;=2.5, "E", AH816&lt;=3, "F", AH816&lt;=1000, "G"), "-"))</f>
        <v>-</v>
      </c>
      <c r="AK816" s="245" t="str">
        <f t="shared" si="180"/>
        <v>-</v>
      </c>
      <c r="AL816" s="246" t="str">
        <f t="shared" si="181"/>
        <v>-</v>
      </c>
      <c r="AM816" s="237"/>
      <c r="AN816" s="237"/>
      <c r="AO816" s="237"/>
      <c r="AP816" s="237"/>
      <c r="AQ816" s="237"/>
      <c r="AR816" s="237"/>
      <c r="AS816" s="237"/>
      <c r="AT816" s="237"/>
      <c r="AU816" s="237"/>
      <c r="AV816" s="237"/>
      <c r="AW816" s="13"/>
      <c r="AX816" s="13"/>
    </row>
    <row r="817" spans="1:50" ht="12.75" customHeight="1" x14ac:dyDescent="0.2">
      <c r="A817" s="144">
        <f t="shared" si="168"/>
        <v>16</v>
      </c>
      <c r="B817" s="9">
        <v>794</v>
      </c>
      <c r="C817" s="213"/>
      <c r="D817" s="214"/>
      <c r="E817" s="79" t="str">
        <f>IF(ISBLANK(D817), "", VLOOKUP(D817, Z!$A$2:$C$4127, 3, FALSE))</f>
        <v/>
      </c>
      <c r="F817" s="215"/>
      <c r="G817" s="216"/>
      <c r="H817" s="217" t="b">
        <v>0</v>
      </c>
      <c r="I817" s="217" t="b">
        <v>0</v>
      </c>
      <c r="J817" s="152" t="str">
        <f t="shared" si="171"/>
        <v>-</v>
      </c>
      <c r="K817" s="218"/>
      <c r="L817" s="219"/>
      <c r="M817" s="220"/>
      <c r="N817" s="152" t="str">
        <f t="shared" si="172"/>
        <v>-</v>
      </c>
      <c r="O817" s="221"/>
      <c r="P817" s="222"/>
      <c r="Q817" s="214"/>
      <c r="R817" s="223"/>
      <c r="S817" s="213"/>
      <c r="T817" s="214"/>
      <c r="U817" s="79" t="str">
        <f>IF(ISBLANK(T817), "", VLOOKUP(T817, Z!$A$2:$C$4127, 3, FALSE))</f>
        <v/>
      </c>
      <c r="V817" s="225"/>
      <c r="W817" s="160">
        <f t="shared" si="173"/>
        <v>0</v>
      </c>
      <c r="X817" s="237"/>
      <c r="Y817" s="241">
        <f t="shared" si="174"/>
        <v>0</v>
      </c>
      <c r="Z817" s="242">
        <f t="shared" si="175"/>
        <v>15</v>
      </c>
      <c r="AA817" s="242">
        <v>0.75</v>
      </c>
      <c r="AB817" s="242">
        <f t="shared" si="169"/>
        <v>1.8</v>
      </c>
      <c r="AC817" s="242">
        <f t="shared" si="176"/>
        <v>43</v>
      </c>
      <c r="AD817" s="241" t="str" cm="1">
        <f t="array" ref="AD817">IFERROR(INDEX($AO$26:$AO$35, AF817), "-")</f>
        <v>-</v>
      </c>
      <c r="AE817" s="243" cm="1">
        <f t="array" ref="AE817">IFERROR(INDEX(($AP$26:$AS$35,$AP$36:$AV$40), IF($Y$20="B", MATCH($AF817, $AN$36:$AN$40, 0), MATCH($AF817, $AN$26:$AN$35, 0)), MATCH($AK817, $AP$25:$AV$25, 0), IF($Y$20="B", 2, 1)), 0)</f>
        <v>0</v>
      </c>
      <c r="AF817" s="244" t="str">
        <f t="shared" si="170"/>
        <v>-</v>
      </c>
      <c r="AG817" s="244" t="str">
        <f t="shared" si="177"/>
        <v>-</v>
      </c>
      <c r="AH817" s="245" t="str">
        <f t="shared" si="178"/>
        <v>-</v>
      </c>
      <c r="AI817" s="245" t="str">
        <f t="shared" si="179"/>
        <v>-</v>
      </c>
      <c r="AJ817" s="245" t="str" cm="1">
        <f t="array" ref="AJ817">IF($AG817=1, IF(ISBLANK($L817), "!", $L817), IFERROR(_xlfn.SWITCH(TRUE, AH817&lt;=0.5, "A", AH817&lt;=1, "B", AH817&lt;=1.5, "C", AH817&lt;=2, "D", AH817&lt;=2.5, "E", AH817&lt;=3, "F", AH817&lt;=1000, "G"), "-"))</f>
        <v>-</v>
      </c>
      <c r="AK817" s="245" t="str">
        <f t="shared" si="180"/>
        <v>-</v>
      </c>
      <c r="AL817" s="246" t="str">
        <f t="shared" si="181"/>
        <v>-</v>
      </c>
      <c r="AM817" s="237"/>
      <c r="AN817" s="237"/>
      <c r="AO817" s="237"/>
      <c r="AP817" s="237"/>
      <c r="AQ817" s="237"/>
      <c r="AR817" s="237"/>
      <c r="AS817" s="237"/>
      <c r="AT817" s="237"/>
      <c r="AU817" s="237"/>
      <c r="AV817" s="237"/>
      <c r="AW817" s="13"/>
      <c r="AX817" s="13"/>
    </row>
    <row r="818" spans="1:50" ht="12.75" customHeight="1" x14ac:dyDescent="0.2">
      <c r="A818" s="144">
        <f t="shared" si="168"/>
        <v>16</v>
      </c>
      <c r="B818" s="9">
        <v>795</v>
      </c>
      <c r="C818" s="213"/>
      <c r="D818" s="214"/>
      <c r="E818" s="79" t="str">
        <f>IF(ISBLANK(D818), "", VLOOKUP(D818, Z!$A$2:$C$4127, 3, FALSE))</f>
        <v/>
      </c>
      <c r="F818" s="215"/>
      <c r="G818" s="216"/>
      <c r="H818" s="217" t="b">
        <v>0</v>
      </c>
      <c r="I818" s="217" t="b">
        <v>0</v>
      </c>
      <c r="J818" s="152" t="str">
        <f t="shared" si="171"/>
        <v>-</v>
      </c>
      <c r="K818" s="218"/>
      <c r="L818" s="219"/>
      <c r="M818" s="220"/>
      <c r="N818" s="152" t="str">
        <f t="shared" si="172"/>
        <v>-</v>
      </c>
      <c r="O818" s="221"/>
      <c r="P818" s="222"/>
      <c r="Q818" s="214"/>
      <c r="R818" s="223"/>
      <c r="S818" s="213"/>
      <c r="T818" s="214"/>
      <c r="U818" s="79" t="str">
        <f>IF(ISBLANK(T818), "", VLOOKUP(T818, Z!$A$2:$C$4127, 3, FALSE))</f>
        <v/>
      </c>
      <c r="V818" s="225"/>
      <c r="W818" s="160">
        <f t="shared" si="173"/>
        <v>0</v>
      </c>
      <c r="X818" s="237"/>
      <c r="Y818" s="241">
        <f t="shared" si="174"/>
        <v>0</v>
      </c>
      <c r="Z818" s="242">
        <f t="shared" si="175"/>
        <v>15</v>
      </c>
      <c r="AA818" s="242">
        <v>0.75</v>
      </c>
      <c r="AB818" s="242">
        <f t="shared" si="169"/>
        <v>1.8</v>
      </c>
      <c r="AC818" s="242">
        <f t="shared" si="176"/>
        <v>43</v>
      </c>
      <c r="AD818" s="241" t="str" cm="1">
        <f t="array" ref="AD818">IFERROR(INDEX($AO$26:$AO$35, AF818), "-")</f>
        <v>-</v>
      </c>
      <c r="AE818" s="243" cm="1">
        <f t="array" ref="AE818">IFERROR(INDEX(($AP$26:$AS$35,$AP$36:$AV$40), IF($Y$20="B", MATCH($AF818, $AN$36:$AN$40, 0), MATCH($AF818, $AN$26:$AN$35, 0)), MATCH($AK818, $AP$25:$AV$25, 0), IF($Y$20="B", 2, 1)), 0)</f>
        <v>0</v>
      </c>
      <c r="AF818" s="244" t="str">
        <f t="shared" si="170"/>
        <v>-</v>
      </c>
      <c r="AG818" s="244" t="str">
        <f t="shared" si="177"/>
        <v>-</v>
      </c>
      <c r="AH818" s="245" t="str">
        <f t="shared" si="178"/>
        <v>-</v>
      </c>
      <c r="AI818" s="245" t="str">
        <f t="shared" si="179"/>
        <v>-</v>
      </c>
      <c r="AJ818" s="245" t="str" cm="1">
        <f t="array" ref="AJ818">IF($AG818=1, IF(ISBLANK($L818), "!", $L818), IFERROR(_xlfn.SWITCH(TRUE, AH818&lt;=0.5, "A", AH818&lt;=1, "B", AH818&lt;=1.5, "C", AH818&lt;=2, "D", AH818&lt;=2.5, "E", AH818&lt;=3, "F", AH818&lt;=1000, "G"), "-"))</f>
        <v>-</v>
      </c>
      <c r="AK818" s="245" t="str">
        <f t="shared" si="180"/>
        <v>-</v>
      </c>
      <c r="AL818" s="246" t="str">
        <f t="shared" si="181"/>
        <v>-</v>
      </c>
      <c r="AM818" s="237"/>
      <c r="AN818" s="237"/>
      <c r="AO818" s="237"/>
      <c r="AP818" s="237"/>
      <c r="AQ818" s="237"/>
      <c r="AR818" s="237"/>
      <c r="AS818" s="237"/>
      <c r="AT818" s="237"/>
      <c r="AU818" s="237"/>
      <c r="AV818" s="237"/>
      <c r="AW818" s="13"/>
      <c r="AX818" s="13"/>
    </row>
    <row r="819" spans="1:50" ht="12.75" customHeight="1" x14ac:dyDescent="0.2">
      <c r="A819" s="144">
        <f t="shared" si="168"/>
        <v>16</v>
      </c>
      <c r="B819" s="9">
        <v>796</v>
      </c>
      <c r="C819" s="213"/>
      <c r="D819" s="214"/>
      <c r="E819" s="79" t="str">
        <f>IF(ISBLANK(D819), "", VLOOKUP(D819, Z!$A$2:$C$4127, 3, FALSE))</f>
        <v/>
      </c>
      <c r="F819" s="215"/>
      <c r="G819" s="216"/>
      <c r="H819" s="217" t="b">
        <v>0</v>
      </c>
      <c r="I819" s="217" t="b">
        <v>0</v>
      </c>
      <c r="J819" s="152" t="str">
        <f t="shared" si="171"/>
        <v>-</v>
      </c>
      <c r="K819" s="218"/>
      <c r="L819" s="219"/>
      <c r="M819" s="220"/>
      <c r="N819" s="152" t="str">
        <f t="shared" si="172"/>
        <v>-</v>
      </c>
      <c r="O819" s="221"/>
      <c r="P819" s="222"/>
      <c r="Q819" s="214"/>
      <c r="R819" s="223"/>
      <c r="S819" s="213"/>
      <c r="T819" s="214"/>
      <c r="U819" s="79" t="str">
        <f>IF(ISBLANK(T819), "", VLOOKUP(T819, Z!$A$2:$C$4127, 3, FALSE))</f>
        <v/>
      </c>
      <c r="V819" s="225"/>
      <c r="W819" s="160">
        <f t="shared" si="173"/>
        <v>0</v>
      </c>
      <c r="X819" s="237"/>
      <c r="Y819" s="241">
        <f t="shared" si="174"/>
        <v>0</v>
      </c>
      <c r="Z819" s="242">
        <f t="shared" si="175"/>
        <v>15</v>
      </c>
      <c r="AA819" s="242">
        <v>0.75</v>
      </c>
      <c r="AB819" s="242">
        <f t="shared" si="169"/>
        <v>1.8</v>
      </c>
      <c r="AC819" s="242">
        <f t="shared" si="176"/>
        <v>43</v>
      </c>
      <c r="AD819" s="241" t="str" cm="1">
        <f t="array" ref="AD819">IFERROR(INDEX($AO$26:$AO$35, AF819), "-")</f>
        <v>-</v>
      </c>
      <c r="AE819" s="243" cm="1">
        <f t="array" ref="AE819">IFERROR(INDEX(($AP$26:$AS$35,$AP$36:$AV$40), IF($Y$20="B", MATCH($AF819, $AN$36:$AN$40, 0), MATCH($AF819, $AN$26:$AN$35, 0)), MATCH($AK819, $AP$25:$AV$25, 0), IF($Y$20="B", 2, 1)), 0)</f>
        <v>0</v>
      </c>
      <c r="AF819" s="244" t="str">
        <f t="shared" si="170"/>
        <v>-</v>
      </c>
      <c r="AG819" s="244" t="str">
        <f t="shared" si="177"/>
        <v>-</v>
      </c>
      <c r="AH819" s="245" t="str">
        <f t="shared" si="178"/>
        <v>-</v>
      </c>
      <c r="AI819" s="245" t="str">
        <f t="shared" si="179"/>
        <v>-</v>
      </c>
      <c r="AJ819" s="245" t="str" cm="1">
        <f t="array" ref="AJ819">IF($AG819=1, IF(ISBLANK($L819), "!", $L819), IFERROR(_xlfn.SWITCH(TRUE, AH819&lt;=0.5, "A", AH819&lt;=1, "B", AH819&lt;=1.5, "C", AH819&lt;=2, "D", AH819&lt;=2.5, "E", AH819&lt;=3, "F", AH819&lt;=1000, "G"), "-"))</f>
        <v>-</v>
      </c>
      <c r="AK819" s="245" t="str">
        <f t="shared" si="180"/>
        <v>-</v>
      </c>
      <c r="AL819" s="246" t="str">
        <f t="shared" si="181"/>
        <v>-</v>
      </c>
      <c r="AM819" s="237"/>
      <c r="AN819" s="237"/>
      <c r="AO819" s="237"/>
      <c r="AP819" s="237"/>
      <c r="AQ819" s="237"/>
      <c r="AR819" s="237"/>
      <c r="AS819" s="237"/>
      <c r="AT819" s="237"/>
      <c r="AU819" s="237"/>
      <c r="AV819" s="237"/>
      <c r="AW819" s="13"/>
      <c r="AX819" s="13"/>
    </row>
    <row r="820" spans="1:50" ht="12.75" customHeight="1" x14ac:dyDescent="0.2">
      <c r="A820" s="144">
        <f t="shared" si="168"/>
        <v>16</v>
      </c>
      <c r="B820" s="9">
        <v>797</v>
      </c>
      <c r="C820" s="213"/>
      <c r="D820" s="214"/>
      <c r="E820" s="79" t="str">
        <f>IF(ISBLANK(D820), "", VLOOKUP(D820, Z!$A$2:$C$4127, 3, FALSE))</f>
        <v/>
      </c>
      <c r="F820" s="215"/>
      <c r="G820" s="216"/>
      <c r="H820" s="217" t="b">
        <v>0</v>
      </c>
      <c r="I820" s="217" t="b">
        <v>0</v>
      </c>
      <c r="J820" s="152" t="str">
        <f t="shared" si="171"/>
        <v>-</v>
      </c>
      <c r="K820" s="218"/>
      <c r="L820" s="219"/>
      <c r="M820" s="220"/>
      <c r="N820" s="152" t="str">
        <f t="shared" si="172"/>
        <v>-</v>
      </c>
      <c r="O820" s="221"/>
      <c r="P820" s="222"/>
      <c r="Q820" s="214"/>
      <c r="R820" s="223"/>
      <c r="S820" s="213"/>
      <c r="T820" s="214"/>
      <c r="U820" s="79" t="str">
        <f>IF(ISBLANK(T820), "", VLOOKUP(T820, Z!$A$2:$C$4127, 3, FALSE))</f>
        <v/>
      </c>
      <c r="V820" s="225"/>
      <c r="W820" s="160">
        <f t="shared" si="173"/>
        <v>0</v>
      </c>
      <c r="X820" s="237"/>
      <c r="Y820" s="241">
        <f t="shared" si="174"/>
        <v>0</v>
      </c>
      <c r="Z820" s="242">
        <f t="shared" si="175"/>
        <v>15</v>
      </c>
      <c r="AA820" s="242">
        <v>0.75</v>
      </c>
      <c r="AB820" s="242">
        <f t="shared" si="169"/>
        <v>1.8</v>
      </c>
      <c r="AC820" s="242">
        <f t="shared" si="176"/>
        <v>43</v>
      </c>
      <c r="AD820" s="241" t="str" cm="1">
        <f t="array" ref="AD820">IFERROR(INDEX($AO$26:$AO$35, AF820), "-")</f>
        <v>-</v>
      </c>
      <c r="AE820" s="243" cm="1">
        <f t="array" ref="AE820">IFERROR(INDEX(($AP$26:$AS$35,$AP$36:$AV$40), IF($Y$20="B", MATCH($AF820, $AN$36:$AN$40, 0), MATCH($AF820, $AN$26:$AN$35, 0)), MATCH($AK820, $AP$25:$AV$25, 0), IF($Y$20="B", 2, 1)), 0)</f>
        <v>0</v>
      </c>
      <c r="AF820" s="244" t="str">
        <f t="shared" si="170"/>
        <v>-</v>
      </c>
      <c r="AG820" s="244" t="str">
        <f t="shared" si="177"/>
        <v>-</v>
      </c>
      <c r="AH820" s="245" t="str">
        <f t="shared" si="178"/>
        <v>-</v>
      </c>
      <c r="AI820" s="245" t="str">
        <f t="shared" si="179"/>
        <v>-</v>
      </c>
      <c r="AJ820" s="245" t="str" cm="1">
        <f t="array" ref="AJ820">IF($AG820=1, IF(ISBLANK($L820), "!", $L820), IFERROR(_xlfn.SWITCH(TRUE, AH820&lt;=0.5, "A", AH820&lt;=1, "B", AH820&lt;=1.5, "C", AH820&lt;=2, "D", AH820&lt;=2.5, "E", AH820&lt;=3, "F", AH820&lt;=1000, "G"), "-"))</f>
        <v>-</v>
      </c>
      <c r="AK820" s="245" t="str">
        <f t="shared" si="180"/>
        <v>-</v>
      </c>
      <c r="AL820" s="246" t="str">
        <f t="shared" si="181"/>
        <v>-</v>
      </c>
      <c r="AM820" s="237"/>
      <c r="AN820" s="237"/>
      <c r="AO820" s="237"/>
      <c r="AP820" s="237"/>
      <c r="AQ820" s="237"/>
      <c r="AR820" s="237"/>
      <c r="AS820" s="237"/>
      <c r="AT820" s="237"/>
      <c r="AU820" s="237"/>
      <c r="AV820" s="237"/>
      <c r="AW820" s="13"/>
      <c r="AX820" s="13"/>
    </row>
    <row r="821" spans="1:50" ht="12.75" customHeight="1" x14ac:dyDescent="0.2">
      <c r="A821" s="144">
        <f t="shared" si="168"/>
        <v>16</v>
      </c>
      <c r="B821" s="9">
        <v>798</v>
      </c>
      <c r="C821" s="213"/>
      <c r="D821" s="214"/>
      <c r="E821" s="79" t="str">
        <f>IF(ISBLANK(D821), "", VLOOKUP(D821, Z!$A$2:$C$4127, 3, FALSE))</f>
        <v/>
      </c>
      <c r="F821" s="215"/>
      <c r="G821" s="216"/>
      <c r="H821" s="217" t="b">
        <v>0</v>
      </c>
      <c r="I821" s="217" t="b">
        <v>0</v>
      </c>
      <c r="J821" s="152" t="str">
        <f t="shared" si="171"/>
        <v>-</v>
      </c>
      <c r="K821" s="218"/>
      <c r="L821" s="219"/>
      <c r="M821" s="220"/>
      <c r="N821" s="152" t="str">
        <f t="shared" si="172"/>
        <v>-</v>
      </c>
      <c r="O821" s="221"/>
      <c r="P821" s="222"/>
      <c r="Q821" s="214"/>
      <c r="R821" s="223"/>
      <c r="S821" s="213"/>
      <c r="T821" s="214"/>
      <c r="U821" s="79" t="str">
        <f>IF(ISBLANK(T821), "", VLOOKUP(T821, Z!$A$2:$C$4127, 3, FALSE))</f>
        <v/>
      </c>
      <c r="V821" s="225"/>
      <c r="W821" s="160">
        <f t="shared" si="173"/>
        <v>0</v>
      </c>
      <c r="X821" s="237"/>
      <c r="Y821" s="241">
        <f t="shared" si="174"/>
        <v>0</v>
      </c>
      <c r="Z821" s="242">
        <f t="shared" si="175"/>
        <v>15</v>
      </c>
      <c r="AA821" s="242">
        <v>0.75</v>
      </c>
      <c r="AB821" s="242">
        <f t="shared" si="169"/>
        <v>1.8</v>
      </c>
      <c r="AC821" s="242">
        <f t="shared" si="176"/>
        <v>43</v>
      </c>
      <c r="AD821" s="241" t="str" cm="1">
        <f t="array" ref="AD821">IFERROR(INDEX($AO$26:$AO$35, AF821), "-")</f>
        <v>-</v>
      </c>
      <c r="AE821" s="243" cm="1">
        <f t="array" ref="AE821">IFERROR(INDEX(($AP$26:$AS$35,$AP$36:$AV$40), IF($Y$20="B", MATCH($AF821, $AN$36:$AN$40, 0), MATCH($AF821, $AN$26:$AN$35, 0)), MATCH($AK821, $AP$25:$AV$25, 0), IF($Y$20="B", 2, 1)), 0)</f>
        <v>0</v>
      </c>
      <c r="AF821" s="244" t="str">
        <f t="shared" si="170"/>
        <v>-</v>
      </c>
      <c r="AG821" s="244" t="str">
        <f t="shared" si="177"/>
        <v>-</v>
      </c>
      <c r="AH821" s="245" t="str">
        <f t="shared" si="178"/>
        <v>-</v>
      </c>
      <c r="AI821" s="245" t="str">
        <f t="shared" si="179"/>
        <v>-</v>
      </c>
      <c r="AJ821" s="245" t="str" cm="1">
        <f t="array" ref="AJ821">IF($AG821=1, IF(ISBLANK($L821), "!", $L821), IFERROR(_xlfn.SWITCH(TRUE, AH821&lt;=0.5, "A", AH821&lt;=1, "B", AH821&lt;=1.5, "C", AH821&lt;=2, "D", AH821&lt;=2.5, "E", AH821&lt;=3, "F", AH821&lt;=1000, "G"), "-"))</f>
        <v>-</v>
      </c>
      <c r="AK821" s="245" t="str">
        <f t="shared" si="180"/>
        <v>-</v>
      </c>
      <c r="AL821" s="246" t="str">
        <f t="shared" si="181"/>
        <v>-</v>
      </c>
      <c r="AM821" s="237"/>
      <c r="AN821" s="237"/>
      <c r="AO821" s="237"/>
      <c r="AP821" s="237"/>
      <c r="AQ821" s="237"/>
      <c r="AR821" s="237"/>
      <c r="AS821" s="237"/>
      <c r="AT821" s="237"/>
      <c r="AU821" s="237"/>
      <c r="AV821" s="237"/>
      <c r="AW821" s="13"/>
      <c r="AX821" s="13"/>
    </row>
    <row r="822" spans="1:50" ht="12.75" customHeight="1" x14ac:dyDescent="0.2">
      <c r="A822" s="144">
        <f t="shared" si="168"/>
        <v>16</v>
      </c>
      <c r="B822" s="9">
        <v>799</v>
      </c>
      <c r="C822" s="213"/>
      <c r="D822" s="214"/>
      <c r="E822" s="79" t="str">
        <f>IF(ISBLANK(D822), "", VLOOKUP(D822, Z!$A$2:$C$4127, 3, FALSE))</f>
        <v/>
      </c>
      <c r="F822" s="215"/>
      <c r="G822" s="216"/>
      <c r="H822" s="217" t="b">
        <v>0</v>
      </c>
      <c r="I822" s="217" t="b">
        <v>0</v>
      </c>
      <c r="J822" s="152" t="str">
        <f t="shared" si="171"/>
        <v>-</v>
      </c>
      <c r="K822" s="218"/>
      <c r="L822" s="219"/>
      <c r="M822" s="220"/>
      <c r="N822" s="152" t="str">
        <f t="shared" si="172"/>
        <v>-</v>
      </c>
      <c r="O822" s="221"/>
      <c r="P822" s="222"/>
      <c r="Q822" s="214"/>
      <c r="R822" s="223"/>
      <c r="S822" s="213"/>
      <c r="T822" s="214"/>
      <c r="U822" s="79" t="str">
        <f>IF(ISBLANK(T822), "", VLOOKUP(T822, Z!$A$2:$C$4127, 3, FALSE))</f>
        <v/>
      </c>
      <c r="V822" s="225"/>
      <c r="W822" s="160">
        <f t="shared" si="173"/>
        <v>0</v>
      </c>
      <c r="X822" s="237"/>
      <c r="Y822" s="241">
        <f t="shared" si="174"/>
        <v>0</v>
      </c>
      <c r="Z822" s="242">
        <f t="shared" si="175"/>
        <v>15</v>
      </c>
      <c r="AA822" s="242">
        <v>0.75</v>
      </c>
      <c r="AB822" s="242">
        <f t="shared" si="169"/>
        <v>1.8</v>
      </c>
      <c r="AC822" s="242">
        <f t="shared" si="176"/>
        <v>43</v>
      </c>
      <c r="AD822" s="241" t="str" cm="1">
        <f t="array" ref="AD822">IFERROR(INDEX($AO$26:$AO$35, AF822), "-")</f>
        <v>-</v>
      </c>
      <c r="AE822" s="243" cm="1">
        <f t="array" ref="AE822">IFERROR(INDEX(($AP$26:$AS$35,$AP$36:$AV$40), IF($Y$20="B", MATCH($AF822, $AN$36:$AN$40, 0), MATCH($AF822, $AN$26:$AN$35, 0)), MATCH($AK822, $AP$25:$AV$25, 0), IF($Y$20="B", 2, 1)), 0)</f>
        <v>0</v>
      </c>
      <c r="AF822" s="244" t="str">
        <f t="shared" si="170"/>
        <v>-</v>
      </c>
      <c r="AG822" s="244" t="str">
        <f t="shared" si="177"/>
        <v>-</v>
      </c>
      <c r="AH822" s="245" t="str">
        <f t="shared" si="178"/>
        <v>-</v>
      </c>
      <c r="AI822" s="245" t="str">
        <f t="shared" si="179"/>
        <v>-</v>
      </c>
      <c r="AJ822" s="245" t="str" cm="1">
        <f t="array" ref="AJ822">IF($AG822=1, IF(ISBLANK($L822), "!", $L822), IFERROR(_xlfn.SWITCH(TRUE, AH822&lt;=0.5, "A", AH822&lt;=1, "B", AH822&lt;=1.5, "C", AH822&lt;=2, "D", AH822&lt;=2.5, "E", AH822&lt;=3, "F", AH822&lt;=1000, "G"), "-"))</f>
        <v>-</v>
      </c>
      <c r="AK822" s="245" t="str">
        <f t="shared" si="180"/>
        <v>-</v>
      </c>
      <c r="AL822" s="246" t="str">
        <f t="shared" si="181"/>
        <v>-</v>
      </c>
      <c r="AM822" s="237"/>
      <c r="AN822" s="237"/>
      <c r="AO822" s="237"/>
      <c r="AP822" s="237"/>
      <c r="AQ822" s="237"/>
      <c r="AR822" s="237"/>
      <c r="AS822" s="237"/>
      <c r="AT822" s="237"/>
      <c r="AU822" s="237"/>
      <c r="AV822" s="237"/>
      <c r="AW822" s="13"/>
      <c r="AX822" s="13"/>
    </row>
    <row r="823" spans="1:50" ht="12.75" customHeight="1" x14ac:dyDescent="0.2">
      <c r="A823" s="144">
        <f t="shared" si="168"/>
        <v>16</v>
      </c>
      <c r="B823" s="9">
        <v>800</v>
      </c>
      <c r="C823" s="213"/>
      <c r="D823" s="214"/>
      <c r="E823" s="79" t="str">
        <f>IF(ISBLANK(D823), "", VLOOKUP(D823, Z!$A$2:$C$4127, 3, FALSE))</f>
        <v/>
      </c>
      <c r="F823" s="215"/>
      <c r="G823" s="216"/>
      <c r="H823" s="217" t="b">
        <v>0</v>
      </c>
      <c r="I823" s="217" t="b">
        <v>0</v>
      </c>
      <c r="J823" s="152" t="str">
        <f t="shared" si="171"/>
        <v>-</v>
      </c>
      <c r="K823" s="218"/>
      <c r="L823" s="219"/>
      <c r="M823" s="220"/>
      <c r="N823" s="152" t="str">
        <f t="shared" si="172"/>
        <v>-</v>
      </c>
      <c r="O823" s="221"/>
      <c r="P823" s="222"/>
      <c r="Q823" s="214"/>
      <c r="R823" s="223"/>
      <c r="S823" s="213"/>
      <c r="T823" s="214"/>
      <c r="U823" s="79" t="str">
        <f>IF(ISBLANK(T823), "", VLOOKUP(T823, Z!$A$2:$C$4127, 3, FALSE))</f>
        <v/>
      </c>
      <c r="V823" s="225"/>
      <c r="W823" s="160">
        <f t="shared" si="173"/>
        <v>0</v>
      </c>
      <c r="X823" s="237"/>
      <c r="Y823" s="241">
        <f t="shared" si="174"/>
        <v>0</v>
      </c>
      <c r="Z823" s="242">
        <f t="shared" si="175"/>
        <v>15</v>
      </c>
      <c r="AA823" s="242">
        <v>0.75</v>
      </c>
      <c r="AB823" s="242">
        <f t="shared" si="169"/>
        <v>1.8</v>
      </c>
      <c r="AC823" s="242">
        <f t="shared" si="176"/>
        <v>43</v>
      </c>
      <c r="AD823" s="241" t="str" cm="1">
        <f t="array" ref="AD823">IFERROR(INDEX($AO$26:$AO$35, AF823), "-")</f>
        <v>-</v>
      </c>
      <c r="AE823" s="243" cm="1">
        <f t="array" ref="AE823">IFERROR(INDEX(($AP$26:$AS$35,$AP$36:$AV$40), IF($Y$20="B", MATCH($AF823, $AN$36:$AN$40, 0), MATCH($AF823, $AN$26:$AN$35, 0)), MATCH($AK823, $AP$25:$AV$25, 0), IF($Y$20="B", 2, 1)), 0)</f>
        <v>0</v>
      </c>
      <c r="AF823" s="244" t="str">
        <f t="shared" si="170"/>
        <v>-</v>
      </c>
      <c r="AG823" s="244" t="str">
        <f t="shared" si="177"/>
        <v>-</v>
      </c>
      <c r="AH823" s="245" t="str">
        <f t="shared" si="178"/>
        <v>-</v>
      </c>
      <c r="AI823" s="245" t="str">
        <f t="shared" si="179"/>
        <v>-</v>
      </c>
      <c r="AJ823" s="245" t="str" cm="1">
        <f t="array" ref="AJ823">IF($AG823=1, IF(ISBLANK($L823), "!", $L823), IFERROR(_xlfn.SWITCH(TRUE, AH823&lt;=0.5, "A", AH823&lt;=1, "B", AH823&lt;=1.5, "C", AH823&lt;=2, "D", AH823&lt;=2.5, "E", AH823&lt;=3, "F", AH823&lt;=1000, "G"), "-"))</f>
        <v>-</v>
      </c>
      <c r="AK823" s="245" t="str">
        <f t="shared" si="180"/>
        <v>-</v>
      </c>
      <c r="AL823" s="246" t="str">
        <f t="shared" si="181"/>
        <v>-</v>
      </c>
      <c r="AM823" s="237"/>
      <c r="AN823" s="237"/>
      <c r="AO823" s="237"/>
      <c r="AP823" s="237"/>
      <c r="AQ823" s="237"/>
      <c r="AR823" s="237"/>
      <c r="AS823" s="237"/>
      <c r="AT823" s="237"/>
      <c r="AU823" s="237"/>
      <c r="AV823" s="237"/>
      <c r="AW823" s="13"/>
      <c r="AX823" s="13"/>
    </row>
    <row r="824" spans="1:50" ht="12.75" customHeight="1" x14ac:dyDescent="0.2">
      <c r="A824" s="144">
        <f t="shared" si="168"/>
        <v>16</v>
      </c>
      <c r="B824" s="9">
        <v>801</v>
      </c>
      <c r="C824" s="213"/>
      <c r="D824" s="214"/>
      <c r="E824" s="79" t="str">
        <f>IF(ISBLANK(D824), "", VLOOKUP(D824, Z!$A$2:$C$4127, 3, FALSE))</f>
        <v/>
      </c>
      <c r="F824" s="215"/>
      <c r="G824" s="216"/>
      <c r="H824" s="217" t="b">
        <v>0</v>
      </c>
      <c r="I824" s="217" t="b">
        <v>0</v>
      </c>
      <c r="J824" s="152" t="str">
        <f t="shared" si="171"/>
        <v>-</v>
      </c>
      <c r="K824" s="218"/>
      <c r="L824" s="219"/>
      <c r="M824" s="220"/>
      <c r="N824" s="152" t="str">
        <f t="shared" si="172"/>
        <v>-</v>
      </c>
      <c r="O824" s="221"/>
      <c r="P824" s="222"/>
      <c r="Q824" s="214"/>
      <c r="R824" s="223"/>
      <c r="S824" s="213"/>
      <c r="T824" s="214"/>
      <c r="U824" s="79" t="str">
        <f>IF(ISBLANK(T824), "", VLOOKUP(T824, Z!$A$2:$C$4127, 3, FALSE))</f>
        <v/>
      </c>
      <c r="V824" s="225"/>
      <c r="W824" s="160">
        <f t="shared" si="173"/>
        <v>0</v>
      </c>
      <c r="X824" s="237"/>
      <c r="Y824" s="241">
        <f t="shared" si="174"/>
        <v>0</v>
      </c>
      <c r="Z824" s="242">
        <f t="shared" si="175"/>
        <v>15</v>
      </c>
      <c r="AA824" s="242">
        <v>0.75</v>
      </c>
      <c r="AB824" s="242">
        <f t="shared" si="169"/>
        <v>1.8</v>
      </c>
      <c r="AC824" s="242">
        <f t="shared" si="176"/>
        <v>43</v>
      </c>
      <c r="AD824" s="241" t="str" cm="1">
        <f t="array" ref="AD824">IFERROR(INDEX($AO$26:$AO$35, AF824), "-")</f>
        <v>-</v>
      </c>
      <c r="AE824" s="243" cm="1">
        <f t="array" ref="AE824">IFERROR(INDEX(($AP$26:$AS$35,$AP$36:$AV$40), IF($Y$20="B", MATCH($AF824, $AN$36:$AN$40, 0), MATCH($AF824, $AN$26:$AN$35, 0)), MATCH($AK824, $AP$25:$AV$25, 0), IF($Y$20="B", 2, 1)), 0)</f>
        <v>0</v>
      </c>
      <c r="AF824" s="244" t="str">
        <f t="shared" si="170"/>
        <v>-</v>
      </c>
      <c r="AG824" s="244" t="str">
        <f t="shared" si="177"/>
        <v>-</v>
      </c>
      <c r="AH824" s="245" t="str">
        <f t="shared" si="178"/>
        <v>-</v>
      </c>
      <c r="AI824" s="245" t="str">
        <f t="shared" si="179"/>
        <v>-</v>
      </c>
      <c r="AJ824" s="245" t="str" cm="1">
        <f t="array" ref="AJ824">IF($AG824=1, IF(ISBLANK($L824), "!", $L824), IFERROR(_xlfn.SWITCH(TRUE, AH824&lt;=0.5, "A", AH824&lt;=1, "B", AH824&lt;=1.5, "C", AH824&lt;=2, "D", AH824&lt;=2.5, "E", AH824&lt;=3, "F", AH824&lt;=1000, "G"), "-"))</f>
        <v>-</v>
      </c>
      <c r="AK824" s="245" t="str">
        <f t="shared" si="180"/>
        <v>-</v>
      </c>
      <c r="AL824" s="246" t="str">
        <f t="shared" si="181"/>
        <v>-</v>
      </c>
      <c r="AM824" s="237"/>
      <c r="AN824" s="237"/>
      <c r="AO824" s="237"/>
      <c r="AP824" s="237"/>
      <c r="AQ824" s="237"/>
      <c r="AR824" s="237"/>
      <c r="AS824" s="237"/>
      <c r="AT824" s="237"/>
      <c r="AU824" s="237"/>
      <c r="AV824" s="237"/>
      <c r="AW824" s="13"/>
      <c r="AX824" s="13"/>
    </row>
    <row r="825" spans="1:50" ht="12.75" customHeight="1" x14ac:dyDescent="0.2">
      <c r="A825" s="144">
        <f t="shared" si="168"/>
        <v>16</v>
      </c>
      <c r="B825" s="9">
        <v>802</v>
      </c>
      <c r="C825" s="213"/>
      <c r="D825" s="214"/>
      <c r="E825" s="79" t="str">
        <f>IF(ISBLANK(D825), "", VLOOKUP(D825, Z!$A$2:$C$4127, 3, FALSE))</f>
        <v/>
      </c>
      <c r="F825" s="215"/>
      <c r="G825" s="216"/>
      <c r="H825" s="217" t="b">
        <v>0</v>
      </c>
      <c r="I825" s="217" t="b">
        <v>0</v>
      </c>
      <c r="J825" s="152" t="str">
        <f t="shared" si="171"/>
        <v>-</v>
      </c>
      <c r="K825" s="218"/>
      <c r="L825" s="219"/>
      <c r="M825" s="220"/>
      <c r="N825" s="152" t="str">
        <f t="shared" si="172"/>
        <v>-</v>
      </c>
      <c r="O825" s="221"/>
      <c r="P825" s="222"/>
      <c r="Q825" s="214"/>
      <c r="R825" s="223"/>
      <c r="S825" s="213"/>
      <c r="T825" s="214"/>
      <c r="U825" s="79" t="str">
        <f>IF(ISBLANK(T825), "", VLOOKUP(T825, Z!$A$2:$C$4127, 3, FALSE))</f>
        <v/>
      </c>
      <c r="V825" s="225"/>
      <c r="W825" s="160">
        <f t="shared" si="173"/>
        <v>0</v>
      </c>
      <c r="X825" s="237"/>
      <c r="Y825" s="241">
        <f t="shared" si="174"/>
        <v>0</v>
      </c>
      <c r="Z825" s="242">
        <f t="shared" si="175"/>
        <v>15</v>
      </c>
      <c r="AA825" s="242">
        <v>0.75</v>
      </c>
      <c r="AB825" s="242">
        <f t="shared" si="169"/>
        <v>1.8</v>
      </c>
      <c r="AC825" s="242">
        <f t="shared" si="176"/>
        <v>43</v>
      </c>
      <c r="AD825" s="241" t="str" cm="1">
        <f t="array" ref="AD825">IFERROR(INDEX($AO$26:$AO$35, AF825), "-")</f>
        <v>-</v>
      </c>
      <c r="AE825" s="243" cm="1">
        <f t="array" ref="AE825">IFERROR(INDEX(($AP$26:$AS$35,$AP$36:$AV$40), IF($Y$20="B", MATCH($AF825, $AN$36:$AN$40, 0), MATCH($AF825, $AN$26:$AN$35, 0)), MATCH($AK825, $AP$25:$AV$25, 0), IF($Y$20="B", 2, 1)), 0)</f>
        <v>0</v>
      </c>
      <c r="AF825" s="244" t="str">
        <f t="shared" si="170"/>
        <v>-</v>
      </c>
      <c r="AG825" s="244" t="str">
        <f t="shared" si="177"/>
        <v>-</v>
      </c>
      <c r="AH825" s="245" t="str">
        <f t="shared" si="178"/>
        <v>-</v>
      </c>
      <c r="AI825" s="245" t="str">
        <f t="shared" si="179"/>
        <v>-</v>
      </c>
      <c r="AJ825" s="245" t="str" cm="1">
        <f t="array" ref="AJ825">IF($AG825=1, IF(ISBLANK($L825), "!", $L825), IFERROR(_xlfn.SWITCH(TRUE, AH825&lt;=0.5, "A", AH825&lt;=1, "B", AH825&lt;=1.5, "C", AH825&lt;=2, "D", AH825&lt;=2.5, "E", AH825&lt;=3, "F", AH825&lt;=1000, "G"), "-"))</f>
        <v>-</v>
      </c>
      <c r="AK825" s="245" t="str">
        <f t="shared" si="180"/>
        <v>-</v>
      </c>
      <c r="AL825" s="246" t="str">
        <f t="shared" si="181"/>
        <v>-</v>
      </c>
      <c r="AM825" s="237"/>
      <c r="AN825" s="237"/>
      <c r="AO825" s="237"/>
      <c r="AP825" s="237"/>
      <c r="AQ825" s="237"/>
      <c r="AR825" s="237"/>
      <c r="AS825" s="237"/>
      <c r="AT825" s="237"/>
      <c r="AU825" s="237"/>
      <c r="AV825" s="237"/>
      <c r="AW825" s="13"/>
      <c r="AX825" s="13"/>
    </row>
    <row r="826" spans="1:50" ht="12.75" customHeight="1" x14ac:dyDescent="0.2">
      <c r="A826" s="144">
        <f t="shared" si="168"/>
        <v>16</v>
      </c>
      <c r="B826" s="9">
        <v>803</v>
      </c>
      <c r="C826" s="213"/>
      <c r="D826" s="214"/>
      <c r="E826" s="79" t="str">
        <f>IF(ISBLANK(D826), "", VLOOKUP(D826, Z!$A$2:$C$4127, 3, FALSE))</f>
        <v/>
      </c>
      <c r="F826" s="215"/>
      <c r="G826" s="216"/>
      <c r="H826" s="217" t="b">
        <v>0</v>
      </c>
      <c r="I826" s="217" t="b">
        <v>0</v>
      </c>
      <c r="J826" s="152" t="str">
        <f t="shared" si="171"/>
        <v>-</v>
      </c>
      <c r="K826" s="218"/>
      <c r="L826" s="219"/>
      <c r="M826" s="220"/>
      <c r="N826" s="152" t="str">
        <f t="shared" si="172"/>
        <v>-</v>
      </c>
      <c r="O826" s="221"/>
      <c r="P826" s="222"/>
      <c r="Q826" s="214"/>
      <c r="R826" s="223"/>
      <c r="S826" s="213"/>
      <c r="T826" s="214"/>
      <c r="U826" s="79" t="str">
        <f>IF(ISBLANK(T826), "", VLOOKUP(T826, Z!$A$2:$C$4127, 3, FALSE))</f>
        <v/>
      </c>
      <c r="V826" s="225"/>
      <c r="W826" s="160">
        <f t="shared" si="173"/>
        <v>0</v>
      </c>
      <c r="X826" s="237"/>
      <c r="Y826" s="241">
        <f t="shared" si="174"/>
        <v>0</v>
      </c>
      <c r="Z826" s="242">
        <f t="shared" si="175"/>
        <v>15</v>
      </c>
      <c r="AA826" s="242">
        <v>0.75</v>
      </c>
      <c r="AB826" s="242">
        <f t="shared" si="169"/>
        <v>1.8</v>
      </c>
      <c r="AC826" s="242">
        <f t="shared" si="176"/>
        <v>43</v>
      </c>
      <c r="AD826" s="241" t="str" cm="1">
        <f t="array" ref="AD826">IFERROR(INDEX($AO$26:$AO$35, AF826), "-")</f>
        <v>-</v>
      </c>
      <c r="AE826" s="243" cm="1">
        <f t="array" ref="AE826">IFERROR(INDEX(($AP$26:$AS$35,$AP$36:$AV$40), IF($Y$20="B", MATCH($AF826, $AN$36:$AN$40, 0), MATCH($AF826, $AN$26:$AN$35, 0)), MATCH($AK826, $AP$25:$AV$25, 0), IF($Y$20="B", 2, 1)), 0)</f>
        <v>0</v>
      </c>
      <c r="AF826" s="244" t="str">
        <f t="shared" si="170"/>
        <v>-</v>
      </c>
      <c r="AG826" s="244" t="str">
        <f t="shared" si="177"/>
        <v>-</v>
      </c>
      <c r="AH826" s="245" t="str">
        <f t="shared" si="178"/>
        <v>-</v>
      </c>
      <c r="AI826" s="245" t="str">
        <f t="shared" si="179"/>
        <v>-</v>
      </c>
      <c r="AJ826" s="245" t="str" cm="1">
        <f t="array" ref="AJ826">IF($AG826=1, IF(ISBLANK($L826), "!", $L826), IFERROR(_xlfn.SWITCH(TRUE, AH826&lt;=0.5, "A", AH826&lt;=1, "B", AH826&lt;=1.5, "C", AH826&lt;=2, "D", AH826&lt;=2.5, "E", AH826&lt;=3, "F", AH826&lt;=1000, "G"), "-"))</f>
        <v>-</v>
      </c>
      <c r="AK826" s="245" t="str">
        <f t="shared" si="180"/>
        <v>-</v>
      </c>
      <c r="AL826" s="246" t="str">
        <f t="shared" si="181"/>
        <v>-</v>
      </c>
      <c r="AM826" s="237"/>
      <c r="AN826" s="237"/>
      <c r="AO826" s="237"/>
      <c r="AP826" s="237"/>
      <c r="AQ826" s="237"/>
      <c r="AR826" s="237"/>
      <c r="AS826" s="237"/>
      <c r="AT826" s="237"/>
      <c r="AU826" s="237"/>
      <c r="AV826" s="237"/>
      <c r="AW826" s="13"/>
      <c r="AX826" s="13"/>
    </row>
    <row r="827" spans="1:50" ht="12.75" customHeight="1" x14ac:dyDescent="0.2">
      <c r="A827" s="144">
        <f t="shared" si="168"/>
        <v>16</v>
      </c>
      <c r="B827" s="9">
        <v>804</v>
      </c>
      <c r="C827" s="213"/>
      <c r="D827" s="214"/>
      <c r="E827" s="79" t="str">
        <f>IF(ISBLANK(D827), "", VLOOKUP(D827, Z!$A$2:$C$4127, 3, FALSE))</f>
        <v/>
      </c>
      <c r="F827" s="215"/>
      <c r="G827" s="216"/>
      <c r="H827" s="217" t="b">
        <v>0</v>
      </c>
      <c r="I827" s="217" t="b">
        <v>0</v>
      </c>
      <c r="J827" s="152" t="str">
        <f t="shared" si="171"/>
        <v>-</v>
      </c>
      <c r="K827" s="218"/>
      <c r="L827" s="219"/>
      <c r="M827" s="220"/>
      <c r="N827" s="152" t="str">
        <f t="shared" si="172"/>
        <v>-</v>
      </c>
      <c r="O827" s="221"/>
      <c r="P827" s="222"/>
      <c r="Q827" s="214"/>
      <c r="R827" s="223"/>
      <c r="S827" s="213"/>
      <c r="T827" s="214"/>
      <c r="U827" s="79" t="str">
        <f>IF(ISBLANK(T827), "", VLOOKUP(T827, Z!$A$2:$C$4127, 3, FALSE))</f>
        <v/>
      </c>
      <c r="V827" s="225"/>
      <c r="W827" s="160">
        <f t="shared" si="173"/>
        <v>0</v>
      </c>
      <c r="X827" s="237"/>
      <c r="Y827" s="241">
        <f t="shared" si="174"/>
        <v>0</v>
      </c>
      <c r="Z827" s="242">
        <f t="shared" si="175"/>
        <v>15</v>
      </c>
      <c r="AA827" s="242">
        <v>0.75</v>
      </c>
      <c r="AB827" s="242">
        <f t="shared" si="169"/>
        <v>1.8</v>
      </c>
      <c r="AC827" s="242">
        <f t="shared" si="176"/>
        <v>43</v>
      </c>
      <c r="AD827" s="241" t="str" cm="1">
        <f t="array" ref="AD827">IFERROR(INDEX($AO$26:$AO$35, AF827), "-")</f>
        <v>-</v>
      </c>
      <c r="AE827" s="243" cm="1">
        <f t="array" ref="AE827">IFERROR(INDEX(($AP$26:$AS$35,$AP$36:$AV$40), IF($Y$20="B", MATCH($AF827, $AN$36:$AN$40, 0), MATCH($AF827, $AN$26:$AN$35, 0)), MATCH($AK827, $AP$25:$AV$25, 0), IF($Y$20="B", 2, 1)), 0)</f>
        <v>0</v>
      </c>
      <c r="AF827" s="244" t="str">
        <f t="shared" si="170"/>
        <v>-</v>
      </c>
      <c r="AG827" s="244" t="str">
        <f t="shared" si="177"/>
        <v>-</v>
      </c>
      <c r="AH827" s="245" t="str">
        <f t="shared" si="178"/>
        <v>-</v>
      </c>
      <c r="AI827" s="245" t="str">
        <f t="shared" si="179"/>
        <v>-</v>
      </c>
      <c r="AJ827" s="245" t="str" cm="1">
        <f t="array" ref="AJ827">IF($AG827=1, IF(ISBLANK($L827), "!", $L827), IFERROR(_xlfn.SWITCH(TRUE, AH827&lt;=0.5, "A", AH827&lt;=1, "B", AH827&lt;=1.5, "C", AH827&lt;=2, "D", AH827&lt;=2.5, "E", AH827&lt;=3, "F", AH827&lt;=1000, "G"), "-"))</f>
        <v>-</v>
      </c>
      <c r="AK827" s="245" t="str">
        <f t="shared" si="180"/>
        <v>-</v>
      </c>
      <c r="AL827" s="246" t="str">
        <f t="shared" si="181"/>
        <v>-</v>
      </c>
      <c r="AM827" s="237"/>
      <c r="AN827" s="237"/>
      <c r="AO827" s="237"/>
      <c r="AP827" s="237"/>
      <c r="AQ827" s="237"/>
      <c r="AR827" s="237"/>
      <c r="AS827" s="237"/>
      <c r="AT827" s="237"/>
      <c r="AU827" s="237"/>
      <c r="AV827" s="237"/>
      <c r="AW827" s="13"/>
      <c r="AX827" s="13"/>
    </row>
    <row r="828" spans="1:50" ht="12.75" customHeight="1" x14ac:dyDescent="0.2">
      <c r="A828" s="144">
        <f t="shared" si="168"/>
        <v>16</v>
      </c>
      <c r="B828" s="9">
        <v>805</v>
      </c>
      <c r="C828" s="213"/>
      <c r="D828" s="214"/>
      <c r="E828" s="79" t="str">
        <f>IF(ISBLANK(D828), "", VLOOKUP(D828, Z!$A$2:$C$4127, 3, FALSE))</f>
        <v/>
      </c>
      <c r="F828" s="215"/>
      <c r="G828" s="216"/>
      <c r="H828" s="217" t="b">
        <v>0</v>
      </c>
      <c r="I828" s="217" t="b">
        <v>0</v>
      </c>
      <c r="J828" s="152" t="str">
        <f t="shared" si="171"/>
        <v>-</v>
      </c>
      <c r="K828" s="218"/>
      <c r="L828" s="219"/>
      <c r="M828" s="220"/>
      <c r="N828" s="152" t="str">
        <f t="shared" si="172"/>
        <v>-</v>
      </c>
      <c r="O828" s="221"/>
      <c r="P828" s="222"/>
      <c r="Q828" s="214"/>
      <c r="R828" s="223"/>
      <c r="S828" s="213"/>
      <c r="T828" s="214"/>
      <c r="U828" s="79" t="str">
        <f>IF(ISBLANK(T828), "", VLOOKUP(T828, Z!$A$2:$C$4127, 3, FALSE))</f>
        <v/>
      </c>
      <c r="V828" s="225"/>
      <c r="W828" s="160">
        <f t="shared" si="173"/>
        <v>0</v>
      </c>
      <c r="X828" s="237"/>
      <c r="Y828" s="241">
        <f t="shared" si="174"/>
        <v>0</v>
      </c>
      <c r="Z828" s="242">
        <f t="shared" si="175"/>
        <v>15</v>
      </c>
      <c r="AA828" s="242">
        <v>0.75</v>
      </c>
      <c r="AB828" s="242">
        <f t="shared" si="169"/>
        <v>1.8</v>
      </c>
      <c r="AC828" s="242">
        <f t="shared" si="176"/>
        <v>43</v>
      </c>
      <c r="AD828" s="241" t="str" cm="1">
        <f t="array" ref="AD828">IFERROR(INDEX($AO$26:$AO$35, AF828), "-")</f>
        <v>-</v>
      </c>
      <c r="AE828" s="243" cm="1">
        <f t="array" ref="AE828">IFERROR(INDEX(($AP$26:$AS$35,$AP$36:$AV$40), IF($Y$20="B", MATCH($AF828, $AN$36:$AN$40, 0), MATCH($AF828, $AN$26:$AN$35, 0)), MATCH($AK828, $AP$25:$AV$25, 0), IF($Y$20="B", 2, 1)), 0)</f>
        <v>0</v>
      </c>
      <c r="AF828" s="244" t="str">
        <f t="shared" si="170"/>
        <v>-</v>
      </c>
      <c r="AG828" s="244" t="str">
        <f t="shared" si="177"/>
        <v>-</v>
      </c>
      <c r="AH828" s="245" t="str">
        <f t="shared" si="178"/>
        <v>-</v>
      </c>
      <c r="AI828" s="245" t="str">
        <f t="shared" si="179"/>
        <v>-</v>
      </c>
      <c r="AJ828" s="245" t="str" cm="1">
        <f t="array" ref="AJ828">IF($AG828=1, IF(ISBLANK($L828), "!", $L828), IFERROR(_xlfn.SWITCH(TRUE, AH828&lt;=0.5, "A", AH828&lt;=1, "B", AH828&lt;=1.5, "C", AH828&lt;=2, "D", AH828&lt;=2.5, "E", AH828&lt;=3, "F", AH828&lt;=1000, "G"), "-"))</f>
        <v>-</v>
      </c>
      <c r="AK828" s="245" t="str">
        <f t="shared" si="180"/>
        <v>-</v>
      </c>
      <c r="AL828" s="246" t="str">
        <f t="shared" si="181"/>
        <v>-</v>
      </c>
      <c r="AM828" s="237"/>
      <c r="AN828" s="237"/>
      <c r="AO828" s="237"/>
      <c r="AP828" s="237"/>
      <c r="AQ828" s="237"/>
      <c r="AR828" s="237"/>
      <c r="AS828" s="237"/>
      <c r="AT828" s="237"/>
      <c r="AU828" s="237"/>
      <c r="AV828" s="237"/>
      <c r="AW828" s="13"/>
      <c r="AX828" s="13"/>
    </row>
    <row r="829" spans="1:50" ht="12.75" customHeight="1" x14ac:dyDescent="0.2">
      <c r="A829" s="144">
        <f t="shared" si="168"/>
        <v>16</v>
      </c>
      <c r="B829" s="9">
        <v>806</v>
      </c>
      <c r="C829" s="213"/>
      <c r="D829" s="214"/>
      <c r="E829" s="79" t="str">
        <f>IF(ISBLANK(D829), "", VLOOKUP(D829, Z!$A$2:$C$4127, 3, FALSE))</f>
        <v/>
      </c>
      <c r="F829" s="215"/>
      <c r="G829" s="216"/>
      <c r="H829" s="217" t="b">
        <v>0</v>
      </c>
      <c r="I829" s="217" t="b">
        <v>0</v>
      </c>
      <c r="J829" s="152" t="str">
        <f t="shared" si="171"/>
        <v>-</v>
      </c>
      <c r="K829" s="218"/>
      <c r="L829" s="219"/>
      <c r="M829" s="220"/>
      <c r="N829" s="152" t="str">
        <f t="shared" si="172"/>
        <v>-</v>
      </c>
      <c r="O829" s="221"/>
      <c r="P829" s="222"/>
      <c r="Q829" s="214"/>
      <c r="R829" s="223"/>
      <c r="S829" s="213"/>
      <c r="T829" s="214"/>
      <c r="U829" s="79" t="str">
        <f>IF(ISBLANK(T829), "", VLOOKUP(T829, Z!$A$2:$C$4127, 3, FALSE))</f>
        <v/>
      </c>
      <c r="V829" s="225"/>
      <c r="W829" s="160">
        <f t="shared" si="173"/>
        <v>0</v>
      </c>
      <c r="X829" s="237"/>
      <c r="Y829" s="241">
        <f t="shared" si="174"/>
        <v>0</v>
      </c>
      <c r="Z829" s="242">
        <f t="shared" si="175"/>
        <v>15</v>
      </c>
      <c r="AA829" s="242">
        <v>0.75</v>
      </c>
      <c r="AB829" s="242">
        <f t="shared" si="169"/>
        <v>1.8</v>
      </c>
      <c r="AC829" s="242">
        <f t="shared" si="176"/>
        <v>43</v>
      </c>
      <c r="AD829" s="241" t="str" cm="1">
        <f t="array" ref="AD829">IFERROR(INDEX($AO$26:$AO$35, AF829), "-")</f>
        <v>-</v>
      </c>
      <c r="AE829" s="243" cm="1">
        <f t="array" ref="AE829">IFERROR(INDEX(($AP$26:$AS$35,$AP$36:$AV$40), IF($Y$20="B", MATCH($AF829, $AN$36:$AN$40, 0), MATCH($AF829, $AN$26:$AN$35, 0)), MATCH($AK829, $AP$25:$AV$25, 0), IF($Y$20="B", 2, 1)), 0)</f>
        <v>0</v>
      </c>
      <c r="AF829" s="244" t="str">
        <f t="shared" si="170"/>
        <v>-</v>
      </c>
      <c r="AG829" s="244" t="str">
        <f t="shared" si="177"/>
        <v>-</v>
      </c>
      <c r="AH829" s="245" t="str">
        <f t="shared" si="178"/>
        <v>-</v>
      </c>
      <c r="AI829" s="245" t="str">
        <f t="shared" si="179"/>
        <v>-</v>
      </c>
      <c r="AJ829" s="245" t="str" cm="1">
        <f t="array" ref="AJ829">IF($AG829=1, IF(ISBLANK($L829), "!", $L829), IFERROR(_xlfn.SWITCH(TRUE, AH829&lt;=0.5, "A", AH829&lt;=1, "B", AH829&lt;=1.5, "C", AH829&lt;=2, "D", AH829&lt;=2.5, "E", AH829&lt;=3, "F", AH829&lt;=1000, "G"), "-"))</f>
        <v>-</v>
      </c>
      <c r="AK829" s="245" t="str">
        <f t="shared" si="180"/>
        <v>-</v>
      </c>
      <c r="AL829" s="246" t="str">
        <f t="shared" si="181"/>
        <v>-</v>
      </c>
      <c r="AM829" s="237"/>
      <c r="AN829" s="237"/>
      <c r="AO829" s="237"/>
      <c r="AP829" s="237"/>
      <c r="AQ829" s="237"/>
      <c r="AR829" s="237"/>
      <c r="AS829" s="237"/>
      <c r="AT829" s="237"/>
      <c r="AU829" s="237"/>
      <c r="AV829" s="237"/>
      <c r="AW829" s="13"/>
      <c r="AX829" s="13"/>
    </row>
    <row r="830" spans="1:50" ht="12.75" customHeight="1" x14ac:dyDescent="0.2">
      <c r="A830" s="144">
        <f t="shared" si="168"/>
        <v>16</v>
      </c>
      <c r="B830" s="9">
        <v>807</v>
      </c>
      <c r="C830" s="213"/>
      <c r="D830" s="214"/>
      <c r="E830" s="79" t="str">
        <f>IF(ISBLANK(D830), "", VLOOKUP(D830, Z!$A$2:$C$4127, 3, FALSE))</f>
        <v/>
      </c>
      <c r="F830" s="215"/>
      <c r="G830" s="216"/>
      <c r="H830" s="217" t="b">
        <v>0</v>
      </c>
      <c r="I830" s="217" t="b">
        <v>0</v>
      </c>
      <c r="J830" s="152" t="str">
        <f t="shared" si="171"/>
        <v>-</v>
      </c>
      <c r="K830" s="218"/>
      <c r="L830" s="219"/>
      <c r="M830" s="220"/>
      <c r="N830" s="152" t="str">
        <f t="shared" si="172"/>
        <v>-</v>
      </c>
      <c r="O830" s="221"/>
      <c r="P830" s="222"/>
      <c r="Q830" s="214"/>
      <c r="R830" s="223"/>
      <c r="S830" s="213"/>
      <c r="T830" s="214"/>
      <c r="U830" s="79" t="str">
        <f>IF(ISBLANK(T830), "", VLOOKUP(T830, Z!$A$2:$C$4127, 3, FALSE))</f>
        <v/>
      </c>
      <c r="V830" s="225"/>
      <c r="W830" s="160">
        <f t="shared" si="173"/>
        <v>0</v>
      </c>
      <c r="X830" s="237"/>
      <c r="Y830" s="241">
        <f t="shared" si="174"/>
        <v>0</v>
      </c>
      <c r="Z830" s="242">
        <f t="shared" si="175"/>
        <v>15</v>
      </c>
      <c r="AA830" s="242">
        <v>0.75</v>
      </c>
      <c r="AB830" s="242">
        <f t="shared" si="169"/>
        <v>1.8</v>
      </c>
      <c r="AC830" s="242">
        <f t="shared" si="176"/>
        <v>43</v>
      </c>
      <c r="AD830" s="241" t="str" cm="1">
        <f t="array" ref="AD830">IFERROR(INDEX($AO$26:$AO$35, AF830), "-")</f>
        <v>-</v>
      </c>
      <c r="AE830" s="243" cm="1">
        <f t="array" ref="AE830">IFERROR(INDEX(($AP$26:$AS$35,$AP$36:$AV$40), IF($Y$20="B", MATCH($AF830, $AN$36:$AN$40, 0), MATCH($AF830, $AN$26:$AN$35, 0)), MATCH($AK830, $AP$25:$AV$25, 0), IF($Y$20="B", 2, 1)), 0)</f>
        <v>0</v>
      </c>
      <c r="AF830" s="244" t="str">
        <f t="shared" si="170"/>
        <v>-</v>
      </c>
      <c r="AG830" s="244" t="str">
        <f t="shared" si="177"/>
        <v>-</v>
      </c>
      <c r="AH830" s="245" t="str">
        <f t="shared" si="178"/>
        <v>-</v>
      </c>
      <c r="AI830" s="245" t="str">
        <f t="shared" si="179"/>
        <v>-</v>
      </c>
      <c r="AJ830" s="245" t="str" cm="1">
        <f t="array" ref="AJ830">IF($AG830=1, IF(ISBLANK($L830), "!", $L830), IFERROR(_xlfn.SWITCH(TRUE, AH830&lt;=0.5, "A", AH830&lt;=1, "B", AH830&lt;=1.5, "C", AH830&lt;=2, "D", AH830&lt;=2.5, "E", AH830&lt;=3, "F", AH830&lt;=1000, "G"), "-"))</f>
        <v>-</v>
      </c>
      <c r="AK830" s="245" t="str">
        <f t="shared" si="180"/>
        <v>-</v>
      </c>
      <c r="AL830" s="246" t="str">
        <f t="shared" si="181"/>
        <v>-</v>
      </c>
      <c r="AM830" s="237"/>
      <c r="AN830" s="237"/>
      <c r="AO830" s="237"/>
      <c r="AP830" s="237"/>
      <c r="AQ830" s="237"/>
      <c r="AR830" s="237"/>
      <c r="AS830" s="237"/>
      <c r="AT830" s="237"/>
      <c r="AU830" s="237"/>
      <c r="AV830" s="237"/>
      <c r="AW830" s="13"/>
      <c r="AX830" s="13"/>
    </row>
    <row r="831" spans="1:50" ht="12.75" customHeight="1" x14ac:dyDescent="0.2">
      <c r="A831" s="144">
        <f t="shared" si="168"/>
        <v>16</v>
      </c>
      <c r="B831" s="9">
        <v>808</v>
      </c>
      <c r="C831" s="213"/>
      <c r="D831" s="214"/>
      <c r="E831" s="79" t="str">
        <f>IF(ISBLANK(D831), "", VLOOKUP(D831, Z!$A$2:$C$4127, 3, FALSE))</f>
        <v/>
      </c>
      <c r="F831" s="215"/>
      <c r="G831" s="216"/>
      <c r="H831" s="217" t="b">
        <v>0</v>
      </c>
      <c r="I831" s="217" t="b">
        <v>0</v>
      </c>
      <c r="J831" s="152" t="str">
        <f t="shared" si="171"/>
        <v>-</v>
      </c>
      <c r="K831" s="218"/>
      <c r="L831" s="219"/>
      <c r="M831" s="220"/>
      <c r="N831" s="152" t="str">
        <f t="shared" si="172"/>
        <v>-</v>
      </c>
      <c r="O831" s="221"/>
      <c r="P831" s="222"/>
      <c r="Q831" s="214"/>
      <c r="R831" s="223"/>
      <c r="S831" s="213"/>
      <c r="T831" s="214"/>
      <c r="U831" s="79" t="str">
        <f>IF(ISBLANK(T831), "", VLOOKUP(T831, Z!$A$2:$C$4127, 3, FALSE))</f>
        <v/>
      </c>
      <c r="V831" s="225"/>
      <c r="W831" s="160">
        <f t="shared" si="173"/>
        <v>0</v>
      </c>
      <c r="X831" s="237"/>
      <c r="Y831" s="241">
        <f t="shared" si="174"/>
        <v>0</v>
      </c>
      <c r="Z831" s="242">
        <f t="shared" si="175"/>
        <v>15</v>
      </c>
      <c r="AA831" s="242">
        <v>0.75</v>
      </c>
      <c r="AB831" s="242">
        <f t="shared" si="169"/>
        <v>1.8</v>
      </c>
      <c r="AC831" s="242">
        <f t="shared" si="176"/>
        <v>43</v>
      </c>
      <c r="AD831" s="241" t="str" cm="1">
        <f t="array" ref="AD831">IFERROR(INDEX($AO$26:$AO$35, AF831), "-")</f>
        <v>-</v>
      </c>
      <c r="AE831" s="243" cm="1">
        <f t="array" ref="AE831">IFERROR(INDEX(($AP$26:$AS$35,$AP$36:$AV$40), IF($Y$20="B", MATCH($AF831, $AN$36:$AN$40, 0), MATCH($AF831, $AN$26:$AN$35, 0)), MATCH($AK831, $AP$25:$AV$25, 0), IF($Y$20="B", 2, 1)), 0)</f>
        <v>0</v>
      </c>
      <c r="AF831" s="244" t="str">
        <f t="shared" si="170"/>
        <v>-</v>
      </c>
      <c r="AG831" s="244" t="str">
        <f t="shared" si="177"/>
        <v>-</v>
      </c>
      <c r="AH831" s="245" t="str">
        <f t="shared" si="178"/>
        <v>-</v>
      </c>
      <c r="AI831" s="245" t="str">
        <f t="shared" si="179"/>
        <v>-</v>
      </c>
      <c r="AJ831" s="245" t="str" cm="1">
        <f t="array" ref="AJ831">IF($AG831=1, IF(ISBLANK($L831), "!", $L831), IFERROR(_xlfn.SWITCH(TRUE, AH831&lt;=0.5, "A", AH831&lt;=1, "B", AH831&lt;=1.5, "C", AH831&lt;=2, "D", AH831&lt;=2.5, "E", AH831&lt;=3, "F", AH831&lt;=1000, "G"), "-"))</f>
        <v>-</v>
      </c>
      <c r="AK831" s="245" t="str">
        <f t="shared" si="180"/>
        <v>-</v>
      </c>
      <c r="AL831" s="246" t="str">
        <f t="shared" si="181"/>
        <v>-</v>
      </c>
      <c r="AM831" s="237"/>
      <c r="AN831" s="237"/>
      <c r="AO831" s="237"/>
      <c r="AP831" s="237"/>
      <c r="AQ831" s="237"/>
      <c r="AR831" s="237"/>
      <c r="AS831" s="237"/>
      <c r="AT831" s="237"/>
      <c r="AU831" s="237"/>
      <c r="AV831" s="237"/>
      <c r="AW831" s="13"/>
      <c r="AX831" s="13"/>
    </row>
    <row r="832" spans="1:50" ht="12.75" customHeight="1" x14ac:dyDescent="0.2">
      <c r="A832" s="144">
        <f t="shared" si="168"/>
        <v>16</v>
      </c>
      <c r="B832" s="9">
        <v>809</v>
      </c>
      <c r="C832" s="213"/>
      <c r="D832" s="214"/>
      <c r="E832" s="79" t="str">
        <f>IF(ISBLANK(D832), "", VLOOKUP(D832, Z!$A$2:$C$4127, 3, FALSE))</f>
        <v/>
      </c>
      <c r="F832" s="215"/>
      <c r="G832" s="216"/>
      <c r="H832" s="217" t="b">
        <v>0</v>
      </c>
      <c r="I832" s="217" t="b">
        <v>0</v>
      </c>
      <c r="J832" s="152" t="str">
        <f t="shared" si="171"/>
        <v>-</v>
      </c>
      <c r="K832" s="218"/>
      <c r="L832" s="219"/>
      <c r="M832" s="220"/>
      <c r="N832" s="152" t="str">
        <f t="shared" si="172"/>
        <v>-</v>
      </c>
      <c r="O832" s="221"/>
      <c r="P832" s="222"/>
      <c r="Q832" s="214"/>
      <c r="R832" s="223"/>
      <c r="S832" s="213"/>
      <c r="T832" s="214"/>
      <c r="U832" s="79" t="str">
        <f>IF(ISBLANK(T832), "", VLOOKUP(T832, Z!$A$2:$C$4127, 3, FALSE))</f>
        <v/>
      </c>
      <c r="V832" s="225"/>
      <c r="W832" s="160">
        <f t="shared" si="173"/>
        <v>0</v>
      </c>
      <c r="X832" s="237"/>
      <c r="Y832" s="241">
        <f t="shared" si="174"/>
        <v>0</v>
      </c>
      <c r="Z832" s="242">
        <f t="shared" si="175"/>
        <v>15</v>
      </c>
      <c r="AA832" s="242">
        <v>0.75</v>
      </c>
      <c r="AB832" s="242">
        <f t="shared" si="169"/>
        <v>1.8</v>
      </c>
      <c r="AC832" s="242">
        <f t="shared" si="176"/>
        <v>43</v>
      </c>
      <c r="AD832" s="241" t="str" cm="1">
        <f t="array" ref="AD832">IFERROR(INDEX($AO$26:$AO$35, AF832), "-")</f>
        <v>-</v>
      </c>
      <c r="AE832" s="243" cm="1">
        <f t="array" ref="AE832">IFERROR(INDEX(($AP$26:$AS$35,$AP$36:$AV$40), IF($Y$20="B", MATCH($AF832, $AN$36:$AN$40, 0), MATCH($AF832, $AN$26:$AN$35, 0)), MATCH($AK832, $AP$25:$AV$25, 0), IF($Y$20="B", 2, 1)), 0)</f>
        <v>0</v>
      </c>
      <c r="AF832" s="244" t="str">
        <f t="shared" si="170"/>
        <v>-</v>
      </c>
      <c r="AG832" s="244" t="str">
        <f t="shared" si="177"/>
        <v>-</v>
      </c>
      <c r="AH832" s="245" t="str">
        <f t="shared" si="178"/>
        <v>-</v>
      </c>
      <c r="AI832" s="245" t="str">
        <f t="shared" si="179"/>
        <v>-</v>
      </c>
      <c r="AJ832" s="245" t="str" cm="1">
        <f t="array" ref="AJ832">IF($AG832=1, IF(ISBLANK($L832), "!", $L832), IFERROR(_xlfn.SWITCH(TRUE, AH832&lt;=0.5, "A", AH832&lt;=1, "B", AH832&lt;=1.5, "C", AH832&lt;=2, "D", AH832&lt;=2.5, "E", AH832&lt;=3, "F", AH832&lt;=1000, "G"), "-"))</f>
        <v>-</v>
      </c>
      <c r="AK832" s="245" t="str">
        <f t="shared" si="180"/>
        <v>-</v>
      </c>
      <c r="AL832" s="246" t="str">
        <f t="shared" si="181"/>
        <v>-</v>
      </c>
      <c r="AM832" s="237"/>
      <c r="AN832" s="237"/>
      <c r="AO832" s="237"/>
      <c r="AP832" s="237"/>
      <c r="AQ832" s="237"/>
      <c r="AR832" s="237"/>
      <c r="AS832" s="237"/>
      <c r="AT832" s="237"/>
      <c r="AU832" s="237"/>
      <c r="AV832" s="237"/>
      <c r="AW832" s="13"/>
      <c r="AX832" s="13"/>
    </row>
    <row r="833" spans="1:50" ht="12.75" customHeight="1" x14ac:dyDescent="0.2">
      <c r="A833" s="144">
        <f t="shared" si="168"/>
        <v>16</v>
      </c>
      <c r="B833" s="9">
        <v>810</v>
      </c>
      <c r="C833" s="213"/>
      <c r="D833" s="214"/>
      <c r="E833" s="79" t="str">
        <f>IF(ISBLANK(D833), "", VLOOKUP(D833, Z!$A$2:$C$4127, 3, FALSE))</f>
        <v/>
      </c>
      <c r="F833" s="215"/>
      <c r="G833" s="216"/>
      <c r="H833" s="217" t="b">
        <v>0</v>
      </c>
      <c r="I833" s="217" t="b">
        <v>0</v>
      </c>
      <c r="J833" s="152" t="str">
        <f t="shared" si="171"/>
        <v>-</v>
      </c>
      <c r="K833" s="218"/>
      <c r="L833" s="219"/>
      <c r="M833" s="220"/>
      <c r="N833" s="152" t="str">
        <f t="shared" si="172"/>
        <v>-</v>
      </c>
      <c r="O833" s="221"/>
      <c r="P833" s="222"/>
      <c r="Q833" s="214"/>
      <c r="R833" s="223"/>
      <c r="S833" s="213"/>
      <c r="T833" s="214"/>
      <c r="U833" s="79" t="str">
        <f>IF(ISBLANK(T833), "", VLOOKUP(T833, Z!$A$2:$C$4127, 3, FALSE))</f>
        <v/>
      </c>
      <c r="V833" s="225"/>
      <c r="W833" s="160">
        <f t="shared" si="173"/>
        <v>0</v>
      </c>
      <c r="X833" s="237"/>
      <c r="Y833" s="241">
        <f t="shared" si="174"/>
        <v>0</v>
      </c>
      <c r="Z833" s="242">
        <f t="shared" si="175"/>
        <v>15</v>
      </c>
      <c r="AA833" s="242">
        <v>0.75</v>
      </c>
      <c r="AB833" s="242">
        <f t="shared" si="169"/>
        <v>1.8</v>
      </c>
      <c r="AC833" s="242">
        <f t="shared" si="176"/>
        <v>43</v>
      </c>
      <c r="AD833" s="241" t="str" cm="1">
        <f t="array" ref="AD833">IFERROR(INDEX($AO$26:$AO$35, AF833), "-")</f>
        <v>-</v>
      </c>
      <c r="AE833" s="243" cm="1">
        <f t="array" ref="AE833">IFERROR(INDEX(($AP$26:$AS$35,$AP$36:$AV$40), IF($Y$20="B", MATCH($AF833, $AN$36:$AN$40, 0), MATCH($AF833, $AN$26:$AN$35, 0)), MATCH($AK833, $AP$25:$AV$25, 0), IF($Y$20="B", 2, 1)), 0)</f>
        <v>0</v>
      </c>
      <c r="AF833" s="244" t="str">
        <f t="shared" si="170"/>
        <v>-</v>
      </c>
      <c r="AG833" s="244" t="str">
        <f t="shared" si="177"/>
        <v>-</v>
      </c>
      <c r="AH833" s="245" t="str">
        <f t="shared" si="178"/>
        <v>-</v>
      </c>
      <c r="AI833" s="245" t="str">
        <f t="shared" si="179"/>
        <v>-</v>
      </c>
      <c r="AJ833" s="245" t="str" cm="1">
        <f t="array" ref="AJ833">IF($AG833=1, IF(ISBLANK($L833), "!", $L833), IFERROR(_xlfn.SWITCH(TRUE, AH833&lt;=0.5, "A", AH833&lt;=1, "B", AH833&lt;=1.5, "C", AH833&lt;=2, "D", AH833&lt;=2.5, "E", AH833&lt;=3, "F", AH833&lt;=1000, "G"), "-"))</f>
        <v>-</v>
      </c>
      <c r="AK833" s="245" t="str">
        <f t="shared" si="180"/>
        <v>-</v>
      </c>
      <c r="AL833" s="246" t="str">
        <f t="shared" si="181"/>
        <v>-</v>
      </c>
      <c r="AM833" s="237"/>
      <c r="AN833" s="237"/>
      <c r="AO833" s="237"/>
      <c r="AP833" s="237"/>
      <c r="AQ833" s="237"/>
      <c r="AR833" s="237"/>
      <c r="AS833" s="237"/>
      <c r="AT833" s="237"/>
      <c r="AU833" s="237"/>
      <c r="AV833" s="237"/>
      <c r="AW833" s="13"/>
      <c r="AX833" s="13"/>
    </row>
    <row r="834" spans="1:50" ht="12.75" customHeight="1" x14ac:dyDescent="0.2">
      <c r="A834" s="144">
        <f t="shared" si="168"/>
        <v>16</v>
      </c>
      <c r="B834" s="9">
        <v>811</v>
      </c>
      <c r="C834" s="213"/>
      <c r="D834" s="214"/>
      <c r="E834" s="79" t="str">
        <f>IF(ISBLANK(D834), "", VLOOKUP(D834, Z!$A$2:$C$4127, 3, FALSE))</f>
        <v/>
      </c>
      <c r="F834" s="215"/>
      <c r="G834" s="216"/>
      <c r="H834" s="217" t="b">
        <v>0</v>
      </c>
      <c r="I834" s="217" t="b">
        <v>0</v>
      </c>
      <c r="J834" s="152" t="str">
        <f t="shared" si="171"/>
        <v>-</v>
      </c>
      <c r="K834" s="218"/>
      <c r="L834" s="219"/>
      <c r="M834" s="220"/>
      <c r="N834" s="152" t="str">
        <f t="shared" si="172"/>
        <v>-</v>
      </c>
      <c r="O834" s="221"/>
      <c r="P834" s="222"/>
      <c r="Q834" s="214"/>
      <c r="R834" s="223"/>
      <c r="S834" s="213"/>
      <c r="T834" s="214"/>
      <c r="U834" s="79" t="str">
        <f>IF(ISBLANK(T834), "", VLOOKUP(T834, Z!$A$2:$C$4127, 3, FALSE))</f>
        <v/>
      </c>
      <c r="V834" s="225"/>
      <c r="W834" s="160">
        <f t="shared" si="173"/>
        <v>0</v>
      </c>
      <c r="X834" s="237"/>
      <c r="Y834" s="241">
        <f t="shared" si="174"/>
        <v>0</v>
      </c>
      <c r="Z834" s="242">
        <f t="shared" si="175"/>
        <v>15</v>
      </c>
      <c r="AA834" s="242">
        <v>0.75</v>
      </c>
      <c r="AB834" s="242">
        <f t="shared" si="169"/>
        <v>1.8</v>
      </c>
      <c r="AC834" s="242">
        <f t="shared" si="176"/>
        <v>43</v>
      </c>
      <c r="AD834" s="241" t="str" cm="1">
        <f t="array" ref="AD834">IFERROR(INDEX($AO$26:$AO$35, AF834), "-")</f>
        <v>-</v>
      </c>
      <c r="AE834" s="243" cm="1">
        <f t="array" ref="AE834">IFERROR(INDEX(($AP$26:$AS$35,$AP$36:$AV$40), IF($Y$20="B", MATCH($AF834, $AN$36:$AN$40, 0), MATCH($AF834, $AN$26:$AN$35, 0)), MATCH($AK834, $AP$25:$AV$25, 0), IF($Y$20="B", 2, 1)), 0)</f>
        <v>0</v>
      </c>
      <c r="AF834" s="244" t="str">
        <f t="shared" si="170"/>
        <v>-</v>
      </c>
      <c r="AG834" s="244" t="str">
        <f t="shared" si="177"/>
        <v>-</v>
      </c>
      <c r="AH834" s="245" t="str">
        <f t="shared" si="178"/>
        <v>-</v>
      </c>
      <c r="AI834" s="245" t="str">
        <f t="shared" si="179"/>
        <v>-</v>
      </c>
      <c r="AJ834" s="245" t="str" cm="1">
        <f t="array" ref="AJ834">IF($AG834=1, IF(ISBLANK($L834), "!", $L834), IFERROR(_xlfn.SWITCH(TRUE, AH834&lt;=0.5, "A", AH834&lt;=1, "B", AH834&lt;=1.5, "C", AH834&lt;=2, "D", AH834&lt;=2.5, "E", AH834&lt;=3, "F", AH834&lt;=1000, "G"), "-"))</f>
        <v>-</v>
      </c>
      <c r="AK834" s="245" t="str">
        <f t="shared" si="180"/>
        <v>-</v>
      </c>
      <c r="AL834" s="246" t="str">
        <f t="shared" si="181"/>
        <v>-</v>
      </c>
      <c r="AM834" s="237"/>
      <c r="AN834" s="237"/>
      <c r="AO834" s="237"/>
      <c r="AP834" s="237"/>
      <c r="AQ834" s="237"/>
      <c r="AR834" s="237"/>
      <c r="AS834" s="237"/>
      <c r="AT834" s="237"/>
      <c r="AU834" s="237"/>
      <c r="AV834" s="237"/>
      <c r="AW834" s="13"/>
      <c r="AX834" s="13"/>
    </row>
    <row r="835" spans="1:50" ht="12.75" customHeight="1" x14ac:dyDescent="0.2">
      <c r="A835" s="144">
        <f t="shared" si="168"/>
        <v>16</v>
      </c>
      <c r="B835" s="9">
        <v>812</v>
      </c>
      <c r="C835" s="213"/>
      <c r="D835" s="214"/>
      <c r="E835" s="79" t="str">
        <f>IF(ISBLANK(D835), "", VLOOKUP(D835, Z!$A$2:$C$4127, 3, FALSE))</f>
        <v/>
      </c>
      <c r="F835" s="215"/>
      <c r="G835" s="216"/>
      <c r="H835" s="217" t="b">
        <v>0</v>
      </c>
      <c r="I835" s="217" t="b">
        <v>0</v>
      </c>
      <c r="J835" s="152" t="str">
        <f t="shared" si="171"/>
        <v>-</v>
      </c>
      <c r="K835" s="218"/>
      <c r="L835" s="219"/>
      <c r="M835" s="220"/>
      <c r="N835" s="152" t="str">
        <f t="shared" si="172"/>
        <v>-</v>
      </c>
      <c r="O835" s="221"/>
      <c r="P835" s="222"/>
      <c r="Q835" s="214"/>
      <c r="R835" s="223"/>
      <c r="S835" s="213"/>
      <c r="T835" s="214"/>
      <c r="U835" s="79" t="str">
        <f>IF(ISBLANK(T835), "", VLOOKUP(T835, Z!$A$2:$C$4127, 3, FALSE))</f>
        <v/>
      </c>
      <c r="V835" s="225"/>
      <c r="W835" s="160">
        <f t="shared" si="173"/>
        <v>0</v>
      </c>
      <c r="X835" s="237"/>
      <c r="Y835" s="241">
        <f t="shared" si="174"/>
        <v>0</v>
      </c>
      <c r="Z835" s="242">
        <f t="shared" si="175"/>
        <v>15</v>
      </c>
      <c r="AA835" s="242">
        <v>0.75</v>
      </c>
      <c r="AB835" s="242">
        <f t="shared" si="169"/>
        <v>1.8</v>
      </c>
      <c r="AC835" s="242">
        <f t="shared" si="176"/>
        <v>43</v>
      </c>
      <c r="AD835" s="241" t="str" cm="1">
        <f t="array" ref="AD835">IFERROR(INDEX($AO$26:$AO$35, AF835), "-")</f>
        <v>-</v>
      </c>
      <c r="AE835" s="243" cm="1">
        <f t="array" ref="AE835">IFERROR(INDEX(($AP$26:$AS$35,$AP$36:$AV$40), IF($Y$20="B", MATCH($AF835, $AN$36:$AN$40, 0), MATCH($AF835, $AN$26:$AN$35, 0)), MATCH($AK835, $AP$25:$AV$25, 0), IF($Y$20="B", 2, 1)), 0)</f>
        <v>0</v>
      </c>
      <c r="AF835" s="244" t="str">
        <f t="shared" si="170"/>
        <v>-</v>
      </c>
      <c r="AG835" s="244" t="str">
        <f t="shared" si="177"/>
        <v>-</v>
      </c>
      <c r="AH835" s="245" t="str">
        <f t="shared" si="178"/>
        <v>-</v>
      </c>
      <c r="AI835" s="245" t="str">
        <f t="shared" si="179"/>
        <v>-</v>
      </c>
      <c r="AJ835" s="245" t="str" cm="1">
        <f t="array" ref="AJ835">IF($AG835=1, IF(ISBLANK($L835), "!", $L835), IFERROR(_xlfn.SWITCH(TRUE, AH835&lt;=0.5, "A", AH835&lt;=1, "B", AH835&lt;=1.5, "C", AH835&lt;=2, "D", AH835&lt;=2.5, "E", AH835&lt;=3, "F", AH835&lt;=1000, "G"), "-"))</f>
        <v>-</v>
      </c>
      <c r="AK835" s="245" t="str">
        <f t="shared" si="180"/>
        <v>-</v>
      </c>
      <c r="AL835" s="246" t="str">
        <f t="shared" si="181"/>
        <v>-</v>
      </c>
      <c r="AM835" s="237"/>
      <c r="AN835" s="237"/>
      <c r="AO835" s="237"/>
      <c r="AP835" s="237"/>
      <c r="AQ835" s="237"/>
      <c r="AR835" s="237"/>
      <c r="AS835" s="237"/>
      <c r="AT835" s="237"/>
      <c r="AU835" s="237"/>
      <c r="AV835" s="237"/>
      <c r="AW835" s="13"/>
      <c r="AX835" s="13"/>
    </row>
    <row r="836" spans="1:50" ht="12.75" customHeight="1" x14ac:dyDescent="0.2">
      <c r="A836" s="144">
        <f t="shared" si="168"/>
        <v>16</v>
      </c>
      <c r="B836" s="9">
        <v>813</v>
      </c>
      <c r="C836" s="213"/>
      <c r="D836" s="214"/>
      <c r="E836" s="79" t="str">
        <f>IF(ISBLANK(D836), "", VLOOKUP(D836, Z!$A$2:$C$4127, 3, FALSE))</f>
        <v/>
      </c>
      <c r="F836" s="215"/>
      <c r="G836" s="216"/>
      <c r="H836" s="217" t="b">
        <v>0</v>
      </c>
      <c r="I836" s="217" t="b">
        <v>0</v>
      </c>
      <c r="J836" s="152" t="str">
        <f t="shared" si="171"/>
        <v>-</v>
      </c>
      <c r="K836" s="218"/>
      <c r="L836" s="219"/>
      <c r="M836" s="220"/>
      <c r="N836" s="152" t="str">
        <f t="shared" si="172"/>
        <v>-</v>
      </c>
      <c r="O836" s="221"/>
      <c r="P836" s="222"/>
      <c r="Q836" s="214"/>
      <c r="R836" s="223"/>
      <c r="S836" s="213"/>
      <c r="T836" s="214"/>
      <c r="U836" s="79" t="str">
        <f>IF(ISBLANK(T836), "", VLOOKUP(T836, Z!$A$2:$C$4127, 3, FALSE))</f>
        <v/>
      </c>
      <c r="V836" s="225"/>
      <c r="W836" s="160">
        <f t="shared" si="173"/>
        <v>0</v>
      </c>
      <c r="X836" s="237"/>
      <c r="Y836" s="241">
        <f t="shared" si="174"/>
        <v>0</v>
      </c>
      <c r="Z836" s="242">
        <f t="shared" si="175"/>
        <v>15</v>
      </c>
      <c r="AA836" s="242">
        <v>0.75</v>
      </c>
      <c r="AB836" s="242">
        <f t="shared" si="169"/>
        <v>1.8</v>
      </c>
      <c r="AC836" s="242">
        <f t="shared" si="176"/>
        <v>43</v>
      </c>
      <c r="AD836" s="241" t="str" cm="1">
        <f t="array" ref="AD836">IFERROR(INDEX($AO$26:$AO$35, AF836), "-")</f>
        <v>-</v>
      </c>
      <c r="AE836" s="243" cm="1">
        <f t="array" ref="AE836">IFERROR(INDEX(($AP$26:$AS$35,$AP$36:$AV$40), IF($Y$20="B", MATCH($AF836, $AN$36:$AN$40, 0), MATCH($AF836, $AN$26:$AN$35, 0)), MATCH($AK836, $AP$25:$AV$25, 0), IF($Y$20="B", 2, 1)), 0)</f>
        <v>0</v>
      </c>
      <c r="AF836" s="244" t="str">
        <f t="shared" si="170"/>
        <v>-</v>
      </c>
      <c r="AG836" s="244" t="str">
        <f t="shared" si="177"/>
        <v>-</v>
      </c>
      <c r="AH836" s="245" t="str">
        <f t="shared" si="178"/>
        <v>-</v>
      </c>
      <c r="AI836" s="245" t="str">
        <f t="shared" si="179"/>
        <v>-</v>
      </c>
      <c r="AJ836" s="245" t="str" cm="1">
        <f t="array" ref="AJ836">IF($AG836=1, IF(ISBLANK($L836), "!", $L836), IFERROR(_xlfn.SWITCH(TRUE, AH836&lt;=0.5, "A", AH836&lt;=1, "B", AH836&lt;=1.5, "C", AH836&lt;=2, "D", AH836&lt;=2.5, "E", AH836&lt;=3, "F", AH836&lt;=1000, "G"), "-"))</f>
        <v>-</v>
      </c>
      <c r="AK836" s="245" t="str">
        <f t="shared" si="180"/>
        <v>-</v>
      </c>
      <c r="AL836" s="246" t="str">
        <f t="shared" si="181"/>
        <v>-</v>
      </c>
      <c r="AM836" s="237"/>
      <c r="AN836" s="237"/>
      <c r="AO836" s="237"/>
      <c r="AP836" s="237"/>
      <c r="AQ836" s="237"/>
      <c r="AR836" s="237"/>
      <c r="AS836" s="237"/>
      <c r="AT836" s="237"/>
      <c r="AU836" s="237"/>
      <c r="AV836" s="237"/>
      <c r="AW836" s="13"/>
      <c r="AX836" s="13"/>
    </row>
    <row r="837" spans="1:50" ht="12.75" customHeight="1" x14ac:dyDescent="0.2">
      <c r="A837" s="144">
        <f t="shared" si="168"/>
        <v>16</v>
      </c>
      <c r="B837" s="9">
        <v>814</v>
      </c>
      <c r="C837" s="213"/>
      <c r="D837" s="214"/>
      <c r="E837" s="79" t="str">
        <f>IF(ISBLANK(D837), "", VLOOKUP(D837, Z!$A$2:$C$4127, 3, FALSE))</f>
        <v/>
      </c>
      <c r="F837" s="215"/>
      <c r="G837" s="216"/>
      <c r="H837" s="217" t="b">
        <v>0</v>
      </c>
      <c r="I837" s="217" t="b">
        <v>0</v>
      </c>
      <c r="J837" s="152" t="str">
        <f t="shared" si="171"/>
        <v>-</v>
      </c>
      <c r="K837" s="218"/>
      <c r="L837" s="219"/>
      <c r="M837" s="220"/>
      <c r="N837" s="152" t="str">
        <f t="shared" si="172"/>
        <v>-</v>
      </c>
      <c r="O837" s="221"/>
      <c r="P837" s="222"/>
      <c r="Q837" s="214"/>
      <c r="R837" s="223"/>
      <c r="S837" s="213"/>
      <c r="T837" s="214"/>
      <c r="U837" s="79" t="str">
        <f>IF(ISBLANK(T837), "", VLOOKUP(T837, Z!$A$2:$C$4127, 3, FALSE))</f>
        <v/>
      </c>
      <c r="V837" s="225"/>
      <c r="W837" s="160">
        <f t="shared" si="173"/>
        <v>0</v>
      </c>
      <c r="X837" s="237"/>
      <c r="Y837" s="241">
        <f t="shared" si="174"/>
        <v>0</v>
      </c>
      <c r="Z837" s="242">
        <f t="shared" si="175"/>
        <v>15</v>
      </c>
      <c r="AA837" s="242">
        <v>0.75</v>
      </c>
      <c r="AB837" s="242">
        <f t="shared" si="169"/>
        <v>1.8</v>
      </c>
      <c r="AC837" s="242">
        <f t="shared" si="176"/>
        <v>43</v>
      </c>
      <c r="AD837" s="241" t="str" cm="1">
        <f t="array" ref="AD837">IFERROR(INDEX($AO$26:$AO$35, AF837), "-")</f>
        <v>-</v>
      </c>
      <c r="AE837" s="243" cm="1">
        <f t="array" ref="AE837">IFERROR(INDEX(($AP$26:$AS$35,$AP$36:$AV$40), IF($Y$20="B", MATCH($AF837, $AN$36:$AN$40, 0), MATCH($AF837, $AN$26:$AN$35, 0)), MATCH($AK837, $AP$25:$AV$25, 0), IF($Y$20="B", 2, 1)), 0)</f>
        <v>0</v>
      </c>
      <c r="AF837" s="244" t="str">
        <f t="shared" si="170"/>
        <v>-</v>
      </c>
      <c r="AG837" s="244" t="str">
        <f t="shared" si="177"/>
        <v>-</v>
      </c>
      <c r="AH837" s="245" t="str">
        <f t="shared" si="178"/>
        <v>-</v>
      </c>
      <c r="AI837" s="245" t="str">
        <f t="shared" si="179"/>
        <v>-</v>
      </c>
      <c r="AJ837" s="245" t="str" cm="1">
        <f t="array" ref="AJ837">IF($AG837=1, IF(ISBLANK($L837), "!", $L837), IFERROR(_xlfn.SWITCH(TRUE, AH837&lt;=0.5, "A", AH837&lt;=1, "B", AH837&lt;=1.5, "C", AH837&lt;=2, "D", AH837&lt;=2.5, "E", AH837&lt;=3, "F", AH837&lt;=1000, "G"), "-"))</f>
        <v>-</v>
      </c>
      <c r="AK837" s="245" t="str">
        <f t="shared" si="180"/>
        <v>-</v>
      </c>
      <c r="AL837" s="246" t="str">
        <f t="shared" si="181"/>
        <v>-</v>
      </c>
      <c r="AM837" s="237"/>
      <c r="AN837" s="237"/>
      <c r="AO837" s="237"/>
      <c r="AP837" s="237"/>
      <c r="AQ837" s="237"/>
      <c r="AR837" s="237"/>
      <c r="AS837" s="237"/>
      <c r="AT837" s="237"/>
      <c r="AU837" s="237"/>
      <c r="AV837" s="237"/>
      <c r="AW837" s="13"/>
      <c r="AX837" s="13"/>
    </row>
    <row r="838" spans="1:50" ht="12.75" customHeight="1" x14ac:dyDescent="0.2">
      <c r="A838" s="144">
        <f t="shared" si="168"/>
        <v>16</v>
      </c>
      <c r="B838" s="9">
        <v>815</v>
      </c>
      <c r="C838" s="213"/>
      <c r="D838" s="214"/>
      <c r="E838" s="79" t="str">
        <f>IF(ISBLANK(D838), "", VLOOKUP(D838, Z!$A$2:$C$4127, 3, FALSE))</f>
        <v/>
      </c>
      <c r="F838" s="215"/>
      <c r="G838" s="216"/>
      <c r="H838" s="217" t="b">
        <v>0</v>
      </c>
      <c r="I838" s="217" t="b">
        <v>0</v>
      </c>
      <c r="J838" s="152" t="str">
        <f t="shared" si="171"/>
        <v>-</v>
      </c>
      <c r="K838" s="218"/>
      <c r="L838" s="219"/>
      <c r="M838" s="220"/>
      <c r="N838" s="152" t="str">
        <f t="shared" si="172"/>
        <v>-</v>
      </c>
      <c r="O838" s="221"/>
      <c r="P838" s="222"/>
      <c r="Q838" s="214"/>
      <c r="R838" s="223"/>
      <c r="S838" s="213"/>
      <c r="T838" s="214"/>
      <c r="U838" s="79" t="str">
        <f>IF(ISBLANK(T838), "", VLOOKUP(T838, Z!$A$2:$C$4127, 3, FALSE))</f>
        <v/>
      </c>
      <c r="V838" s="225"/>
      <c r="W838" s="160">
        <f t="shared" si="173"/>
        <v>0</v>
      </c>
      <c r="X838" s="237"/>
      <c r="Y838" s="241">
        <f t="shared" si="174"/>
        <v>0</v>
      </c>
      <c r="Z838" s="242">
        <f t="shared" si="175"/>
        <v>15</v>
      </c>
      <c r="AA838" s="242">
        <v>0.75</v>
      </c>
      <c r="AB838" s="242">
        <f t="shared" si="169"/>
        <v>1.8</v>
      </c>
      <c r="AC838" s="242">
        <f t="shared" si="176"/>
        <v>43</v>
      </c>
      <c r="AD838" s="241" t="str" cm="1">
        <f t="array" ref="AD838">IFERROR(INDEX($AO$26:$AO$35, AF838), "-")</f>
        <v>-</v>
      </c>
      <c r="AE838" s="243" cm="1">
        <f t="array" ref="AE838">IFERROR(INDEX(($AP$26:$AS$35,$AP$36:$AV$40), IF($Y$20="B", MATCH($AF838, $AN$36:$AN$40, 0), MATCH($AF838, $AN$26:$AN$35, 0)), MATCH($AK838, $AP$25:$AV$25, 0), IF($Y$20="B", 2, 1)), 0)</f>
        <v>0</v>
      </c>
      <c r="AF838" s="244" t="str">
        <f t="shared" si="170"/>
        <v>-</v>
      </c>
      <c r="AG838" s="244" t="str">
        <f t="shared" si="177"/>
        <v>-</v>
      </c>
      <c r="AH838" s="245" t="str">
        <f t="shared" si="178"/>
        <v>-</v>
      </c>
      <c r="AI838" s="245" t="str">
        <f t="shared" si="179"/>
        <v>-</v>
      </c>
      <c r="AJ838" s="245" t="str" cm="1">
        <f t="array" ref="AJ838">IF($AG838=1, IF(ISBLANK($L838), "!", $L838), IFERROR(_xlfn.SWITCH(TRUE, AH838&lt;=0.5, "A", AH838&lt;=1, "B", AH838&lt;=1.5, "C", AH838&lt;=2, "D", AH838&lt;=2.5, "E", AH838&lt;=3, "F", AH838&lt;=1000, "G"), "-"))</f>
        <v>-</v>
      </c>
      <c r="AK838" s="245" t="str">
        <f t="shared" si="180"/>
        <v>-</v>
      </c>
      <c r="AL838" s="246" t="str">
        <f t="shared" si="181"/>
        <v>-</v>
      </c>
      <c r="AM838" s="237"/>
      <c r="AN838" s="237"/>
      <c r="AO838" s="237"/>
      <c r="AP838" s="237"/>
      <c r="AQ838" s="237"/>
      <c r="AR838" s="237"/>
      <c r="AS838" s="237"/>
      <c r="AT838" s="237"/>
      <c r="AU838" s="237"/>
      <c r="AV838" s="237"/>
      <c r="AW838" s="13"/>
      <c r="AX838" s="13"/>
    </row>
    <row r="839" spans="1:50" ht="12.75" customHeight="1" x14ac:dyDescent="0.2">
      <c r="A839" s="144">
        <f t="shared" si="168"/>
        <v>16</v>
      </c>
      <c r="B839" s="9">
        <v>816</v>
      </c>
      <c r="C839" s="213"/>
      <c r="D839" s="214"/>
      <c r="E839" s="79" t="str">
        <f>IF(ISBLANK(D839), "", VLOOKUP(D839, Z!$A$2:$C$4127, 3, FALSE))</f>
        <v/>
      </c>
      <c r="F839" s="215"/>
      <c r="G839" s="216"/>
      <c r="H839" s="217" t="b">
        <v>0</v>
      </c>
      <c r="I839" s="217" t="b">
        <v>0</v>
      </c>
      <c r="J839" s="152" t="str">
        <f t="shared" si="171"/>
        <v>-</v>
      </c>
      <c r="K839" s="218"/>
      <c r="L839" s="219"/>
      <c r="M839" s="220"/>
      <c r="N839" s="152" t="str">
        <f t="shared" si="172"/>
        <v>-</v>
      </c>
      <c r="O839" s="221"/>
      <c r="P839" s="222"/>
      <c r="Q839" s="214"/>
      <c r="R839" s="223"/>
      <c r="S839" s="213"/>
      <c r="T839" s="214"/>
      <c r="U839" s="79" t="str">
        <f>IF(ISBLANK(T839), "", VLOOKUP(T839, Z!$A$2:$C$4127, 3, FALSE))</f>
        <v/>
      </c>
      <c r="V839" s="225"/>
      <c r="W839" s="160">
        <f t="shared" si="173"/>
        <v>0</v>
      </c>
      <c r="X839" s="237"/>
      <c r="Y839" s="241">
        <f t="shared" si="174"/>
        <v>0</v>
      </c>
      <c r="Z839" s="242">
        <f t="shared" si="175"/>
        <v>15</v>
      </c>
      <c r="AA839" s="242">
        <v>0.75</v>
      </c>
      <c r="AB839" s="242">
        <f t="shared" si="169"/>
        <v>1.8</v>
      </c>
      <c r="AC839" s="242">
        <f t="shared" si="176"/>
        <v>43</v>
      </c>
      <c r="AD839" s="241" t="str" cm="1">
        <f t="array" ref="AD839">IFERROR(INDEX($AO$26:$AO$35, AF839), "-")</f>
        <v>-</v>
      </c>
      <c r="AE839" s="243" cm="1">
        <f t="array" ref="AE839">IFERROR(INDEX(($AP$26:$AS$35,$AP$36:$AV$40), IF($Y$20="B", MATCH($AF839, $AN$36:$AN$40, 0), MATCH($AF839, $AN$26:$AN$35, 0)), MATCH($AK839, $AP$25:$AV$25, 0), IF($Y$20="B", 2, 1)), 0)</f>
        <v>0</v>
      </c>
      <c r="AF839" s="244" t="str">
        <f t="shared" si="170"/>
        <v>-</v>
      </c>
      <c r="AG839" s="244" t="str">
        <f t="shared" si="177"/>
        <v>-</v>
      </c>
      <c r="AH839" s="245" t="str">
        <f t="shared" si="178"/>
        <v>-</v>
      </c>
      <c r="AI839" s="245" t="str">
        <f t="shared" si="179"/>
        <v>-</v>
      </c>
      <c r="AJ839" s="245" t="str" cm="1">
        <f t="array" ref="AJ839">IF($AG839=1, IF(ISBLANK($L839), "!", $L839), IFERROR(_xlfn.SWITCH(TRUE, AH839&lt;=0.5, "A", AH839&lt;=1, "B", AH839&lt;=1.5, "C", AH839&lt;=2, "D", AH839&lt;=2.5, "E", AH839&lt;=3, "F", AH839&lt;=1000, "G"), "-"))</f>
        <v>-</v>
      </c>
      <c r="AK839" s="245" t="str">
        <f t="shared" si="180"/>
        <v>-</v>
      </c>
      <c r="AL839" s="246" t="str">
        <f t="shared" si="181"/>
        <v>-</v>
      </c>
      <c r="AM839" s="237"/>
      <c r="AN839" s="237"/>
      <c r="AO839" s="237"/>
      <c r="AP839" s="237"/>
      <c r="AQ839" s="237"/>
      <c r="AR839" s="237"/>
      <c r="AS839" s="237"/>
      <c r="AT839" s="237"/>
      <c r="AU839" s="237"/>
      <c r="AV839" s="237"/>
      <c r="AW839" s="13"/>
      <c r="AX839" s="13"/>
    </row>
    <row r="840" spans="1:50" ht="12.75" customHeight="1" x14ac:dyDescent="0.2">
      <c r="A840" s="144">
        <f t="shared" si="168"/>
        <v>16</v>
      </c>
      <c r="B840" s="9">
        <v>817</v>
      </c>
      <c r="C840" s="213"/>
      <c r="D840" s="214"/>
      <c r="E840" s="79" t="str">
        <f>IF(ISBLANK(D840), "", VLOOKUP(D840, Z!$A$2:$C$4127, 3, FALSE))</f>
        <v/>
      </c>
      <c r="F840" s="215"/>
      <c r="G840" s="216"/>
      <c r="H840" s="217" t="b">
        <v>0</v>
      </c>
      <c r="I840" s="217" t="b">
        <v>0</v>
      </c>
      <c r="J840" s="152" t="str">
        <f t="shared" si="171"/>
        <v>-</v>
      </c>
      <c r="K840" s="218"/>
      <c r="L840" s="219"/>
      <c r="M840" s="220"/>
      <c r="N840" s="152" t="str">
        <f t="shared" si="172"/>
        <v>-</v>
      </c>
      <c r="O840" s="221"/>
      <c r="P840" s="222"/>
      <c r="Q840" s="214"/>
      <c r="R840" s="223"/>
      <c r="S840" s="213"/>
      <c r="T840" s="214"/>
      <c r="U840" s="79" t="str">
        <f>IF(ISBLANK(T840), "", VLOOKUP(T840, Z!$A$2:$C$4127, 3, FALSE))</f>
        <v/>
      </c>
      <c r="V840" s="225"/>
      <c r="W840" s="160">
        <f t="shared" si="173"/>
        <v>0</v>
      </c>
      <c r="X840" s="237"/>
      <c r="Y840" s="241">
        <f t="shared" si="174"/>
        <v>0</v>
      </c>
      <c r="Z840" s="242">
        <f t="shared" si="175"/>
        <v>15</v>
      </c>
      <c r="AA840" s="242">
        <v>0.75</v>
      </c>
      <c r="AB840" s="242">
        <f t="shared" si="169"/>
        <v>1.8</v>
      </c>
      <c r="AC840" s="242">
        <f t="shared" si="176"/>
        <v>43</v>
      </c>
      <c r="AD840" s="241" t="str" cm="1">
        <f t="array" ref="AD840">IFERROR(INDEX($AO$26:$AO$35, AF840), "-")</f>
        <v>-</v>
      </c>
      <c r="AE840" s="243" cm="1">
        <f t="array" ref="AE840">IFERROR(INDEX(($AP$26:$AS$35,$AP$36:$AV$40), IF($Y$20="B", MATCH($AF840, $AN$36:$AN$40, 0), MATCH($AF840, $AN$26:$AN$35, 0)), MATCH($AK840, $AP$25:$AV$25, 0), IF($Y$20="B", 2, 1)), 0)</f>
        <v>0</v>
      </c>
      <c r="AF840" s="244" t="str">
        <f t="shared" si="170"/>
        <v>-</v>
      </c>
      <c r="AG840" s="244" t="str">
        <f t="shared" si="177"/>
        <v>-</v>
      </c>
      <c r="AH840" s="245" t="str">
        <f t="shared" si="178"/>
        <v>-</v>
      </c>
      <c r="AI840" s="245" t="str">
        <f t="shared" si="179"/>
        <v>-</v>
      </c>
      <c r="AJ840" s="245" t="str" cm="1">
        <f t="array" ref="AJ840">IF($AG840=1, IF(ISBLANK($L840), "!", $L840), IFERROR(_xlfn.SWITCH(TRUE, AH840&lt;=0.5, "A", AH840&lt;=1, "B", AH840&lt;=1.5, "C", AH840&lt;=2, "D", AH840&lt;=2.5, "E", AH840&lt;=3, "F", AH840&lt;=1000, "G"), "-"))</f>
        <v>-</v>
      </c>
      <c r="AK840" s="245" t="str">
        <f t="shared" si="180"/>
        <v>-</v>
      </c>
      <c r="AL840" s="246" t="str">
        <f t="shared" si="181"/>
        <v>-</v>
      </c>
      <c r="AM840" s="237"/>
      <c r="AN840" s="237"/>
      <c r="AO840" s="237"/>
      <c r="AP840" s="237"/>
      <c r="AQ840" s="237"/>
      <c r="AR840" s="237"/>
      <c r="AS840" s="237"/>
      <c r="AT840" s="237"/>
      <c r="AU840" s="237"/>
      <c r="AV840" s="237"/>
      <c r="AW840" s="13"/>
      <c r="AX840" s="13"/>
    </row>
    <row r="841" spans="1:50" ht="12.75" customHeight="1" x14ac:dyDescent="0.2">
      <c r="A841" s="144">
        <f t="shared" si="168"/>
        <v>16</v>
      </c>
      <c r="B841" s="9">
        <v>818</v>
      </c>
      <c r="C841" s="213"/>
      <c r="D841" s="214"/>
      <c r="E841" s="79" t="str">
        <f>IF(ISBLANK(D841), "", VLOOKUP(D841, Z!$A$2:$C$4127, 3, FALSE))</f>
        <v/>
      </c>
      <c r="F841" s="215"/>
      <c r="G841" s="216"/>
      <c r="H841" s="217" t="b">
        <v>0</v>
      </c>
      <c r="I841" s="217" t="b">
        <v>0</v>
      </c>
      <c r="J841" s="152" t="str">
        <f t="shared" si="171"/>
        <v>-</v>
      </c>
      <c r="K841" s="218"/>
      <c r="L841" s="219"/>
      <c r="M841" s="220"/>
      <c r="N841" s="152" t="str">
        <f t="shared" si="172"/>
        <v>-</v>
      </c>
      <c r="O841" s="221"/>
      <c r="P841" s="222"/>
      <c r="Q841" s="214"/>
      <c r="R841" s="223"/>
      <c r="S841" s="213"/>
      <c r="T841" s="214"/>
      <c r="U841" s="79" t="str">
        <f>IF(ISBLANK(T841), "", VLOOKUP(T841, Z!$A$2:$C$4127, 3, FALSE))</f>
        <v/>
      </c>
      <c r="V841" s="225"/>
      <c r="W841" s="160">
        <f t="shared" si="173"/>
        <v>0</v>
      </c>
      <c r="X841" s="237"/>
      <c r="Y841" s="241">
        <f t="shared" si="174"/>
        <v>0</v>
      </c>
      <c r="Z841" s="242">
        <f t="shared" si="175"/>
        <v>15</v>
      </c>
      <c r="AA841" s="242">
        <v>0.75</v>
      </c>
      <c r="AB841" s="242">
        <f t="shared" si="169"/>
        <v>1.8</v>
      </c>
      <c r="AC841" s="242">
        <f t="shared" si="176"/>
        <v>43</v>
      </c>
      <c r="AD841" s="241" t="str" cm="1">
        <f t="array" ref="AD841">IFERROR(INDEX($AO$26:$AO$35, AF841), "-")</f>
        <v>-</v>
      </c>
      <c r="AE841" s="243" cm="1">
        <f t="array" ref="AE841">IFERROR(INDEX(($AP$26:$AS$35,$AP$36:$AV$40), IF($Y$20="B", MATCH($AF841, $AN$36:$AN$40, 0), MATCH($AF841, $AN$26:$AN$35, 0)), MATCH($AK841, $AP$25:$AV$25, 0), IF($Y$20="B", 2, 1)), 0)</f>
        <v>0</v>
      </c>
      <c r="AF841" s="244" t="str">
        <f t="shared" si="170"/>
        <v>-</v>
      </c>
      <c r="AG841" s="244" t="str">
        <f t="shared" si="177"/>
        <v>-</v>
      </c>
      <c r="AH841" s="245" t="str">
        <f t="shared" si="178"/>
        <v>-</v>
      </c>
      <c r="AI841" s="245" t="str">
        <f t="shared" si="179"/>
        <v>-</v>
      </c>
      <c r="AJ841" s="245" t="str" cm="1">
        <f t="array" ref="AJ841">IF($AG841=1, IF(ISBLANK($L841), "!", $L841), IFERROR(_xlfn.SWITCH(TRUE, AH841&lt;=0.5, "A", AH841&lt;=1, "B", AH841&lt;=1.5, "C", AH841&lt;=2, "D", AH841&lt;=2.5, "E", AH841&lt;=3, "F", AH841&lt;=1000, "G"), "-"))</f>
        <v>-</v>
      </c>
      <c r="AK841" s="245" t="str">
        <f t="shared" si="180"/>
        <v>-</v>
      </c>
      <c r="AL841" s="246" t="str">
        <f t="shared" si="181"/>
        <v>-</v>
      </c>
      <c r="AM841" s="237"/>
      <c r="AN841" s="237"/>
      <c r="AO841" s="237"/>
      <c r="AP841" s="237"/>
      <c r="AQ841" s="237"/>
      <c r="AR841" s="237"/>
      <c r="AS841" s="237"/>
      <c r="AT841" s="237"/>
      <c r="AU841" s="237"/>
      <c r="AV841" s="237"/>
      <c r="AW841" s="13"/>
      <c r="AX841" s="13"/>
    </row>
    <row r="842" spans="1:50" ht="12.75" customHeight="1" x14ac:dyDescent="0.2">
      <c r="A842" s="144">
        <f t="shared" si="168"/>
        <v>16</v>
      </c>
      <c r="B842" s="9">
        <v>819</v>
      </c>
      <c r="C842" s="213"/>
      <c r="D842" s="214"/>
      <c r="E842" s="79" t="str">
        <f>IF(ISBLANK(D842), "", VLOOKUP(D842, Z!$A$2:$C$4127, 3, FALSE))</f>
        <v/>
      </c>
      <c r="F842" s="215"/>
      <c r="G842" s="216"/>
      <c r="H842" s="217" t="b">
        <v>0</v>
      </c>
      <c r="I842" s="217" t="b">
        <v>0</v>
      </c>
      <c r="J842" s="152" t="str">
        <f t="shared" si="171"/>
        <v>-</v>
      </c>
      <c r="K842" s="218"/>
      <c r="L842" s="219"/>
      <c r="M842" s="220"/>
      <c r="N842" s="152" t="str">
        <f t="shared" si="172"/>
        <v>-</v>
      </c>
      <c r="O842" s="221"/>
      <c r="P842" s="222"/>
      <c r="Q842" s="214"/>
      <c r="R842" s="223"/>
      <c r="S842" s="213"/>
      <c r="T842" s="214"/>
      <c r="U842" s="79" t="str">
        <f>IF(ISBLANK(T842), "", VLOOKUP(T842, Z!$A$2:$C$4127, 3, FALSE))</f>
        <v/>
      </c>
      <c r="V842" s="225"/>
      <c r="W842" s="160">
        <f t="shared" si="173"/>
        <v>0</v>
      </c>
      <c r="X842" s="237"/>
      <c r="Y842" s="241">
        <f t="shared" si="174"/>
        <v>0</v>
      </c>
      <c r="Z842" s="242">
        <f t="shared" si="175"/>
        <v>15</v>
      </c>
      <c r="AA842" s="242">
        <v>0.75</v>
      </c>
      <c r="AB842" s="242">
        <f t="shared" si="169"/>
        <v>1.8</v>
      </c>
      <c r="AC842" s="242">
        <f t="shared" si="176"/>
        <v>43</v>
      </c>
      <c r="AD842" s="241" t="str" cm="1">
        <f t="array" ref="AD842">IFERROR(INDEX($AO$26:$AO$35, AF842), "-")</f>
        <v>-</v>
      </c>
      <c r="AE842" s="243" cm="1">
        <f t="array" ref="AE842">IFERROR(INDEX(($AP$26:$AS$35,$AP$36:$AV$40), IF($Y$20="B", MATCH($AF842, $AN$36:$AN$40, 0), MATCH($AF842, $AN$26:$AN$35, 0)), MATCH($AK842, $AP$25:$AV$25, 0), IF($Y$20="B", 2, 1)), 0)</f>
        <v>0</v>
      </c>
      <c r="AF842" s="244" t="str">
        <f t="shared" si="170"/>
        <v>-</v>
      </c>
      <c r="AG842" s="244" t="str">
        <f t="shared" si="177"/>
        <v>-</v>
      </c>
      <c r="AH842" s="245" t="str">
        <f t="shared" si="178"/>
        <v>-</v>
      </c>
      <c r="AI842" s="245" t="str">
        <f t="shared" si="179"/>
        <v>-</v>
      </c>
      <c r="AJ842" s="245" t="str" cm="1">
        <f t="array" ref="AJ842">IF($AG842=1, IF(ISBLANK($L842), "!", $L842), IFERROR(_xlfn.SWITCH(TRUE, AH842&lt;=0.5, "A", AH842&lt;=1, "B", AH842&lt;=1.5, "C", AH842&lt;=2, "D", AH842&lt;=2.5, "E", AH842&lt;=3, "F", AH842&lt;=1000, "G"), "-"))</f>
        <v>-</v>
      </c>
      <c r="AK842" s="245" t="str">
        <f t="shared" si="180"/>
        <v>-</v>
      </c>
      <c r="AL842" s="246" t="str">
        <f t="shared" si="181"/>
        <v>-</v>
      </c>
      <c r="AM842" s="237"/>
      <c r="AN842" s="237"/>
      <c r="AO842" s="237"/>
      <c r="AP842" s="237"/>
      <c r="AQ842" s="237"/>
      <c r="AR842" s="237"/>
      <c r="AS842" s="237"/>
      <c r="AT842" s="237"/>
      <c r="AU842" s="237"/>
      <c r="AV842" s="237"/>
      <c r="AW842" s="13"/>
      <c r="AX842" s="13"/>
    </row>
    <row r="843" spans="1:50" ht="12.75" customHeight="1" x14ac:dyDescent="0.2">
      <c r="A843" s="144">
        <f t="shared" si="168"/>
        <v>16</v>
      </c>
      <c r="B843" s="9">
        <v>820</v>
      </c>
      <c r="C843" s="213"/>
      <c r="D843" s="214"/>
      <c r="E843" s="79" t="str">
        <f>IF(ISBLANK(D843), "", VLOOKUP(D843, Z!$A$2:$C$4127, 3, FALSE))</f>
        <v/>
      </c>
      <c r="F843" s="215"/>
      <c r="G843" s="216"/>
      <c r="H843" s="217" t="b">
        <v>0</v>
      </c>
      <c r="I843" s="217" t="b">
        <v>0</v>
      </c>
      <c r="J843" s="152" t="str">
        <f t="shared" si="171"/>
        <v>-</v>
      </c>
      <c r="K843" s="218"/>
      <c r="L843" s="219"/>
      <c r="M843" s="220"/>
      <c r="N843" s="152" t="str">
        <f t="shared" si="172"/>
        <v>-</v>
      </c>
      <c r="O843" s="221"/>
      <c r="P843" s="222"/>
      <c r="Q843" s="214"/>
      <c r="R843" s="223"/>
      <c r="S843" s="213"/>
      <c r="T843" s="214"/>
      <c r="U843" s="79" t="str">
        <f>IF(ISBLANK(T843), "", VLOOKUP(T843, Z!$A$2:$C$4127, 3, FALSE))</f>
        <v/>
      </c>
      <c r="V843" s="225"/>
      <c r="W843" s="160">
        <f t="shared" si="173"/>
        <v>0</v>
      </c>
      <c r="X843" s="237"/>
      <c r="Y843" s="241">
        <f t="shared" si="174"/>
        <v>0</v>
      </c>
      <c r="Z843" s="242">
        <f t="shared" si="175"/>
        <v>15</v>
      </c>
      <c r="AA843" s="242">
        <v>0.75</v>
      </c>
      <c r="AB843" s="242">
        <f t="shared" si="169"/>
        <v>1.8</v>
      </c>
      <c r="AC843" s="242">
        <f t="shared" si="176"/>
        <v>43</v>
      </c>
      <c r="AD843" s="241" t="str" cm="1">
        <f t="array" ref="AD843">IFERROR(INDEX($AO$26:$AO$35, AF843), "-")</f>
        <v>-</v>
      </c>
      <c r="AE843" s="243" cm="1">
        <f t="array" ref="AE843">IFERROR(INDEX(($AP$26:$AS$35,$AP$36:$AV$40), IF($Y$20="B", MATCH($AF843, $AN$36:$AN$40, 0), MATCH($AF843, $AN$26:$AN$35, 0)), MATCH($AK843, $AP$25:$AV$25, 0), IF($Y$20="B", 2, 1)), 0)</f>
        <v>0</v>
      </c>
      <c r="AF843" s="244" t="str">
        <f t="shared" si="170"/>
        <v>-</v>
      </c>
      <c r="AG843" s="244" t="str">
        <f t="shared" si="177"/>
        <v>-</v>
      </c>
      <c r="AH843" s="245" t="str">
        <f t="shared" si="178"/>
        <v>-</v>
      </c>
      <c r="AI843" s="245" t="str">
        <f t="shared" si="179"/>
        <v>-</v>
      </c>
      <c r="AJ843" s="245" t="str" cm="1">
        <f t="array" ref="AJ843">IF($AG843=1, IF(ISBLANK($L843), "!", $L843), IFERROR(_xlfn.SWITCH(TRUE, AH843&lt;=0.5, "A", AH843&lt;=1, "B", AH843&lt;=1.5, "C", AH843&lt;=2, "D", AH843&lt;=2.5, "E", AH843&lt;=3, "F", AH843&lt;=1000, "G"), "-"))</f>
        <v>-</v>
      </c>
      <c r="AK843" s="245" t="str">
        <f t="shared" si="180"/>
        <v>-</v>
      </c>
      <c r="AL843" s="246" t="str">
        <f t="shared" si="181"/>
        <v>-</v>
      </c>
      <c r="AM843" s="237"/>
      <c r="AN843" s="237"/>
      <c r="AO843" s="237"/>
      <c r="AP843" s="237"/>
      <c r="AQ843" s="237"/>
      <c r="AR843" s="237"/>
      <c r="AS843" s="237"/>
      <c r="AT843" s="237"/>
      <c r="AU843" s="237"/>
      <c r="AV843" s="237"/>
      <c r="AW843" s="13"/>
      <c r="AX843" s="13"/>
    </row>
    <row r="844" spans="1:50" ht="12.75" customHeight="1" x14ac:dyDescent="0.2">
      <c r="A844" s="144">
        <f t="shared" si="168"/>
        <v>16</v>
      </c>
      <c r="B844" s="9">
        <v>821</v>
      </c>
      <c r="C844" s="213"/>
      <c r="D844" s="214"/>
      <c r="E844" s="79" t="str">
        <f>IF(ISBLANK(D844), "", VLOOKUP(D844, Z!$A$2:$C$4127, 3, FALSE))</f>
        <v/>
      </c>
      <c r="F844" s="215"/>
      <c r="G844" s="216"/>
      <c r="H844" s="217" t="b">
        <v>0</v>
      </c>
      <c r="I844" s="217" t="b">
        <v>0</v>
      </c>
      <c r="J844" s="152" t="str">
        <f t="shared" si="171"/>
        <v>-</v>
      </c>
      <c r="K844" s="218"/>
      <c r="L844" s="219"/>
      <c r="M844" s="220"/>
      <c r="N844" s="152" t="str">
        <f t="shared" si="172"/>
        <v>-</v>
      </c>
      <c r="O844" s="221"/>
      <c r="P844" s="222"/>
      <c r="Q844" s="214"/>
      <c r="R844" s="223"/>
      <c r="S844" s="213"/>
      <c r="T844" s="214"/>
      <c r="U844" s="79" t="str">
        <f>IF(ISBLANK(T844), "", VLOOKUP(T844, Z!$A$2:$C$4127, 3, FALSE))</f>
        <v/>
      </c>
      <c r="V844" s="225"/>
      <c r="W844" s="160">
        <f t="shared" si="173"/>
        <v>0</v>
      </c>
      <c r="X844" s="237"/>
      <c r="Y844" s="241">
        <f t="shared" si="174"/>
        <v>0</v>
      </c>
      <c r="Z844" s="242">
        <f t="shared" si="175"/>
        <v>15</v>
      </c>
      <c r="AA844" s="242">
        <v>0.75</v>
      </c>
      <c r="AB844" s="242">
        <f t="shared" si="169"/>
        <v>1.8</v>
      </c>
      <c r="AC844" s="242">
        <f t="shared" si="176"/>
        <v>43</v>
      </c>
      <c r="AD844" s="241" t="str" cm="1">
        <f t="array" ref="AD844">IFERROR(INDEX($AO$26:$AO$35, AF844), "-")</f>
        <v>-</v>
      </c>
      <c r="AE844" s="243" cm="1">
        <f t="array" ref="AE844">IFERROR(INDEX(($AP$26:$AS$35,$AP$36:$AV$40), IF($Y$20="B", MATCH($AF844, $AN$36:$AN$40, 0), MATCH($AF844, $AN$26:$AN$35, 0)), MATCH($AK844, $AP$25:$AV$25, 0), IF($Y$20="B", 2, 1)), 0)</f>
        <v>0</v>
      </c>
      <c r="AF844" s="244" t="str">
        <f t="shared" si="170"/>
        <v>-</v>
      </c>
      <c r="AG844" s="244" t="str">
        <f t="shared" si="177"/>
        <v>-</v>
      </c>
      <c r="AH844" s="245" t="str">
        <f t="shared" si="178"/>
        <v>-</v>
      </c>
      <c r="AI844" s="245" t="str">
        <f t="shared" si="179"/>
        <v>-</v>
      </c>
      <c r="AJ844" s="245" t="str" cm="1">
        <f t="array" ref="AJ844">IF($AG844=1, IF(ISBLANK($L844), "!", $L844), IFERROR(_xlfn.SWITCH(TRUE, AH844&lt;=0.5, "A", AH844&lt;=1, "B", AH844&lt;=1.5, "C", AH844&lt;=2, "D", AH844&lt;=2.5, "E", AH844&lt;=3, "F", AH844&lt;=1000, "G"), "-"))</f>
        <v>-</v>
      </c>
      <c r="AK844" s="245" t="str">
        <f t="shared" si="180"/>
        <v>-</v>
      </c>
      <c r="AL844" s="246" t="str">
        <f t="shared" si="181"/>
        <v>-</v>
      </c>
      <c r="AM844" s="237"/>
      <c r="AN844" s="237"/>
      <c r="AO844" s="237"/>
      <c r="AP844" s="237"/>
      <c r="AQ844" s="237"/>
      <c r="AR844" s="237"/>
      <c r="AS844" s="237"/>
      <c r="AT844" s="237"/>
      <c r="AU844" s="237"/>
      <c r="AV844" s="237"/>
      <c r="AW844" s="13"/>
      <c r="AX844" s="13"/>
    </row>
    <row r="845" spans="1:50" ht="12.75" customHeight="1" x14ac:dyDescent="0.2">
      <c r="A845" s="144">
        <f t="shared" si="168"/>
        <v>16</v>
      </c>
      <c r="B845" s="9">
        <v>822</v>
      </c>
      <c r="C845" s="213"/>
      <c r="D845" s="214"/>
      <c r="E845" s="79" t="str">
        <f>IF(ISBLANK(D845), "", VLOOKUP(D845, Z!$A$2:$C$4127, 3, FALSE))</f>
        <v/>
      </c>
      <c r="F845" s="215"/>
      <c r="G845" s="216"/>
      <c r="H845" s="217" t="b">
        <v>0</v>
      </c>
      <c r="I845" s="217" t="b">
        <v>0</v>
      </c>
      <c r="J845" s="152" t="str">
        <f t="shared" si="171"/>
        <v>-</v>
      </c>
      <c r="K845" s="218"/>
      <c r="L845" s="219"/>
      <c r="M845" s="220"/>
      <c r="N845" s="152" t="str">
        <f t="shared" si="172"/>
        <v>-</v>
      </c>
      <c r="O845" s="221"/>
      <c r="P845" s="222"/>
      <c r="Q845" s="214"/>
      <c r="R845" s="223"/>
      <c r="S845" s="213"/>
      <c r="T845" s="214"/>
      <c r="U845" s="79" t="str">
        <f>IF(ISBLANK(T845), "", VLOOKUP(T845, Z!$A$2:$C$4127, 3, FALSE))</f>
        <v/>
      </c>
      <c r="V845" s="225"/>
      <c r="W845" s="160">
        <f t="shared" si="173"/>
        <v>0</v>
      </c>
      <c r="X845" s="237"/>
      <c r="Y845" s="241">
        <f t="shared" si="174"/>
        <v>0</v>
      </c>
      <c r="Z845" s="242">
        <f t="shared" si="175"/>
        <v>15</v>
      </c>
      <c r="AA845" s="242">
        <v>0.75</v>
      </c>
      <c r="AB845" s="242">
        <f t="shared" si="169"/>
        <v>1.8</v>
      </c>
      <c r="AC845" s="242">
        <f t="shared" si="176"/>
        <v>43</v>
      </c>
      <c r="AD845" s="241" t="str" cm="1">
        <f t="array" ref="AD845">IFERROR(INDEX($AO$26:$AO$35, AF845), "-")</f>
        <v>-</v>
      </c>
      <c r="AE845" s="243" cm="1">
        <f t="array" ref="AE845">IFERROR(INDEX(($AP$26:$AS$35,$AP$36:$AV$40), IF($Y$20="B", MATCH($AF845, $AN$36:$AN$40, 0), MATCH($AF845, $AN$26:$AN$35, 0)), MATCH($AK845, $AP$25:$AV$25, 0), IF($Y$20="B", 2, 1)), 0)</f>
        <v>0</v>
      </c>
      <c r="AF845" s="244" t="str">
        <f t="shared" si="170"/>
        <v>-</v>
      </c>
      <c r="AG845" s="244" t="str">
        <f t="shared" si="177"/>
        <v>-</v>
      </c>
      <c r="AH845" s="245" t="str">
        <f t="shared" si="178"/>
        <v>-</v>
      </c>
      <c r="AI845" s="245" t="str">
        <f t="shared" si="179"/>
        <v>-</v>
      </c>
      <c r="AJ845" s="245" t="str" cm="1">
        <f t="array" ref="AJ845">IF($AG845=1, IF(ISBLANK($L845), "!", $L845), IFERROR(_xlfn.SWITCH(TRUE, AH845&lt;=0.5, "A", AH845&lt;=1, "B", AH845&lt;=1.5, "C", AH845&lt;=2, "D", AH845&lt;=2.5, "E", AH845&lt;=3, "F", AH845&lt;=1000, "G"), "-"))</f>
        <v>-</v>
      </c>
      <c r="AK845" s="245" t="str">
        <f t="shared" si="180"/>
        <v>-</v>
      </c>
      <c r="AL845" s="246" t="str">
        <f t="shared" si="181"/>
        <v>-</v>
      </c>
      <c r="AM845" s="237"/>
      <c r="AN845" s="237"/>
      <c r="AO845" s="237"/>
      <c r="AP845" s="237"/>
      <c r="AQ845" s="237"/>
      <c r="AR845" s="237"/>
      <c r="AS845" s="237"/>
      <c r="AT845" s="237"/>
      <c r="AU845" s="237"/>
      <c r="AV845" s="237"/>
      <c r="AW845" s="13"/>
      <c r="AX845" s="13"/>
    </row>
    <row r="846" spans="1:50" ht="12.75" customHeight="1" x14ac:dyDescent="0.2">
      <c r="A846" s="144">
        <f t="shared" si="168"/>
        <v>16</v>
      </c>
      <c r="B846" s="9">
        <v>823</v>
      </c>
      <c r="C846" s="213"/>
      <c r="D846" s="214"/>
      <c r="E846" s="79" t="str">
        <f>IF(ISBLANK(D846), "", VLOOKUP(D846, Z!$A$2:$C$4127, 3, FALSE))</f>
        <v/>
      </c>
      <c r="F846" s="215"/>
      <c r="G846" s="216"/>
      <c r="H846" s="217" t="b">
        <v>0</v>
      </c>
      <c r="I846" s="217" t="b">
        <v>0</v>
      </c>
      <c r="J846" s="152" t="str">
        <f t="shared" si="171"/>
        <v>-</v>
      </c>
      <c r="K846" s="218"/>
      <c r="L846" s="219"/>
      <c r="M846" s="220"/>
      <c r="N846" s="152" t="str">
        <f t="shared" si="172"/>
        <v>-</v>
      </c>
      <c r="O846" s="221"/>
      <c r="P846" s="222"/>
      <c r="Q846" s="214"/>
      <c r="R846" s="223"/>
      <c r="S846" s="213"/>
      <c r="T846" s="214"/>
      <c r="U846" s="79" t="str">
        <f>IF(ISBLANK(T846), "", VLOOKUP(T846, Z!$A$2:$C$4127, 3, FALSE))</f>
        <v/>
      </c>
      <c r="V846" s="225"/>
      <c r="W846" s="160">
        <f t="shared" si="173"/>
        <v>0</v>
      </c>
      <c r="X846" s="237"/>
      <c r="Y846" s="241">
        <f t="shared" si="174"/>
        <v>0</v>
      </c>
      <c r="Z846" s="242">
        <f t="shared" si="175"/>
        <v>15</v>
      </c>
      <c r="AA846" s="242">
        <v>0.75</v>
      </c>
      <c r="AB846" s="242">
        <f t="shared" si="169"/>
        <v>1.8</v>
      </c>
      <c r="AC846" s="242">
        <f t="shared" si="176"/>
        <v>43</v>
      </c>
      <c r="AD846" s="241" t="str" cm="1">
        <f t="array" ref="AD846">IFERROR(INDEX($AO$26:$AO$35, AF846), "-")</f>
        <v>-</v>
      </c>
      <c r="AE846" s="243" cm="1">
        <f t="array" ref="AE846">IFERROR(INDEX(($AP$26:$AS$35,$AP$36:$AV$40), IF($Y$20="B", MATCH($AF846, $AN$36:$AN$40, 0), MATCH($AF846, $AN$26:$AN$35, 0)), MATCH($AK846, $AP$25:$AV$25, 0), IF($Y$20="B", 2, 1)), 0)</f>
        <v>0</v>
      </c>
      <c r="AF846" s="244" t="str">
        <f t="shared" si="170"/>
        <v>-</v>
      </c>
      <c r="AG846" s="244" t="str">
        <f t="shared" si="177"/>
        <v>-</v>
      </c>
      <c r="AH846" s="245" t="str">
        <f t="shared" si="178"/>
        <v>-</v>
      </c>
      <c r="AI846" s="245" t="str">
        <f t="shared" si="179"/>
        <v>-</v>
      </c>
      <c r="AJ846" s="245" t="str" cm="1">
        <f t="array" ref="AJ846">IF($AG846=1, IF(ISBLANK($L846), "!", $L846), IFERROR(_xlfn.SWITCH(TRUE, AH846&lt;=0.5, "A", AH846&lt;=1, "B", AH846&lt;=1.5, "C", AH846&lt;=2, "D", AH846&lt;=2.5, "E", AH846&lt;=3, "F", AH846&lt;=1000, "G"), "-"))</f>
        <v>-</v>
      </c>
      <c r="AK846" s="245" t="str">
        <f t="shared" si="180"/>
        <v>-</v>
      </c>
      <c r="AL846" s="246" t="str">
        <f t="shared" si="181"/>
        <v>-</v>
      </c>
      <c r="AM846" s="237"/>
      <c r="AN846" s="237"/>
      <c r="AO846" s="237"/>
      <c r="AP846" s="237"/>
      <c r="AQ846" s="237"/>
      <c r="AR846" s="237"/>
      <c r="AS846" s="237"/>
      <c r="AT846" s="237"/>
      <c r="AU846" s="237"/>
      <c r="AV846" s="237"/>
      <c r="AW846" s="13"/>
      <c r="AX846" s="13"/>
    </row>
    <row r="847" spans="1:50" ht="12.75" customHeight="1" x14ac:dyDescent="0.2">
      <c r="A847" s="144">
        <f t="shared" si="168"/>
        <v>16</v>
      </c>
      <c r="B847" s="9">
        <v>824</v>
      </c>
      <c r="C847" s="213"/>
      <c r="D847" s="214"/>
      <c r="E847" s="79" t="str">
        <f>IF(ISBLANK(D847), "", VLOOKUP(D847, Z!$A$2:$C$4127, 3, FALSE))</f>
        <v/>
      </c>
      <c r="F847" s="215"/>
      <c r="G847" s="216"/>
      <c r="H847" s="217" t="b">
        <v>0</v>
      </c>
      <c r="I847" s="217" t="b">
        <v>0</v>
      </c>
      <c r="J847" s="152" t="str">
        <f t="shared" si="171"/>
        <v>-</v>
      </c>
      <c r="K847" s="218"/>
      <c r="L847" s="219"/>
      <c r="M847" s="220"/>
      <c r="N847" s="152" t="str">
        <f t="shared" si="172"/>
        <v>-</v>
      </c>
      <c r="O847" s="221"/>
      <c r="P847" s="222"/>
      <c r="Q847" s="214"/>
      <c r="R847" s="223"/>
      <c r="S847" s="213"/>
      <c r="T847" s="214"/>
      <c r="U847" s="79" t="str">
        <f>IF(ISBLANK(T847), "", VLOOKUP(T847, Z!$A$2:$C$4127, 3, FALSE))</f>
        <v/>
      </c>
      <c r="V847" s="225"/>
      <c r="W847" s="160">
        <f t="shared" si="173"/>
        <v>0</v>
      </c>
      <c r="X847" s="237"/>
      <c r="Y847" s="241">
        <f t="shared" si="174"/>
        <v>0</v>
      </c>
      <c r="Z847" s="242">
        <f t="shared" si="175"/>
        <v>15</v>
      </c>
      <c r="AA847" s="242">
        <v>0.75</v>
      </c>
      <c r="AB847" s="242">
        <f t="shared" si="169"/>
        <v>1.8</v>
      </c>
      <c r="AC847" s="242">
        <f t="shared" si="176"/>
        <v>43</v>
      </c>
      <c r="AD847" s="241" t="str" cm="1">
        <f t="array" ref="AD847">IFERROR(INDEX($AO$26:$AO$35, AF847), "-")</f>
        <v>-</v>
      </c>
      <c r="AE847" s="243" cm="1">
        <f t="array" ref="AE847">IFERROR(INDEX(($AP$26:$AS$35,$AP$36:$AV$40), IF($Y$20="B", MATCH($AF847, $AN$36:$AN$40, 0), MATCH($AF847, $AN$26:$AN$35, 0)), MATCH($AK847, $AP$25:$AV$25, 0), IF($Y$20="B", 2, 1)), 0)</f>
        <v>0</v>
      </c>
      <c r="AF847" s="244" t="str">
        <f t="shared" si="170"/>
        <v>-</v>
      </c>
      <c r="AG847" s="244" t="str">
        <f t="shared" si="177"/>
        <v>-</v>
      </c>
      <c r="AH847" s="245" t="str">
        <f t="shared" si="178"/>
        <v>-</v>
      </c>
      <c r="AI847" s="245" t="str">
        <f t="shared" si="179"/>
        <v>-</v>
      </c>
      <c r="AJ847" s="245" t="str" cm="1">
        <f t="array" ref="AJ847">IF($AG847=1, IF(ISBLANK($L847), "!", $L847), IFERROR(_xlfn.SWITCH(TRUE, AH847&lt;=0.5, "A", AH847&lt;=1, "B", AH847&lt;=1.5, "C", AH847&lt;=2, "D", AH847&lt;=2.5, "E", AH847&lt;=3, "F", AH847&lt;=1000, "G"), "-"))</f>
        <v>-</v>
      </c>
      <c r="AK847" s="245" t="str">
        <f t="shared" si="180"/>
        <v>-</v>
      </c>
      <c r="AL847" s="246" t="str">
        <f t="shared" si="181"/>
        <v>-</v>
      </c>
      <c r="AM847" s="237"/>
      <c r="AN847" s="237"/>
      <c r="AO847" s="237"/>
      <c r="AP847" s="237"/>
      <c r="AQ847" s="237"/>
      <c r="AR847" s="237"/>
      <c r="AS847" s="237"/>
      <c r="AT847" s="237"/>
      <c r="AU847" s="237"/>
      <c r="AV847" s="237"/>
      <c r="AW847" s="13"/>
      <c r="AX847" s="13"/>
    </row>
    <row r="848" spans="1:50" ht="12.75" customHeight="1" x14ac:dyDescent="0.2">
      <c r="A848" s="144">
        <f t="shared" si="168"/>
        <v>16</v>
      </c>
      <c r="B848" s="9">
        <v>825</v>
      </c>
      <c r="C848" s="213"/>
      <c r="D848" s="214"/>
      <c r="E848" s="79" t="str">
        <f>IF(ISBLANK(D848), "", VLOOKUP(D848, Z!$A$2:$C$4127, 3, FALSE))</f>
        <v/>
      </c>
      <c r="F848" s="215"/>
      <c r="G848" s="216"/>
      <c r="H848" s="217" t="b">
        <v>0</v>
      </c>
      <c r="I848" s="217" t="b">
        <v>0</v>
      </c>
      <c r="J848" s="152" t="str">
        <f t="shared" si="171"/>
        <v>-</v>
      </c>
      <c r="K848" s="218"/>
      <c r="L848" s="219"/>
      <c r="M848" s="220"/>
      <c r="N848" s="152" t="str">
        <f t="shared" si="172"/>
        <v>-</v>
      </c>
      <c r="O848" s="221"/>
      <c r="P848" s="222"/>
      <c r="Q848" s="214"/>
      <c r="R848" s="223"/>
      <c r="S848" s="213"/>
      <c r="T848" s="214"/>
      <c r="U848" s="79" t="str">
        <f>IF(ISBLANK(T848), "", VLOOKUP(T848, Z!$A$2:$C$4127, 3, FALSE))</f>
        <v/>
      </c>
      <c r="V848" s="225"/>
      <c r="W848" s="160">
        <f t="shared" si="173"/>
        <v>0</v>
      </c>
      <c r="X848" s="237"/>
      <c r="Y848" s="241">
        <f t="shared" si="174"/>
        <v>0</v>
      </c>
      <c r="Z848" s="242">
        <f t="shared" si="175"/>
        <v>15</v>
      </c>
      <c r="AA848" s="242">
        <v>0.75</v>
      </c>
      <c r="AB848" s="242">
        <f t="shared" si="169"/>
        <v>1.8</v>
      </c>
      <c r="AC848" s="242">
        <f t="shared" si="176"/>
        <v>43</v>
      </c>
      <c r="AD848" s="241" t="str" cm="1">
        <f t="array" ref="AD848">IFERROR(INDEX($AO$26:$AO$35, AF848), "-")</f>
        <v>-</v>
      </c>
      <c r="AE848" s="243" cm="1">
        <f t="array" ref="AE848">IFERROR(INDEX(($AP$26:$AS$35,$AP$36:$AV$40), IF($Y$20="B", MATCH($AF848, $AN$36:$AN$40, 0), MATCH($AF848, $AN$26:$AN$35, 0)), MATCH($AK848, $AP$25:$AV$25, 0), IF($Y$20="B", 2, 1)), 0)</f>
        <v>0</v>
      </c>
      <c r="AF848" s="244" t="str">
        <f t="shared" si="170"/>
        <v>-</v>
      </c>
      <c r="AG848" s="244" t="str">
        <f t="shared" si="177"/>
        <v>-</v>
      </c>
      <c r="AH848" s="245" t="str">
        <f t="shared" si="178"/>
        <v>-</v>
      </c>
      <c r="AI848" s="245" t="str">
        <f t="shared" si="179"/>
        <v>-</v>
      </c>
      <c r="AJ848" s="245" t="str" cm="1">
        <f t="array" ref="AJ848">IF($AG848=1, IF(ISBLANK($L848), "!", $L848), IFERROR(_xlfn.SWITCH(TRUE, AH848&lt;=0.5, "A", AH848&lt;=1, "B", AH848&lt;=1.5, "C", AH848&lt;=2, "D", AH848&lt;=2.5, "E", AH848&lt;=3, "F", AH848&lt;=1000, "G"), "-"))</f>
        <v>-</v>
      </c>
      <c r="AK848" s="245" t="str">
        <f t="shared" si="180"/>
        <v>-</v>
      </c>
      <c r="AL848" s="246" t="str">
        <f t="shared" si="181"/>
        <v>-</v>
      </c>
      <c r="AM848" s="237"/>
      <c r="AN848" s="237"/>
      <c r="AO848" s="237"/>
      <c r="AP848" s="237"/>
      <c r="AQ848" s="237"/>
      <c r="AR848" s="237"/>
      <c r="AS848" s="237"/>
      <c r="AT848" s="237"/>
      <c r="AU848" s="237"/>
      <c r="AV848" s="237"/>
      <c r="AW848" s="13"/>
      <c r="AX848" s="13"/>
    </row>
    <row r="849" spans="1:50" ht="12.75" customHeight="1" x14ac:dyDescent="0.2">
      <c r="A849" s="144">
        <f t="shared" si="168"/>
        <v>16</v>
      </c>
      <c r="B849" s="9">
        <v>826</v>
      </c>
      <c r="C849" s="213"/>
      <c r="D849" s="214"/>
      <c r="E849" s="79" t="str">
        <f>IF(ISBLANK(D849), "", VLOOKUP(D849, Z!$A$2:$C$4127, 3, FALSE))</f>
        <v/>
      </c>
      <c r="F849" s="215"/>
      <c r="G849" s="216"/>
      <c r="H849" s="217" t="b">
        <v>0</v>
      </c>
      <c r="I849" s="217" t="b">
        <v>0</v>
      </c>
      <c r="J849" s="152" t="str">
        <f t="shared" si="171"/>
        <v>-</v>
      </c>
      <c r="K849" s="218"/>
      <c r="L849" s="219"/>
      <c r="M849" s="220"/>
      <c r="N849" s="152" t="str">
        <f t="shared" si="172"/>
        <v>-</v>
      </c>
      <c r="O849" s="221"/>
      <c r="P849" s="222"/>
      <c r="Q849" s="214"/>
      <c r="R849" s="223"/>
      <c r="S849" s="213"/>
      <c r="T849" s="214"/>
      <c r="U849" s="79" t="str">
        <f>IF(ISBLANK(T849), "", VLOOKUP(T849, Z!$A$2:$C$4127, 3, FALSE))</f>
        <v/>
      </c>
      <c r="V849" s="225"/>
      <c r="W849" s="160">
        <f t="shared" si="173"/>
        <v>0</v>
      </c>
      <c r="X849" s="237"/>
      <c r="Y849" s="241">
        <f t="shared" si="174"/>
        <v>0</v>
      </c>
      <c r="Z849" s="242">
        <f t="shared" si="175"/>
        <v>15</v>
      </c>
      <c r="AA849" s="242">
        <v>0.75</v>
      </c>
      <c r="AB849" s="242">
        <f t="shared" si="169"/>
        <v>1.8</v>
      </c>
      <c r="AC849" s="242">
        <f t="shared" si="176"/>
        <v>43</v>
      </c>
      <c r="AD849" s="241" t="str" cm="1">
        <f t="array" ref="AD849">IFERROR(INDEX($AO$26:$AO$35, AF849), "-")</f>
        <v>-</v>
      </c>
      <c r="AE849" s="243" cm="1">
        <f t="array" ref="AE849">IFERROR(INDEX(($AP$26:$AS$35,$AP$36:$AV$40), IF($Y$20="B", MATCH($AF849, $AN$36:$AN$40, 0), MATCH($AF849, $AN$26:$AN$35, 0)), MATCH($AK849, $AP$25:$AV$25, 0), IF($Y$20="B", 2, 1)), 0)</f>
        <v>0</v>
      </c>
      <c r="AF849" s="244" t="str">
        <f t="shared" si="170"/>
        <v>-</v>
      </c>
      <c r="AG849" s="244" t="str">
        <f t="shared" si="177"/>
        <v>-</v>
      </c>
      <c r="AH849" s="245" t="str">
        <f t="shared" si="178"/>
        <v>-</v>
      </c>
      <c r="AI849" s="245" t="str">
        <f t="shared" si="179"/>
        <v>-</v>
      </c>
      <c r="AJ849" s="245" t="str" cm="1">
        <f t="array" ref="AJ849">IF($AG849=1, IF(ISBLANK($L849), "!", $L849), IFERROR(_xlfn.SWITCH(TRUE, AH849&lt;=0.5, "A", AH849&lt;=1, "B", AH849&lt;=1.5, "C", AH849&lt;=2, "D", AH849&lt;=2.5, "E", AH849&lt;=3, "F", AH849&lt;=1000, "G"), "-"))</f>
        <v>-</v>
      </c>
      <c r="AK849" s="245" t="str">
        <f t="shared" si="180"/>
        <v>-</v>
      </c>
      <c r="AL849" s="246" t="str">
        <f t="shared" si="181"/>
        <v>-</v>
      </c>
      <c r="AM849" s="237"/>
      <c r="AN849" s="237"/>
      <c r="AO849" s="237"/>
      <c r="AP849" s="237"/>
      <c r="AQ849" s="237"/>
      <c r="AR849" s="237"/>
      <c r="AS849" s="237"/>
      <c r="AT849" s="237"/>
      <c r="AU849" s="237"/>
      <c r="AV849" s="237"/>
      <c r="AW849" s="13"/>
      <c r="AX849" s="13"/>
    </row>
    <row r="850" spans="1:50" ht="12.75" customHeight="1" x14ac:dyDescent="0.2">
      <c r="A850" s="144">
        <f t="shared" si="168"/>
        <v>16</v>
      </c>
      <c r="B850" s="9">
        <v>827</v>
      </c>
      <c r="C850" s="213"/>
      <c r="D850" s="214"/>
      <c r="E850" s="79" t="str">
        <f>IF(ISBLANK(D850), "", VLOOKUP(D850, Z!$A$2:$C$4127, 3, FALSE))</f>
        <v/>
      </c>
      <c r="F850" s="215"/>
      <c r="G850" s="216"/>
      <c r="H850" s="217" t="b">
        <v>0</v>
      </c>
      <c r="I850" s="217" t="b">
        <v>0</v>
      </c>
      <c r="J850" s="152" t="str">
        <f t="shared" si="171"/>
        <v>-</v>
      </c>
      <c r="K850" s="218"/>
      <c r="L850" s="219"/>
      <c r="M850" s="220"/>
      <c r="N850" s="152" t="str">
        <f t="shared" si="172"/>
        <v>-</v>
      </c>
      <c r="O850" s="221"/>
      <c r="P850" s="222"/>
      <c r="Q850" s="214"/>
      <c r="R850" s="223"/>
      <c r="S850" s="213"/>
      <c r="T850" s="214"/>
      <c r="U850" s="79" t="str">
        <f>IF(ISBLANK(T850), "", VLOOKUP(T850, Z!$A$2:$C$4127, 3, FALSE))</f>
        <v/>
      </c>
      <c r="V850" s="225"/>
      <c r="W850" s="160">
        <f t="shared" si="173"/>
        <v>0</v>
      </c>
      <c r="X850" s="237"/>
      <c r="Y850" s="241">
        <f t="shared" si="174"/>
        <v>0</v>
      </c>
      <c r="Z850" s="242">
        <f t="shared" si="175"/>
        <v>15</v>
      </c>
      <c r="AA850" s="242">
        <v>0.75</v>
      </c>
      <c r="AB850" s="242">
        <f t="shared" si="169"/>
        <v>1.8</v>
      </c>
      <c r="AC850" s="242">
        <f t="shared" si="176"/>
        <v>43</v>
      </c>
      <c r="AD850" s="241" t="str" cm="1">
        <f t="array" ref="AD850">IFERROR(INDEX($AO$26:$AO$35, AF850), "-")</f>
        <v>-</v>
      </c>
      <c r="AE850" s="243" cm="1">
        <f t="array" ref="AE850">IFERROR(INDEX(($AP$26:$AS$35,$AP$36:$AV$40), IF($Y$20="B", MATCH($AF850, $AN$36:$AN$40, 0), MATCH($AF850, $AN$26:$AN$35, 0)), MATCH($AK850, $AP$25:$AV$25, 0), IF($Y$20="B", 2, 1)), 0)</f>
        <v>0</v>
      </c>
      <c r="AF850" s="244" t="str">
        <f t="shared" si="170"/>
        <v>-</v>
      </c>
      <c r="AG850" s="244" t="str">
        <f t="shared" si="177"/>
        <v>-</v>
      </c>
      <c r="AH850" s="245" t="str">
        <f t="shared" si="178"/>
        <v>-</v>
      </c>
      <c r="AI850" s="245" t="str">
        <f t="shared" si="179"/>
        <v>-</v>
      </c>
      <c r="AJ850" s="245" t="str" cm="1">
        <f t="array" ref="AJ850">IF($AG850=1, IF(ISBLANK($L850), "!", $L850), IFERROR(_xlfn.SWITCH(TRUE, AH850&lt;=0.5, "A", AH850&lt;=1, "B", AH850&lt;=1.5, "C", AH850&lt;=2, "D", AH850&lt;=2.5, "E", AH850&lt;=3, "F", AH850&lt;=1000, "G"), "-"))</f>
        <v>-</v>
      </c>
      <c r="AK850" s="245" t="str">
        <f t="shared" si="180"/>
        <v>-</v>
      </c>
      <c r="AL850" s="246" t="str">
        <f t="shared" si="181"/>
        <v>-</v>
      </c>
      <c r="AM850" s="237"/>
      <c r="AN850" s="237"/>
      <c r="AO850" s="237"/>
      <c r="AP850" s="237"/>
      <c r="AQ850" s="237"/>
      <c r="AR850" s="237"/>
      <c r="AS850" s="237"/>
      <c r="AT850" s="237"/>
      <c r="AU850" s="237"/>
      <c r="AV850" s="237"/>
      <c r="AW850" s="13"/>
      <c r="AX850" s="13"/>
    </row>
    <row r="851" spans="1:50" ht="12.75" customHeight="1" x14ac:dyDescent="0.2">
      <c r="A851" s="144">
        <f t="shared" si="168"/>
        <v>16</v>
      </c>
      <c r="B851" s="9">
        <v>828</v>
      </c>
      <c r="C851" s="213"/>
      <c r="D851" s="214"/>
      <c r="E851" s="79" t="str">
        <f>IF(ISBLANK(D851), "", VLOOKUP(D851, Z!$A$2:$C$4127, 3, FALSE))</f>
        <v/>
      </c>
      <c r="F851" s="215"/>
      <c r="G851" s="216"/>
      <c r="H851" s="217" t="b">
        <v>0</v>
      </c>
      <c r="I851" s="217" t="b">
        <v>0</v>
      </c>
      <c r="J851" s="152" t="str">
        <f t="shared" si="171"/>
        <v>-</v>
      </c>
      <c r="K851" s="218"/>
      <c r="L851" s="219"/>
      <c r="M851" s="220"/>
      <c r="N851" s="152" t="str">
        <f t="shared" si="172"/>
        <v>-</v>
      </c>
      <c r="O851" s="221"/>
      <c r="P851" s="222"/>
      <c r="Q851" s="214"/>
      <c r="R851" s="223"/>
      <c r="S851" s="213"/>
      <c r="T851" s="214"/>
      <c r="U851" s="79" t="str">
        <f>IF(ISBLANK(T851), "", VLOOKUP(T851, Z!$A$2:$C$4127, 3, FALSE))</f>
        <v/>
      </c>
      <c r="V851" s="225"/>
      <c r="W851" s="160">
        <f t="shared" si="173"/>
        <v>0</v>
      </c>
      <c r="X851" s="237"/>
      <c r="Y851" s="241">
        <f t="shared" si="174"/>
        <v>0</v>
      </c>
      <c r="Z851" s="242">
        <f t="shared" si="175"/>
        <v>15</v>
      </c>
      <c r="AA851" s="242">
        <v>0.75</v>
      </c>
      <c r="AB851" s="242">
        <f t="shared" si="169"/>
        <v>1.8</v>
      </c>
      <c r="AC851" s="242">
        <f t="shared" si="176"/>
        <v>43</v>
      </c>
      <c r="AD851" s="241" t="str" cm="1">
        <f t="array" ref="AD851">IFERROR(INDEX($AO$26:$AO$35, AF851), "-")</f>
        <v>-</v>
      </c>
      <c r="AE851" s="243" cm="1">
        <f t="array" ref="AE851">IFERROR(INDEX(($AP$26:$AS$35,$AP$36:$AV$40), IF($Y$20="B", MATCH($AF851, $AN$36:$AN$40, 0), MATCH($AF851, $AN$26:$AN$35, 0)), MATCH($AK851, $AP$25:$AV$25, 0), IF($Y$20="B", 2, 1)), 0)</f>
        <v>0</v>
      </c>
      <c r="AF851" s="244" t="str">
        <f t="shared" si="170"/>
        <v>-</v>
      </c>
      <c r="AG851" s="244" t="str">
        <f t="shared" si="177"/>
        <v>-</v>
      </c>
      <c r="AH851" s="245" t="str">
        <f t="shared" si="178"/>
        <v>-</v>
      </c>
      <c r="AI851" s="245" t="str">
        <f t="shared" si="179"/>
        <v>-</v>
      </c>
      <c r="AJ851" s="245" t="str" cm="1">
        <f t="array" ref="AJ851">IF($AG851=1, IF(ISBLANK($L851), "!", $L851), IFERROR(_xlfn.SWITCH(TRUE, AH851&lt;=0.5, "A", AH851&lt;=1, "B", AH851&lt;=1.5, "C", AH851&lt;=2, "D", AH851&lt;=2.5, "E", AH851&lt;=3, "F", AH851&lt;=1000, "G"), "-"))</f>
        <v>-</v>
      </c>
      <c r="AK851" s="245" t="str">
        <f t="shared" si="180"/>
        <v>-</v>
      </c>
      <c r="AL851" s="246" t="str">
        <f t="shared" si="181"/>
        <v>-</v>
      </c>
      <c r="AM851" s="237"/>
      <c r="AN851" s="237"/>
      <c r="AO851" s="237"/>
      <c r="AP851" s="237"/>
      <c r="AQ851" s="237"/>
      <c r="AR851" s="237"/>
      <c r="AS851" s="237"/>
      <c r="AT851" s="237"/>
      <c r="AU851" s="237"/>
      <c r="AV851" s="237"/>
      <c r="AW851" s="13"/>
      <c r="AX851" s="13"/>
    </row>
    <row r="852" spans="1:50" ht="12.75" customHeight="1" x14ac:dyDescent="0.2">
      <c r="A852" s="144">
        <f t="shared" si="168"/>
        <v>16</v>
      </c>
      <c r="B852" s="9">
        <v>829</v>
      </c>
      <c r="C852" s="213"/>
      <c r="D852" s="214"/>
      <c r="E852" s="79" t="str">
        <f>IF(ISBLANK(D852), "", VLOOKUP(D852, Z!$A$2:$C$4127, 3, FALSE))</f>
        <v/>
      </c>
      <c r="F852" s="215"/>
      <c r="G852" s="216"/>
      <c r="H852" s="217" t="b">
        <v>0</v>
      </c>
      <c r="I852" s="217" t="b">
        <v>0</v>
      </c>
      <c r="J852" s="152" t="str">
        <f t="shared" si="171"/>
        <v>-</v>
      </c>
      <c r="K852" s="218"/>
      <c r="L852" s="219"/>
      <c r="M852" s="220"/>
      <c r="N852" s="152" t="str">
        <f t="shared" si="172"/>
        <v>-</v>
      </c>
      <c r="O852" s="221"/>
      <c r="P852" s="222"/>
      <c r="Q852" s="214"/>
      <c r="R852" s="223"/>
      <c r="S852" s="213"/>
      <c r="T852" s="214"/>
      <c r="U852" s="79" t="str">
        <f>IF(ISBLANK(T852), "", VLOOKUP(T852, Z!$A$2:$C$4127, 3, FALSE))</f>
        <v/>
      </c>
      <c r="V852" s="225"/>
      <c r="W852" s="160">
        <f t="shared" si="173"/>
        <v>0</v>
      </c>
      <c r="X852" s="237"/>
      <c r="Y852" s="241">
        <f t="shared" si="174"/>
        <v>0</v>
      </c>
      <c r="Z852" s="242">
        <f t="shared" si="175"/>
        <v>15</v>
      </c>
      <c r="AA852" s="242">
        <v>0.75</v>
      </c>
      <c r="AB852" s="242">
        <f t="shared" si="169"/>
        <v>1.8</v>
      </c>
      <c r="AC852" s="242">
        <f t="shared" si="176"/>
        <v>43</v>
      </c>
      <c r="AD852" s="241" t="str" cm="1">
        <f t="array" ref="AD852">IFERROR(INDEX($AO$26:$AO$35, AF852), "-")</f>
        <v>-</v>
      </c>
      <c r="AE852" s="243" cm="1">
        <f t="array" ref="AE852">IFERROR(INDEX(($AP$26:$AS$35,$AP$36:$AV$40), IF($Y$20="B", MATCH($AF852, $AN$36:$AN$40, 0), MATCH($AF852, $AN$26:$AN$35, 0)), MATCH($AK852, $AP$25:$AV$25, 0), IF($Y$20="B", 2, 1)), 0)</f>
        <v>0</v>
      </c>
      <c r="AF852" s="244" t="str">
        <f t="shared" si="170"/>
        <v>-</v>
      </c>
      <c r="AG852" s="244" t="str">
        <f t="shared" si="177"/>
        <v>-</v>
      </c>
      <c r="AH852" s="245" t="str">
        <f t="shared" si="178"/>
        <v>-</v>
      </c>
      <c r="AI852" s="245" t="str">
        <f t="shared" si="179"/>
        <v>-</v>
      </c>
      <c r="AJ852" s="245" t="str" cm="1">
        <f t="array" ref="AJ852">IF($AG852=1, IF(ISBLANK($L852), "!", $L852), IFERROR(_xlfn.SWITCH(TRUE, AH852&lt;=0.5, "A", AH852&lt;=1, "B", AH852&lt;=1.5, "C", AH852&lt;=2, "D", AH852&lt;=2.5, "E", AH852&lt;=3, "F", AH852&lt;=1000, "G"), "-"))</f>
        <v>-</v>
      </c>
      <c r="AK852" s="245" t="str">
        <f t="shared" si="180"/>
        <v>-</v>
      </c>
      <c r="AL852" s="246" t="str">
        <f t="shared" si="181"/>
        <v>-</v>
      </c>
      <c r="AM852" s="237"/>
      <c r="AN852" s="237"/>
      <c r="AO852" s="237"/>
      <c r="AP852" s="237"/>
      <c r="AQ852" s="237"/>
      <c r="AR852" s="237"/>
      <c r="AS852" s="237"/>
      <c r="AT852" s="237"/>
      <c r="AU852" s="237"/>
      <c r="AV852" s="237"/>
      <c r="AW852" s="13"/>
      <c r="AX852" s="13"/>
    </row>
    <row r="853" spans="1:50" ht="12.75" customHeight="1" x14ac:dyDescent="0.2">
      <c r="A853" s="144">
        <f t="shared" si="168"/>
        <v>16</v>
      </c>
      <c r="B853" s="9">
        <v>830</v>
      </c>
      <c r="C853" s="213"/>
      <c r="D853" s="214"/>
      <c r="E853" s="79" t="str">
        <f>IF(ISBLANK(D853), "", VLOOKUP(D853, Z!$A$2:$C$4127, 3, FALSE))</f>
        <v/>
      </c>
      <c r="F853" s="215"/>
      <c r="G853" s="216"/>
      <c r="H853" s="217" t="b">
        <v>0</v>
      </c>
      <c r="I853" s="217" t="b">
        <v>0</v>
      </c>
      <c r="J853" s="152" t="str">
        <f t="shared" si="171"/>
        <v>-</v>
      </c>
      <c r="K853" s="218"/>
      <c r="L853" s="219"/>
      <c r="M853" s="220"/>
      <c r="N853" s="152" t="str">
        <f t="shared" si="172"/>
        <v>-</v>
      </c>
      <c r="O853" s="221"/>
      <c r="P853" s="222"/>
      <c r="Q853" s="214"/>
      <c r="R853" s="223"/>
      <c r="S853" s="213"/>
      <c r="T853" s="214"/>
      <c r="U853" s="79" t="str">
        <f>IF(ISBLANK(T853), "", VLOOKUP(T853, Z!$A$2:$C$4127, 3, FALSE))</f>
        <v/>
      </c>
      <c r="V853" s="225"/>
      <c r="W853" s="160">
        <f t="shared" si="173"/>
        <v>0</v>
      </c>
      <c r="X853" s="237"/>
      <c r="Y853" s="241">
        <f t="shared" si="174"/>
        <v>0</v>
      </c>
      <c r="Z853" s="242">
        <f t="shared" si="175"/>
        <v>15</v>
      </c>
      <c r="AA853" s="242">
        <v>0.75</v>
      </c>
      <c r="AB853" s="242">
        <f t="shared" si="169"/>
        <v>1.8</v>
      </c>
      <c r="AC853" s="242">
        <f t="shared" si="176"/>
        <v>43</v>
      </c>
      <c r="AD853" s="241" t="str" cm="1">
        <f t="array" ref="AD853">IFERROR(INDEX($AO$26:$AO$35, AF853), "-")</f>
        <v>-</v>
      </c>
      <c r="AE853" s="243" cm="1">
        <f t="array" ref="AE853">IFERROR(INDEX(($AP$26:$AS$35,$AP$36:$AV$40), IF($Y$20="B", MATCH($AF853, $AN$36:$AN$40, 0), MATCH($AF853, $AN$26:$AN$35, 0)), MATCH($AK853, $AP$25:$AV$25, 0), IF($Y$20="B", 2, 1)), 0)</f>
        <v>0</v>
      </c>
      <c r="AF853" s="244" t="str">
        <f t="shared" si="170"/>
        <v>-</v>
      </c>
      <c r="AG853" s="244" t="str">
        <f t="shared" si="177"/>
        <v>-</v>
      </c>
      <c r="AH853" s="245" t="str">
        <f t="shared" si="178"/>
        <v>-</v>
      </c>
      <c r="AI853" s="245" t="str">
        <f t="shared" si="179"/>
        <v>-</v>
      </c>
      <c r="AJ853" s="245" t="str" cm="1">
        <f t="array" ref="AJ853">IF($AG853=1, IF(ISBLANK($L853), "!", $L853), IFERROR(_xlfn.SWITCH(TRUE, AH853&lt;=0.5, "A", AH853&lt;=1, "B", AH853&lt;=1.5, "C", AH853&lt;=2, "D", AH853&lt;=2.5, "E", AH853&lt;=3, "F", AH853&lt;=1000, "G"), "-"))</f>
        <v>-</v>
      </c>
      <c r="AK853" s="245" t="str">
        <f t="shared" si="180"/>
        <v>-</v>
      </c>
      <c r="AL853" s="246" t="str">
        <f t="shared" si="181"/>
        <v>-</v>
      </c>
      <c r="AM853" s="237"/>
      <c r="AN853" s="237"/>
      <c r="AO853" s="237"/>
      <c r="AP853" s="237"/>
      <c r="AQ853" s="237"/>
      <c r="AR853" s="237"/>
      <c r="AS853" s="237"/>
      <c r="AT853" s="237"/>
      <c r="AU853" s="237"/>
      <c r="AV853" s="237"/>
      <c r="AW853" s="13"/>
      <c r="AX853" s="13"/>
    </row>
    <row r="854" spans="1:50" ht="12.75" customHeight="1" x14ac:dyDescent="0.2">
      <c r="A854" s="144">
        <f t="shared" si="168"/>
        <v>16</v>
      </c>
      <c r="B854" s="9">
        <v>831</v>
      </c>
      <c r="C854" s="213"/>
      <c r="D854" s="214"/>
      <c r="E854" s="79" t="str">
        <f>IF(ISBLANK(D854), "", VLOOKUP(D854, Z!$A$2:$C$4127, 3, FALSE))</f>
        <v/>
      </c>
      <c r="F854" s="215"/>
      <c r="G854" s="216"/>
      <c r="H854" s="217" t="b">
        <v>0</v>
      </c>
      <c r="I854" s="217" t="b">
        <v>0</v>
      </c>
      <c r="J854" s="152" t="str">
        <f t="shared" si="171"/>
        <v>-</v>
      </c>
      <c r="K854" s="218"/>
      <c r="L854" s="219"/>
      <c r="M854" s="220"/>
      <c r="N854" s="152" t="str">
        <f t="shared" si="172"/>
        <v>-</v>
      </c>
      <c r="O854" s="221"/>
      <c r="P854" s="222"/>
      <c r="Q854" s="214"/>
      <c r="R854" s="223"/>
      <c r="S854" s="213"/>
      <c r="T854" s="214"/>
      <c r="U854" s="79" t="str">
        <f>IF(ISBLANK(T854), "", VLOOKUP(T854, Z!$A$2:$C$4127, 3, FALSE))</f>
        <v/>
      </c>
      <c r="V854" s="225"/>
      <c r="W854" s="160">
        <f t="shared" si="173"/>
        <v>0</v>
      </c>
      <c r="X854" s="237"/>
      <c r="Y854" s="241">
        <f t="shared" si="174"/>
        <v>0</v>
      </c>
      <c r="Z854" s="242">
        <f t="shared" si="175"/>
        <v>15</v>
      </c>
      <c r="AA854" s="242">
        <v>0.75</v>
      </c>
      <c r="AB854" s="242">
        <f t="shared" si="169"/>
        <v>1.8</v>
      </c>
      <c r="AC854" s="242">
        <f t="shared" si="176"/>
        <v>43</v>
      </c>
      <c r="AD854" s="241" t="str" cm="1">
        <f t="array" ref="AD854">IFERROR(INDEX($AO$26:$AO$35, AF854), "-")</f>
        <v>-</v>
      </c>
      <c r="AE854" s="243" cm="1">
        <f t="array" ref="AE854">IFERROR(INDEX(($AP$26:$AS$35,$AP$36:$AV$40), IF($Y$20="B", MATCH($AF854, $AN$36:$AN$40, 0), MATCH($AF854, $AN$26:$AN$35, 0)), MATCH($AK854, $AP$25:$AV$25, 0), IF($Y$20="B", 2, 1)), 0)</f>
        <v>0</v>
      </c>
      <c r="AF854" s="244" t="str">
        <f t="shared" si="170"/>
        <v>-</v>
      </c>
      <c r="AG854" s="244" t="str">
        <f t="shared" si="177"/>
        <v>-</v>
      </c>
      <c r="AH854" s="245" t="str">
        <f t="shared" si="178"/>
        <v>-</v>
      </c>
      <c r="AI854" s="245" t="str">
        <f t="shared" si="179"/>
        <v>-</v>
      </c>
      <c r="AJ854" s="245" t="str" cm="1">
        <f t="array" ref="AJ854">IF($AG854=1, IF(ISBLANK($L854), "!", $L854), IFERROR(_xlfn.SWITCH(TRUE, AH854&lt;=0.5, "A", AH854&lt;=1, "B", AH854&lt;=1.5, "C", AH854&lt;=2, "D", AH854&lt;=2.5, "E", AH854&lt;=3, "F", AH854&lt;=1000, "G"), "-"))</f>
        <v>-</v>
      </c>
      <c r="AK854" s="245" t="str">
        <f t="shared" si="180"/>
        <v>-</v>
      </c>
      <c r="AL854" s="246" t="str">
        <f t="shared" si="181"/>
        <v>-</v>
      </c>
      <c r="AM854" s="237"/>
      <c r="AN854" s="237"/>
      <c r="AO854" s="237"/>
      <c r="AP854" s="237"/>
      <c r="AQ854" s="237"/>
      <c r="AR854" s="237"/>
      <c r="AS854" s="237"/>
      <c r="AT854" s="237"/>
      <c r="AU854" s="237"/>
      <c r="AV854" s="237"/>
      <c r="AW854" s="13"/>
      <c r="AX854" s="13"/>
    </row>
    <row r="855" spans="1:50" ht="12.75" customHeight="1" x14ac:dyDescent="0.2">
      <c r="A855" s="144">
        <f t="shared" si="168"/>
        <v>16</v>
      </c>
      <c r="B855" s="9">
        <v>832</v>
      </c>
      <c r="C855" s="213"/>
      <c r="D855" s="214"/>
      <c r="E855" s="79" t="str">
        <f>IF(ISBLANK(D855), "", VLOOKUP(D855, Z!$A$2:$C$4127, 3, FALSE))</f>
        <v/>
      </c>
      <c r="F855" s="215"/>
      <c r="G855" s="216"/>
      <c r="H855" s="217" t="b">
        <v>0</v>
      </c>
      <c r="I855" s="217" t="b">
        <v>0</v>
      </c>
      <c r="J855" s="152" t="str">
        <f t="shared" si="171"/>
        <v>-</v>
      </c>
      <c r="K855" s="218"/>
      <c r="L855" s="219"/>
      <c r="M855" s="220"/>
      <c r="N855" s="152" t="str">
        <f t="shared" si="172"/>
        <v>-</v>
      </c>
      <c r="O855" s="221"/>
      <c r="P855" s="222"/>
      <c r="Q855" s="214"/>
      <c r="R855" s="223"/>
      <c r="S855" s="213"/>
      <c r="T855" s="214"/>
      <c r="U855" s="79" t="str">
        <f>IF(ISBLANK(T855), "", VLOOKUP(T855, Z!$A$2:$C$4127, 3, FALSE))</f>
        <v/>
      </c>
      <c r="V855" s="225"/>
      <c r="W855" s="160">
        <f t="shared" si="173"/>
        <v>0</v>
      </c>
      <c r="X855" s="237"/>
      <c r="Y855" s="241">
        <f t="shared" si="174"/>
        <v>0</v>
      </c>
      <c r="Z855" s="242">
        <f t="shared" si="175"/>
        <v>15</v>
      </c>
      <c r="AA855" s="242">
        <v>0.75</v>
      </c>
      <c r="AB855" s="242">
        <f t="shared" si="169"/>
        <v>1.8</v>
      </c>
      <c r="AC855" s="242">
        <f t="shared" si="176"/>
        <v>43</v>
      </c>
      <c r="AD855" s="241" t="str" cm="1">
        <f t="array" ref="AD855">IFERROR(INDEX($AO$26:$AO$35, AF855), "-")</f>
        <v>-</v>
      </c>
      <c r="AE855" s="243" cm="1">
        <f t="array" ref="AE855">IFERROR(INDEX(($AP$26:$AS$35,$AP$36:$AV$40), IF($Y$20="B", MATCH($AF855, $AN$36:$AN$40, 0), MATCH($AF855, $AN$26:$AN$35, 0)), MATCH($AK855, $AP$25:$AV$25, 0), IF($Y$20="B", 2, 1)), 0)</f>
        <v>0</v>
      </c>
      <c r="AF855" s="244" t="str">
        <f t="shared" si="170"/>
        <v>-</v>
      </c>
      <c r="AG855" s="244" t="str">
        <f t="shared" si="177"/>
        <v>-</v>
      </c>
      <c r="AH855" s="245" t="str">
        <f t="shared" si="178"/>
        <v>-</v>
      </c>
      <c r="AI855" s="245" t="str">
        <f t="shared" si="179"/>
        <v>-</v>
      </c>
      <c r="AJ855" s="245" t="str" cm="1">
        <f t="array" ref="AJ855">IF($AG855=1, IF(ISBLANK($L855), "!", $L855), IFERROR(_xlfn.SWITCH(TRUE, AH855&lt;=0.5, "A", AH855&lt;=1, "B", AH855&lt;=1.5, "C", AH855&lt;=2, "D", AH855&lt;=2.5, "E", AH855&lt;=3, "F", AH855&lt;=1000, "G"), "-"))</f>
        <v>-</v>
      </c>
      <c r="AK855" s="245" t="str">
        <f t="shared" si="180"/>
        <v>-</v>
      </c>
      <c r="AL855" s="246" t="str">
        <f t="shared" si="181"/>
        <v>-</v>
      </c>
      <c r="AM855" s="237"/>
      <c r="AN855" s="237"/>
      <c r="AO855" s="237"/>
      <c r="AP855" s="237"/>
      <c r="AQ855" s="237"/>
      <c r="AR855" s="237"/>
      <c r="AS855" s="237"/>
      <c r="AT855" s="237"/>
      <c r="AU855" s="237"/>
      <c r="AV855" s="237"/>
      <c r="AW855" s="13"/>
      <c r="AX855" s="13"/>
    </row>
    <row r="856" spans="1:50" ht="12.75" customHeight="1" x14ac:dyDescent="0.2">
      <c r="A856" s="144">
        <f t="shared" ref="A856:A919" si="182">COUNTBLANK(C856:G856) + COUNTBLANK(O856:W856) + IF(I856, COUNTBLANK(K856:L856), COUNTBLANK(J856:N856))</f>
        <v>16</v>
      </c>
      <c r="B856" s="9">
        <v>833</v>
      </c>
      <c r="C856" s="213"/>
      <c r="D856" s="214"/>
      <c r="E856" s="79" t="str">
        <f>IF(ISBLANK(D856), "", VLOOKUP(D856, Z!$A$2:$C$4127, 3, FALSE))</f>
        <v/>
      </c>
      <c r="F856" s="215"/>
      <c r="G856" s="216"/>
      <c r="H856" s="217" t="b">
        <v>0</v>
      </c>
      <c r="I856" s="217" t="b">
        <v>0</v>
      </c>
      <c r="J856" s="152" t="str">
        <f t="shared" si="171"/>
        <v>-</v>
      </c>
      <c r="K856" s="218"/>
      <c r="L856" s="219"/>
      <c r="M856" s="220"/>
      <c r="N856" s="152" t="str">
        <f t="shared" si="172"/>
        <v>-</v>
      </c>
      <c r="O856" s="221"/>
      <c r="P856" s="222"/>
      <c r="Q856" s="214"/>
      <c r="R856" s="223"/>
      <c r="S856" s="213"/>
      <c r="T856" s="214"/>
      <c r="U856" s="79" t="str">
        <f>IF(ISBLANK(T856), "", VLOOKUP(T856, Z!$A$2:$C$4127, 3, FALSE))</f>
        <v/>
      </c>
      <c r="V856" s="225"/>
      <c r="W856" s="160">
        <f t="shared" si="173"/>
        <v>0</v>
      </c>
      <c r="X856" s="237"/>
      <c r="Y856" s="241">
        <f t="shared" si="174"/>
        <v>0</v>
      </c>
      <c r="Z856" s="242">
        <f t="shared" si="175"/>
        <v>15</v>
      </c>
      <c r="AA856" s="242">
        <v>0.75</v>
      </c>
      <c r="AB856" s="242">
        <f t="shared" ref="AB856:AB919" si="183">IF(H856, 1.4, 1.8)</f>
        <v>1.8</v>
      </c>
      <c r="AC856" s="242">
        <f t="shared" si="176"/>
        <v>43</v>
      </c>
      <c r="AD856" s="241" t="str" cm="1">
        <f t="array" ref="AD856">IFERROR(INDEX($AO$26:$AO$35, AF856), "-")</f>
        <v>-</v>
      </c>
      <c r="AE856" s="243" cm="1">
        <f t="array" ref="AE856">IFERROR(INDEX(($AP$26:$AS$35,$AP$36:$AV$40), IF($Y$20="B", MATCH($AF856, $AN$36:$AN$40, 0), MATCH($AF856, $AN$26:$AN$35, 0)), MATCH($AK856, $AP$25:$AV$25, 0), IF($Y$20="B", 2, 1)), 0)</f>
        <v>0</v>
      </c>
      <c r="AF856" s="244" t="str">
        <f t="shared" ref="AF856:AF919" si="184">IFERROR(MATCH($G856,INDEX(categories_EZ,,1),0),IFERROR(MATCH($G856,INDEX(categories_EZ,,2),0),IFERROR(MATCH($G856,INDEX(categories_EZ,,3),0),"-")))</f>
        <v>-</v>
      </c>
      <c r="AG856" s="244" t="str">
        <f t="shared" si="177"/>
        <v>-</v>
      </c>
      <c r="AH856" s="245" t="str">
        <f t="shared" si="178"/>
        <v>-</v>
      </c>
      <c r="AI856" s="245" t="str">
        <f t="shared" si="179"/>
        <v>-</v>
      </c>
      <c r="AJ856" s="245" t="str" cm="1">
        <f t="array" ref="AJ856">IF($AG856=1, IF(ISBLANK($L856), "!", $L856), IFERROR(_xlfn.SWITCH(TRUE, AH856&lt;=0.5, "A", AH856&lt;=1, "B", AH856&lt;=1.5, "C", AH856&lt;=2, "D", AH856&lt;=2.5, "E", AH856&lt;=3, "F", AH856&lt;=1000, "G"), "-"))</f>
        <v>-</v>
      </c>
      <c r="AK856" s="245" t="str">
        <f t="shared" si="180"/>
        <v>-</v>
      </c>
      <c r="AL856" s="246" t="str">
        <f t="shared" si="181"/>
        <v>-</v>
      </c>
      <c r="AM856" s="237"/>
      <c r="AN856" s="237"/>
      <c r="AO856" s="237"/>
      <c r="AP856" s="237"/>
      <c r="AQ856" s="237"/>
      <c r="AR856" s="237"/>
      <c r="AS856" s="237"/>
      <c r="AT856" s="237"/>
      <c r="AU856" s="237"/>
      <c r="AV856" s="237"/>
      <c r="AW856" s="13"/>
      <c r="AX856" s="13"/>
    </row>
    <row r="857" spans="1:50" ht="12.75" customHeight="1" x14ac:dyDescent="0.2">
      <c r="A857" s="144">
        <f t="shared" si="182"/>
        <v>16</v>
      </c>
      <c r="B857" s="9">
        <v>834</v>
      </c>
      <c r="C857" s="213"/>
      <c r="D857" s="214"/>
      <c r="E857" s="79" t="str">
        <f>IF(ISBLANK(D857), "", VLOOKUP(D857, Z!$A$2:$C$4127, 3, FALSE))</f>
        <v/>
      </c>
      <c r="F857" s="215"/>
      <c r="G857" s="216"/>
      <c r="H857" s="217" t="b">
        <v>0</v>
      </c>
      <c r="I857" s="217" t="b">
        <v>0</v>
      </c>
      <c r="J857" s="152" t="str">
        <f t="shared" ref="J857:J920" si="185">AD857</f>
        <v>-</v>
      </c>
      <c r="K857" s="218"/>
      <c r="L857" s="219"/>
      <c r="M857" s="220"/>
      <c r="N857" s="152" t="str">
        <f t="shared" ref="N857:N920" si="186">AJ857</f>
        <v>-</v>
      </c>
      <c r="O857" s="221"/>
      <c r="P857" s="222"/>
      <c r="Q857" s="214"/>
      <c r="R857" s="223"/>
      <c r="S857" s="213"/>
      <c r="T857" s="214"/>
      <c r="U857" s="79" t="str">
        <f>IF(ISBLANK(T857), "", VLOOKUP(T857, Z!$A$2:$C$4127, 3, FALSE))</f>
        <v/>
      </c>
      <c r="V857" s="225"/>
      <c r="W857" s="160">
        <f t="shared" ref="W857:W920" si="187">IF(AL857=TRUE, 0, $Y857 * 1000)</f>
        <v>0</v>
      </c>
      <c r="X857" s="237"/>
      <c r="Y857" s="241">
        <f t="shared" ref="Y857:Y920" si="188">IFERROR(AE857, 0)</f>
        <v>0</v>
      </c>
      <c r="Z857" s="242">
        <f t="shared" ref="Z857:Z920" si="189">IF($Y$20="A", 15, 5)</f>
        <v>15</v>
      </c>
      <c r="AA857" s="242">
        <v>0.75</v>
      </c>
      <c r="AB857" s="242">
        <f t="shared" si="183"/>
        <v>1.8</v>
      </c>
      <c r="AC857" s="242">
        <f t="shared" ref="AC857:AC920" si="190">IFERROR((16 + 15 * AB857), "-")</f>
        <v>43</v>
      </c>
      <c r="AD857" s="241" t="str" cm="1">
        <f t="array" ref="AD857">IFERROR(INDEX($AO$26:$AO$35, AF857), "-")</f>
        <v>-</v>
      </c>
      <c r="AE857" s="243" cm="1">
        <f t="array" ref="AE857">IFERROR(INDEX(($AP$26:$AS$35,$AP$36:$AV$40), IF($Y$20="B", MATCH($AF857, $AN$36:$AN$40, 0), MATCH($AF857, $AN$26:$AN$35, 0)), MATCH($AK857, $AP$25:$AV$25, 0), IF($Y$20="B", 2, 1)), 0)</f>
        <v>0</v>
      </c>
      <c r="AF857" s="244" t="str">
        <f t="shared" si="184"/>
        <v>-</v>
      </c>
      <c r="AG857" s="244" t="str">
        <f t="shared" ref="AG857:AG920" si="191">IF(ISNUMBER(AF857), IF($I857, 1, 2), "-")</f>
        <v>-</v>
      </c>
      <c r="AH857" s="245" t="str">
        <f t="shared" ref="AH857:AH920" si="192">IF(AND(M857&gt;0, AG857=2), M857/AC857, "-")</f>
        <v>-</v>
      </c>
      <c r="AI857" s="245" t="str">
        <f t="shared" ref="AI857:AI920" si="193">IF(M857&gt;0, MAX(M857/AC857 - 0.5, 0.5), "-")</f>
        <v>-</v>
      </c>
      <c r="AJ857" s="245" t="str" cm="1">
        <f t="array" ref="AJ857">IF($AG857=1, IF(ISBLANK($L857), "!", $L857), IFERROR(_xlfn.SWITCH(TRUE, AH857&lt;=0.5, "A", AH857&lt;=1, "B", AH857&lt;=1.5, "C", AH857&lt;=2, "D", AH857&lt;=2.5, "E", AH857&lt;=3, "F", AH857&lt;=1000, "G"), "-"))</f>
        <v>-</v>
      </c>
      <c r="AK857" s="245" t="str">
        <f t="shared" ref="AK857:AK920" si="194">IF(AJ857&lt;&gt;"-", IF($AG857=1, $AJ857, IF(AND($Y$20="A", AJ857&gt;"D"), "!", CHAR((MAX(CODE(AJ857)-1, CODE("A")))))), "-")</f>
        <v>-</v>
      </c>
      <c r="AL857" s="246" t="str">
        <f t="shared" ref="AL857:AL920" si="195">IF($Y$20="B", FALSE, IFERROR(AND(AG857&lt;&gt;1, AI857+0.5&gt;2), "-"))</f>
        <v>-</v>
      </c>
      <c r="AM857" s="237"/>
      <c r="AN857" s="237"/>
      <c r="AO857" s="237"/>
      <c r="AP857" s="237"/>
      <c r="AQ857" s="237"/>
      <c r="AR857" s="237"/>
      <c r="AS857" s="237"/>
      <c r="AT857" s="237"/>
      <c r="AU857" s="237"/>
      <c r="AV857" s="237"/>
      <c r="AW857" s="13"/>
      <c r="AX857" s="13"/>
    </row>
    <row r="858" spans="1:50" ht="12.75" customHeight="1" x14ac:dyDescent="0.2">
      <c r="A858" s="144">
        <f t="shared" si="182"/>
        <v>16</v>
      </c>
      <c r="B858" s="9">
        <v>835</v>
      </c>
      <c r="C858" s="213"/>
      <c r="D858" s="214"/>
      <c r="E858" s="79" t="str">
        <f>IF(ISBLANK(D858), "", VLOOKUP(D858, Z!$A$2:$C$4127, 3, FALSE))</f>
        <v/>
      </c>
      <c r="F858" s="215"/>
      <c r="G858" s="216"/>
      <c r="H858" s="217" t="b">
        <v>0</v>
      </c>
      <c r="I858" s="217" t="b">
        <v>0</v>
      </c>
      <c r="J858" s="152" t="str">
        <f t="shared" si="185"/>
        <v>-</v>
      </c>
      <c r="K858" s="218"/>
      <c r="L858" s="219"/>
      <c r="M858" s="220"/>
      <c r="N858" s="152" t="str">
        <f t="shared" si="186"/>
        <v>-</v>
      </c>
      <c r="O858" s="221"/>
      <c r="P858" s="222"/>
      <c r="Q858" s="214"/>
      <c r="R858" s="223"/>
      <c r="S858" s="213"/>
      <c r="T858" s="214"/>
      <c r="U858" s="79" t="str">
        <f>IF(ISBLANK(T858), "", VLOOKUP(T858, Z!$A$2:$C$4127, 3, FALSE))</f>
        <v/>
      </c>
      <c r="V858" s="225"/>
      <c r="W858" s="160">
        <f t="shared" si="187"/>
        <v>0</v>
      </c>
      <c r="X858" s="237"/>
      <c r="Y858" s="241">
        <f t="shared" si="188"/>
        <v>0</v>
      </c>
      <c r="Z858" s="242">
        <f t="shared" si="189"/>
        <v>15</v>
      </c>
      <c r="AA858" s="242">
        <v>0.75</v>
      </c>
      <c r="AB858" s="242">
        <f t="shared" si="183"/>
        <v>1.8</v>
      </c>
      <c r="AC858" s="242">
        <f t="shared" si="190"/>
        <v>43</v>
      </c>
      <c r="AD858" s="241" t="str" cm="1">
        <f t="array" ref="AD858">IFERROR(INDEX($AO$26:$AO$35, AF858), "-")</f>
        <v>-</v>
      </c>
      <c r="AE858" s="243" cm="1">
        <f t="array" ref="AE858">IFERROR(INDEX(($AP$26:$AS$35,$AP$36:$AV$40), IF($Y$20="B", MATCH($AF858, $AN$36:$AN$40, 0), MATCH($AF858, $AN$26:$AN$35, 0)), MATCH($AK858, $AP$25:$AV$25, 0), IF($Y$20="B", 2, 1)), 0)</f>
        <v>0</v>
      </c>
      <c r="AF858" s="244" t="str">
        <f t="shared" si="184"/>
        <v>-</v>
      </c>
      <c r="AG858" s="244" t="str">
        <f t="shared" si="191"/>
        <v>-</v>
      </c>
      <c r="AH858" s="245" t="str">
        <f t="shared" si="192"/>
        <v>-</v>
      </c>
      <c r="AI858" s="245" t="str">
        <f t="shared" si="193"/>
        <v>-</v>
      </c>
      <c r="AJ858" s="245" t="str" cm="1">
        <f t="array" ref="AJ858">IF($AG858=1, IF(ISBLANK($L858), "!", $L858), IFERROR(_xlfn.SWITCH(TRUE, AH858&lt;=0.5, "A", AH858&lt;=1, "B", AH858&lt;=1.5, "C", AH858&lt;=2, "D", AH858&lt;=2.5, "E", AH858&lt;=3, "F", AH858&lt;=1000, "G"), "-"))</f>
        <v>-</v>
      </c>
      <c r="AK858" s="245" t="str">
        <f t="shared" si="194"/>
        <v>-</v>
      </c>
      <c r="AL858" s="246" t="str">
        <f t="shared" si="195"/>
        <v>-</v>
      </c>
      <c r="AM858" s="237"/>
      <c r="AN858" s="237"/>
      <c r="AO858" s="237"/>
      <c r="AP858" s="237"/>
      <c r="AQ858" s="237"/>
      <c r="AR858" s="237"/>
      <c r="AS858" s="237"/>
      <c r="AT858" s="237"/>
      <c r="AU858" s="237"/>
      <c r="AV858" s="237"/>
      <c r="AW858" s="13"/>
      <c r="AX858" s="13"/>
    </row>
    <row r="859" spans="1:50" ht="12.75" customHeight="1" x14ac:dyDescent="0.2">
      <c r="A859" s="144">
        <f t="shared" si="182"/>
        <v>16</v>
      </c>
      <c r="B859" s="9">
        <v>836</v>
      </c>
      <c r="C859" s="213"/>
      <c r="D859" s="214"/>
      <c r="E859" s="79" t="str">
        <f>IF(ISBLANK(D859), "", VLOOKUP(D859, Z!$A$2:$C$4127, 3, FALSE))</f>
        <v/>
      </c>
      <c r="F859" s="215"/>
      <c r="G859" s="216"/>
      <c r="H859" s="217" t="b">
        <v>0</v>
      </c>
      <c r="I859" s="217" t="b">
        <v>0</v>
      </c>
      <c r="J859" s="152" t="str">
        <f t="shared" si="185"/>
        <v>-</v>
      </c>
      <c r="K859" s="218"/>
      <c r="L859" s="219"/>
      <c r="M859" s="220"/>
      <c r="N859" s="152" t="str">
        <f t="shared" si="186"/>
        <v>-</v>
      </c>
      <c r="O859" s="221"/>
      <c r="P859" s="222"/>
      <c r="Q859" s="214"/>
      <c r="R859" s="223"/>
      <c r="S859" s="213"/>
      <c r="T859" s="214"/>
      <c r="U859" s="79" t="str">
        <f>IF(ISBLANK(T859), "", VLOOKUP(T859, Z!$A$2:$C$4127, 3, FALSE))</f>
        <v/>
      </c>
      <c r="V859" s="225"/>
      <c r="W859" s="160">
        <f t="shared" si="187"/>
        <v>0</v>
      </c>
      <c r="X859" s="237"/>
      <c r="Y859" s="241">
        <f t="shared" si="188"/>
        <v>0</v>
      </c>
      <c r="Z859" s="242">
        <f t="shared" si="189"/>
        <v>15</v>
      </c>
      <c r="AA859" s="242">
        <v>0.75</v>
      </c>
      <c r="AB859" s="242">
        <f t="shared" si="183"/>
        <v>1.8</v>
      </c>
      <c r="AC859" s="242">
        <f t="shared" si="190"/>
        <v>43</v>
      </c>
      <c r="AD859" s="241" t="str" cm="1">
        <f t="array" ref="AD859">IFERROR(INDEX($AO$26:$AO$35, AF859), "-")</f>
        <v>-</v>
      </c>
      <c r="AE859" s="243" cm="1">
        <f t="array" ref="AE859">IFERROR(INDEX(($AP$26:$AS$35,$AP$36:$AV$40), IF($Y$20="B", MATCH($AF859, $AN$36:$AN$40, 0), MATCH($AF859, $AN$26:$AN$35, 0)), MATCH($AK859, $AP$25:$AV$25, 0), IF($Y$20="B", 2, 1)), 0)</f>
        <v>0</v>
      </c>
      <c r="AF859" s="244" t="str">
        <f t="shared" si="184"/>
        <v>-</v>
      </c>
      <c r="AG859" s="244" t="str">
        <f t="shared" si="191"/>
        <v>-</v>
      </c>
      <c r="AH859" s="245" t="str">
        <f t="shared" si="192"/>
        <v>-</v>
      </c>
      <c r="AI859" s="245" t="str">
        <f t="shared" si="193"/>
        <v>-</v>
      </c>
      <c r="AJ859" s="245" t="str" cm="1">
        <f t="array" ref="AJ859">IF($AG859=1, IF(ISBLANK($L859), "!", $L859), IFERROR(_xlfn.SWITCH(TRUE, AH859&lt;=0.5, "A", AH859&lt;=1, "B", AH859&lt;=1.5, "C", AH859&lt;=2, "D", AH859&lt;=2.5, "E", AH859&lt;=3, "F", AH859&lt;=1000, "G"), "-"))</f>
        <v>-</v>
      </c>
      <c r="AK859" s="245" t="str">
        <f t="shared" si="194"/>
        <v>-</v>
      </c>
      <c r="AL859" s="246" t="str">
        <f t="shared" si="195"/>
        <v>-</v>
      </c>
      <c r="AM859" s="237"/>
      <c r="AN859" s="237"/>
      <c r="AO859" s="237"/>
      <c r="AP859" s="237"/>
      <c r="AQ859" s="237"/>
      <c r="AR859" s="237"/>
      <c r="AS859" s="237"/>
      <c r="AT859" s="237"/>
      <c r="AU859" s="237"/>
      <c r="AV859" s="237"/>
      <c r="AW859" s="13"/>
      <c r="AX859" s="13"/>
    </row>
    <row r="860" spans="1:50" ht="12.75" customHeight="1" x14ac:dyDescent="0.2">
      <c r="A860" s="144">
        <f t="shared" si="182"/>
        <v>16</v>
      </c>
      <c r="B860" s="9">
        <v>837</v>
      </c>
      <c r="C860" s="213"/>
      <c r="D860" s="214"/>
      <c r="E860" s="79" t="str">
        <f>IF(ISBLANK(D860), "", VLOOKUP(D860, Z!$A$2:$C$4127, 3, FALSE))</f>
        <v/>
      </c>
      <c r="F860" s="215"/>
      <c r="G860" s="216"/>
      <c r="H860" s="217" t="b">
        <v>0</v>
      </c>
      <c r="I860" s="217" t="b">
        <v>0</v>
      </c>
      <c r="J860" s="152" t="str">
        <f t="shared" si="185"/>
        <v>-</v>
      </c>
      <c r="K860" s="218"/>
      <c r="L860" s="219"/>
      <c r="M860" s="220"/>
      <c r="N860" s="152" t="str">
        <f t="shared" si="186"/>
        <v>-</v>
      </c>
      <c r="O860" s="221"/>
      <c r="P860" s="222"/>
      <c r="Q860" s="214"/>
      <c r="R860" s="223"/>
      <c r="S860" s="213"/>
      <c r="T860" s="214"/>
      <c r="U860" s="79" t="str">
        <f>IF(ISBLANK(T860), "", VLOOKUP(T860, Z!$A$2:$C$4127, 3, FALSE))</f>
        <v/>
      </c>
      <c r="V860" s="225"/>
      <c r="W860" s="160">
        <f t="shared" si="187"/>
        <v>0</v>
      </c>
      <c r="X860" s="237"/>
      <c r="Y860" s="241">
        <f t="shared" si="188"/>
        <v>0</v>
      </c>
      <c r="Z860" s="242">
        <f t="shared" si="189"/>
        <v>15</v>
      </c>
      <c r="AA860" s="242">
        <v>0.75</v>
      </c>
      <c r="AB860" s="242">
        <f t="shared" si="183"/>
        <v>1.8</v>
      </c>
      <c r="AC860" s="242">
        <f t="shared" si="190"/>
        <v>43</v>
      </c>
      <c r="AD860" s="241" t="str" cm="1">
        <f t="array" ref="AD860">IFERROR(INDEX($AO$26:$AO$35, AF860), "-")</f>
        <v>-</v>
      </c>
      <c r="AE860" s="243" cm="1">
        <f t="array" ref="AE860">IFERROR(INDEX(($AP$26:$AS$35,$AP$36:$AV$40), IF($Y$20="B", MATCH($AF860, $AN$36:$AN$40, 0), MATCH($AF860, $AN$26:$AN$35, 0)), MATCH($AK860, $AP$25:$AV$25, 0), IF($Y$20="B", 2, 1)), 0)</f>
        <v>0</v>
      </c>
      <c r="AF860" s="244" t="str">
        <f t="shared" si="184"/>
        <v>-</v>
      </c>
      <c r="AG860" s="244" t="str">
        <f t="shared" si="191"/>
        <v>-</v>
      </c>
      <c r="AH860" s="245" t="str">
        <f t="shared" si="192"/>
        <v>-</v>
      </c>
      <c r="AI860" s="245" t="str">
        <f t="shared" si="193"/>
        <v>-</v>
      </c>
      <c r="AJ860" s="245" t="str" cm="1">
        <f t="array" ref="AJ860">IF($AG860=1, IF(ISBLANK($L860), "!", $L860), IFERROR(_xlfn.SWITCH(TRUE, AH860&lt;=0.5, "A", AH860&lt;=1, "B", AH860&lt;=1.5, "C", AH860&lt;=2, "D", AH860&lt;=2.5, "E", AH860&lt;=3, "F", AH860&lt;=1000, "G"), "-"))</f>
        <v>-</v>
      </c>
      <c r="AK860" s="245" t="str">
        <f t="shared" si="194"/>
        <v>-</v>
      </c>
      <c r="AL860" s="246" t="str">
        <f t="shared" si="195"/>
        <v>-</v>
      </c>
      <c r="AM860" s="237"/>
      <c r="AN860" s="237"/>
      <c r="AO860" s="237"/>
      <c r="AP860" s="237"/>
      <c r="AQ860" s="237"/>
      <c r="AR860" s="237"/>
      <c r="AS860" s="237"/>
      <c r="AT860" s="237"/>
      <c r="AU860" s="237"/>
      <c r="AV860" s="237"/>
      <c r="AW860" s="13"/>
      <c r="AX860" s="13"/>
    </row>
    <row r="861" spans="1:50" ht="12.75" customHeight="1" x14ac:dyDescent="0.2">
      <c r="A861" s="144">
        <f t="shared" si="182"/>
        <v>16</v>
      </c>
      <c r="B861" s="9">
        <v>838</v>
      </c>
      <c r="C861" s="213"/>
      <c r="D861" s="214"/>
      <c r="E861" s="79" t="str">
        <f>IF(ISBLANK(D861), "", VLOOKUP(D861, Z!$A$2:$C$4127, 3, FALSE))</f>
        <v/>
      </c>
      <c r="F861" s="215"/>
      <c r="G861" s="216"/>
      <c r="H861" s="217" t="b">
        <v>0</v>
      </c>
      <c r="I861" s="217" t="b">
        <v>0</v>
      </c>
      <c r="J861" s="152" t="str">
        <f t="shared" si="185"/>
        <v>-</v>
      </c>
      <c r="K861" s="218"/>
      <c r="L861" s="219"/>
      <c r="M861" s="220"/>
      <c r="N861" s="152" t="str">
        <f t="shared" si="186"/>
        <v>-</v>
      </c>
      <c r="O861" s="221"/>
      <c r="P861" s="222"/>
      <c r="Q861" s="214"/>
      <c r="R861" s="223"/>
      <c r="S861" s="213"/>
      <c r="T861" s="214"/>
      <c r="U861" s="79" t="str">
        <f>IF(ISBLANK(T861), "", VLOOKUP(T861, Z!$A$2:$C$4127, 3, FALSE))</f>
        <v/>
      </c>
      <c r="V861" s="225"/>
      <c r="W861" s="160">
        <f t="shared" si="187"/>
        <v>0</v>
      </c>
      <c r="X861" s="237"/>
      <c r="Y861" s="241">
        <f t="shared" si="188"/>
        <v>0</v>
      </c>
      <c r="Z861" s="242">
        <f t="shared" si="189"/>
        <v>15</v>
      </c>
      <c r="AA861" s="242">
        <v>0.75</v>
      </c>
      <c r="AB861" s="242">
        <f t="shared" si="183"/>
        <v>1.8</v>
      </c>
      <c r="AC861" s="242">
        <f t="shared" si="190"/>
        <v>43</v>
      </c>
      <c r="AD861" s="241" t="str" cm="1">
        <f t="array" ref="AD861">IFERROR(INDEX($AO$26:$AO$35, AF861), "-")</f>
        <v>-</v>
      </c>
      <c r="AE861" s="243" cm="1">
        <f t="array" ref="AE861">IFERROR(INDEX(($AP$26:$AS$35,$AP$36:$AV$40), IF($Y$20="B", MATCH($AF861, $AN$36:$AN$40, 0), MATCH($AF861, $AN$26:$AN$35, 0)), MATCH($AK861, $AP$25:$AV$25, 0), IF($Y$20="B", 2, 1)), 0)</f>
        <v>0</v>
      </c>
      <c r="AF861" s="244" t="str">
        <f t="shared" si="184"/>
        <v>-</v>
      </c>
      <c r="AG861" s="244" t="str">
        <f t="shared" si="191"/>
        <v>-</v>
      </c>
      <c r="AH861" s="245" t="str">
        <f t="shared" si="192"/>
        <v>-</v>
      </c>
      <c r="AI861" s="245" t="str">
        <f t="shared" si="193"/>
        <v>-</v>
      </c>
      <c r="AJ861" s="245" t="str" cm="1">
        <f t="array" ref="AJ861">IF($AG861=1, IF(ISBLANK($L861), "!", $L861), IFERROR(_xlfn.SWITCH(TRUE, AH861&lt;=0.5, "A", AH861&lt;=1, "B", AH861&lt;=1.5, "C", AH861&lt;=2, "D", AH861&lt;=2.5, "E", AH861&lt;=3, "F", AH861&lt;=1000, "G"), "-"))</f>
        <v>-</v>
      </c>
      <c r="AK861" s="245" t="str">
        <f t="shared" si="194"/>
        <v>-</v>
      </c>
      <c r="AL861" s="246" t="str">
        <f t="shared" si="195"/>
        <v>-</v>
      </c>
      <c r="AM861" s="237"/>
      <c r="AN861" s="237"/>
      <c r="AO861" s="237"/>
      <c r="AP861" s="237"/>
      <c r="AQ861" s="237"/>
      <c r="AR861" s="237"/>
      <c r="AS861" s="237"/>
      <c r="AT861" s="237"/>
      <c r="AU861" s="237"/>
      <c r="AV861" s="237"/>
      <c r="AW861" s="13"/>
      <c r="AX861" s="13"/>
    </row>
    <row r="862" spans="1:50" ht="12.75" customHeight="1" x14ac:dyDescent="0.2">
      <c r="A862" s="144">
        <f t="shared" si="182"/>
        <v>16</v>
      </c>
      <c r="B862" s="9">
        <v>839</v>
      </c>
      <c r="C862" s="213"/>
      <c r="D862" s="214"/>
      <c r="E862" s="79" t="str">
        <f>IF(ISBLANK(D862), "", VLOOKUP(D862, Z!$A$2:$C$4127, 3, FALSE))</f>
        <v/>
      </c>
      <c r="F862" s="215"/>
      <c r="G862" s="216"/>
      <c r="H862" s="217" t="b">
        <v>0</v>
      </c>
      <c r="I862" s="217" t="b">
        <v>0</v>
      </c>
      <c r="J862" s="152" t="str">
        <f t="shared" si="185"/>
        <v>-</v>
      </c>
      <c r="K862" s="218"/>
      <c r="L862" s="219"/>
      <c r="M862" s="220"/>
      <c r="N862" s="152" t="str">
        <f t="shared" si="186"/>
        <v>-</v>
      </c>
      <c r="O862" s="221"/>
      <c r="P862" s="222"/>
      <c r="Q862" s="214"/>
      <c r="R862" s="223"/>
      <c r="S862" s="213"/>
      <c r="T862" s="214"/>
      <c r="U862" s="79" t="str">
        <f>IF(ISBLANK(T862), "", VLOOKUP(T862, Z!$A$2:$C$4127, 3, FALSE))</f>
        <v/>
      </c>
      <c r="V862" s="225"/>
      <c r="W862" s="160">
        <f t="shared" si="187"/>
        <v>0</v>
      </c>
      <c r="X862" s="237"/>
      <c r="Y862" s="241">
        <f t="shared" si="188"/>
        <v>0</v>
      </c>
      <c r="Z862" s="242">
        <f t="shared" si="189"/>
        <v>15</v>
      </c>
      <c r="AA862" s="242">
        <v>0.75</v>
      </c>
      <c r="AB862" s="242">
        <f t="shared" si="183"/>
        <v>1.8</v>
      </c>
      <c r="AC862" s="242">
        <f t="shared" si="190"/>
        <v>43</v>
      </c>
      <c r="AD862" s="241" t="str" cm="1">
        <f t="array" ref="AD862">IFERROR(INDEX($AO$26:$AO$35, AF862), "-")</f>
        <v>-</v>
      </c>
      <c r="AE862" s="243" cm="1">
        <f t="array" ref="AE862">IFERROR(INDEX(($AP$26:$AS$35,$AP$36:$AV$40), IF($Y$20="B", MATCH($AF862, $AN$36:$AN$40, 0), MATCH($AF862, $AN$26:$AN$35, 0)), MATCH($AK862, $AP$25:$AV$25, 0), IF($Y$20="B", 2, 1)), 0)</f>
        <v>0</v>
      </c>
      <c r="AF862" s="244" t="str">
        <f t="shared" si="184"/>
        <v>-</v>
      </c>
      <c r="AG862" s="244" t="str">
        <f t="shared" si="191"/>
        <v>-</v>
      </c>
      <c r="AH862" s="245" t="str">
        <f t="shared" si="192"/>
        <v>-</v>
      </c>
      <c r="AI862" s="245" t="str">
        <f t="shared" si="193"/>
        <v>-</v>
      </c>
      <c r="AJ862" s="245" t="str" cm="1">
        <f t="array" ref="AJ862">IF($AG862=1, IF(ISBLANK($L862), "!", $L862), IFERROR(_xlfn.SWITCH(TRUE, AH862&lt;=0.5, "A", AH862&lt;=1, "B", AH862&lt;=1.5, "C", AH862&lt;=2, "D", AH862&lt;=2.5, "E", AH862&lt;=3, "F", AH862&lt;=1000, "G"), "-"))</f>
        <v>-</v>
      </c>
      <c r="AK862" s="245" t="str">
        <f t="shared" si="194"/>
        <v>-</v>
      </c>
      <c r="AL862" s="246" t="str">
        <f t="shared" si="195"/>
        <v>-</v>
      </c>
      <c r="AM862" s="237"/>
      <c r="AN862" s="237"/>
      <c r="AO862" s="237"/>
      <c r="AP862" s="237"/>
      <c r="AQ862" s="237"/>
      <c r="AR862" s="237"/>
      <c r="AS862" s="237"/>
      <c r="AT862" s="237"/>
      <c r="AU862" s="237"/>
      <c r="AV862" s="237"/>
      <c r="AW862" s="13"/>
      <c r="AX862" s="13"/>
    </row>
    <row r="863" spans="1:50" ht="12.75" customHeight="1" x14ac:dyDescent="0.2">
      <c r="A863" s="144">
        <f t="shared" si="182"/>
        <v>16</v>
      </c>
      <c r="B863" s="9">
        <v>840</v>
      </c>
      <c r="C863" s="213"/>
      <c r="D863" s="214"/>
      <c r="E863" s="79" t="str">
        <f>IF(ISBLANK(D863), "", VLOOKUP(D863, Z!$A$2:$C$4127, 3, FALSE))</f>
        <v/>
      </c>
      <c r="F863" s="215"/>
      <c r="G863" s="216"/>
      <c r="H863" s="217" t="b">
        <v>0</v>
      </c>
      <c r="I863" s="217" t="b">
        <v>0</v>
      </c>
      <c r="J863" s="152" t="str">
        <f t="shared" si="185"/>
        <v>-</v>
      </c>
      <c r="K863" s="218"/>
      <c r="L863" s="219"/>
      <c r="M863" s="220"/>
      <c r="N863" s="152" t="str">
        <f t="shared" si="186"/>
        <v>-</v>
      </c>
      <c r="O863" s="221"/>
      <c r="P863" s="222"/>
      <c r="Q863" s="214"/>
      <c r="R863" s="223"/>
      <c r="S863" s="213"/>
      <c r="T863" s="214"/>
      <c r="U863" s="79" t="str">
        <f>IF(ISBLANK(T863), "", VLOOKUP(T863, Z!$A$2:$C$4127, 3, FALSE))</f>
        <v/>
      </c>
      <c r="V863" s="225"/>
      <c r="W863" s="160">
        <f t="shared" si="187"/>
        <v>0</v>
      </c>
      <c r="X863" s="237"/>
      <c r="Y863" s="241">
        <f t="shared" si="188"/>
        <v>0</v>
      </c>
      <c r="Z863" s="242">
        <f t="shared" si="189"/>
        <v>15</v>
      </c>
      <c r="AA863" s="242">
        <v>0.75</v>
      </c>
      <c r="AB863" s="242">
        <f t="shared" si="183"/>
        <v>1.8</v>
      </c>
      <c r="AC863" s="242">
        <f t="shared" si="190"/>
        <v>43</v>
      </c>
      <c r="AD863" s="241" t="str" cm="1">
        <f t="array" ref="AD863">IFERROR(INDEX($AO$26:$AO$35, AF863), "-")</f>
        <v>-</v>
      </c>
      <c r="AE863" s="243" cm="1">
        <f t="array" ref="AE863">IFERROR(INDEX(($AP$26:$AS$35,$AP$36:$AV$40), IF($Y$20="B", MATCH($AF863, $AN$36:$AN$40, 0), MATCH($AF863, $AN$26:$AN$35, 0)), MATCH($AK863, $AP$25:$AV$25, 0), IF($Y$20="B", 2, 1)), 0)</f>
        <v>0</v>
      </c>
      <c r="AF863" s="244" t="str">
        <f t="shared" si="184"/>
        <v>-</v>
      </c>
      <c r="AG863" s="244" t="str">
        <f t="shared" si="191"/>
        <v>-</v>
      </c>
      <c r="AH863" s="245" t="str">
        <f t="shared" si="192"/>
        <v>-</v>
      </c>
      <c r="AI863" s="245" t="str">
        <f t="shared" si="193"/>
        <v>-</v>
      </c>
      <c r="AJ863" s="245" t="str" cm="1">
        <f t="array" ref="AJ863">IF($AG863=1, IF(ISBLANK($L863), "!", $L863), IFERROR(_xlfn.SWITCH(TRUE, AH863&lt;=0.5, "A", AH863&lt;=1, "B", AH863&lt;=1.5, "C", AH863&lt;=2, "D", AH863&lt;=2.5, "E", AH863&lt;=3, "F", AH863&lt;=1000, "G"), "-"))</f>
        <v>-</v>
      </c>
      <c r="AK863" s="245" t="str">
        <f t="shared" si="194"/>
        <v>-</v>
      </c>
      <c r="AL863" s="246" t="str">
        <f t="shared" si="195"/>
        <v>-</v>
      </c>
      <c r="AM863" s="237"/>
      <c r="AN863" s="237"/>
      <c r="AO863" s="237"/>
      <c r="AP863" s="237"/>
      <c r="AQ863" s="237"/>
      <c r="AR863" s="237"/>
      <c r="AS863" s="237"/>
      <c r="AT863" s="237"/>
      <c r="AU863" s="237"/>
      <c r="AV863" s="237"/>
      <c r="AW863" s="13"/>
      <c r="AX863" s="13"/>
    </row>
    <row r="864" spans="1:50" ht="12.75" customHeight="1" x14ac:dyDescent="0.2">
      <c r="A864" s="144">
        <f t="shared" si="182"/>
        <v>16</v>
      </c>
      <c r="B864" s="9">
        <v>841</v>
      </c>
      <c r="C864" s="213"/>
      <c r="D864" s="214"/>
      <c r="E864" s="79" t="str">
        <f>IF(ISBLANK(D864), "", VLOOKUP(D864, Z!$A$2:$C$4127, 3, FALSE))</f>
        <v/>
      </c>
      <c r="F864" s="215"/>
      <c r="G864" s="216"/>
      <c r="H864" s="217" t="b">
        <v>0</v>
      </c>
      <c r="I864" s="217" t="b">
        <v>0</v>
      </c>
      <c r="J864" s="152" t="str">
        <f t="shared" si="185"/>
        <v>-</v>
      </c>
      <c r="K864" s="218"/>
      <c r="L864" s="219"/>
      <c r="M864" s="220"/>
      <c r="N864" s="152" t="str">
        <f t="shared" si="186"/>
        <v>-</v>
      </c>
      <c r="O864" s="221"/>
      <c r="P864" s="222"/>
      <c r="Q864" s="214"/>
      <c r="R864" s="223"/>
      <c r="S864" s="213"/>
      <c r="T864" s="214"/>
      <c r="U864" s="79" t="str">
        <f>IF(ISBLANK(T864), "", VLOOKUP(T864, Z!$A$2:$C$4127, 3, FALSE))</f>
        <v/>
      </c>
      <c r="V864" s="225"/>
      <c r="W864" s="160">
        <f t="shared" si="187"/>
        <v>0</v>
      </c>
      <c r="X864" s="237"/>
      <c r="Y864" s="241">
        <f t="shared" si="188"/>
        <v>0</v>
      </c>
      <c r="Z864" s="242">
        <f t="shared" si="189"/>
        <v>15</v>
      </c>
      <c r="AA864" s="242">
        <v>0.75</v>
      </c>
      <c r="AB864" s="242">
        <f t="shared" si="183"/>
        <v>1.8</v>
      </c>
      <c r="AC864" s="242">
        <f t="shared" si="190"/>
        <v>43</v>
      </c>
      <c r="AD864" s="241" t="str" cm="1">
        <f t="array" ref="AD864">IFERROR(INDEX($AO$26:$AO$35, AF864), "-")</f>
        <v>-</v>
      </c>
      <c r="AE864" s="243" cm="1">
        <f t="array" ref="AE864">IFERROR(INDEX(($AP$26:$AS$35,$AP$36:$AV$40), IF($Y$20="B", MATCH($AF864, $AN$36:$AN$40, 0), MATCH($AF864, $AN$26:$AN$35, 0)), MATCH($AK864, $AP$25:$AV$25, 0), IF($Y$20="B", 2, 1)), 0)</f>
        <v>0</v>
      </c>
      <c r="AF864" s="244" t="str">
        <f t="shared" si="184"/>
        <v>-</v>
      </c>
      <c r="AG864" s="244" t="str">
        <f t="shared" si="191"/>
        <v>-</v>
      </c>
      <c r="AH864" s="245" t="str">
        <f t="shared" si="192"/>
        <v>-</v>
      </c>
      <c r="AI864" s="245" t="str">
        <f t="shared" si="193"/>
        <v>-</v>
      </c>
      <c r="AJ864" s="245" t="str" cm="1">
        <f t="array" ref="AJ864">IF($AG864=1, IF(ISBLANK($L864), "!", $L864), IFERROR(_xlfn.SWITCH(TRUE, AH864&lt;=0.5, "A", AH864&lt;=1, "B", AH864&lt;=1.5, "C", AH864&lt;=2, "D", AH864&lt;=2.5, "E", AH864&lt;=3, "F", AH864&lt;=1000, "G"), "-"))</f>
        <v>-</v>
      </c>
      <c r="AK864" s="245" t="str">
        <f t="shared" si="194"/>
        <v>-</v>
      </c>
      <c r="AL864" s="246" t="str">
        <f t="shared" si="195"/>
        <v>-</v>
      </c>
      <c r="AM864" s="237"/>
      <c r="AN864" s="237"/>
      <c r="AO864" s="237"/>
      <c r="AP864" s="237"/>
      <c r="AQ864" s="237"/>
      <c r="AR864" s="237"/>
      <c r="AS864" s="237"/>
      <c r="AT864" s="237"/>
      <c r="AU864" s="237"/>
      <c r="AV864" s="237"/>
      <c r="AW864" s="13"/>
      <c r="AX864" s="13"/>
    </row>
    <row r="865" spans="1:50" ht="12.75" customHeight="1" x14ac:dyDescent="0.2">
      <c r="A865" s="144">
        <f t="shared" si="182"/>
        <v>16</v>
      </c>
      <c r="B865" s="9">
        <v>842</v>
      </c>
      <c r="C865" s="213"/>
      <c r="D865" s="214"/>
      <c r="E865" s="79" t="str">
        <f>IF(ISBLANK(D865), "", VLOOKUP(D865, Z!$A$2:$C$4127, 3, FALSE))</f>
        <v/>
      </c>
      <c r="F865" s="215"/>
      <c r="G865" s="216"/>
      <c r="H865" s="217" t="b">
        <v>0</v>
      </c>
      <c r="I865" s="217" t="b">
        <v>0</v>
      </c>
      <c r="J865" s="152" t="str">
        <f t="shared" si="185"/>
        <v>-</v>
      </c>
      <c r="K865" s="218"/>
      <c r="L865" s="219"/>
      <c r="M865" s="220"/>
      <c r="N865" s="152" t="str">
        <f t="shared" si="186"/>
        <v>-</v>
      </c>
      <c r="O865" s="221"/>
      <c r="P865" s="222"/>
      <c r="Q865" s="214"/>
      <c r="R865" s="223"/>
      <c r="S865" s="213"/>
      <c r="T865" s="214"/>
      <c r="U865" s="79" t="str">
        <f>IF(ISBLANK(T865), "", VLOOKUP(T865, Z!$A$2:$C$4127, 3, FALSE))</f>
        <v/>
      </c>
      <c r="V865" s="225"/>
      <c r="W865" s="160">
        <f t="shared" si="187"/>
        <v>0</v>
      </c>
      <c r="X865" s="237"/>
      <c r="Y865" s="241">
        <f t="shared" si="188"/>
        <v>0</v>
      </c>
      <c r="Z865" s="242">
        <f t="shared" si="189"/>
        <v>15</v>
      </c>
      <c r="AA865" s="242">
        <v>0.75</v>
      </c>
      <c r="AB865" s="242">
        <f t="shared" si="183"/>
        <v>1.8</v>
      </c>
      <c r="AC865" s="242">
        <f t="shared" si="190"/>
        <v>43</v>
      </c>
      <c r="AD865" s="241" t="str" cm="1">
        <f t="array" ref="AD865">IFERROR(INDEX($AO$26:$AO$35, AF865), "-")</f>
        <v>-</v>
      </c>
      <c r="AE865" s="243" cm="1">
        <f t="array" ref="AE865">IFERROR(INDEX(($AP$26:$AS$35,$AP$36:$AV$40), IF($Y$20="B", MATCH($AF865, $AN$36:$AN$40, 0), MATCH($AF865, $AN$26:$AN$35, 0)), MATCH($AK865, $AP$25:$AV$25, 0), IF($Y$20="B", 2, 1)), 0)</f>
        <v>0</v>
      </c>
      <c r="AF865" s="244" t="str">
        <f t="shared" si="184"/>
        <v>-</v>
      </c>
      <c r="AG865" s="244" t="str">
        <f t="shared" si="191"/>
        <v>-</v>
      </c>
      <c r="AH865" s="245" t="str">
        <f t="shared" si="192"/>
        <v>-</v>
      </c>
      <c r="AI865" s="245" t="str">
        <f t="shared" si="193"/>
        <v>-</v>
      </c>
      <c r="AJ865" s="245" t="str" cm="1">
        <f t="array" ref="AJ865">IF($AG865=1, IF(ISBLANK($L865), "!", $L865), IFERROR(_xlfn.SWITCH(TRUE, AH865&lt;=0.5, "A", AH865&lt;=1, "B", AH865&lt;=1.5, "C", AH865&lt;=2, "D", AH865&lt;=2.5, "E", AH865&lt;=3, "F", AH865&lt;=1000, "G"), "-"))</f>
        <v>-</v>
      </c>
      <c r="AK865" s="245" t="str">
        <f t="shared" si="194"/>
        <v>-</v>
      </c>
      <c r="AL865" s="246" t="str">
        <f t="shared" si="195"/>
        <v>-</v>
      </c>
      <c r="AM865" s="237"/>
      <c r="AN865" s="237"/>
      <c r="AO865" s="237"/>
      <c r="AP865" s="237"/>
      <c r="AQ865" s="237"/>
      <c r="AR865" s="237"/>
      <c r="AS865" s="237"/>
      <c r="AT865" s="237"/>
      <c r="AU865" s="237"/>
      <c r="AV865" s="237"/>
      <c r="AW865" s="13"/>
      <c r="AX865" s="13"/>
    </row>
    <row r="866" spans="1:50" ht="12.75" customHeight="1" x14ac:dyDescent="0.2">
      <c r="A866" s="144">
        <f t="shared" si="182"/>
        <v>16</v>
      </c>
      <c r="B866" s="9">
        <v>843</v>
      </c>
      <c r="C866" s="213"/>
      <c r="D866" s="214"/>
      <c r="E866" s="79" t="str">
        <f>IF(ISBLANK(D866), "", VLOOKUP(D866, Z!$A$2:$C$4127, 3, FALSE))</f>
        <v/>
      </c>
      <c r="F866" s="215"/>
      <c r="G866" s="216"/>
      <c r="H866" s="217" t="b">
        <v>0</v>
      </c>
      <c r="I866" s="217" t="b">
        <v>0</v>
      </c>
      <c r="J866" s="152" t="str">
        <f t="shared" si="185"/>
        <v>-</v>
      </c>
      <c r="K866" s="218"/>
      <c r="L866" s="219"/>
      <c r="M866" s="220"/>
      <c r="N866" s="152" t="str">
        <f t="shared" si="186"/>
        <v>-</v>
      </c>
      <c r="O866" s="221"/>
      <c r="P866" s="222"/>
      <c r="Q866" s="214"/>
      <c r="R866" s="223"/>
      <c r="S866" s="213"/>
      <c r="T866" s="214"/>
      <c r="U866" s="79" t="str">
        <f>IF(ISBLANK(T866), "", VLOOKUP(T866, Z!$A$2:$C$4127, 3, FALSE))</f>
        <v/>
      </c>
      <c r="V866" s="225"/>
      <c r="W866" s="160">
        <f t="shared" si="187"/>
        <v>0</v>
      </c>
      <c r="X866" s="237"/>
      <c r="Y866" s="241">
        <f t="shared" si="188"/>
        <v>0</v>
      </c>
      <c r="Z866" s="242">
        <f t="shared" si="189"/>
        <v>15</v>
      </c>
      <c r="AA866" s="242">
        <v>0.75</v>
      </c>
      <c r="AB866" s="242">
        <f t="shared" si="183"/>
        <v>1.8</v>
      </c>
      <c r="AC866" s="242">
        <f t="shared" si="190"/>
        <v>43</v>
      </c>
      <c r="AD866" s="241" t="str" cm="1">
        <f t="array" ref="AD866">IFERROR(INDEX($AO$26:$AO$35, AF866), "-")</f>
        <v>-</v>
      </c>
      <c r="AE866" s="243" cm="1">
        <f t="array" ref="AE866">IFERROR(INDEX(($AP$26:$AS$35,$AP$36:$AV$40), IF($Y$20="B", MATCH($AF866, $AN$36:$AN$40, 0), MATCH($AF866, $AN$26:$AN$35, 0)), MATCH($AK866, $AP$25:$AV$25, 0), IF($Y$20="B", 2, 1)), 0)</f>
        <v>0</v>
      </c>
      <c r="AF866" s="244" t="str">
        <f t="shared" si="184"/>
        <v>-</v>
      </c>
      <c r="AG866" s="244" t="str">
        <f t="shared" si="191"/>
        <v>-</v>
      </c>
      <c r="AH866" s="245" t="str">
        <f t="shared" si="192"/>
        <v>-</v>
      </c>
      <c r="AI866" s="245" t="str">
        <f t="shared" si="193"/>
        <v>-</v>
      </c>
      <c r="AJ866" s="245" t="str" cm="1">
        <f t="array" ref="AJ866">IF($AG866=1, IF(ISBLANK($L866), "!", $L866), IFERROR(_xlfn.SWITCH(TRUE, AH866&lt;=0.5, "A", AH866&lt;=1, "B", AH866&lt;=1.5, "C", AH866&lt;=2, "D", AH866&lt;=2.5, "E", AH866&lt;=3, "F", AH866&lt;=1000, "G"), "-"))</f>
        <v>-</v>
      </c>
      <c r="AK866" s="245" t="str">
        <f t="shared" si="194"/>
        <v>-</v>
      </c>
      <c r="AL866" s="246" t="str">
        <f t="shared" si="195"/>
        <v>-</v>
      </c>
      <c r="AM866" s="237"/>
      <c r="AN866" s="237"/>
      <c r="AO866" s="237"/>
      <c r="AP866" s="237"/>
      <c r="AQ866" s="237"/>
      <c r="AR866" s="237"/>
      <c r="AS866" s="237"/>
      <c r="AT866" s="237"/>
      <c r="AU866" s="237"/>
      <c r="AV866" s="237"/>
      <c r="AW866" s="13"/>
      <c r="AX866" s="13"/>
    </row>
    <row r="867" spans="1:50" ht="12.75" customHeight="1" x14ac:dyDescent="0.2">
      <c r="A867" s="144">
        <f t="shared" si="182"/>
        <v>16</v>
      </c>
      <c r="B867" s="9">
        <v>844</v>
      </c>
      <c r="C867" s="213"/>
      <c r="D867" s="214"/>
      <c r="E867" s="79" t="str">
        <f>IF(ISBLANK(D867), "", VLOOKUP(D867, Z!$A$2:$C$4127, 3, FALSE))</f>
        <v/>
      </c>
      <c r="F867" s="215"/>
      <c r="G867" s="216"/>
      <c r="H867" s="217" t="b">
        <v>0</v>
      </c>
      <c r="I867" s="217" t="b">
        <v>0</v>
      </c>
      <c r="J867" s="152" t="str">
        <f t="shared" si="185"/>
        <v>-</v>
      </c>
      <c r="K867" s="218"/>
      <c r="L867" s="219"/>
      <c r="M867" s="220"/>
      <c r="N867" s="152" t="str">
        <f t="shared" si="186"/>
        <v>-</v>
      </c>
      <c r="O867" s="221"/>
      <c r="P867" s="222"/>
      <c r="Q867" s="214"/>
      <c r="R867" s="223"/>
      <c r="S867" s="213"/>
      <c r="T867" s="214"/>
      <c r="U867" s="79" t="str">
        <f>IF(ISBLANK(T867), "", VLOOKUP(T867, Z!$A$2:$C$4127, 3, FALSE))</f>
        <v/>
      </c>
      <c r="V867" s="225"/>
      <c r="W867" s="160">
        <f t="shared" si="187"/>
        <v>0</v>
      </c>
      <c r="X867" s="237"/>
      <c r="Y867" s="241">
        <f t="shared" si="188"/>
        <v>0</v>
      </c>
      <c r="Z867" s="242">
        <f t="shared" si="189"/>
        <v>15</v>
      </c>
      <c r="AA867" s="242">
        <v>0.75</v>
      </c>
      <c r="AB867" s="242">
        <f t="shared" si="183"/>
        <v>1.8</v>
      </c>
      <c r="AC867" s="242">
        <f t="shared" si="190"/>
        <v>43</v>
      </c>
      <c r="AD867" s="241" t="str" cm="1">
        <f t="array" ref="AD867">IFERROR(INDEX($AO$26:$AO$35, AF867), "-")</f>
        <v>-</v>
      </c>
      <c r="AE867" s="243" cm="1">
        <f t="array" ref="AE867">IFERROR(INDEX(($AP$26:$AS$35,$AP$36:$AV$40), IF($Y$20="B", MATCH($AF867, $AN$36:$AN$40, 0), MATCH($AF867, $AN$26:$AN$35, 0)), MATCH($AK867, $AP$25:$AV$25, 0), IF($Y$20="B", 2, 1)), 0)</f>
        <v>0</v>
      </c>
      <c r="AF867" s="244" t="str">
        <f t="shared" si="184"/>
        <v>-</v>
      </c>
      <c r="AG867" s="244" t="str">
        <f t="shared" si="191"/>
        <v>-</v>
      </c>
      <c r="AH867" s="245" t="str">
        <f t="shared" si="192"/>
        <v>-</v>
      </c>
      <c r="AI867" s="245" t="str">
        <f t="shared" si="193"/>
        <v>-</v>
      </c>
      <c r="AJ867" s="245" t="str" cm="1">
        <f t="array" ref="AJ867">IF($AG867=1, IF(ISBLANK($L867), "!", $L867), IFERROR(_xlfn.SWITCH(TRUE, AH867&lt;=0.5, "A", AH867&lt;=1, "B", AH867&lt;=1.5, "C", AH867&lt;=2, "D", AH867&lt;=2.5, "E", AH867&lt;=3, "F", AH867&lt;=1000, "G"), "-"))</f>
        <v>-</v>
      </c>
      <c r="AK867" s="245" t="str">
        <f t="shared" si="194"/>
        <v>-</v>
      </c>
      <c r="AL867" s="246" t="str">
        <f t="shared" si="195"/>
        <v>-</v>
      </c>
      <c r="AM867" s="237"/>
      <c r="AN867" s="237"/>
      <c r="AO867" s="237"/>
      <c r="AP867" s="237"/>
      <c r="AQ867" s="237"/>
      <c r="AR867" s="237"/>
      <c r="AS867" s="237"/>
      <c r="AT867" s="237"/>
      <c r="AU867" s="237"/>
      <c r="AV867" s="237"/>
      <c r="AW867" s="13"/>
      <c r="AX867" s="13"/>
    </row>
    <row r="868" spans="1:50" ht="12.75" customHeight="1" x14ac:dyDescent="0.2">
      <c r="A868" s="144">
        <f t="shared" si="182"/>
        <v>16</v>
      </c>
      <c r="B868" s="9">
        <v>845</v>
      </c>
      <c r="C868" s="213"/>
      <c r="D868" s="214"/>
      <c r="E868" s="79" t="str">
        <f>IF(ISBLANK(D868), "", VLOOKUP(D868, Z!$A$2:$C$4127, 3, FALSE))</f>
        <v/>
      </c>
      <c r="F868" s="215"/>
      <c r="G868" s="216"/>
      <c r="H868" s="217" t="b">
        <v>0</v>
      </c>
      <c r="I868" s="217" t="b">
        <v>0</v>
      </c>
      <c r="J868" s="152" t="str">
        <f t="shared" si="185"/>
        <v>-</v>
      </c>
      <c r="K868" s="218"/>
      <c r="L868" s="219"/>
      <c r="M868" s="220"/>
      <c r="N868" s="152" t="str">
        <f t="shared" si="186"/>
        <v>-</v>
      </c>
      <c r="O868" s="221"/>
      <c r="P868" s="222"/>
      <c r="Q868" s="214"/>
      <c r="R868" s="223"/>
      <c r="S868" s="213"/>
      <c r="T868" s="214"/>
      <c r="U868" s="79" t="str">
        <f>IF(ISBLANK(T868), "", VLOOKUP(T868, Z!$A$2:$C$4127, 3, FALSE))</f>
        <v/>
      </c>
      <c r="V868" s="225"/>
      <c r="W868" s="160">
        <f t="shared" si="187"/>
        <v>0</v>
      </c>
      <c r="X868" s="237"/>
      <c r="Y868" s="241">
        <f t="shared" si="188"/>
        <v>0</v>
      </c>
      <c r="Z868" s="242">
        <f t="shared" si="189"/>
        <v>15</v>
      </c>
      <c r="AA868" s="242">
        <v>0.75</v>
      </c>
      <c r="AB868" s="242">
        <f t="shared" si="183"/>
        <v>1.8</v>
      </c>
      <c r="AC868" s="242">
        <f t="shared" si="190"/>
        <v>43</v>
      </c>
      <c r="AD868" s="241" t="str" cm="1">
        <f t="array" ref="AD868">IFERROR(INDEX($AO$26:$AO$35, AF868), "-")</f>
        <v>-</v>
      </c>
      <c r="AE868" s="243" cm="1">
        <f t="array" ref="AE868">IFERROR(INDEX(($AP$26:$AS$35,$AP$36:$AV$40), IF($Y$20="B", MATCH($AF868, $AN$36:$AN$40, 0), MATCH($AF868, $AN$26:$AN$35, 0)), MATCH($AK868, $AP$25:$AV$25, 0), IF($Y$20="B", 2, 1)), 0)</f>
        <v>0</v>
      </c>
      <c r="AF868" s="244" t="str">
        <f t="shared" si="184"/>
        <v>-</v>
      </c>
      <c r="AG868" s="244" t="str">
        <f t="shared" si="191"/>
        <v>-</v>
      </c>
      <c r="AH868" s="245" t="str">
        <f t="shared" si="192"/>
        <v>-</v>
      </c>
      <c r="AI868" s="245" t="str">
        <f t="shared" si="193"/>
        <v>-</v>
      </c>
      <c r="AJ868" s="245" t="str" cm="1">
        <f t="array" ref="AJ868">IF($AG868=1, IF(ISBLANK($L868), "!", $L868), IFERROR(_xlfn.SWITCH(TRUE, AH868&lt;=0.5, "A", AH868&lt;=1, "B", AH868&lt;=1.5, "C", AH868&lt;=2, "D", AH868&lt;=2.5, "E", AH868&lt;=3, "F", AH868&lt;=1000, "G"), "-"))</f>
        <v>-</v>
      </c>
      <c r="AK868" s="245" t="str">
        <f t="shared" si="194"/>
        <v>-</v>
      </c>
      <c r="AL868" s="246" t="str">
        <f t="shared" si="195"/>
        <v>-</v>
      </c>
      <c r="AM868" s="237"/>
      <c r="AN868" s="237"/>
      <c r="AO868" s="237"/>
      <c r="AP868" s="237"/>
      <c r="AQ868" s="237"/>
      <c r="AR868" s="237"/>
      <c r="AS868" s="237"/>
      <c r="AT868" s="237"/>
      <c r="AU868" s="237"/>
      <c r="AV868" s="237"/>
      <c r="AW868" s="13"/>
      <c r="AX868" s="13"/>
    </row>
    <row r="869" spans="1:50" ht="12.75" customHeight="1" x14ac:dyDescent="0.2">
      <c r="A869" s="144">
        <f t="shared" si="182"/>
        <v>16</v>
      </c>
      <c r="B869" s="9">
        <v>846</v>
      </c>
      <c r="C869" s="213"/>
      <c r="D869" s="214"/>
      <c r="E869" s="79" t="str">
        <f>IF(ISBLANK(D869), "", VLOOKUP(D869, Z!$A$2:$C$4127, 3, FALSE))</f>
        <v/>
      </c>
      <c r="F869" s="215"/>
      <c r="G869" s="216"/>
      <c r="H869" s="217" t="b">
        <v>0</v>
      </c>
      <c r="I869" s="217" t="b">
        <v>0</v>
      </c>
      <c r="J869" s="152" t="str">
        <f t="shared" si="185"/>
        <v>-</v>
      </c>
      <c r="K869" s="218"/>
      <c r="L869" s="219"/>
      <c r="M869" s="220"/>
      <c r="N869" s="152" t="str">
        <f t="shared" si="186"/>
        <v>-</v>
      </c>
      <c r="O869" s="221"/>
      <c r="P869" s="222"/>
      <c r="Q869" s="214"/>
      <c r="R869" s="223"/>
      <c r="S869" s="213"/>
      <c r="T869" s="214"/>
      <c r="U869" s="79" t="str">
        <f>IF(ISBLANK(T869), "", VLOOKUP(T869, Z!$A$2:$C$4127, 3, FALSE))</f>
        <v/>
      </c>
      <c r="V869" s="225"/>
      <c r="W869" s="160">
        <f t="shared" si="187"/>
        <v>0</v>
      </c>
      <c r="X869" s="237"/>
      <c r="Y869" s="241">
        <f t="shared" si="188"/>
        <v>0</v>
      </c>
      <c r="Z869" s="242">
        <f t="shared" si="189"/>
        <v>15</v>
      </c>
      <c r="AA869" s="242">
        <v>0.75</v>
      </c>
      <c r="AB869" s="242">
        <f t="shared" si="183"/>
        <v>1.8</v>
      </c>
      <c r="AC869" s="242">
        <f t="shared" si="190"/>
        <v>43</v>
      </c>
      <c r="AD869" s="241" t="str" cm="1">
        <f t="array" ref="AD869">IFERROR(INDEX($AO$26:$AO$35, AF869), "-")</f>
        <v>-</v>
      </c>
      <c r="AE869" s="243" cm="1">
        <f t="array" ref="AE869">IFERROR(INDEX(($AP$26:$AS$35,$AP$36:$AV$40), IF($Y$20="B", MATCH($AF869, $AN$36:$AN$40, 0), MATCH($AF869, $AN$26:$AN$35, 0)), MATCH($AK869, $AP$25:$AV$25, 0), IF($Y$20="B", 2, 1)), 0)</f>
        <v>0</v>
      </c>
      <c r="AF869" s="244" t="str">
        <f t="shared" si="184"/>
        <v>-</v>
      </c>
      <c r="AG869" s="244" t="str">
        <f t="shared" si="191"/>
        <v>-</v>
      </c>
      <c r="AH869" s="245" t="str">
        <f t="shared" si="192"/>
        <v>-</v>
      </c>
      <c r="AI869" s="245" t="str">
        <f t="shared" si="193"/>
        <v>-</v>
      </c>
      <c r="AJ869" s="245" t="str" cm="1">
        <f t="array" ref="AJ869">IF($AG869=1, IF(ISBLANK($L869), "!", $L869), IFERROR(_xlfn.SWITCH(TRUE, AH869&lt;=0.5, "A", AH869&lt;=1, "B", AH869&lt;=1.5, "C", AH869&lt;=2, "D", AH869&lt;=2.5, "E", AH869&lt;=3, "F", AH869&lt;=1000, "G"), "-"))</f>
        <v>-</v>
      </c>
      <c r="AK869" s="245" t="str">
        <f t="shared" si="194"/>
        <v>-</v>
      </c>
      <c r="AL869" s="246" t="str">
        <f t="shared" si="195"/>
        <v>-</v>
      </c>
      <c r="AM869" s="237"/>
      <c r="AN869" s="237"/>
      <c r="AO869" s="237"/>
      <c r="AP869" s="237"/>
      <c r="AQ869" s="237"/>
      <c r="AR869" s="237"/>
      <c r="AS869" s="237"/>
      <c r="AT869" s="237"/>
      <c r="AU869" s="237"/>
      <c r="AV869" s="237"/>
      <c r="AW869" s="13"/>
      <c r="AX869" s="13"/>
    </row>
    <row r="870" spans="1:50" ht="12.75" customHeight="1" x14ac:dyDescent="0.2">
      <c r="A870" s="144">
        <f t="shared" si="182"/>
        <v>16</v>
      </c>
      <c r="B870" s="9">
        <v>847</v>
      </c>
      <c r="C870" s="213"/>
      <c r="D870" s="214"/>
      <c r="E870" s="79" t="str">
        <f>IF(ISBLANK(D870), "", VLOOKUP(D870, Z!$A$2:$C$4127, 3, FALSE))</f>
        <v/>
      </c>
      <c r="F870" s="215"/>
      <c r="G870" s="216"/>
      <c r="H870" s="217" t="b">
        <v>0</v>
      </c>
      <c r="I870" s="217" t="b">
        <v>0</v>
      </c>
      <c r="J870" s="152" t="str">
        <f t="shared" si="185"/>
        <v>-</v>
      </c>
      <c r="K870" s="218"/>
      <c r="L870" s="219"/>
      <c r="M870" s="220"/>
      <c r="N870" s="152" t="str">
        <f t="shared" si="186"/>
        <v>-</v>
      </c>
      <c r="O870" s="221"/>
      <c r="P870" s="222"/>
      <c r="Q870" s="214"/>
      <c r="R870" s="223"/>
      <c r="S870" s="213"/>
      <c r="T870" s="214"/>
      <c r="U870" s="79" t="str">
        <f>IF(ISBLANK(T870), "", VLOOKUP(T870, Z!$A$2:$C$4127, 3, FALSE))</f>
        <v/>
      </c>
      <c r="V870" s="225"/>
      <c r="W870" s="160">
        <f t="shared" si="187"/>
        <v>0</v>
      </c>
      <c r="X870" s="237"/>
      <c r="Y870" s="241">
        <f t="shared" si="188"/>
        <v>0</v>
      </c>
      <c r="Z870" s="242">
        <f t="shared" si="189"/>
        <v>15</v>
      </c>
      <c r="AA870" s="242">
        <v>0.75</v>
      </c>
      <c r="AB870" s="242">
        <f t="shared" si="183"/>
        <v>1.8</v>
      </c>
      <c r="AC870" s="242">
        <f t="shared" si="190"/>
        <v>43</v>
      </c>
      <c r="AD870" s="241" t="str" cm="1">
        <f t="array" ref="AD870">IFERROR(INDEX($AO$26:$AO$35, AF870), "-")</f>
        <v>-</v>
      </c>
      <c r="AE870" s="243" cm="1">
        <f t="array" ref="AE870">IFERROR(INDEX(($AP$26:$AS$35,$AP$36:$AV$40), IF($Y$20="B", MATCH($AF870, $AN$36:$AN$40, 0), MATCH($AF870, $AN$26:$AN$35, 0)), MATCH($AK870, $AP$25:$AV$25, 0), IF($Y$20="B", 2, 1)), 0)</f>
        <v>0</v>
      </c>
      <c r="AF870" s="244" t="str">
        <f t="shared" si="184"/>
        <v>-</v>
      </c>
      <c r="AG870" s="244" t="str">
        <f t="shared" si="191"/>
        <v>-</v>
      </c>
      <c r="AH870" s="245" t="str">
        <f t="shared" si="192"/>
        <v>-</v>
      </c>
      <c r="AI870" s="245" t="str">
        <f t="shared" si="193"/>
        <v>-</v>
      </c>
      <c r="AJ870" s="245" t="str" cm="1">
        <f t="array" ref="AJ870">IF($AG870=1, IF(ISBLANK($L870), "!", $L870), IFERROR(_xlfn.SWITCH(TRUE, AH870&lt;=0.5, "A", AH870&lt;=1, "B", AH870&lt;=1.5, "C", AH870&lt;=2, "D", AH870&lt;=2.5, "E", AH870&lt;=3, "F", AH870&lt;=1000, "G"), "-"))</f>
        <v>-</v>
      </c>
      <c r="AK870" s="245" t="str">
        <f t="shared" si="194"/>
        <v>-</v>
      </c>
      <c r="AL870" s="246" t="str">
        <f t="shared" si="195"/>
        <v>-</v>
      </c>
      <c r="AM870" s="237"/>
      <c r="AN870" s="237"/>
      <c r="AO870" s="237"/>
      <c r="AP870" s="237"/>
      <c r="AQ870" s="237"/>
      <c r="AR870" s="237"/>
      <c r="AS870" s="237"/>
      <c r="AT870" s="237"/>
      <c r="AU870" s="237"/>
      <c r="AV870" s="237"/>
      <c r="AW870" s="13"/>
      <c r="AX870" s="13"/>
    </row>
    <row r="871" spans="1:50" ht="12.75" customHeight="1" x14ac:dyDescent="0.2">
      <c r="A871" s="144">
        <f t="shared" si="182"/>
        <v>16</v>
      </c>
      <c r="B871" s="9">
        <v>848</v>
      </c>
      <c r="C871" s="213"/>
      <c r="D871" s="214"/>
      <c r="E871" s="79" t="str">
        <f>IF(ISBLANK(D871), "", VLOOKUP(D871, Z!$A$2:$C$4127, 3, FALSE))</f>
        <v/>
      </c>
      <c r="F871" s="215"/>
      <c r="G871" s="216"/>
      <c r="H871" s="217" t="b">
        <v>0</v>
      </c>
      <c r="I871" s="217" t="b">
        <v>0</v>
      </c>
      <c r="J871" s="152" t="str">
        <f t="shared" si="185"/>
        <v>-</v>
      </c>
      <c r="K871" s="218"/>
      <c r="L871" s="219"/>
      <c r="M871" s="220"/>
      <c r="N871" s="152" t="str">
        <f t="shared" si="186"/>
        <v>-</v>
      </c>
      <c r="O871" s="221"/>
      <c r="P871" s="222"/>
      <c r="Q871" s="214"/>
      <c r="R871" s="223"/>
      <c r="S871" s="213"/>
      <c r="T871" s="214"/>
      <c r="U871" s="79" t="str">
        <f>IF(ISBLANK(T871), "", VLOOKUP(T871, Z!$A$2:$C$4127, 3, FALSE))</f>
        <v/>
      </c>
      <c r="V871" s="225"/>
      <c r="W871" s="160">
        <f t="shared" si="187"/>
        <v>0</v>
      </c>
      <c r="X871" s="237"/>
      <c r="Y871" s="241">
        <f t="shared" si="188"/>
        <v>0</v>
      </c>
      <c r="Z871" s="242">
        <f t="shared" si="189"/>
        <v>15</v>
      </c>
      <c r="AA871" s="242">
        <v>0.75</v>
      </c>
      <c r="AB871" s="242">
        <f t="shared" si="183"/>
        <v>1.8</v>
      </c>
      <c r="AC871" s="242">
        <f t="shared" si="190"/>
        <v>43</v>
      </c>
      <c r="AD871" s="241" t="str" cm="1">
        <f t="array" ref="AD871">IFERROR(INDEX($AO$26:$AO$35, AF871), "-")</f>
        <v>-</v>
      </c>
      <c r="AE871" s="243" cm="1">
        <f t="array" ref="AE871">IFERROR(INDEX(($AP$26:$AS$35,$AP$36:$AV$40), IF($Y$20="B", MATCH($AF871, $AN$36:$AN$40, 0), MATCH($AF871, $AN$26:$AN$35, 0)), MATCH($AK871, $AP$25:$AV$25, 0), IF($Y$20="B", 2, 1)), 0)</f>
        <v>0</v>
      </c>
      <c r="AF871" s="244" t="str">
        <f t="shared" si="184"/>
        <v>-</v>
      </c>
      <c r="AG871" s="244" t="str">
        <f t="shared" si="191"/>
        <v>-</v>
      </c>
      <c r="AH871" s="245" t="str">
        <f t="shared" si="192"/>
        <v>-</v>
      </c>
      <c r="AI871" s="245" t="str">
        <f t="shared" si="193"/>
        <v>-</v>
      </c>
      <c r="AJ871" s="245" t="str" cm="1">
        <f t="array" ref="AJ871">IF($AG871=1, IF(ISBLANK($L871), "!", $L871), IFERROR(_xlfn.SWITCH(TRUE, AH871&lt;=0.5, "A", AH871&lt;=1, "B", AH871&lt;=1.5, "C", AH871&lt;=2, "D", AH871&lt;=2.5, "E", AH871&lt;=3, "F", AH871&lt;=1000, "G"), "-"))</f>
        <v>-</v>
      </c>
      <c r="AK871" s="245" t="str">
        <f t="shared" si="194"/>
        <v>-</v>
      </c>
      <c r="AL871" s="246" t="str">
        <f t="shared" si="195"/>
        <v>-</v>
      </c>
      <c r="AM871" s="237"/>
      <c r="AN871" s="237"/>
      <c r="AO871" s="237"/>
      <c r="AP871" s="237"/>
      <c r="AQ871" s="237"/>
      <c r="AR871" s="237"/>
      <c r="AS871" s="237"/>
      <c r="AT871" s="237"/>
      <c r="AU871" s="237"/>
      <c r="AV871" s="237"/>
      <c r="AW871" s="13"/>
      <c r="AX871" s="13"/>
    </row>
    <row r="872" spans="1:50" ht="12.75" customHeight="1" x14ac:dyDescent="0.2">
      <c r="A872" s="144">
        <f t="shared" si="182"/>
        <v>16</v>
      </c>
      <c r="B872" s="9">
        <v>849</v>
      </c>
      <c r="C872" s="213"/>
      <c r="D872" s="214"/>
      <c r="E872" s="79" t="str">
        <f>IF(ISBLANK(D872), "", VLOOKUP(D872, Z!$A$2:$C$4127, 3, FALSE))</f>
        <v/>
      </c>
      <c r="F872" s="215"/>
      <c r="G872" s="216"/>
      <c r="H872" s="217" t="b">
        <v>0</v>
      </c>
      <c r="I872" s="217" t="b">
        <v>0</v>
      </c>
      <c r="J872" s="152" t="str">
        <f t="shared" si="185"/>
        <v>-</v>
      </c>
      <c r="K872" s="218"/>
      <c r="L872" s="219"/>
      <c r="M872" s="220"/>
      <c r="N872" s="152" t="str">
        <f t="shared" si="186"/>
        <v>-</v>
      </c>
      <c r="O872" s="221"/>
      <c r="P872" s="222"/>
      <c r="Q872" s="214"/>
      <c r="R872" s="223"/>
      <c r="S872" s="213"/>
      <c r="T872" s="214"/>
      <c r="U872" s="79" t="str">
        <f>IF(ISBLANK(T872), "", VLOOKUP(T872, Z!$A$2:$C$4127, 3, FALSE))</f>
        <v/>
      </c>
      <c r="V872" s="225"/>
      <c r="W872" s="160">
        <f t="shared" si="187"/>
        <v>0</v>
      </c>
      <c r="X872" s="237"/>
      <c r="Y872" s="241">
        <f t="shared" si="188"/>
        <v>0</v>
      </c>
      <c r="Z872" s="242">
        <f t="shared" si="189"/>
        <v>15</v>
      </c>
      <c r="AA872" s="242">
        <v>0.75</v>
      </c>
      <c r="AB872" s="242">
        <f t="shared" si="183"/>
        <v>1.8</v>
      </c>
      <c r="AC872" s="242">
        <f t="shared" si="190"/>
        <v>43</v>
      </c>
      <c r="AD872" s="241" t="str" cm="1">
        <f t="array" ref="AD872">IFERROR(INDEX($AO$26:$AO$35, AF872), "-")</f>
        <v>-</v>
      </c>
      <c r="AE872" s="243" cm="1">
        <f t="array" ref="AE872">IFERROR(INDEX(($AP$26:$AS$35,$AP$36:$AV$40), IF($Y$20="B", MATCH($AF872, $AN$36:$AN$40, 0), MATCH($AF872, $AN$26:$AN$35, 0)), MATCH($AK872, $AP$25:$AV$25, 0), IF($Y$20="B", 2, 1)), 0)</f>
        <v>0</v>
      </c>
      <c r="AF872" s="244" t="str">
        <f t="shared" si="184"/>
        <v>-</v>
      </c>
      <c r="AG872" s="244" t="str">
        <f t="shared" si="191"/>
        <v>-</v>
      </c>
      <c r="AH872" s="245" t="str">
        <f t="shared" si="192"/>
        <v>-</v>
      </c>
      <c r="AI872" s="245" t="str">
        <f t="shared" si="193"/>
        <v>-</v>
      </c>
      <c r="AJ872" s="245" t="str" cm="1">
        <f t="array" ref="AJ872">IF($AG872=1, IF(ISBLANK($L872), "!", $L872), IFERROR(_xlfn.SWITCH(TRUE, AH872&lt;=0.5, "A", AH872&lt;=1, "B", AH872&lt;=1.5, "C", AH872&lt;=2, "D", AH872&lt;=2.5, "E", AH872&lt;=3, "F", AH872&lt;=1000, "G"), "-"))</f>
        <v>-</v>
      </c>
      <c r="AK872" s="245" t="str">
        <f t="shared" si="194"/>
        <v>-</v>
      </c>
      <c r="AL872" s="246" t="str">
        <f t="shared" si="195"/>
        <v>-</v>
      </c>
      <c r="AM872" s="237"/>
      <c r="AN872" s="237"/>
      <c r="AO872" s="237"/>
      <c r="AP872" s="237"/>
      <c r="AQ872" s="237"/>
      <c r="AR872" s="237"/>
      <c r="AS872" s="237"/>
      <c r="AT872" s="237"/>
      <c r="AU872" s="237"/>
      <c r="AV872" s="237"/>
      <c r="AW872" s="13"/>
      <c r="AX872" s="13"/>
    </row>
    <row r="873" spans="1:50" ht="12.75" customHeight="1" x14ac:dyDescent="0.2">
      <c r="A873" s="144">
        <f t="shared" si="182"/>
        <v>16</v>
      </c>
      <c r="B873" s="9">
        <v>850</v>
      </c>
      <c r="C873" s="213"/>
      <c r="D873" s="214"/>
      <c r="E873" s="79" t="str">
        <f>IF(ISBLANK(D873), "", VLOOKUP(D873, Z!$A$2:$C$4127, 3, FALSE))</f>
        <v/>
      </c>
      <c r="F873" s="215"/>
      <c r="G873" s="216"/>
      <c r="H873" s="217" t="b">
        <v>0</v>
      </c>
      <c r="I873" s="217" t="b">
        <v>0</v>
      </c>
      <c r="J873" s="152" t="str">
        <f t="shared" si="185"/>
        <v>-</v>
      </c>
      <c r="K873" s="218"/>
      <c r="L873" s="219"/>
      <c r="M873" s="220"/>
      <c r="N873" s="152" t="str">
        <f t="shared" si="186"/>
        <v>-</v>
      </c>
      <c r="O873" s="221"/>
      <c r="P873" s="222"/>
      <c r="Q873" s="214"/>
      <c r="R873" s="223"/>
      <c r="S873" s="213"/>
      <c r="T873" s="214"/>
      <c r="U873" s="79" t="str">
        <f>IF(ISBLANK(T873), "", VLOOKUP(T873, Z!$A$2:$C$4127, 3, FALSE))</f>
        <v/>
      </c>
      <c r="V873" s="225"/>
      <c r="W873" s="160">
        <f t="shared" si="187"/>
        <v>0</v>
      </c>
      <c r="X873" s="237"/>
      <c r="Y873" s="241">
        <f t="shared" si="188"/>
        <v>0</v>
      </c>
      <c r="Z873" s="242">
        <f t="shared" si="189"/>
        <v>15</v>
      </c>
      <c r="AA873" s="242">
        <v>0.75</v>
      </c>
      <c r="AB873" s="242">
        <f t="shared" si="183"/>
        <v>1.8</v>
      </c>
      <c r="AC873" s="242">
        <f t="shared" si="190"/>
        <v>43</v>
      </c>
      <c r="AD873" s="241" t="str" cm="1">
        <f t="array" ref="AD873">IFERROR(INDEX($AO$26:$AO$35, AF873), "-")</f>
        <v>-</v>
      </c>
      <c r="AE873" s="243" cm="1">
        <f t="array" ref="AE873">IFERROR(INDEX(($AP$26:$AS$35,$AP$36:$AV$40), IF($Y$20="B", MATCH($AF873, $AN$36:$AN$40, 0), MATCH($AF873, $AN$26:$AN$35, 0)), MATCH($AK873, $AP$25:$AV$25, 0), IF($Y$20="B", 2, 1)), 0)</f>
        <v>0</v>
      </c>
      <c r="AF873" s="244" t="str">
        <f t="shared" si="184"/>
        <v>-</v>
      </c>
      <c r="AG873" s="244" t="str">
        <f t="shared" si="191"/>
        <v>-</v>
      </c>
      <c r="AH873" s="245" t="str">
        <f t="shared" si="192"/>
        <v>-</v>
      </c>
      <c r="AI873" s="245" t="str">
        <f t="shared" si="193"/>
        <v>-</v>
      </c>
      <c r="AJ873" s="245" t="str" cm="1">
        <f t="array" ref="AJ873">IF($AG873=1, IF(ISBLANK($L873), "!", $L873), IFERROR(_xlfn.SWITCH(TRUE, AH873&lt;=0.5, "A", AH873&lt;=1, "B", AH873&lt;=1.5, "C", AH873&lt;=2, "D", AH873&lt;=2.5, "E", AH873&lt;=3, "F", AH873&lt;=1000, "G"), "-"))</f>
        <v>-</v>
      </c>
      <c r="AK873" s="245" t="str">
        <f t="shared" si="194"/>
        <v>-</v>
      </c>
      <c r="AL873" s="246" t="str">
        <f t="shared" si="195"/>
        <v>-</v>
      </c>
      <c r="AM873" s="237"/>
      <c r="AN873" s="237"/>
      <c r="AO873" s="237"/>
      <c r="AP873" s="237"/>
      <c r="AQ873" s="237"/>
      <c r="AR873" s="237"/>
      <c r="AS873" s="237"/>
      <c r="AT873" s="237"/>
      <c r="AU873" s="237"/>
      <c r="AV873" s="237"/>
      <c r="AW873" s="13"/>
      <c r="AX873" s="13"/>
    </row>
    <row r="874" spans="1:50" ht="12.75" customHeight="1" x14ac:dyDescent="0.2">
      <c r="A874" s="144">
        <f t="shared" si="182"/>
        <v>16</v>
      </c>
      <c r="B874" s="9">
        <v>851</v>
      </c>
      <c r="C874" s="213"/>
      <c r="D874" s="214"/>
      <c r="E874" s="79" t="str">
        <f>IF(ISBLANK(D874), "", VLOOKUP(D874, Z!$A$2:$C$4127, 3, FALSE))</f>
        <v/>
      </c>
      <c r="F874" s="215"/>
      <c r="G874" s="216"/>
      <c r="H874" s="217" t="b">
        <v>0</v>
      </c>
      <c r="I874" s="217" t="b">
        <v>0</v>
      </c>
      <c r="J874" s="152" t="str">
        <f t="shared" si="185"/>
        <v>-</v>
      </c>
      <c r="K874" s="218"/>
      <c r="L874" s="219"/>
      <c r="M874" s="220"/>
      <c r="N874" s="152" t="str">
        <f t="shared" si="186"/>
        <v>-</v>
      </c>
      <c r="O874" s="221"/>
      <c r="P874" s="222"/>
      <c r="Q874" s="214"/>
      <c r="R874" s="223"/>
      <c r="S874" s="213"/>
      <c r="T874" s="214"/>
      <c r="U874" s="79" t="str">
        <f>IF(ISBLANK(T874), "", VLOOKUP(T874, Z!$A$2:$C$4127, 3, FALSE))</f>
        <v/>
      </c>
      <c r="V874" s="225"/>
      <c r="W874" s="160">
        <f t="shared" si="187"/>
        <v>0</v>
      </c>
      <c r="X874" s="237"/>
      <c r="Y874" s="241">
        <f t="shared" si="188"/>
        <v>0</v>
      </c>
      <c r="Z874" s="242">
        <f t="shared" si="189"/>
        <v>15</v>
      </c>
      <c r="AA874" s="242">
        <v>0.75</v>
      </c>
      <c r="AB874" s="242">
        <f t="shared" si="183"/>
        <v>1.8</v>
      </c>
      <c r="AC874" s="242">
        <f t="shared" si="190"/>
        <v>43</v>
      </c>
      <c r="AD874" s="241" t="str" cm="1">
        <f t="array" ref="AD874">IFERROR(INDEX($AO$26:$AO$35, AF874), "-")</f>
        <v>-</v>
      </c>
      <c r="AE874" s="243" cm="1">
        <f t="array" ref="AE874">IFERROR(INDEX(($AP$26:$AS$35,$AP$36:$AV$40), IF($Y$20="B", MATCH($AF874, $AN$36:$AN$40, 0), MATCH($AF874, $AN$26:$AN$35, 0)), MATCH($AK874, $AP$25:$AV$25, 0), IF($Y$20="B", 2, 1)), 0)</f>
        <v>0</v>
      </c>
      <c r="AF874" s="244" t="str">
        <f t="shared" si="184"/>
        <v>-</v>
      </c>
      <c r="AG874" s="244" t="str">
        <f t="shared" si="191"/>
        <v>-</v>
      </c>
      <c r="AH874" s="245" t="str">
        <f t="shared" si="192"/>
        <v>-</v>
      </c>
      <c r="AI874" s="245" t="str">
        <f t="shared" si="193"/>
        <v>-</v>
      </c>
      <c r="AJ874" s="245" t="str" cm="1">
        <f t="array" ref="AJ874">IF($AG874=1, IF(ISBLANK($L874), "!", $L874), IFERROR(_xlfn.SWITCH(TRUE, AH874&lt;=0.5, "A", AH874&lt;=1, "B", AH874&lt;=1.5, "C", AH874&lt;=2, "D", AH874&lt;=2.5, "E", AH874&lt;=3, "F", AH874&lt;=1000, "G"), "-"))</f>
        <v>-</v>
      </c>
      <c r="AK874" s="245" t="str">
        <f t="shared" si="194"/>
        <v>-</v>
      </c>
      <c r="AL874" s="246" t="str">
        <f t="shared" si="195"/>
        <v>-</v>
      </c>
      <c r="AM874" s="237"/>
      <c r="AN874" s="237"/>
      <c r="AO874" s="237"/>
      <c r="AP874" s="237"/>
      <c r="AQ874" s="237"/>
      <c r="AR874" s="237"/>
      <c r="AS874" s="237"/>
      <c r="AT874" s="237"/>
      <c r="AU874" s="237"/>
      <c r="AV874" s="237"/>
      <c r="AW874" s="13"/>
      <c r="AX874" s="13"/>
    </row>
    <row r="875" spans="1:50" ht="12.75" customHeight="1" x14ac:dyDescent="0.2">
      <c r="A875" s="144">
        <f t="shared" si="182"/>
        <v>16</v>
      </c>
      <c r="B875" s="9">
        <v>852</v>
      </c>
      <c r="C875" s="213"/>
      <c r="D875" s="214"/>
      <c r="E875" s="79" t="str">
        <f>IF(ISBLANK(D875), "", VLOOKUP(D875, Z!$A$2:$C$4127, 3, FALSE))</f>
        <v/>
      </c>
      <c r="F875" s="215"/>
      <c r="G875" s="216"/>
      <c r="H875" s="217" t="b">
        <v>0</v>
      </c>
      <c r="I875" s="217" t="b">
        <v>0</v>
      </c>
      <c r="J875" s="152" t="str">
        <f t="shared" si="185"/>
        <v>-</v>
      </c>
      <c r="K875" s="218"/>
      <c r="L875" s="219"/>
      <c r="M875" s="220"/>
      <c r="N875" s="152" t="str">
        <f t="shared" si="186"/>
        <v>-</v>
      </c>
      <c r="O875" s="221"/>
      <c r="P875" s="222"/>
      <c r="Q875" s="214"/>
      <c r="R875" s="223"/>
      <c r="S875" s="213"/>
      <c r="T875" s="214"/>
      <c r="U875" s="79" t="str">
        <f>IF(ISBLANK(T875), "", VLOOKUP(T875, Z!$A$2:$C$4127, 3, FALSE))</f>
        <v/>
      </c>
      <c r="V875" s="225"/>
      <c r="W875" s="160">
        <f t="shared" si="187"/>
        <v>0</v>
      </c>
      <c r="X875" s="237"/>
      <c r="Y875" s="241">
        <f t="shared" si="188"/>
        <v>0</v>
      </c>
      <c r="Z875" s="242">
        <f t="shared" si="189"/>
        <v>15</v>
      </c>
      <c r="AA875" s="242">
        <v>0.75</v>
      </c>
      <c r="AB875" s="242">
        <f t="shared" si="183"/>
        <v>1.8</v>
      </c>
      <c r="AC875" s="242">
        <f t="shared" si="190"/>
        <v>43</v>
      </c>
      <c r="AD875" s="241" t="str" cm="1">
        <f t="array" ref="AD875">IFERROR(INDEX($AO$26:$AO$35, AF875), "-")</f>
        <v>-</v>
      </c>
      <c r="AE875" s="243" cm="1">
        <f t="array" ref="AE875">IFERROR(INDEX(($AP$26:$AS$35,$AP$36:$AV$40), IF($Y$20="B", MATCH($AF875, $AN$36:$AN$40, 0), MATCH($AF875, $AN$26:$AN$35, 0)), MATCH($AK875, $AP$25:$AV$25, 0), IF($Y$20="B", 2, 1)), 0)</f>
        <v>0</v>
      </c>
      <c r="AF875" s="244" t="str">
        <f t="shared" si="184"/>
        <v>-</v>
      </c>
      <c r="AG875" s="244" t="str">
        <f t="shared" si="191"/>
        <v>-</v>
      </c>
      <c r="AH875" s="245" t="str">
        <f t="shared" si="192"/>
        <v>-</v>
      </c>
      <c r="AI875" s="245" t="str">
        <f t="shared" si="193"/>
        <v>-</v>
      </c>
      <c r="AJ875" s="245" t="str" cm="1">
        <f t="array" ref="AJ875">IF($AG875=1, IF(ISBLANK($L875), "!", $L875), IFERROR(_xlfn.SWITCH(TRUE, AH875&lt;=0.5, "A", AH875&lt;=1, "B", AH875&lt;=1.5, "C", AH875&lt;=2, "D", AH875&lt;=2.5, "E", AH875&lt;=3, "F", AH875&lt;=1000, "G"), "-"))</f>
        <v>-</v>
      </c>
      <c r="AK875" s="245" t="str">
        <f t="shared" si="194"/>
        <v>-</v>
      </c>
      <c r="AL875" s="246" t="str">
        <f t="shared" si="195"/>
        <v>-</v>
      </c>
      <c r="AM875" s="237"/>
      <c r="AN875" s="237"/>
      <c r="AO875" s="237"/>
      <c r="AP875" s="237"/>
      <c r="AQ875" s="237"/>
      <c r="AR875" s="237"/>
      <c r="AS875" s="237"/>
      <c r="AT875" s="237"/>
      <c r="AU875" s="237"/>
      <c r="AV875" s="237"/>
      <c r="AW875" s="13"/>
      <c r="AX875" s="13"/>
    </row>
    <row r="876" spans="1:50" ht="12.75" customHeight="1" x14ac:dyDescent="0.2">
      <c r="A876" s="144">
        <f t="shared" si="182"/>
        <v>16</v>
      </c>
      <c r="B876" s="9">
        <v>853</v>
      </c>
      <c r="C876" s="213"/>
      <c r="D876" s="214"/>
      <c r="E876" s="79" t="str">
        <f>IF(ISBLANK(D876), "", VLOOKUP(D876, Z!$A$2:$C$4127, 3, FALSE))</f>
        <v/>
      </c>
      <c r="F876" s="215"/>
      <c r="G876" s="216"/>
      <c r="H876" s="217" t="b">
        <v>0</v>
      </c>
      <c r="I876" s="217" t="b">
        <v>0</v>
      </c>
      <c r="J876" s="152" t="str">
        <f t="shared" si="185"/>
        <v>-</v>
      </c>
      <c r="K876" s="218"/>
      <c r="L876" s="219"/>
      <c r="M876" s="220"/>
      <c r="N876" s="152" t="str">
        <f t="shared" si="186"/>
        <v>-</v>
      </c>
      <c r="O876" s="221"/>
      <c r="P876" s="222"/>
      <c r="Q876" s="214"/>
      <c r="R876" s="223"/>
      <c r="S876" s="213"/>
      <c r="T876" s="214"/>
      <c r="U876" s="79" t="str">
        <f>IF(ISBLANK(T876), "", VLOOKUP(T876, Z!$A$2:$C$4127, 3, FALSE))</f>
        <v/>
      </c>
      <c r="V876" s="225"/>
      <c r="W876" s="160">
        <f t="shared" si="187"/>
        <v>0</v>
      </c>
      <c r="X876" s="237"/>
      <c r="Y876" s="241">
        <f t="shared" si="188"/>
        <v>0</v>
      </c>
      <c r="Z876" s="242">
        <f t="shared" si="189"/>
        <v>15</v>
      </c>
      <c r="AA876" s="242">
        <v>0.75</v>
      </c>
      <c r="AB876" s="242">
        <f t="shared" si="183"/>
        <v>1.8</v>
      </c>
      <c r="AC876" s="242">
        <f t="shared" si="190"/>
        <v>43</v>
      </c>
      <c r="AD876" s="241" t="str" cm="1">
        <f t="array" ref="AD876">IFERROR(INDEX($AO$26:$AO$35, AF876), "-")</f>
        <v>-</v>
      </c>
      <c r="AE876" s="243" cm="1">
        <f t="array" ref="AE876">IFERROR(INDEX(($AP$26:$AS$35,$AP$36:$AV$40), IF($Y$20="B", MATCH($AF876, $AN$36:$AN$40, 0), MATCH($AF876, $AN$26:$AN$35, 0)), MATCH($AK876, $AP$25:$AV$25, 0), IF($Y$20="B", 2, 1)), 0)</f>
        <v>0</v>
      </c>
      <c r="AF876" s="244" t="str">
        <f t="shared" si="184"/>
        <v>-</v>
      </c>
      <c r="AG876" s="244" t="str">
        <f t="shared" si="191"/>
        <v>-</v>
      </c>
      <c r="AH876" s="245" t="str">
        <f t="shared" si="192"/>
        <v>-</v>
      </c>
      <c r="AI876" s="245" t="str">
        <f t="shared" si="193"/>
        <v>-</v>
      </c>
      <c r="AJ876" s="245" t="str" cm="1">
        <f t="array" ref="AJ876">IF($AG876=1, IF(ISBLANK($L876), "!", $L876), IFERROR(_xlfn.SWITCH(TRUE, AH876&lt;=0.5, "A", AH876&lt;=1, "B", AH876&lt;=1.5, "C", AH876&lt;=2, "D", AH876&lt;=2.5, "E", AH876&lt;=3, "F", AH876&lt;=1000, "G"), "-"))</f>
        <v>-</v>
      </c>
      <c r="AK876" s="245" t="str">
        <f t="shared" si="194"/>
        <v>-</v>
      </c>
      <c r="AL876" s="246" t="str">
        <f t="shared" si="195"/>
        <v>-</v>
      </c>
      <c r="AM876" s="237"/>
      <c r="AN876" s="237"/>
      <c r="AO876" s="237"/>
      <c r="AP876" s="237"/>
      <c r="AQ876" s="237"/>
      <c r="AR876" s="237"/>
      <c r="AS876" s="237"/>
      <c r="AT876" s="237"/>
      <c r="AU876" s="237"/>
      <c r="AV876" s="237"/>
      <c r="AW876" s="13"/>
      <c r="AX876" s="13"/>
    </row>
    <row r="877" spans="1:50" ht="12.75" customHeight="1" x14ac:dyDescent="0.2">
      <c r="A877" s="144">
        <f t="shared" si="182"/>
        <v>16</v>
      </c>
      <c r="B877" s="9">
        <v>854</v>
      </c>
      <c r="C877" s="213"/>
      <c r="D877" s="214"/>
      <c r="E877" s="79" t="str">
        <f>IF(ISBLANK(D877), "", VLOOKUP(D877, Z!$A$2:$C$4127, 3, FALSE))</f>
        <v/>
      </c>
      <c r="F877" s="215"/>
      <c r="G877" s="216"/>
      <c r="H877" s="217" t="b">
        <v>0</v>
      </c>
      <c r="I877" s="217" t="b">
        <v>0</v>
      </c>
      <c r="J877" s="152" t="str">
        <f t="shared" si="185"/>
        <v>-</v>
      </c>
      <c r="K877" s="218"/>
      <c r="L877" s="219"/>
      <c r="M877" s="220"/>
      <c r="N877" s="152" t="str">
        <f t="shared" si="186"/>
        <v>-</v>
      </c>
      <c r="O877" s="221"/>
      <c r="P877" s="222"/>
      <c r="Q877" s="214"/>
      <c r="R877" s="223"/>
      <c r="S877" s="213"/>
      <c r="T877" s="214"/>
      <c r="U877" s="79" t="str">
        <f>IF(ISBLANK(T877), "", VLOOKUP(T877, Z!$A$2:$C$4127, 3, FALSE))</f>
        <v/>
      </c>
      <c r="V877" s="225"/>
      <c r="W877" s="160">
        <f t="shared" si="187"/>
        <v>0</v>
      </c>
      <c r="X877" s="237"/>
      <c r="Y877" s="241">
        <f t="shared" si="188"/>
        <v>0</v>
      </c>
      <c r="Z877" s="242">
        <f t="shared" si="189"/>
        <v>15</v>
      </c>
      <c r="AA877" s="242">
        <v>0.75</v>
      </c>
      <c r="AB877" s="242">
        <f t="shared" si="183"/>
        <v>1.8</v>
      </c>
      <c r="AC877" s="242">
        <f t="shared" si="190"/>
        <v>43</v>
      </c>
      <c r="AD877" s="241" t="str" cm="1">
        <f t="array" ref="AD877">IFERROR(INDEX($AO$26:$AO$35, AF877), "-")</f>
        <v>-</v>
      </c>
      <c r="AE877" s="243" cm="1">
        <f t="array" ref="AE877">IFERROR(INDEX(($AP$26:$AS$35,$AP$36:$AV$40), IF($Y$20="B", MATCH($AF877, $AN$36:$AN$40, 0), MATCH($AF877, $AN$26:$AN$35, 0)), MATCH($AK877, $AP$25:$AV$25, 0), IF($Y$20="B", 2, 1)), 0)</f>
        <v>0</v>
      </c>
      <c r="AF877" s="244" t="str">
        <f t="shared" si="184"/>
        <v>-</v>
      </c>
      <c r="AG877" s="244" t="str">
        <f t="shared" si="191"/>
        <v>-</v>
      </c>
      <c r="AH877" s="245" t="str">
        <f t="shared" si="192"/>
        <v>-</v>
      </c>
      <c r="AI877" s="245" t="str">
        <f t="shared" si="193"/>
        <v>-</v>
      </c>
      <c r="AJ877" s="245" t="str" cm="1">
        <f t="array" ref="AJ877">IF($AG877=1, IF(ISBLANK($L877), "!", $L877), IFERROR(_xlfn.SWITCH(TRUE, AH877&lt;=0.5, "A", AH877&lt;=1, "B", AH877&lt;=1.5, "C", AH877&lt;=2, "D", AH877&lt;=2.5, "E", AH877&lt;=3, "F", AH877&lt;=1000, "G"), "-"))</f>
        <v>-</v>
      </c>
      <c r="AK877" s="245" t="str">
        <f t="shared" si="194"/>
        <v>-</v>
      </c>
      <c r="AL877" s="246" t="str">
        <f t="shared" si="195"/>
        <v>-</v>
      </c>
      <c r="AM877" s="237"/>
      <c r="AN877" s="237"/>
      <c r="AO877" s="237"/>
      <c r="AP877" s="237"/>
      <c r="AQ877" s="237"/>
      <c r="AR877" s="237"/>
      <c r="AS877" s="237"/>
      <c r="AT877" s="237"/>
      <c r="AU877" s="237"/>
      <c r="AV877" s="237"/>
      <c r="AW877" s="13"/>
      <c r="AX877" s="13"/>
    </row>
    <row r="878" spans="1:50" ht="12.75" customHeight="1" x14ac:dyDescent="0.2">
      <c r="A878" s="144">
        <f t="shared" si="182"/>
        <v>16</v>
      </c>
      <c r="B878" s="9">
        <v>855</v>
      </c>
      <c r="C878" s="213"/>
      <c r="D878" s="214"/>
      <c r="E878" s="79" t="str">
        <f>IF(ISBLANK(D878), "", VLOOKUP(D878, Z!$A$2:$C$4127, 3, FALSE))</f>
        <v/>
      </c>
      <c r="F878" s="215"/>
      <c r="G878" s="216"/>
      <c r="H878" s="217" t="b">
        <v>0</v>
      </c>
      <c r="I878" s="217" t="b">
        <v>0</v>
      </c>
      <c r="J878" s="152" t="str">
        <f t="shared" si="185"/>
        <v>-</v>
      </c>
      <c r="K878" s="218"/>
      <c r="L878" s="219"/>
      <c r="M878" s="220"/>
      <c r="N878" s="152" t="str">
        <f t="shared" si="186"/>
        <v>-</v>
      </c>
      <c r="O878" s="221"/>
      <c r="P878" s="222"/>
      <c r="Q878" s="214"/>
      <c r="R878" s="223"/>
      <c r="S878" s="213"/>
      <c r="T878" s="214"/>
      <c r="U878" s="79" t="str">
        <f>IF(ISBLANK(T878), "", VLOOKUP(T878, Z!$A$2:$C$4127, 3, FALSE))</f>
        <v/>
      </c>
      <c r="V878" s="225"/>
      <c r="W878" s="160">
        <f t="shared" si="187"/>
        <v>0</v>
      </c>
      <c r="X878" s="237"/>
      <c r="Y878" s="241">
        <f t="shared" si="188"/>
        <v>0</v>
      </c>
      <c r="Z878" s="242">
        <f t="shared" si="189"/>
        <v>15</v>
      </c>
      <c r="AA878" s="242">
        <v>0.75</v>
      </c>
      <c r="AB878" s="242">
        <f t="shared" si="183"/>
        <v>1.8</v>
      </c>
      <c r="AC878" s="242">
        <f t="shared" si="190"/>
        <v>43</v>
      </c>
      <c r="AD878" s="241" t="str" cm="1">
        <f t="array" ref="AD878">IFERROR(INDEX($AO$26:$AO$35, AF878), "-")</f>
        <v>-</v>
      </c>
      <c r="AE878" s="243" cm="1">
        <f t="array" ref="AE878">IFERROR(INDEX(($AP$26:$AS$35,$AP$36:$AV$40), IF($Y$20="B", MATCH($AF878, $AN$36:$AN$40, 0), MATCH($AF878, $AN$26:$AN$35, 0)), MATCH($AK878, $AP$25:$AV$25, 0), IF($Y$20="B", 2, 1)), 0)</f>
        <v>0</v>
      </c>
      <c r="AF878" s="244" t="str">
        <f t="shared" si="184"/>
        <v>-</v>
      </c>
      <c r="AG878" s="244" t="str">
        <f t="shared" si="191"/>
        <v>-</v>
      </c>
      <c r="AH878" s="245" t="str">
        <f t="shared" si="192"/>
        <v>-</v>
      </c>
      <c r="AI878" s="245" t="str">
        <f t="shared" si="193"/>
        <v>-</v>
      </c>
      <c r="AJ878" s="245" t="str" cm="1">
        <f t="array" ref="AJ878">IF($AG878=1, IF(ISBLANK($L878), "!", $L878), IFERROR(_xlfn.SWITCH(TRUE, AH878&lt;=0.5, "A", AH878&lt;=1, "B", AH878&lt;=1.5, "C", AH878&lt;=2, "D", AH878&lt;=2.5, "E", AH878&lt;=3, "F", AH878&lt;=1000, "G"), "-"))</f>
        <v>-</v>
      </c>
      <c r="AK878" s="245" t="str">
        <f t="shared" si="194"/>
        <v>-</v>
      </c>
      <c r="AL878" s="246" t="str">
        <f t="shared" si="195"/>
        <v>-</v>
      </c>
      <c r="AM878" s="237"/>
      <c r="AN878" s="237"/>
      <c r="AO878" s="237"/>
      <c r="AP878" s="237"/>
      <c r="AQ878" s="237"/>
      <c r="AR878" s="237"/>
      <c r="AS878" s="237"/>
      <c r="AT878" s="237"/>
      <c r="AU878" s="237"/>
      <c r="AV878" s="237"/>
      <c r="AW878" s="13"/>
      <c r="AX878" s="13"/>
    </row>
    <row r="879" spans="1:50" ht="12.75" customHeight="1" x14ac:dyDescent="0.2">
      <c r="A879" s="144">
        <f t="shared" si="182"/>
        <v>16</v>
      </c>
      <c r="B879" s="9">
        <v>856</v>
      </c>
      <c r="C879" s="213"/>
      <c r="D879" s="214"/>
      <c r="E879" s="79" t="str">
        <f>IF(ISBLANK(D879), "", VLOOKUP(D879, Z!$A$2:$C$4127, 3, FALSE))</f>
        <v/>
      </c>
      <c r="F879" s="215"/>
      <c r="G879" s="216"/>
      <c r="H879" s="217" t="b">
        <v>0</v>
      </c>
      <c r="I879" s="217" t="b">
        <v>0</v>
      </c>
      <c r="J879" s="152" t="str">
        <f t="shared" si="185"/>
        <v>-</v>
      </c>
      <c r="K879" s="218"/>
      <c r="L879" s="219"/>
      <c r="M879" s="220"/>
      <c r="N879" s="152" t="str">
        <f t="shared" si="186"/>
        <v>-</v>
      </c>
      <c r="O879" s="221"/>
      <c r="P879" s="222"/>
      <c r="Q879" s="214"/>
      <c r="R879" s="223"/>
      <c r="S879" s="213"/>
      <c r="T879" s="214"/>
      <c r="U879" s="79" t="str">
        <f>IF(ISBLANK(T879), "", VLOOKUP(T879, Z!$A$2:$C$4127, 3, FALSE))</f>
        <v/>
      </c>
      <c r="V879" s="225"/>
      <c r="W879" s="160">
        <f t="shared" si="187"/>
        <v>0</v>
      </c>
      <c r="X879" s="237"/>
      <c r="Y879" s="241">
        <f t="shared" si="188"/>
        <v>0</v>
      </c>
      <c r="Z879" s="242">
        <f t="shared" si="189"/>
        <v>15</v>
      </c>
      <c r="AA879" s="242">
        <v>0.75</v>
      </c>
      <c r="AB879" s="242">
        <f t="shared" si="183"/>
        <v>1.8</v>
      </c>
      <c r="AC879" s="242">
        <f t="shared" si="190"/>
        <v>43</v>
      </c>
      <c r="AD879" s="241" t="str" cm="1">
        <f t="array" ref="AD879">IFERROR(INDEX($AO$26:$AO$35, AF879), "-")</f>
        <v>-</v>
      </c>
      <c r="AE879" s="243" cm="1">
        <f t="array" ref="AE879">IFERROR(INDEX(($AP$26:$AS$35,$AP$36:$AV$40), IF($Y$20="B", MATCH($AF879, $AN$36:$AN$40, 0), MATCH($AF879, $AN$26:$AN$35, 0)), MATCH($AK879, $AP$25:$AV$25, 0), IF($Y$20="B", 2, 1)), 0)</f>
        <v>0</v>
      </c>
      <c r="AF879" s="244" t="str">
        <f t="shared" si="184"/>
        <v>-</v>
      </c>
      <c r="AG879" s="244" t="str">
        <f t="shared" si="191"/>
        <v>-</v>
      </c>
      <c r="AH879" s="245" t="str">
        <f t="shared" si="192"/>
        <v>-</v>
      </c>
      <c r="AI879" s="245" t="str">
        <f t="shared" si="193"/>
        <v>-</v>
      </c>
      <c r="AJ879" s="245" t="str" cm="1">
        <f t="array" ref="AJ879">IF($AG879=1, IF(ISBLANK($L879), "!", $L879), IFERROR(_xlfn.SWITCH(TRUE, AH879&lt;=0.5, "A", AH879&lt;=1, "B", AH879&lt;=1.5, "C", AH879&lt;=2, "D", AH879&lt;=2.5, "E", AH879&lt;=3, "F", AH879&lt;=1000, "G"), "-"))</f>
        <v>-</v>
      </c>
      <c r="AK879" s="245" t="str">
        <f t="shared" si="194"/>
        <v>-</v>
      </c>
      <c r="AL879" s="246" t="str">
        <f t="shared" si="195"/>
        <v>-</v>
      </c>
      <c r="AM879" s="237"/>
      <c r="AN879" s="237"/>
      <c r="AO879" s="237"/>
      <c r="AP879" s="237"/>
      <c r="AQ879" s="237"/>
      <c r="AR879" s="237"/>
      <c r="AS879" s="237"/>
      <c r="AT879" s="237"/>
      <c r="AU879" s="237"/>
      <c r="AV879" s="237"/>
      <c r="AW879" s="13"/>
      <c r="AX879" s="13"/>
    </row>
    <row r="880" spans="1:50" ht="12.75" customHeight="1" x14ac:dyDescent="0.2">
      <c r="A880" s="144">
        <f t="shared" si="182"/>
        <v>16</v>
      </c>
      <c r="B880" s="9">
        <v>857</v>
      </c>
      <c r="C880" s="213"/>
      <c r="D880" s="214"/>
      <c r="E880" s="79" t="str">
        <f>IF(ISBLANK(D880), "", VLOOKUP(D880, Z!$A$2:$C$4127, 3, FALSE))</f>
        <v/>
      </c>
      <c r="F880" s="215"/>
      <c r="G880" s="216"/>
      <c r="H880" s="217" t="b">
        <v>0</v>
      </c>
      <c r="I880" s="217" t="b">
        <v>0</v>
      </c>
      <c r="J880" s="152" t="str">
        <f t="shared" si="185"/>
        <v>-</v>
      </c>
      <c r="K880" s="218"/>
      <c r="L880" s="219"/>
      <c r="M880" s="220"/>
      <c r="N880" s="152" t="str">
        <f t="shared" si="186"/>
        <v>-</v>
      </c>
      <c r="O880" s="221"/>
      <c r="P880" s="222"/>
      <c r="Q880" s="214"/>
      <c r="R880" s="223"/>
      <c r="S880" s="213"/>
      <c r="T880" s="214"/>
      <c r="U880" s="79" t="str">
        <f>IF(ISBLANK(T880), "", VLOOKUP(T880, Z!$A$2:$C$4127, 3, FALSE))</f>
        <v/>
      </c>
      <c r="V880" s="225"/>
      <c r="W880" s="160">
        <f t="shared" si="187"/>
        <v>0</v>
      </c>
      <c r="X880" s="237"/>
      <c r="Y880" s="241">
        <f t="shared" si="188"/>
        <v>0</v>
      </c>
      <c r="Z880" s="242">
        <f t="shared" si="189"/>
        <v>15</v>
      </c>
      <c r="AA880" s="242">
        <v>0.75</v>
      </c>
      <c r="AB880" s="242">
        <f t="shared" si="183"/>
        <v>1.8</v>
      </c>
      <c r="AC880" s="242">
        <f t="shared" si="190"/>
        <v>43</v>
      </c>
      <c r="AD880" s="241" t="str" cm="1">
        <f t="array" ref="AD880">IFERROR(INDEX($AO$26:$AO$35, AF880), "-")</f>
        <v>-</v>
      </c>
      <c r="AE880" s="243" cm="1">
        <f t="array" ref="AE880">IFERROR(INDEX(($AP$26:$AS$35,$AP$36:$AV$40), IF($Y$20="B", MATCH($AF880, $AN$36:$AN$40, 0), MATCH($AF880, $AN$26:$AN$35, 0)), MATCH($AK880, $AP$25:$AV$25, 0), IF($Y$20="B", 2, 1)), 0)</f>
        <v>0</v>
      </c>
      <c r="AF880" s="244" t="str">
        <f t="shared" si="184"/>
        <v>-</v>
      </c>
      <c r="AG880" s="244" t="str">
        <f t="shared" si="191"/>
        <v>-</v>
      </c>
      <c r="AH880" s="245" t="str">
        <f t="shared" si="192"/>
        <v>-</v>
      </c>
      <c r="AI880" s="245" t="str">
        <f t="shared" si="193"/>
        <v>-</v>
      </c>
      <c r="AJ880" s="245" t="str" cm="1">
        <f t="array" ref="AJ880">IF($AG880=1, IF(ISBLANK($L880), "!", $L880), IFERROR(_xlfn.SWITCH(TRUE, AH880&lt;=0.5, "A", AH880&lt;=1, "B", AH880&lt;=1.5, "C", AH880&lt;=2, "D", AH880&lt;=2.5, "E", AH880&lt;=3, "F", AH880&lt;=1000, "G"), "-"))</f>
        <v>-</v>
      </c>
      <c r="AK880" s="245" t="str">
        <f t="shared" si="194"/>
        <v>-</v>
      </c>
      <c r="AL880" s="246" t="str">
        <f t="shared" si="195"/>
        <v>-</v>
      </c>
      <c r="AM880" s="237"/>
      <c r="AN880" s="237"/>
      <c r="AO880" s="237"/>
      <c r="AP880" s="237"/>
      <c r="AQ880" s="237"/>
      <c r="AR880" s="237"/>
      <c r="AS880" s="237"/>
      <c r="AT880" s="237"/>
      <c r="AU880" s="237"/>
      <c r="AV880" s="237"/>
      <c r="AW880" s="13"/>
      <c r="AX880" s="13"/>
    </row>
    <row r="881" spans="1:50" ht="12.75" customHeight="1" x14ac:dyDescent="0.2">
      <c r="A881" s="144">
        <f t="shared" si="182"/>
        <v>16</v>
      </c>
      <c r="B881" s="9">
        <v>858</v>
      </c>
      <c r="C881" s="213"/>
      <c r="D881" s="214"/>
      <c r="E881" s="79" t="str">
        <f>IF(ISBLANK(D881), "", VLOOKUP(D881, Z!$A$2:$C$4127, 3, FALSE))</f>
        <v/>
      </c>
      <c r="F881" s="215"/>
      <c r="G881" s="216"/>
      <c r="H881" s="217" t="b">
        <v>0</v>
      </c>
      <c r="I881" s="217" t="b">
        <v>0</v>
      </c>
      <c r="J881" s="152" t="str">
        <f t="shared" si="185"/>
        <v>-</v>
      </c>
      <c r="K881" s="218"/>
      <c r="L881" s="219"/>
      <c r="M881" s="220"/>
      <c r="N881" s="152" t="str">
        <f t="shared" si="186"/>
        <v>-</v>
      </c>
      <c r="O881" s="221"/>
      <c r="P881" s="222"/>
      <c r="Q881" s="214"/>
      <c r="R881" s="223"/>
      <c r="S881" s="213"/>
      <c r="T881" s="214"/>
      <c r="U881" s="79" t="str">
        <f>IF(ISBLANK(T881), "", VLOOKUP(T881, Z!$A$2:$C$4127, 3, FALSE))</f>
        <v/>
      </c>
      <c r="V881" s="225"/>
      <c r="W881" s="160">
        <f t="shared" si="187"/>
        <v>0</v>
      </c>
      <c r="X881" s="237"/>
      <c r="Y881" s="241">
        <f t="shared" si="188"/>
        <v>0</v>
      </c>
      <c r="Z881" s="242">
        <f t="shared" si="189"/>
        <v>15</v>
      </c>
      <c r="AA881" s="242">
        <v>0.75</v>
      </c>
      <c r="AB881" s="242">
        <f t="shared" si="183"/>
        <v>1.8</v>
      </c>
      <c r="AC881" s="242">
        <f t="shared" si="190"/>
        <v>43</v>
      </c>
      <c r="AD881" s="241" t="str" cm="1">
        <f t="array" ref="AD881">IFERROR(INDEX($AO$26:$AO$35, AF881), "-")</f>
        <v>-</v>
      </c>
      <c r="AE881" s="243" cm="1">
        <f t="array" ref="AE881">IFERROR(INDEX(($AP$26:$AS$35,$AP$36:$AV$40), IF($Y$20="B", MATCH($AF881, $AN$36:$AN$40, 0), MATCH($AF881, $AN$26:$AN$35, 0)), MATCH($AK881, $AP$25:$AV$25, 0), IF($Y$20="B", 2, 1)), 0)</f>
        <v>0</v>
      </c>
      <c r="AF881" s="244" t="str">
        <f t="shared" si="184"/>
        <v>-</v>
      </c>
      <c r="AG881" s="244" t="str">
        <f t="shared" si="191"/>
        <v>-</v>
      </c>
      <c r="AH881" s="245" t="str">
        <f t="shared" si="192"/>
        <v>-</v>
      </c>
      <c r="AI881" s="245" t="str">
        <f t="shared" si="193"/>
        <v>-</v>
      </c>
      <c r="AJ881" s="245" t="str" cm="1">
        <f t="array" ref="AJ881">IF($AG881=1, IF(ISBLANK($L881), "!", $L881), IFERROR(_xlfn.SWITCH(TRUE, AH881&lt;=0.5, "A", AH881&lt;=1, "B", AH881&lt;=1.5, "C", AH881&lt;=2, "D", AH881&lt;=2.5, "E", AH881&lt;=3, "F", AH881&lt;=1000, "G"), "-"))</f>
        <v>-</v>
      </c>
      <c r="AK881" s="245" t="str">
        <f t="shared" si="194"/>
        <v>-</v>
      </c>
      <c r="AL881" s="246" t="str">
        <f t="shared" si="195"/>
        <v>-</v>
      </c>
      <c r="AM881" s="237"/>
      <c r="AN881" s="237"/>
      <c r="AO881" s="237"/>
      <c r="AP881" s="237"/>
      <c r="AQ881" s="237"/>
      <c r="AR881" s="237"/>
      <c r="AS881" s="237"/>
      <c r="AT881" s="237"/>
      <c r="AU881" s="237"/>
      <c r="AV881" s="237"/>
      <c r="AW881" s="13"/>
      <c r="AX881" s="13"/>
    </row>
    <row r="882" spans="1:50" ht="12.75" customHeight="1" x14ac:dyDescent="0.2">
      <c r="A882" s="144">
        <f t="shared" si="182"/>
        <v>16</v>
      </c>
      <c r="B882" s="9">
        <v>859</v>
      </c>
      <c r="C882" s="213"/>
      <c r="D882" s="214"/>
      <c r="E882" s="79" t="str">
        <f>IF(ISBLANK(D882), "", VLOOKUP(D882, Z!$A$2:$C$4127, 3, FALSE))</f>
        <v/>
      </c>
      <c r="F882" s="215"/>
      <c r="G882" s="216"/>
      <c r="H882" s="217" t="b">
        <v>0</v>
      </c>
      <c r="I882" s="217" t="b">
        <v>0</v>
      </c>
      <c r="J882" s="152" t="str">
        <f t="shared" si="185"/>
        <v>-</v>
      </c>
      <c r="K882" s="218"/>
      <c r="L882" s="219"/>
      <c r="M882" s="220"/>
      <c r="N882" s="152" t="str">
        <f t="shared" si="186"/>
        <v>-</v>
      </c>
      <c r="O882" s="221"/>
      <c r="P882" s="222"/>
      <c r="Q882" s="214"/>
      <c r="R882" s="223"/>
      <c r="S882" s="213"/>
      <c r="T882" s="214"/>
      <c r="U882" s="79" t="str">
        <f>IF(ISBLANK(T882), "", VLOOKUP(T882, Z!$A$2:$C$4127, 3, FALSE))</f>
        <v/>
      </c>
      <c r="V882" s="225"/>
      <c r="W882" s="160">
        <f t="shared" si="187"/>
        <v>0</v>
      </c>
      <c r="X882" s="237"/>
      <c r="Y882" s="241">
        <f t="shared" si="188"/>
        <v>0</v>
      </c>
      <c r="Z882" s="242">
        <f t="shared" si="189"/>
        <v>15</v>
      </c>
      <c r="AA882" s="242">
        <v>0.75</v>
      </c>
      <c r="AB882" s="242">
        <f t="shared" si="183"/>
        <v>1.8</v>
      </c>
      <c r="AC882" s="242">
        <f t="shared" si="190"/>
        <v>43</v>
      </c>
      <c r="AD882" s="241" t="str" cm="1">
        <f t="array" ref="AD882">IFERROR(INDEX($AO$26:$AO$35, AF882), "-")</f>
        <v>-</v>
      </c>
      <c r="AE882" s="243" cm="1">
        <f t="array" ref="AE882">IFERROR(INDEX(($AP$26:$AS$35,$AP$36:$AV$40), IF($Y$20="B", MATCH($AF882, $AN$36:$AN$40, 0), MATCH($AF882, $AN$26:$AN$35, 0)), MATCH($AK882, $AP$25:$AV$25, 0), IF($Y$20="B", 2, 1)), 0)</f>
        <v>0</v>
      </c>
      <c r="AF882" s="244" t="str">
        <f t="shared" si="184"/>
        <v>-</v>
      </c>
      <c r="AG882" s="244" t="str">
        <f t="shared" si="191"/>
        <v>-</v>
      </c>
      <c r="AH882" s="245" t="str">
        <f t="shared" si="192"/>
        <v>-</v>
      </c>
      <c r="AI882" s="245" t="str">
        <f t="shared" si="193"/>
        <v>-</v>
      </c>
      <c r="AJ882" s="245" t="str" cm="1">
        <f t="array" ref="AJ882">IF($AG882=1, IF(ISBLANK($L882), "!", $L882), IFERROR(_xlfn.SWITCH(TRUE, AH882&lt;=0.5, "A", AH882&lt;=1, "B", AH882&lt;=1.5, "C", AH882&lt;=2, "D", AH882&lt;=2.5, "E", AH882&lt;=3, "F", AH882&lt;=1000, "G"), "-"))</f>
        <v>-</v>
      </c>
      <c r="AK882" s="245" t="str">
        <f t="shared" si="194"/>
        <v>-</v>
      </c>
      <c r="AL882" s="246" t="str">
        <f t="shared" si="195"/>
        <v>-</v>
      </c>
      <c r="AM882" s="237"/>
      <c r="AN882" s="237"/>
      <c r="AO882" s="237"/>
      <c r="AP882" s="237"/>
      <c r="AQ882" s="237"/>
      <c r="AR882" s="237"/>
      <c r="AS882" s="237"/>
      <c r="AT882" s="237"/>
      <c r="AU882" s="237"/>
      <c r="AV882" s="237"/>
      <c r="AW882" s="13"/>
      <c r="AX882" s="13"/>
    </row>
    <row r="883" spans="1:50" ht="12.75" customHeight="1" x14ac:dyDescent="0.2">
      <c r="A883" s="144">
        <f t="shared" si="182"/>
        <v>16</v>
      </c>
      <c r="B883" s="9">
        <v>860</v>
      </c>
      <c r="C883" s="213"/>
      <c r="D883" s="214"/>
      <c r="E883" s="79" t="str">
        <f>IF(ISBLANK(D883), "", VLOOKUP(D883, Z!$A$2:$C$4127, 3, FALSE))</f>
        <v/>
      </c>
      <c r="F883" s="215"/>
      <c r="G883" s="216"/>
      <c r="H883" s="217" t="b">
        <v>0</v>
      </c>
      <c r="I883" s="217" t="b">
        <v>0</v>
      </c>
      <c r="J883" s="152" t="str">
        <f t="shared" si="185"/>
        <v>-</v>
      </c>
      <c r="K883" s="218"/>
      <c r="L883" s="219"/>
      <c r="M883" s="220"/>
      <c r="N883" s="152" t="str">
        <f t="shared" si="186"/>
        <v>-</v>
      </c>
      <c r="O883" s="221"/>
      <c r="P883" s="222"/>
      <c r="Q883" s="214"/>
      <c r="R883" s="223"/>
      <c r="S883" s="213"/>
      <c r="T883" s="214"/>
      <c r="U883" s="79" t="str">
        <f>IF(ISBLANK(T883), "", VLOOKUP(T883, Z!$A$2:$C$4127, 3, FALSE))</f>
        <v/>
      </c>
      <c r="V883" s="225"/>
      <c r="W883" s="160">
        <f t="shared" si="187"/>
        <v>0</v>
      </c>
      <c r="X883" s="237"/>
      <c r="Y883" s="241">
        <f t="shared" si="188"/>
        <v>0</v>
      </c>
      <c r="Z883" s="242">
        <f t="shared" si="189"/>
        <v>15</v>
      </c>
      <c r="AA883" s="242">
        <v>0.75</v>
      </c>
      <c r="AB883" s="242">
        <f t="shared" si="183"/>
        <v>1.8</v>
      </c>
      <c r="AC883" s="242">
        <f t="shared" si="190"/>
        <v>43</v>
      </c>
      <c r="AD883" s="241" t="str" cm="1">
        <f t="array" ref="AD883">IFERROR(INDEX($AO$26:$AO$35, AF883), "-")</f>
        <v>-</v>
      </c>
      <c r="AE883" s="243" cm="1">
        <f t="array" ref="AE883">IFERROR(INDEX(($AP$26:$AS$35,$AP$36:$AV$40), IF($Y$20="B", MATCH($AF883, $AN$36:$AN$40, 0), MATCH($AF883, $AN$26:$AN$35, 0)), MATCH($AK883, $AP$25:$AV$25, 0), IF($Y$20="B", 2, 1)), 0)</f>
        <v>0</v>
      </c>
      <c r="AF883" s="244" t="str">
        <f t="shared" si="184"/>
        <v>-</v>
      </c>
      <c r="AG883" s="244" t="str">
        <f t="shared" si="191"/>
        <v>-</v>
      </c>
      <c r="AH883" s="245" t="str">
        <f t="shared" si="192"/>
        <v>-</v>
      </c>
      <c r="AI883" s="245" t="str">
        <f t="shared" si="193"/>
        <v>-</v>
      </c>
      <c r="AJ883" s="245" t="str" cm="1">
        <f t="array" ref="AJ883">IF($AG883=1, IF(ISBLANK($L883), "!", $L883), IFERROR(_xlfn.SWITCH(TRUE, AH883&lt;=0.5, "A", AH883&lt;=1, "B", AH883&lt;=1.5, "C", AH883&lt;=2, "D", AH883&lt;=2.5, "E", AH883&lt;=3, "F", AH883&lt;=1000, "G"), "-"))</f>
        <v>-</v>
      </c>
      <c r="AK883" s="245" t="str">
        <f t="shared" si="194"/>
        <v>-</v>
      </c>
      <c r="AL883" s="246" t="str">
        <f t="shared" si="195"/>
        <v>-</v>
      </c>
      <c r="AM883" s="237"/>
      <c r="AN883" s="237"/>
      <c r="AO883" s="237"/>
      <c r="AP883" s="237"/>
      <c r="AQ883" s="237"/>
      <c r="AR883" s="237"/>
      <c r="AS883" s="237"/>
      <c r="AT883" s="237"/>
      <c r="AU883" s="237"/>
      <c r="AV883" s="237"/>
      <c r="AW883" s="13"/>
      <c r="AX883" s="13"/>
    </row>
    <row r="884" spans="1:50" ht="12.75" customHeight="1" x14ac:dyDescent="0.2">
      <c r="A884" s="144">
        <f t="shared" si="182"/>
        <v>16</v>
      </c>
      <c r="B884" s="9">
        <v>861</v>
      </c>
      <c r="C884" s="213"/>
      <c r="D884" s="214"/>
      <c r="E884" s="79" t="str">
        <f>IF(ISBLANK(D884), "", VLOOKUP(D884, Z!$A$2:$C$4127, 3, FALSE))</f>
        <v/>
      </c>
      <c r="F884" s="215"/>
      <c r="G884" s="216"/>
      <c r="H884" s="217" t="b">
        <v>0</v>
      </c>
      <c r="I884" s="217" t="b">
        <v>0</v>
      </c>
      <c r="J884" s="152" t="str">
        <f t="shared" si="185"/>
        <v>-</v>
      </c>
      <c r="K884" s="218"/>
      <c r="L884" s="219"/>
      <c r="M884" s="220"/>
      <c r="N884" s="152" t="str">
        <f t="shared" si="186"/>
        <v>-</v>
      </c>
      <c r="O884" s="221"/>
      <c r="P884" s="222"/>
      <c r="Q884" s="214"/>
      <c r="R884" s="223"/>
      <c r="S884" s="213"/>
      <c r="T884" s="214"/>
      <c r="U884" s="79" t="str">
        <f>IF(ISBLANK(T884), "", VLOOKUP(T884, Z!$A$2:$C$4127, 3, FALSE))</f>
        <v/>
      </c>
      <c r="V884" s="225"/>
      <c r="W884" s="160">
        <f t="shared" si="187"/>
        <v>0</v>
      </c>
      <c r="X884" s="237"/>
      <c r="Y884" s="241">
        <f t="shared" si="188"/>
        <v>0</v>
      </c>
      <c r="Z884" s="242">
        <f t="shared" si="189"/>
        <v>15</v>
      </c>
      <c r="AA884" s="242">
        <v>0.75</v>
      </c>
      <c r="AB884" s="242">
        <f t="shared" si="183"/>
        <v>1.8</v>
      </c>
      <c r="AC884" s="242">
        <f t="shared" si="190"/>
        <v>43</v>
      </c>
      <c r="AD884" s="241" t="str" cm="1">
        <f t="array" ref="AD884">IFERROR(INDEX($AO$26:$AO$35, AF884), "-")</f>
        <v>-</v>
      </c>
      <c r="AE884" s="243" cm="1">
        <f t="array" ref="AE884">IFERROR(INDEX(($AP$26:$AS$35,$AP$36:$AV$40), IF($Y$20="B", MATCH($AF884, $AN$36:$AN$40, 0), MATCH($AF884, $AN$26:$AN$35, 0)), MATCH($AK884, $AP$25:$AV$25, 0), IF($Y$20="B", 2, 1)), 0)</f>
        <v>0</v>
      </c>
      <c r="AF884" s="244" t="str">
        <f t="shared" si="184"/>
        <v>-</v>
      </c>
      <c r="AG884" s="244" t="str">
        <f t="shared" si="191"/>
        <v>-</v>
      </c>
      <c r="AH884" s="245" t="str">
        <f t="shared" si="192"/>
        <v>-</v>
      </c>
      <c r="AI884" s="245" t="str">
        <f t="shared" si="193"/>
        <v>-</v>
      </c>
      <c r="AJ884" s="245" t="str" cm="1">
        <f t="array" ref="AJ884">IF($AG884=1, IF(ISBLANK($L884), "!", $L884), IFERROR(_xlfn.SWITCH(TRUE, AH884&lt;=0.5, "A", AH884&lt;=1, "B", AH884&lt;=1.5, "C", AH884&lt;=2, "D", AH884&lt;=2.5, "E", AH884&lt;=3, "F", AH884&lt;=1000, "G"), "-"))</f>
        <v>-</v>
      </c>
      <c r="AK884" s="245" t="str">
        <f t="shared" si="194"/>
        <v>-</v>
      </c>
      <c r="AL884" s="246" t="str">
        <f t="shared" si="195"/>
        <v>-</v>
      </c>
      <c r="AM884" s="237"/>
      <c r="AN884" s="237"/>
      <c r="AO884" s="237"/>
      <c r="AP884" s="237"/>
      <c r="AQ884" s="237"/>
      <c r="AR884" s="237"/>
      <c r="AS884" s="237"/>
      <c r="AT884" s="237"/>
      <c r="AU884" s="237"/>
      <c r="AV884" s="237"/>
      <c r="AW884" s="13"/>
      <c r="AX884" s="13"/>
    </row>
    <row r="885" spans="1:50" ht="12.75" customHeight="1" x14ac:dyDescent="0.2">
      <c r="A885" s="144">
        <f t="shared" si="182"/>
        <v>16</v>
      </c>
      <c r="B885" s="9">
        <v>862</v>
      </c>
      <c r="C885" s="213"/>
      <c r="D885" s="214"/>
      <c r="E885" s="79" t="str">
        <f>IF(ISBLANK(D885), "", VLOOKUP(D885, Z!$A$2:$C$4127, 3, FALSE))</f>
        <v/>
      </c>
      <c r="F885" s="215"/>
      <c r="G885" s="216"/>
      <c r="H885" s="217" t="b">
        <v>0</v>
      </c>
      <c r="I885" s="217" t="b">
        <v>0</v>
      </c>
      <c r="J885" s="152" t="str">
        <f t="shared" si="185"/>
        <v>-</v>
      </c>
      <c r="K885" s="218"/>
      <c r="L885" s="219"/>
      <c r="M885" s="220"/>
      <c r="N885" s="152" t="str">
        <f t="shared" si="186"/>
        <v>-</v>
      </c>
      <c r="O885" s="221"/>
      <c r="P885" s="222"/>
      <c r="Q885" s="214"/>
      <c r="R885" s="223"/>
      <c r="S885" s="213"/>
      <c r="T885" s="214"/>
      <c r="U885" s="79" t="str">
        <f>IF(ISBLANK(T885), "", VLOOKUP(T885, Z!$A$2:$C$4127, 3, FALSE))</f>
        <v/>
      </c>
      <c r="V885" s="225"/>
      <c r="W885" s="160">
        <f t="shared" si="187"/>
        <v>0</v>
      </c>
      <c r="X885" s="237"/>
      <c r="Y885" s="241">
        <f t="shared" si="188"/>
        <v>0</v>
      </c>
      <c r="Z885" s="242">
        <f t="shared" si="189"/>
        <v>15</v>
      </c>
      <c r="AA885" s="242">
        <v>0.75</v>
      </c>
      <c r="AB885" s="242">
        <f t="shared" si="183"/>
        <v>1.8</v>
      </c>
      <c r="AC885" s="242">
        <f t="shared" si="190"/>
        <v>43</v>
      </c>
      <c r="AD885" s="241" t="str" cm="1">
        <f t="array" ref="AD885">IFERROR(INDEX($AO$26:$AO$35, AF885), "-")</f>
        <v>-</v>
      </c>
      <c r="AE885" s="243" cm="1">
        <f t="array" ref="AE885">IFERROR(INDEX(($AP$26:$AS$35,$AP$36:$AV$40), IF($Y$20="B", MATCH($AF885, $AN$36:$AN$40, 0), MATCH($AF885, $AN$26:$AN$35, 0)), MATCH($AK885, $AP$25:$AV$25, 0), IF($Y$20="B", 2, 1)), 0)</f>
        <v>0</v>
      </c>
      <c r="AF885" s="244" t="str">
        <f t="shared" si="184"/>
        <v>-</v>
      </c>
      <c r="AG885" s="244" t="str">
        <f t="shared" si="191"/>
        <v>-</v>
      </c>
      <c r="AH885" s="245" t="str">
        <f t="shared" si="192"/>
        <v>-</v>
      </c>
      <c r="AI885" s="245" t="str">
        <f t="shared" si="193"/>
        <v>-</v>
      </c>
      <c r="AJ885" s="245" t="str" cm="1">
        <f t="array" ref="AJ885">IF($AG885=1, IF(ISBLANK($L885), "!", $L885), IFERROR(_xlfn.SWITCH(TRUE, AH885&lt;=0.5, "A", AH885&lt;=1, "B", AH885&lt;=1.5, "C", AH885&lt;=2, "D", AH885&lt;=2.5, "E", AH885&lt;=3, "F", AH885&lt;=1000, "G"), "-"))</f>
        <v>-</v>
      </c>
      <c r="AK885" s="245" t="str">
        <f t="shared" si="194"/>
        <v>-</v>
      </c>
      <c r="AL885" s="246" t="str">
        <f t="shared" si="195"/>
        <v>-</v>
      </c>
      <c r="AM885" s="237"/>
      <c r="AN885" s="237"/>
      <c r="AO885" s="237"/>
      <c r="AP885" s="237"/>
      <c r="AQ885" s="237"/>
      <c r="AR885" s="237"/>
      <c r="AS885" s="237"/>
      <c r="AT885" s="237"/>
      <c r="AU885" s="237"/>
      <c r="AV885" s="237"/>
      <c r="AW885" s="13"/>
      <c r="AX885" s="13"/>
    </row>
    <row r="886" spans="1:50" ht="12.75" customHeight="1" x14ac:dyDescent="0.2">
      <c r="A886" s="144">
        <f t="shared" si="182"/>
        <v>16</v>
      </c>
      <c r="B886" s="9">
        <v>863</v>
      </c>
      <c r="C886" s="213"/>
      <c r="D886" s="214"/>
      <c r="E886" s="79" t="str">
        <f>IF(ISBLANK(D886), "", VLOOKUP(D886, Z!$A$2:$C$4127, 3, FALSE))</f>
        <v/>
      </c>
      <c r="F886" s="215"/>
      <c r="G886" s="216"/>
      <c r="H886" s="217" t="b">
        <v>0</v>
      </c>
      <c r="I886" s="217" t="b">
        <v>0</v>
      </c>
      <c r="J886" s="152" t="str">
        <f t="shared" si="185"/>
        <v>-</v>
      </c>
      <c r="K886" s="218"/>
      <c r="L886" s="219"/>
      <c r="M886" s="220"/>
      <c r="N886" s="152" t="str">
        <f t="shared" si="186"/>
        <v>-</v>
      </c>
      <c r="O886" s="221"/>
      <c r="P886" s="222"/>
      <c r="Q886" s="214"/>
      <c r="R886" s="223"/>
      <c r="S886" s="213"/>
      <c r="T886" s="214"/>
      <c r="U886" s="79" t="str">
        <f>IF(ISBLANK(T886), "", VLOOKUP(T886, Z!$A$2:$C$4127, 3, FALSE))</f>
        <v/>
      </c>
      <c r="V886" s="225"/>
      <c r="W886" s="160">
        <f t="shared" si="187"/>
        <v>0</v>
      </c>
      <c r="X886" s="237"/>
      <c r="Y886" s="241">
        <f t="shared" si="188"/>
        <v>0</v>
      </c>
      <c r="Z886" s="242">
        <f t="shared" si="189"/>
        <v>15</v>
      </c>
      <c r="AA886" s="242">
        <v>0.75</v>
      </c>
      <c r="AB886" s="242">
        <f t="shared" si="183"/>
        <v>1.8</v>
      </c>
      <c r="AC886" s="242">
        <f t="shared" si="190"/>
        <v>43</v>
      </c>
      <c r="AD886" s="241" t="str" cm="1">
        <f t="array" ref="AD886">IFERROR(INDEX($AO$26:$AO$35, AF886), "-")</f>
        <v>-</v>
      </c>
      <c r="AE886" s="243" cm="1">
        <f t="array" ref="AE886">IFERROR(INDEX(($AP$26:$AS$35,$AP$36:$AV$40), IF($Y$20="B", MATCH($AF886, $AN$36:$AN$40, 0), MATCH($AF886, $AN$26:$AN$35, 0)), MATCH($AK886, $AP$25:$AV$25, 0), IF($Y$20="B", 2, 1)), 0)</f>
        <v>0</v>
      </c>
      <c r="AF886" s="244" t="str">
        <f t="shared" si="184"/>
        <v>-</v>
      </c>
      <c r="AG886" s="244" t="str">
        <f t="shared" si="191"/>
        <v>-</v>
      </c>
      <c r="AH886" s="245" t="str">
        <f t="shared" si="192"/>
        <v>-</v>
      </c>
      <c r="AI886" s="245" t="str">
        <f t="shared" si="193"/>
        <v>-</v>
      </c>
      <c r="AJ886" s="245" t="str" cm="1">
        <f t="array" ref="AJ886">IF($AG886=1, IF(ISBLANK($L886), "!", $L886), IFERROR(_xlfn.SWITCH(TRUE, AH886&lt;=0.5, "A", AH886&lt;=1, "B", AH886&lt;=1.5, "C", AH886&lt;=2, "D", AH886&lt;=2.5, "E", AH886&lt;=3, "F", AH886&lt;=1000, "G"), "-"))</f>
        <v>-</v>
      </c>
      <c r="AK886" s="245" t="str">
        <f t="shared" si="194"/>
        <v>-</v>
      </c>
      <c r="AL886" s="246" t="str">
        <f t="shared" si="195"/>
        <v>-</v>
      </c>
      <c r="AM886" s="237"/>
      <c r="AN886" s="237"/>
      <c r="AO886" s="237"/>
      <c r="AP886" s="237"/>
      <c r="AQ886" s="237"/>
      <c r="AR886" s="237"/>
      <c r="AS886" s="237"/>
      <c r="AT886" s="237"/>
      <c r="AU886" s="237"/>
      <c r="AV886" s="237"/>
      <c r="AW886" s="13"/>
      <c r="AX886" s="13"/>
    </row>
    <row r="887" spans="1:50" ht="12.75" customHeight="1" x14ac:dyDescent="0.2">
      <c r="A887" s="144">
        <f t="shared" si="182"/>
        <v>16</v>
      </c>
      <c r="B887" s="9">
        <v>864</v>
      </c>
      <c r="C887" s="213"/>
      <c r="D887" s="214"/>
      <c r="E887" s="79" t="str">
        <f>IF(ISBLANK(D887), "", VLOOKUP(D887, Z!$A$2:$C$4127, 3, FALSE))</f>
        <v/>
      </c>
      <c r="F887" s="215"/>
      <c r="G887" s="216"/>
      <c r="H887" s="217" t="b">
        <v>0</v>
      </c>
      <c r="I887" s="217" t="b">
        <v>0</v>
      </c>
      <c r="J887" s="152" t="str">
        <f t="shared" si="185"/>
        <v>-</v>
      </c>
      <c r="K887" s="218"/>
      <c r="L887" s="219"/>
      <c r="M887" s="220"/>
      <c r="N887" s="152" t="str">
        <f t="shared" si="186"/>
        <v>-</v>
      </c>
      <c r="O887" s="221"/>
      <c r="P887" s="222"/>
      <c r="Q887" s="214"/>
      <c r="R887" s="223"/>
      <c r="S887" s="213"/>
      <c r="T887" s="214"/>
      <c r="U887" s="79" t="str">
        <f>IF(ISBLANK(T887), "", VLOOKUP(T887, Z!$A$2:$C$4127, 3, FALSE))</f>
        <v/>
      </c>
      <c r="V887" s="225"/>
      <c r="W887" s="160">
        <f t="shared" si="187"/>
        <v>0</v>
      </c>
      <c r="X887" s="237"/>
      <c r="Y887" s="241">
        <f t="shared" si="188"/>
        <v>0</v>
      </c>
      <c r="Z887" s="242">
        <f t="shared" si="189"/>
        <v>15</v>
      </c>
      <c r="AA887" s="242">
        <v>0.75</v>
      </c>
      <c r="AB887" s="242">
        <f t="shared" si="183"/>
        <v>1.8</v>
      </c>
      <c r="AC887" s="242">
        <f t="shared" si="190"/>
        <v>43</v>
      </c>
      <c r="AD887" s="241" t="str" cm="1">
        <f t="array" ref="AD887">IFERROR(INDEX($AO$26:$AO$35, AF887), "-")</f>
        <v>-</v>
      </c>
      <c r="AE887" s="243" cm="1">
        <f t="array" ref="AE887">IFERROR(INDEX(($AP$26:$AS$35,$AP$36:$AV$40), IF($Y$20="B", MATCH($AF887, $AN$36:$AN$40, 0), MATCH($AF887, $AN$26:$AN$35, 0)), MATCH($AK887, $AP$25:$AV$25, 0), IF($Y$20="B", 2, 1)), 0)</f>
        <v>0</v>
      </c>
      <c r="AF887" s="244" t="str">
        <f t="shared" si="184"/>
        <v>-</v>
      </c>
      <c r="AG887" s="244" t="str">
        <f t="shared" si="191"/>
        <v>-</v>
      </c>
      <c r="AH887" s="245" t="str">
        <f t="shared" si="192"/>
        <v>-</v>
      </c>
      <c r="AI887" s="245" t="str">
        <f t="shared" si="193"/>
        <v>-</v>
      </c>
      <c r="AJ887" s="245" t="str" cm="1">
        <f t="array" ref="AJ887">IF($AG887=1, IF(ISBLANK($L887), "!", $L887), IFERROR(_xlfn.SWITCH(TRUE, AH887&lt;=0.5, "A", AH887&lt;=1, "B", AH887&lt;=1.5, "C", AH887&lt;=2, "D", AH887&lt;=2.5, "E", AH887&lt;=3, "F", AH887&lt;=1000, "G"), "-"))</f>
        <v>-</v>
      </c>
      <c r="AK887" s="245" t="str">
        <f t="shared" si="194"/>
        <v>-</v>
      </c>
      <c r="AL887" s="246" t="str">
        <f t="shared" si="195"/>
        <v>-</v>
      </c>
      <c r="AM887" s="237"/>
      <c r="AN887" s="237"/>
      <c r="AO887" s="237"/>
      <c r="AP887" s="237"/>
      <c r="AQ887" s="237"/>
      <c r="AR887" s="237"/>
      <c r="AS887" s="237"/>
      <c r="AT887" s="237"/>
      <c r="AU887" s="237"/>
      <c r="AV887" s="237"/>
      <c r="AW887" s="13"/>
      <c r="AX887" s="13"/>
    </row>
    <row r="888" spans="1:50" ht="12.75" customHeight="1" x14ac:dyDescent="0.2">
      <c r="A888" s="144">
        <f t="shared" si="182"/>
        <v>16</v>
      </c>
      <c r="B888" s="9">
        <v>865</v>
      </c>
      <c r="C888" s="213"/>
      <c r="D888" s="214"/>
      <c r="E888" s="79" t="str">
        <f>IF(ISBLANK(D888), "", VLOOKUP(D888, Z!$A$2:$C$4127, 3, FALSE))</f>
        <v/>
      </c>
      <c r="F888" s="215"/>
      <c r="G888" s="216"/>
      <c r="H888" s="217" t="b">
        <v>0</v>
      </c>
      <c r="I888" s="217" t="b">
        <v>0</v>
      </c>
      <c r="J888" s="152" t="str">
        <f t="shared" si="185"/>
        <v>-</v>
      </c>
      <c r="K888" s="218"/>
      <c r="L888" s="219"/>
      <c r="M888" s="220"/>
      <c r="N888" s="152" t="str">
        <f t="shared" si="186"/>
        <v>-</v>
      </c>
      <c r="O888" s="221"/>
      <c r="P888" s="222"/>
      <c r="Q888" s="214"/>
      <c r="R888" s="223"/>
      <c r="S888" s="213"/>
      <c r="T888" s="214"/>
      <c r="U888" s="79" t="str">
        <f>IF(ISBLANK(T888), "", VLOOKUP(T888, Z!$A$2:$C$4127, 3, FALSE))</f>
        <v/>
      </c>
      <c r="V888" s="225"/>
      <c r="W888" s="160">
        <f t="shared" si="187"/>
        <v>0</v>
      </c>
      <c r="X888" s="237"/>
      <c r="Y888" s="241">
        <f t="shared" si="188"/>
        <v>0</v>
      </c>
      <c r="Z888" s="242">
        <f t="shared" si="189"/>
        <v>15</v>
      </c>
      <c r="AA888" s="242">
        <v>0.75</v>
      </c>
      <c r="AB888" s="242">
        <f t="shared" si="183"/>
        <v>1.8</v>
      </c>
      <c r="AC888" s="242">
        <f t="shared" si="190"/>
        <v>43</v>
      </c>
      <c r="AD888" s="241" t="str" cm="1">
        <f t="array" ref="AD888">IFERROR(INDEX($AO$26:$AO$35, AF888), "-")</f>
        <v>-</v>
      </c>
      <c r="AE888" s="243" cm="1">
        <f t="array" ref="AE888">IFERROR(INDEX(($AP$26:$AS$35,$AP$36:$AV$40), IF($Y$20="B", MATCH($AF888, $AN$36:$AN$40, 0), MATCH($AF888, $AN$26:$AN$35, 0)), MATCH($AK888, $AP$25:$AV$25, 0), IF($Y$20="B", 2, 1)), 0)</f>
        <v>0</v>
      </c>
      <c r="AF888" s="244" t="str">
        <f t="shared" si="184"/>
        <v>-</v>
      </c>
      <c r="AG888" s="244" t="str">
        <f t="shared" si="191"/>
        <v>-</v>
      </c>
      <c r="AH888" s="245" t="str">
        <f t="shared" si="192"/>
        <v>-</v>
      </c>
      <c r="AI888" s="245" t="str">
        <f t="shared" si="193"/>
        <v>-</v>
      </c>
      <c r="AJ888" s="245" t="str" cm="1">
        <f t="array" ref="AJ888">IF($AG888=1, IF(ISBLANK($L888), "!", $L888), IFERROR(_xlfn.SWITCH(TRUE, AH888&lt;=0.5, "A", AH888&lt;=1, "B", AH888&lt;=1.5, "C", AH888&lt;=2, "D", AH888&lt;=2.5, "E", AH888&lt;=3, "F", AH888&lt;=1000, "G"), "-"))</f>
        <v>-</v>
      </c>
      <c r="AK888" s="245" t="str">
        <f t="shared" si="194"/>
        <v>-</v>
      </c>
      <c r="AL888" s="246" t="str">
        <f t="shared" si="195"/>
        <v>-</v>
      </c>
      <c r="AM888" s="237"/>
      <c r="AN888" s="237"/>
      <c r="AO888" s="237"/>
      <c r="AP888" s="237"/>
      <c r="AQ888" s="237"/>
      <c r="AR888" s="237"/>
      <c r="AS888" s="237"/>
      <c r="AT888" s="237"/>
      <c r="AU888" s="237"/>
      <c r="AV888" s="237"/>
      <c r="AW888" s="13"/>
      <c r="AX888" s="13"/>
    </row>
    <row r="889" spans="1:50" ht="12.75" customHeight="1" x14ac:dyDescent="0.2">
      <c r="A889" s="144">
        <f t="shared" si="182"/>
        <v>16</v>
      </c>
      <c r="B889" s="9">
        <v>866</v>
      </c>
      <c r="C889" s="213"/>
      <c r="D889" s="214"/>
      <c r="E889" s="79" t="str">
        <f>IF(ISBLANK(D889), "", VLOOKUP(D889, Z!$A$2:$C$4127, 3, FALSE))</f>
        <v/>
      </c>
      <c r="F889" s="215"/>
      <c r="G889" s="216"/>
      <c r="H889" s="217" t="b">
        <v>0</v>
      </c>
      <c r="I889" s="217" t="b">
        <v>0</v>
      </c>
      <c r="J889" s="152" t="str">
        <f t="shared" si="185"/>
        <v>-</v>
      </c>
      <c r="K889" s="218"/>
      <c r="L889" s="219"/>
      <c r="M889" s="220"/>
      <c r="N889" s="152" t="str">
        <f t="shared" si="186"/>
        <v>-</v>
      </c>
      <c r="O889" s="221"/>
      <c r="P889" s="222"/>
      <c r="Q889" s="214"/>
      <c r="R889" s="223"/>
      <c r="S889" s="213"/>
      <c r="T889" s="214"/>
      <c r="U889" s="79" t="str">
        <f>IF(ISBLANK(T889), "", VLOOKUP(T889, Z!$A$2:$C$4127, 3, FALSE))</f>
        <v/>
      </c>
      <c r="V889" s="225"/>
      <c r="W889" s="160">
        <f t="shared" si="187"/>
        <v>0</v>
      </c>
      <c r="X889" s="237"/>
      <c r="Y889" s="241">
        <f t="shared" si="188"/>
        <v>0</v>
      </c>
      <c r="Z889" s="242">
        <f t="shared" si="189"/>
        <v>15</v>
      </c>
      <c r="AA889" s="242">
        <v>0.75</v>
      </c>
      <c r="AB889" s="242">
        <f t="shared" si="183"/>
        <v>1.8</v>
      </c>
      <c r="AC889" s="242">
        <f t="shared" si="190"/>
        <v>43</v>
      </c>
      <c r="AD889" s="241" t="str" cm="1">
        <f t="array" ref="AD889">IFERROR(INDEX($AO$26:$AO$35, AF889), "-")</f>
        <v>-</v>
      </c>
      <c r="AE889" s="243" cm="1">
        <f t="array" ref="AE889">IFERROR(INDEX(($AP$26:$AS$35,$AP$36:$AV$40), IF($Y$20="B", MATCH($AF889, $AN$36:$AN$40, 0), MATCH($AF889, $AN$26:$AN$35, 0)), MATCH($AK889, $AP$25:$AV$25, 0), IF($Y$20="B", 2, 1)), 0)</f>
        <v>0</v>
      </c>
      <c r="AF889" s="244" t="str">
        <f t="shared" si="184"/>
        <v>-</v>
      </c>
      <c r="AG889" s="244" t="str">
        <f t="shared" si="191"/>
        <v>-</v>
      </c>
      <c r="AH889" s="245" t="str">
        <f t="shared" si="192"/>
        <v>-</v>
      </c>
      <c r="AI889" s="245" t="str">
        <f t="shared" si="193"/>
        <v>-</v>
      </c>
      <c r="AJ889" s="245" t="str" cm="1">
        <f t="array" ref="AJ889">IF($AG889=1, IF(ISBLANK($L889), "!", $L889), IFERROR(_xlfn.SWITCH(TRUE, AH889&lt;=0.5, "A", AH889&lt;=1, "B", AH889&lt;=1.5, "C", AH889&lt;=2, "D", AH889&lt;=2.5, "E", AH889&lt;=3, "F", AH889&lt;=1000, "G"), "-"))</f>
        <v>-</v>
      </c>
      <c r="AK889" s="245" t="str">
        <f t="shared" si="194"/>
        <v>-</v>
      </c>
      <c r="AL889" s="246" t="str">
        <f t="shared" si="195"/>
        <v>-</v>
      </c>
      <c r="AM889" s="237"/>
      <c r="AN889" s="237"/>
      <c r="AO889" s="237"/>
      <c r="AP889" s="237"/>
      <c r="AQ889" s="237"/>
      <c r="AR889" s="237"/>
      <c r="AS889" s="237"/>
      <c r="AT889" s="237"/>
      <c r="AU889" s="237"/>
      <c r="AV889" s="237"/>
      <c r="AW889" s="13"/>
      <c r="AX889" s="13"/>
    </row>
    <row r="890" spans="1:50" ht="12.75" customHeight="1" x14ac:dyDescent="0.2">
      <c r="A890" s="144">
        <f t="shared" si="182"/>
        <v>16</v>
      </c>
      <c r="B890" s="9">
        <v>867</v>
      </c>
      <c r="C890" s="213"/>
      <c r="D890" s="214"/>
      <c r="E890" s="79" t="str">
        <f>IF(ISBLANK(D890), "", VLOOKUP(D890, Z!$A$2:$C$4127, 3, FALSE))</f>
        <v/>
      </c>
      <c r="F890" s="215"/>
      <c r="G890" s="216"/>
      <c r="H890" s="217" t="b">
        <v>0</v>
      </c>
      <c r="I890" s="217" t="b">
        <v>0</v>
      </c>
      <c r="J890" s="152" t="str">
        <f t="shared" si="185"/>
        <v>-</v>
      </c>
      <c r="K890" s="218"/>
      <c r="L890" s="219"/>
      <c r="M890" s="220"/>
      <c r="N890" s="152" t="str">
        <f t="shared" si="186"/>
        <v>-</v>
      </c>
      <c r="O890" s="221"/>
      <c r="P890" s="222"/>
      <c r="Q890" s="214"/>
      <c r="R890" s="223"/>
      <c r="S890" s="213"/>
      <c r="T890" s="214"/>
      <c r="U890" s="79" t="str">
        <f>IF(ISBLANK(T890), "", VLOOKUP(T890, Z!$A$2:$C$4127, 3, FALSE))</f>
        <v/>
      </c>
      <c r="V890" s="225"/>
      <c r="W890" s="160">
        <f t="shared" si="187"/>
        <v>0</v>
      </c>
      <c r="X890" s="237"/>
      <c r="Y890" s="241">
        <f t="shared" si="188"/>
        <v>0</v>
      </c>
      <c r="Z890" s="242">
        <f t="shared" si="189"/>
        <v>15</v>
      </c>
      <c r="AA890" s="242">
        <v>0.75</v>
      </c>
      <c r="AB890" s="242">
        <f t="shared" si="183"/>
        <v>1.8</v>
      </c>
      <c r="AC890" s="242">
        <f t="shared" si="190"/>
        <v>43</v>
      </c>
      <c r="AD890" s="241" t="str" cm="1">
        <f t="array" ref="AD890">IFERROR(INDEX($AO$26:$AO$35, AF890), "-")</f>
        <v>-</v>
      </c>
      <c r="AE890" s="243" cm="1">
        <f t="array" ref="AE890">IFERROR(INDEX(($AP$26:$AS$35,$AP$36:$AV$40), IF($Y$20="B", MATCH($AF890, $AN$36:$AN$40, 0), MATCH($AF890, $AN$26:$AN$35, 0)), MATCH($AK890, $AP$25:$AV$25, 0), IF($Y$20="B", 2, 1)), 0)</f>
        <v>0</v>
      </c>
      <c r="AF890" s="244" t="str">
        <f t="shared" si="184"/>
        <v>-</v>
      </c>
      <c r="AG890" s="244" t="str">
        <f t="shared" si="191"/>
        <v>-</v>
      </c>
      <c r="AH890" s="245" t="str">
        <f t="shared" si="192"/>
        <v>-</v>
      </c>
      <c r="AI890" s="245" t="str">
        <f t="shared" si="193"/>
        <v>-</v>
      </c>
      <c r="AJ890" s="245" t="str" cm="1">
        <f t="array" ref="AJ890">IF($AG890=1, IF(ISBLANK($L890), "!", $L890), IFERROR(_xlfn.SWITCH(TRUE, AH890&lt;=0.5, "A", AH890&lt;=1, "B", AH890&lt;=1.5, "C", AH890&lt;=2, "D", AH890&lt;=2.5, "E", AH890&lt;=3, "F", AH890&lt;=1000, "G"), "-"))</f>
        <v>-</v>
      </c>
      <c r="AK890" s="245" t="str">
        <f t="shared" si="194"/>
        <v>-</v>
      </c>
      <c r="AL890" s="246" t="str">
        <f t="shared" si="195"/>
        <v>-</v>
      </c>
      <c r="AM890" s="237"/>
      <c r="AN890" s="237"/>
      <c r="AO890" s="237"/>
      <c r="AP890" s="237"/>
      <c r="AQ890" s="237"/>
      <c r="AR890" s="237"/>
      <c r="AS890" s="237"/>
      <c r="AT890" s="237"/>
      <c r="AU890" s="237"/>
      <c r="AV890" s="237"/>
      <c r="AW890" s="13"/>
      <c r="AX890" s="13"/>
    </row>
    <row r="891" spans="1:50" ht="12.75" customHeight="1" x14ac:dyDescent="0.2">
      <c r="A891" s="144">
        <f t="shared" si="182"/>
        <v>16</v>
      </c>
      <c r="B891" s="9">
        <v>868</v>
      </c>
      <c r="C891" s="213"/>
      <c r="D891" s="214"/>
      <c r="E891" s="79" t="str">
        <f>IF(ISBLANK(D891), "", VLOOKUP(D891, Z!$A$2:$C$4127, 3, FALSE))</f>
        <v/>
      </c>
      <c r="F891" s="215"/>
      <c r="G891" s="216"/>
      <c r="H891" s="217" t="b">
        <v>0</v>
      </c>
      <c r="I891" s="217" t="b">
        <v>0</v>
      </c>
      <c r="J891" s="152" t="str">
        <f t="shared" si="185"/>
        <v>-</v>
      </c>
      <c r="K891" s="218"/>
      <c r="L891" s="219"/>
      <c r="M891" s="220"/>
      <c r="N891" s="152" t="str">
        <f t="shared" si="186"/>
        <v>-</v>
      </c>
      <c r="O891" s="221"/>
      <c r="P891" s="222"/>
      <c r="Q891" s="214"/>
      <c r="R891" s="223"/>
      <c r="S891" s="213"/>
      <c r="T891" s="214"/>
      <c r="U891" s="79" t="str">
        <f>IF(ISBLANK(T891), "", VLOOKUP(T891, Z!$A$2:$C$4127, 3, FALSE))</f>
        <v/>
      </c>
      <c r="V891" s="225"/>
      <c r="W891" s="160">
        <f t="shared" si="187"/>
        <v>0</v>
      </c>
      <c r="X891" s="237"/>
      <c r="Y891" s="241">
        <f t="shared" si="188"/>
        <v>0</v>
      </c>
      <c r="Z891" s="242">
        <f t="shared" si="189"/>
        <v>15</v>
      </c>
      <c r="AA891" s="242">
        <v>0.75</v>
      </c>
      <c r="AB891" s="242">
        <f t="shared" si="183"/>
        <v>1.8</v>
      </c>
      <c r="AC891" s="242">
        <f t="shared" si="190"/>
        <v>43</v>
      </c>
      <c r="AD891" s="241" t="str" cm="1">
        <f t="array" ref="AD891">IFERROR(INDEX($AO$26:$AO$35, AF891), "-")</f>
        <v>-</v>
      </c>
      <c r="AE891" s="243" cm="1">
        <f t="array" ref="AE891">IFERROR(INDEX(($AP$26:$AS$35,$AP$36:$AV$40), IF($Y$20="B", MATCH($AF891, $AN$36:$AN$40, 0), MATCH($AF891, $AN$26:$AN$35, 0)), MATCH($AK891, $AP$25:$AV$25, 0), IF($Y$20="B", 2, 1)), 0)</f>
        <v>0</v>
      </c>
      <c r="AF891" s="244" t="str">
        <f t="shared" si="184"/>
        <v>-</v>
      </c>
      <c r="AG891" s="244" t="str">
        <f t="shared" si="191"/>
        <v>-</v>
      </c>
      <c r="AH891" s="245" t="str">
        <f t="shared" si="192"/>
        <v>-</v>
      </c>
      <c r="AI891" s="245" t="str">
        <f t="shared" si="193"/>
        <v>-</v>
      </c>
      <c r="AJ891" s="245" t="str" cm="1">
        <f t="array" ref="AJ891">IF($AG891=1, IF(ISBLANK($L891), "!", $L891), IFERROR(_xlfn.SWITCH(TRUE, AH891&lt;=0.5, "A", AH891&lt;=1, "B", AH891&lt;=1.5, "C", AH891&lt;=2, "D", AH891&lt;=2.5, "E", AH891&lt;=3, "F", AH891&lt;=1000, "G"), "-"))</f>
        <v>-</v>
      </c>
      <c r="AK891" s="245" t="str">
        <f t="shared" si="194"/>
        <v>-</v>
      </c>
      <c r="AL891" s="246" t="str">
        <f t="shared" si="195"/>
        <v>-</v>
      </c>
      <c r="AM891" s="237"/>
      <c r="AN891" s="237"/>
      <c r="AO891" s="237"/>
      <c r="AP891" s="237"/>
      <c r="AQ891" s="237"/>
      <c r="AR891" s="237"/>
      <c r="AS891" s="237"/>
      <c r="AT891" s="237"/>
      <c r="AU891" s="237"/>
      <c r="AV891" s="237"/>
      <c r="AW891" s="13"/>
      <c r="AX891" s="13"/>
    </row>
    <row r="892" spans="1:50" ht="12.75" customHeight="1" x14ac:dyDescent="0.2">
      <c r="A892" s="144">
        <f t="shared" si="182"/>
        <v>16</v>
      </c>
      <c r="B892" s="9">
        <v>869</v>
      </c>
      <c r="C892" s="213"/>
      <c r="D892" s="214"/>
      <c r="E892" s="79" t="str">
        <f>IF(ISBLANK(D892), "", VLOOKUP(D892, Z!$A$2:$C$4127, 3, FALSE))</f>
        <v/>
      </c>
      <c r="F892" s="215"/>
      <c r="G892" s="216"/>
      <c r="H892" s="217" t="b">
        <v>0</v>
      </c>
      <c r="I892" s="217" t="b">
        <v>0</v>
      </c>
      <c r="J892" s="152" t="str">
        <f t="shared" si="185"/>
        <v>-</v>
      </c>
      <c r="K892" s="218"/>
      <c r="L892" s="219"/>
      <c r="M892" s="220"/>
      <c r="N892" s="152" t="str">
        <f t="shared" si="186"/>
        <v>-</v>
      </c>
      <c r="O892" s="221"/>
      <c r="P892" s="222"/>
      <c r="Q892" s="214"/>
      <c r="R892" s="223"/>
      <c r="S892" s="213"/>
      <c r="T892" s="214"/>
      <c r="U892" s="79" t="str">
        <f>IF(ISBLANK(T892), "", VLOOKUP(T892, Z!$A$2:$C$4127, 3, FALSE))</f>
        <v/>
      </c>
      <c r="V892" s="225"/>
      <c r="W892" s="160">
        <f t="shared" si="187"/>
        <v>0</v>
      </c>
      <c r="X892" s="237"/>
      <c r="Y892" s="241">
        <f t="shared" si="188"/>
        <v>0</v>
      </c>
      <c r="Z892" s="242">
        <f t="shared" si="189"/>
        <v>15</v>
      </c>
      <c r="AA892" s="242">
        <v>0.75</v>
      </c>
      <c r="AB892" s="242">
        <f t="shared" si="183"/>
        <v>1.8</v>
      </c>
      <c r="AC892" s="242">
        <f t="shared" si="190"/>
        <v>43</v>
      </c>
      <c r="AD892" s="241" t="str" cm="1">
        <f t="array" ref="AD892">IFERROR(INDEX($AO$26:$AO$35, AF892), "-")</f>
        <v>-</v>
      </c>
      <c r="AE892" s="243" cm="1">
        <f t="array" ref="AE892">IFERROR(INDEX(($AP$26:$AS$35,$AP$36:$AV$40), IF($Y$20="B", MATCH($AF892, $AN$36:$AN$40, 0), MATCH($AF892, $AN$26:$AN$35, 0)), MATCH($AK892, $AP$25:$AV$25, 0), IF($Y$20="B", 2, 1)), 0)</f>
        <v>0</v>
      </c>
      <c r="AF892" s="244" t="str">
        <f t="shared" si="184"/>
        <v>-</v>
      </c>
      <c r="AG892" s="244" t="str">
        <f t="shared" si="191"/>
        <v>-</v>
      </c>
      <c r="AH892" s="245" t="str">
        <f t="shared" si="192"/>
        <v>-</v>
      </c>
      <c r="AI892" s="245" t="str">
        <f t="shared" si="193"/>
        <v>-</v>
      </c>
      <c r="AJ892" s="245" t="str" cm="1">
        <f t="array" ref="AJ892">IF($AG892=1, IF(ISBLANK($L892), "!", $L892), IFERROR(_xlfn.SWITCH(TRUE, AH892&lt;=0.5, "A", AH892&lt;=1, "B", AH892&lt;=1.5, "C", AH892&lt;=2, "D", AH892&lt;=2.5, "E", AH892&lt;=3, "F", AH892&lt;=1000, "G"), "-"))</f>
        <v>-</v>
      </c>
      <c r="AK892" s="245" t="str">
        <f t="shared" si="194"/>
        <v>-</v>
      </c>
      <c r="AL892" s="246" t="str">
        <f t="shared" si="195"/>
        <v>-</v>
      </c>
      <c r="AM892" s="237"/>
      <c r="AN892" s="237"/>
      <c r="AO892" s="237"/>
      <c r="AP892" s="237"/>
      <c r="AQ892" s="237"/>
      <c r="AR892" s="237"/>
      <c r="AS892" s="237"/>
      <c r="AT892" s="237"/>
      <c r="AU892" s="237"/>
      <c r="AV892" s="237"/>
      <c r="AW892" s="13"/>
      <c r="AX892" s="13"/>
    </row>
    <row r="893" spans="1:50" ht="12.75" customHeight="1" x14ac:dyDescent="0.2">
      <c r="A893" s="144">
        <f t="shared" si="182"/>
        <v>16</v>
      </c>
      <c r="B893" s="9">
        <v>870</v>
      </c>
      <c r="C893" s="213"/>
      <c r="D893" s="214"/>
      <c r="E893" s="79" t="str">
        <f>IF(ISBLANK(D893), "", VLOOKUP(D893, Z!$A$2:$C$4127, 3, FALSE))</f>
        <v/>
      </c>
      <c r="F893" s="215"/>
      <c r="G893" s="216"/>
      <c r="H893" s="217" t="b">
        <v>0</v>
      </c>
      <c r="I893" s="217" t="b">
        <v>0</v>
      </c>
      <c r="J893" s="152" t="str">
        <f t="shared" si="185"/>
        <v>-</v>
      </c>
      <c r="K893" s="218"/>
      <c r="L893" s="219"/>
      <c r="M893" s="220"/>
      <c r="N893" s="152" t="str">
        <f t="shared" si="186"/>
        <v>-</v>
      </c>
      <c r="O893" s="221"/>
      <c r="P893" s="222"/>
      <c r="Q893" s="214"/>
      <c r="R893" s="223"/>
      <c r="S893" s="213"/>
      <c r="T893" s="214"/>
      <c r="U893" s="79" t="str">
        <f>IF(ISBLANK(T893), "", VLOOKUP(T893, Z!$A$2:$C$4127, 3, FALSE))</f>
        <v/>
      </c>
      <c r="V893" s="225"/>
      <c r="W893" s="160">
        <f t="shared" si="187"/>
        <v>0</v>
      </c>
      <c r="X893" s="237"/>
      <c r="Y893" s="241">
        <f t="shared" si="188"/>
        <v>0</v>
      </c>
      <c r="Z893" s="242">
        <f t="shared" si="189"/>
        <v>15</v>
      </c>
      <c r="AA893" s="242">
        <v>0.75</v>
      </c>
      <c r="AB893" s="242">
        <f t="shared" si="183"/>
        <v>1.8</v>
      </c>
      <c r="AC893" s="242">
        <f t="shared" si="190"/>
        <v>43</v>
      </c>
      <c r="AD893" s="241" t="str" cm="1">
        <f t="array" ref="AD893">IFERROR(INDEX($AO$26:$AO$35, AF893), "-")</f>
        <v>-</v>
      </c>
      <c r="AE893" s="243" cm="1">
        <f t="array" ref="AE893">IFERROR(INDEX(($AP$26:$AS$35,$AP$36:$AV$40), IF($Y$20="B", MATCH($AF893, $AN$36:$AN$40, 0), MATCH($AF893, $AN$26:$AN$35, 0)), MATCH($AK893, $AP$25:$AV$25, 0), IF($Y$20="B", 2, 1)), 0)</f>
        <v>0</v>
      </c>
      <c r="AF893" s="244" t="str">
        <f t="shared" si="184"/>
        <v>-</v>
      </c>
      <c r="AG893" s="244" t="str">
        <f t="shared" si="191"/>
        <v>-</v>
      </c>
      <c r="AH893" s="245" t="str">
        <f t="shared" si="192"/>
        <v>-</v>
      </c>
      <c r="AI893" s="245" t="str">
        <f t="shared" si="193"/>
        <v>-</v>
      </c>
      <c r="AJ893" s="245" t="str" cm="1">
        <f t="array" ref="AJ893">IF($AG893=1, IF(ISBLANK($L893), "!", $L893), IFERROR(_xlfn.SWITCH(TRUE, AH893&lt;=0.5, "A", AH893&lt;=1, "B", AH893&lt;=1.5, "C", AH893&lt;=2, "D", AH893&lt;=2.5, "E", AH893&lt;=3, "F", AH893&lt;=1000, "G"), "-"))</f>
        <v>-</v>
      </c>
      <c r="AK893" s="245" t="str">
        <f t="shared" si="194"/>
        <v>-</v>
      </c>
      <c r="AL893" s="246" t="str">
        <f t="shared" si="195"/>
        <v>-</v>
      </c>
      <c r="AM893" s="237"/>
      <c r="AN893" s="237"/>
      <c r="AO893" s="237"/>
      <c r="AP893" s="237"/>
      <c r="AQ893" s="237"/>
      <c r="AR893" s="237"/>
      <c r="AS893" s="237"/>
      <c r="AT893" s="237"/>
      <c r="AU893" s="237"/>
      <c r="AV893" s="237"/>
      <c r="AW893" s="13"/>
      <c r="AX893" s="13"/>
    </row>
    <row r="894" spans="1:50" ht="12.75" customHeight="1" x14ac:dyDescent="0.2">
      <c r="A894" s="144">
        <f t="shared" si="182"/>
        <v>16</v>
      </c>
      <c r="B894" s="9">
        <v>871</v>
      </c>
      <c r="C894" s="213"/>
      <c r="D894" s="214"/>
      <c r="E894" s="79" t="str">
        <f>IF(ISBLANK(D894), "", VLOOKUP(D894, Z!$A$2:$C$4127, 3, FALSE))</f>
        <v/>
      </c>
      <c r="F894" s="215"/>
      <c r="G894" s="216"/>
      <c r="H894" s="217" t="b">
        <v>0</v>
      </c>
      <c r="I894" s="217" t="b">
        <v>0</v>
      </c>
      <c r="J894" s="152" t="str">
        <f t="shared" si="185"/>
        <v>-</v>
      </c>
      <c r="K894" s="218"/>
      <c r="L894" s="219"/>
      <c r="M894" s="220"/>
      <c r="N894" s="152" t="str">
        <f t="shared" si="186"/>
        <v>-</v>
      </c>
      <c r="O894" s="221"/>
      <c r="P894" s="222"/>
      <c r="Q894" s="214"/>
      <c r="R894" s="223"/>
      <c r="S894" s="213"/>
      <c r="T894" s="214"/>
      <c r="U894" s="79" t="str">
        <f>IF(ISBLANK(T894), "", VLOOKUP(T894, Z!$A$2:$C$4127, 3, FALSE))</f>
        <v/>
      </c>
      <c r="V894" s="225"/>
      <c r="W894" s="160">
        <f t="shared" si="187"/>
        <v>0</v>
      </c>
      <c r="X894" s="237"/>
      <c r="Y894" s="241">
        <f t="shared" si="188"/>
        <v>0</v>
      </c>
      <c r="Z894" s="242">
        <f t="shared" si="189"/>
        <v>15</v>
      </c>
      <c r="AA894" s="242">
        <v>0.75</v>
      </c>
      <c r="AB894" s="242">
        <f t="shared" si="183"/>
        <v>1.8</v>
      </c>
      <c r="AC894" s="242">
        <f t="shared" si="190"/>
        <v>43</v>
      </c>
      <c r="AD894" s="241" t="str" cm="1">
        <f t="array" ref="AD894">IFERROR(INDEX($AO$26:$AO$35, AF894), "-")</f>
        <v>-</v>
      </c>
      <c r="AE894" s="243" cm="1">
        <f t="array" ref="AE894">IFERROR(INDEX(($AP$26:$AS$35,$AP$36:$AV$40), IF($Y$20="B", MATCH($AF894, $AN$36:$AN$40, 0), MATCH($AF894, $AN$26:$AN$35, 0)), MATCH($AK894, $AP$25:$AV$25, 0), IF($Y$20="B", 2, 1)), 0)</f>
        <v>0</v>
      </c>
      <c r="AF894" s="244" t="str">
        <f t="shared" si="184"/>
        <v>-</v>
      </c>
      <c r="AG894" s="244" t="str">
        <f t="shared" si="191"/>
        <v>-</v>
      </c>
      <c r="AH894" s="245" t="str">
        <f t="shared" si="192"/>
        <v>-</v>
      </c>
      <c r="AI894" s="245" t="str">
        <f t="shared" si="193"/>
        <v>-</v>
      </c>
      <c r="AJ894" s="245" t="str" cm="1">
        <f t="array" ref="AJ894">IF($AG894=1, IF(ISBLANK($L894), "!", $L894), IFERROR(_xlfn.SWITCH(TRUE, AH894&lt;=0.5, "A", AH894&lt;=1, "B", AH894&lt;=1.5, "C", AH894&lt;=2, "D", AH894&lt;=2.5, "E", AH894&lt;=3, "F", AH894&lt;=1000, "G"), "-"))</f>
        <v>-</v>
      </c>
      <c r="AK894" s="245" t="str">
        <f t="shared" si="194"/>
        <v>-</v>
      </c>
      <c r="AL894" s="246" t="str">
        <f t="shared" si="195"/>
        <v>-</v>
      </c>
      <c r="AM894" s="237"/>
      <c r="AN894" s="237"/>
      <c r="AO894" s="237"/>
      <c r="AP894" s="237"/>
      <c r="AQ894" s="237"/>
      <c r="AR894" s="237"/>
      <c r="AS894" s="237"/>
      <c r="AT894" s="237"/>
      <c r="AU894" s="237"/>
      <c r="AV894" s="237"/>
      <c r="AW894" s="13"/>
      <c r="AX894" s="13"/>
    </row>
    <row r="895" spans="1:50" ht="12.75" customHeight="1" x14ac:dyDescent="0.2">
      <c r="A895" s="144">
        <f t="shared" si="182"/>
        <v>16</v>
      </c>
      <c r="B895" s="9">
        <v>872</v>
      </c>
      <c r="C895" s="213"/>
      <c r="D895" s="214"/>
      <c r="E895" s="79" t="str">
        <f>IF(ISBLANK(D895), "", VLOOKUP(D895, Z!$A$2:$C$4127, 3, FALSE))</f>
        <v/>
      </c>
      <c r="F895" s="215"/>
      <c r="G895" s="216"/>
      <c r="H895" s="217" t="b">
        <v>0</v>
      </c>
      <c r="I895" s="217" t="b">
        <v>0</v>
      </c>
      <c r="J895" s="152" t="str">
        <f t="shared" si="185"/>
        <v>-</v>
      </c>
      <c r="K895" s="218"/>
      <c r="L895" s="219"/>
      <c r="M895" s="220"/>
      <c r="N895" s="152" t="str">
        <f t="shared" si="186"/>
        <v>-</v>
      </c>
      <c r="O895" s="221"/>
      <c r="P895" s="222"/>
      <c r="Q895" s="214"/>
      <c r="R895" s="223"/>
      <c r="S895" s="213"/>
      <c r="T895" s="214"/>
      <c r="U895" s="79" t="str">
        <f>IF(ISBLANK(T895), "", VLOOKUP(T895, Z!$A$2:$C$4127, 3, FALSE))</f>
        <v/>
      </c>
      <c r="V895" s="225"/>
      <c r="W895" s="160">
        <f t="shared" si="187"/>
        <v>0</v>
      </c>
      <c r="X895" s="237"/>
      <c r="Y895" s="241">
        <f t="shared" si="188"/>
        <v>0</v>
      </c>
      <c r="Z895" s="242">
        <f t="shared" si="189"/>
        <v>15</v>
      </c>
      <c r="AA895" s="242">
        <v>0.75</v>
      </c>
      <c r="AB895" s="242">
        <f t="shared" si="183"/>
        <v>1.8</v>
      </c>
      <c r="AC895" s="242">
        <f t="shared" si="190"/>
        <v>43</v>
      </c>
      <c r="AD895" s="241" t="str" cm="1">
        <f t="array" ref="AD895">IFERROR(INDEX($AO$26:$AO$35, AF895), "-")</f>
        <v>-</v>
      </c>
      <c r="AE895" s="243" cm="1">
        <f t="array" ref="AE895">IFERROR(INDEX(($AP$26:$AS$35,$AP$36:$AV$40), IF($Y$20="B", MATCH($AF895, $AN$36:$AN$40, 0), MATCH($AF895, $AN$26:$AN$35, 0)), MATCH($AK895, $AP$25:$AV$25, 0), IF($Y$20="B", 2, 1)), 0)</f>
        <v>0</v>
      </c>
      <c r="AF895" s="244" t="str">
        <f t="shared" si="184"/>
        <v>-</v>
      </c>
      <c r="AG895" s="244" t="str">
        <f t="shared" si="191"/>
        <v>-</v>
      </c>
      <c r="AH895" s="245" t="str">
        <f t="shared" si="192"/>
        <v>-</v>
      </c>
      <c r="AI895" s="245" t="str">
        <f t="shared" si="193"/>
        <v>-</v>
      </c>
      <c r="AJ895" s="245" t="str" cm="1">
        <f t="array" ref="AJ895">IF($AG895=1, IF(ISBLANK($L895), "!", $L895), IFERROR(_xlfn.SWITCH(TRUE, AH895&lt;=0.5, "A", AH895&lt;=1, "B", AH895&lt;=1.5, "C", AH895&lt;=2, "D", AH895&lt;=2.5, "E", AH895&lt;=3, "F", AH895&lt;=1000, "G"), "-"))</f>
        <v>-</v>
      </c>
      <c r="AK895" s="245" t="str">
        <f t="shared" si="194"/>
        <v>-</v>
      </c>
      <c r="AL895" s="246" t="str">
        <f t="shared" si="195"/>
        <v>-</v>
      </c>
      <c r="AM895" s="237"/>
      <c r="AN895" s="237"/>
      <c r="AO895" s="237"/>
      <c r="AP895" s="237"/>
      <c r="AQ895" s="237"/>
      <c r="AR895" s="237"/>
      <c r="AS895" s="237"/>
      <c r="AT895" s="237"/>
      <c r="AU895" s="237"/>
      <c r="AV895" s="237"/>
      <c r="AW895" s="13"/>
      <c r="AX895" s="13"/>
    </row>
    <row r="896" spans="1:50" ht="12.75" customHeight="1" x14ac:dyDescent="0.2">
      <c r="A896" s="144">
        <f t="shared" si="182"/>
        <v>16</v>
      </c>
      <c r="B896" s="9">
        <v>873</v>
      </c>
      <c r="C896" s="213"/>
      <c r="D896" s="214"/>
      <c r="E896" s="79" t="str">
        <f>IF(ISBLANK(D896), "", VLOOKUP(D896, Z!$A$2:$C$4127, 3, FALSE))</f>
        <v/>
      </c>
      <c r="F896" s="215"/>
      <c r="G896" s="216"/>
      <c r="H896" s="217" t="b">
        <v>0</v>
      </c>
      <c r="I896" s="217" t="b">
        <v>0</v>
      </c>
      <c r="J896" s="152" t="str">
        <f t="shared" si="185"/>
        <v>-</v>
      </c>
      <c r="K896" s="218"/>
      <c r="L896" s="219"/>
      <c r="M896" s="220"/>
      <c r="N896" s="152" t="str">
        <f t="shared" si="186"/>
        <v>-</v>
      </c>
      <c r="O896" s="221"/>
      <c r="P896" s="222"/>
      <c r="Q896" s="214"/>
      <c r="R896" s="223"/>
      <c r="S896" s="213"/>
      <c r="T896" s="214"/>
      <c r="U896" s="79" t="str">
        <f>IF(ISBLANK(T896), "", VLOOKUP(T896, Z!$A$2:$C$4127, 3, FALSE))</f>
        <v/>
      </c>
      <c r="V896" s="225"/>
      <c r="W896" s="160">
        <f t="shared" si="187"/>
        <v>0</v>
      </c>
      <c r="X896" s="237"/>
      <c r="Y896" s="241">
        <f t="shared" si="188"/>
        <v>0</v>
      </c>
      <c r="Z896" s="242">
        <f t="shared" si="189"/>
        <v>15</v>
      </c>
      <c r="AA896" s="242">
        <v>0.75</v>
      </c>
      <c r="AB896" s="242">
        <f t="shared" si="183"/>
        <v>1.8</v>
      </c>
      <c r="AC896" s="242">
        <f t="shared" si="190"/>
        <v>43</v>
      </c>
      <c r="AD896" s="241" t="str" cm="1">
        <f t="array" ref="AD896">IFERROR(INDEX($AO$26:$AO$35, AF896), "-")</f>
        <v>-</v>
      </c>
      <c r="AE896" s="243" cm="1">
        <f t="array" ref="AE896">IFERROR(INDEX(($AP$26:$AS$35,$AP$36:$AV$40), IF($Y$20="B", MATCH($AF896, $AN$36:$AN$40, 0), MATCH($AF896, $AN$26:$AN$35, 0)), MATCH($AK896, $AP$25:$AV$25, 0), IF($Y$20="B", 2, 1)), 0)</f>
        <v>0</v>
      </c>
      <c r="AF896" s="244" t="str">
        <f t="shared" si="184"/>
        <v>-</v>
      </c>
      <c r="AG896" s="244" t="str">
        <f t="shared" si="191"/>
        <v>-</v>
      </c>
      <c r="AH896" s="245" t="str">
        <f t="shared" si="192"/>
        <v>-</v>
      </c>
      <c r="AI896" s="245" t="str">
        <f t="shared" si="193"/>
        <v>-</v>
      </c>
      <c r="AJ896" s="245" t="str" cm="1">
        <f t="array" ref="AJ896">IF($AG896=1, IF(ISBLANK($L896), "!", $L896), IFERROR(_xlfn.SWITCH(TRUE, AH896&lt;=0.5, "A", AH896&lt;=1, "B", AH896&lt;=1.5, "C", AH896&lt;=2, "D", AH896&lt;=2.5, "E", AH896&lt;=3, "F", AH896&lt;=1000, "G"), "-"))</f>
        <v>-</v>
      </c>
      <c r="AK896" s="245" t="str">
        <f t="shared" si="194"/>
        <v>-</v>
      </c>
      <c r="AL896" s="246" t="str">
        <f t="shared" si="195"/>
        <v>-</v>
      </c>
      <c r="AM896" s="237"/>
      <c r="AN896" s="237"/>
      <c r="AO896" s="237"/>
      <c r="AP896" s="237"/>
      <c r="AQ896" s="237"/>
      <c r="AR896" s="237"/>
      <c r="AS896" s="237"/>
      <c r="AT896" s="237"/>
      <c r="AU896" s="237"/>
      <c r="AV896" s="237"/>
      <c r="AW896" s="13"/>
      <c r="AX896" s="13"/>
    </row>
    <row r="897" spans="1:50" ht="12.75" customHeight="1" x14ac:dyDescent="0.2">
      <c r="A897" s="144">
        <f t="shared" si="182"/>
        <v>16</v>
      </c>
      <c r="B897" s="9">
        <v>874</v>
      </c>
      <c r="C897" s="213"/>
      <c r="D897" s="214"/>
      <c r="E897" s="79" t="str">
        <f>IF(ISBLANK(D897), "", VLOOKUP(D897, Z!$A$2:$C$4127, 3, FALSE))</f>
        <v/>
      </c>
      <c r="F897" s="215"/>
      <c r="G897" s="216"/>
      <c r="H897" s="217" t="b">
        <v>0</v>
      </c>
      <c r="I897" s="217" t="b">
        <v>0</v>
      </c>
      <c r="J897" s="152" t="str">
        <f t="shared" si="185"/>
        <v>-</v>
      </c>
      <c r="K897" s="218"/>
      <c r="L897" s="219"/>
      <c r="M897" s="220"/>
      <c r="N897" s="152" t="str">
        <f t="shared" si="186"/>
        <v>-</v>
      </c>
      <c r="O897" s="221"/>
      <c r="P897" s="222"/>
      <c r="Q897" s="214"/>
      <c r="R897" s="223"/>
      <c r="S897" s="213"/>
      <c r="T897" s="214"/>
      <c r="U897" s="79" t="str">
        <f>IF(ISBLANK(T897), "", VLOOKUP(T897, Z!$A$2:$C$4127, 3, FALSE))</f>
        <v/>
      </c>
      <c r="V897" s="225"/>
      <c r="W897" s="160">
        <f t="shared" si="187"/>
        <v>0</v>
      </c>
      <c r="X897" s="237"/>
      <c r="Y897" s="241">
        <f t="shared" si="188"/>
        <v>0</v>
      </c>
      <c r="Z897" s="242">
        <f t="shared" si="189"/>
        <v>15</v>
      </c>
      <c r="AA897" s="242">
        <v>0.75</v>
      </c>
      <c r="AB897" s="242">
        <f t="shared" si="183"/>
        <v>1.8</v>
      </c>
      <c r="AC897" s="242">
        <f t="shared" si="190"/>
        <v>43</v>
      </c>
      <c r="AD897" s="241" t="str" cm="1">
        <f t="array" ref="AD897">IFERROR(INDEX($AO$26:$AO$35, AF897), "-")</f>
        <v>-</v>
      </c>
      <c r="AE897" s="243" cm="1">
        <f t="array" ref="AE897">IFERROR(INDEX(($AP$26:$AS$35,$AP$36:$AV$40), IF($Y$20="B", MATCH($AF897, $AN$36:$AN$40, 0), MATCH($AF897, $AN$26:$AN$35, 0)), MATCH($AK897, $AP$25:$AV$25, 0), IF($Y$20="B", 2, 1)), 0)</f>
        <v>0</v>
      </c>
      <c r="AF897" s="244" t="str">
        <f t="shared" si="184"/>
        <v>-</v>
      </c>
      <c r="AG897" s="244" t="str">
        <f t="shared" si="191"/>
        <v>-</v>
      </c>
      <c r="AH897" s="245" t="str">
        <f t="shared" si="192"/>
        <v>-</v>
      </c>
      <c r="AI897" s="245" t="str">
        <f t="shared" si="193"/>
        <v>-</v>
      </c>
      <c r="AJ897" s="245" t="str" cm="1">
        <f t="array" ref="AJ897">IF($AG897=1, IF(ISBLANK($L897), "!", $L897), IFERROR(_xlfn.SWITCH(TRUE, AH897&lt;=0.5, "A", AH897&lt;=1, "B", AH897&lt;=1.5, "C", AH897&lt;=2, "D", AH897&lt;=2.5, "E", AH897&lt;=3, "F", AH897&lt;=1000, "G"), "-"))</f>
        <v>-</v>
      </c>
      <c r="AK897" s="245" t="str">
        <f t="shared" si="194"/>
        <v>-</v>
      </c>
      <c r="AL897" s="246" t="str">
        <f t="shared" si="195"/>
        <v>-</v>
      </c>
      <c r="AM897" s="237"/>
      <c r="AN897" s="237"/>
      <c r="AO897" s="237"/>
      <c r="AP897" s="237"/>
      <c r="AQ897" s="237"/>
      <c r="AR897" s="237"/>
      <c r="AS897" s="237"/>
      <c r="AT897" s="237"/>
      <c r="AU897" s="237"/>
      <c r="AV897" s="237"/>
      <c r="AW897" s="13"/>
      <c r="AX897" s="13"/>
    </row>
    <row r="898" spans="1:50" ht="12.75" customHeight="1" x14ac:dyDescent="0.2">
      <c r="A898" s="144">
        <f t="shared" si="182"/>
        <v>16</v>
      </c>
      <c r="B898" s="9">
        <v>875</v>
      </c>
      <c r="C898" s="213"/>
      <c r="D898" s="214"/>
      <c r="E898" s="79" t="str">
        <f>IF(ISBLANK(D898), "", VLOOKUP(D898, Z!$A$2:$C$4127, 3, FALSE))</f>
        <v/>
      </c>
      <c r="F898" s="215"/>
      <c r="G898" s="216"/>
      <c r="H898" s="217" t="b">
        <v>0</v>
      </c>
      <c r="I898" s="217" t="b">
        <v>0</v>
      </c>
      <c r="J898" s="152" t="str">
        <f t="shared" si="185"/>
        <v>-</v>
      </c>
      <c r="K898" s="218"/>
      <c r="L898" s="219"/>
      <c r="M898" s="220"/>
      <c r="N898" s="152" t="str">
        <f t="shared" si="186"/>
        <v>-</v>
      </c>
      <c r="O898" s="221"/>
      <c r="P898" s="222"/>
      <c r="Q898" s="214"/>
      <c r="R898" s="223"/>
      <c r="S898" s="213"/>
      <c r="T898" s="214"/>
      <c r="U898" s="79" t="str">
        <f>IF(ISBLANK(T898), "", VLOOKUP(T898, Z!$A$2:$C$4127, 3, FALSE))</f>
        <v/>
      </c>
      <c r="V898" s="225"/>
      <c r="W898" s="160">
        <f t="shared" si="187"/>
        <v>0</v>
      </c>
      <c r="X898" s="237"/>
      <c r="Y898" s="241">
        <f t="shared" si="188"/>
        <v>0</v>
      </c>
      <c r="Z898" s="242">
        <f t="shared" si="189"/>
        <v>15</v>
      </c>
      <c r="AA898" s="242">
        <v>0.75</v>
      </c>
      <c r="AB898" s="242">
        <f t="shared" si="183"/>
        <v>1.8</v>
      </c>
      <c r="AC898" s="242">
        <f t="shared" si="190"/>
        <v>43</v>
      </c>
      <c r="AD898" s="241" t="str" cm="1">
        <f t="array" ref="AD898">IFERROR(INDEX($AO$26:$AO$35, AF898), "-")</f>
        <v>-</v>
      </c>
      <c r="AE898" s="243" cm="1">
        <f t="array" ref="AE898">IFERROR(INDEX(($AP$26:$AS$35,$AP$36:$AV$40), IF($Y$20="B", MATCH($AF898, $AN$36:$AN$40, 0), MATCH($AF898, $AN$26:$AN$35, 0)), MATCH($AK898, $AP$25:$AV$25, 0), IF($Y$20="B", 2, 1)), 0)</f>
        <v>0</v>
      </c>
      <c r="AF898" s="244" t="str">
        <f t="shared" si="184"/>
        <v>-</v>
      </c>
      <c r="AG898" s="244" t="str">
        <f t="shared" si="191"/>
        <v>-</v>
      </c>
      <c r="AH898" s="245" t="str">
        <f t="shared" si="192"/>
        <v>-</v>
      </c>
      <c r="AI898" s="245" t="str">
        <f t="shared" si="193"/>
        <v>-</v>
      </c>
      <c r="AJ898" s="245" t="str" cm="1">
        <f t="array" ref="AJ898">IF($AG898=1, IF(ISBLANK($L898), "!", $L898), IFERROR(_xlfn.SWITCH(TRUE, AH898&lt;=0.5, "A", AH898&lt;=1, "B", AH898&lt;=1.5, "C", AH898&lt;=2, "D", AH898&lt;=2.5, "E", AH898&lt;=3, "F", AH898&lt;=1000, "G"), "-"))</f>
        <v>-</v>
      </c>
      <c r="AK898" s="245" t="str">
        <f t="shared" si="194"/>
        <v>-</v>
      </c>
      <c r="AL898" s="246" t="str">
        <f t="shared" si="195"/>
        <v>-</v>
      </c>
      <c r="AM898" s="237"/>
      <c r="AN898" s="237"/>
      <c r="AO898" s="237"/>
      <c r="AP898" s="237"/>
      <c r="AQ898" s="237"/>
      <c r="AR898" s="237"/>
      <c r="AS898" s="237"/>
      <c r="AT898" s="237"/>
      <c r="AU898" s="237"/>
      <c r="AV898" s="237"/>
      <c r="AW898" s="13"/>
      <c r="AX898" s="13"/>
    </row>
    <row r="899" spans="1:50" ht="12.75" customHeight="1" x14ac:dyDescent="0.2">
      <c r="A899" s="144">
        <f t="shared" si="182"/>
        <v>16</v>
      </c>
      <c r="B899" s="9">
        <v>876</v>
      </c>
      <c r="C899" s="213"/>
      <c r="D899" s="214"/>
      <c r="E899" s="79" t="str">
        <f>IF(ISBLANK(D899), "", VLOOKUP(D899, Z!$A$2:$C$4127, 3, FALSE))</f>
        <v/>
      </c>
      <c r="F899" s="215"/>
      <c r="G899" s="216"/>
      <c r="H899" s="217" t="b">
        <v>0</v>
      </c>
      <c r="I899" s="217" t="b">
        <v>0</v>
      </c>
      <c r="J899" s="152" t="str">
        <f t="shared" si="185"/>
        <v>-</v>
      </c>
      <c r="K899" s="218"/>
      <c r="L899" s="219"/>
      <c r="M899" s="220"/>
      <c r="N899" s="152" t="str">
        <f t="shared" si="186"/>
        <v>-</v>
      </c>
      <c r="O899" s="221"/>
      <c r="P899" s="222"/>
      <c r="Q899" s="214"/>
      <c r="R899" s="223"/>
      <c r="S899" s="213"/>
      <c r="T899" s="214"/>
      <c r="U899" s="79" t="str">
        <f>IF(ISBLANK(T899), "", VLOOKUP(T899, Z!$A$2:$C$4127, 3, FALSE))</f>
        <v/>
      </c>
      <c r="V899" s="225"/>
      <c r="W899" s="160">
        <f t="shared" si="187"/>
        <v>0</v>
      </c>
      <c r="X899" s="237"/>
      <c r="Y899" s="241">
        <f t="shared" si="188"/>
        <v>0</v>
      </c>
      <c r="Z899" s="242">
        <f t="shared" si="189"/>
        <v>15</v>
      </c>
      <c r="AA899" s="242">
        <v>0.75</v>
      </c>
      <c r="AB899" s="242">
        <f t="shared" si="183"/>
        <v>1.8</v>
      </c>
      <c r="AC899" s="242">
        <f t="shared" si="190"/>
        <v>43</v>
      </c>
      <c r="AD899" s="241" t="str" cm="1">
        <f t="array" ref="AD899">IFERROR(INDEX($AO$26:$AO$35, AF899), "-")</f>
        <v>-</v>
      </c>
      <c r="AE899" s="243" cm="1">
        <f t="array" ref="AE899">IFERROR(INDEX(($AP$26:$AS$35,$AP$36:$AV$40), IF($Y$20="B", MATCH($AF899, $AN$36:$AN$40, 0), MATCH($AF899, $AN$26:$AN$35, 0)), MATCH($AK899, $AP$25:$AV$25, 0), IF($Y$20="B", 2, 1)), 0)</f>
        <v>0</v>
      </c>
      <c r="AF899" s="244" t="str">
        <f t="shared" si="184"/>
        <v>-</v>
      </c>
      <c r="AG899" s="244" t="str">
        <f t="shared" si="191"/>
        <v>-</v>
      </c>
      <c r="AH899" s="245" t="str">
        <f t="shared" si="192"/>
        <v>-</v>
      </c>
      <c r="AI899" s="245" t="str">
        <f t="shared" si="193"/>
        <v>-</v>
      </c>
      <c r="AJ899" s="245" t="str" cm="1">
        <f t="array" ref="AJ899">IF($AG899=1, IF(ISBLANK($L899), "!", $L899), IFERROR(_xlfn.SWITCH(TRUE, AH899&lt;=0.5, "A", AH899&lt;=1, "B", AH899&lt;=1.5, "C", AH899&lt;=2, "D", AH899&lt;=2.5, "E", AH899&lt;=3, "F", AH899&lt;=1000, "G"), "-"))</f>
        <v>-</v>
      </c>
      <c r="AK899" s="245" t="str">
        <f t="shared" si="194"/>
        <v>-</v>
      </c>
      <c r="AL899" s="246" t="str">
        <f t="shared" si="195"/>
        <v>-</v>
      </c>
      <c r="AM899" s="237"/>
      <c r="AN899" s="237"/>
      <c r="AO899" s="237"/>
      <c r="AP899" s="237"/>
      <c r="AQ899" s="237"/>
      <c r="AR899" s="237"/>
      <c r="AS899" s="237"/>
      <c r="AT899" s="237"/>
      <c r="AU899" s="237"/>
      <c r="AV899" s="237"/>
      <c r="AW899" s="13"/>
      <c r="AX899" s="13"/>
    </row>
    <row r="900" spans="1:50" ht="12.75" customHeight="1" x14ac:dyDescent="0.2">
      <c r="A900" s="144">
        <f t="shared" si="182"/>
        <v>16</v>
      </c>
      <c r="B900" s="9">
        <v>877</v>
      </c>
      <c r="C900" s="213"/>
      <c r="D900" s="214"/>
      <c r="E900" s="79" t="str">
        <f>IF(ISBLANK(D900), "", VLOOKUP(D900, Z!$A$2:$C$4127, 3, FALSE))</f>
        <v/>
      </c>
      <c r="F900" s="215"/>
      <c r="G900" s="216"/>
      <c r="H900" s="217" t="b">
        <v>0</v>
      </c>
      <c r="I900" s="217" t="b">
        <v>0</v>
      </c>
      <c r="J900" s="152" t="str">
        <f t="shared" si="185"/>
        <v>-</v>
      </c>
      <c r="K900" s="218"/>
      <c r="L900" s="219"/>
      <c r="M900" s="220"/>
      <c r="N900" s="152" t="str">
        <f t="shared" si="186"/>
        <v>-</v>
      </c>
      <c r="O900" s="221"/>
      <c r="P900" s="222"/>
      <c r="Q900" s="214"/>
      <c r="R900" s="223"/>
      <c r="S900" s="213"/>
      <c r="T900" s="214"/>
      <c r="U900" s="79" t="str">
        <f>IF(ISBLANK(T900), "", VLOOKUP(T900, Z!$A$2:$C$4127, 3, FALSE))</f>
        <v/>
      </c>
      <c r="V900" s="225"/>
      <c r="W900" s="160">
        <f t="shared" si="187"/>
        <v>0</v>
      </c>
      <c r="X900" s="237"/>
      <c r="Y900" s="241">
        <f t="shared" si="188"/>
        <v>0</v>
      </c>
      <c r="Z900" s="242">
        <f t="shared" si="189"/>
        <v>15</v>
      </c>
      <c r="AA900" s="242">
        <v>0.75</v>
      </c>
      <c r="AB900" s="242">
        <f t="shared" si="183"/>
        <v>1.8</v>
      </c>
      <c r="AC900" s="242">
        <f t="shared" si="190"/>
        <v>43</v>
      </c>
      <c r="AD900" s="241" t="str" cm="1">
        <f t="array" ref="AD900">IFERROR(INDEX($AO$26:$AO$35, AF900), "-")</f>
        <v>-</v>
      </c>
      <c r="AE900" s="243" cm="1">
        <f t="array" ref="AE900">IFERROR(INDEX(($AP$26:$AS$35,$AP$36:$AV$40), IF($Y$20="B", MATCH($AF900, $AN$36:$AN$40, 0), MATCH($AF900, $AN$26:$AN$35, 0)), MATCH($AK900, $AP$25:$AV$25, 0), IF($Y$20="B", 2, 1)), 0)</f>
        <v>0</v>
      </c>
      <c r="AF900" s="244" t="str">
        <f t="shared" si="184"/>
        <v>-</v>
      </c>
      <c r="AG900" s="244" t="str">
        <f t="shared" si="191"/>
        <v>-</v>
      </c>
      <c r="AH900" s="245" t="str">
        <f t="shared" si="192"/>
        <v>-</v>
      </c>
      <c r="AI900" s="245" t="str">
        <f t="shared" si="193"/>
        <v>-</v>
      </c>
      <c r="AJ900" s="245" t="str" cm="1">
        <f t="array" ref="AJ900">IF($AG900=1, IF(ISBLANK($L900), "!", $L900), IFERROR(_xlfn.SWITCH(TRUE, AH900&lt;=0.5, "A", AH900&lt;=1, "B", AH900&lt;=1.5, "C", AH900&lt;=2, "D", AH900&lt;=2.5, "E", AH900&lt;=3, "F", AH900&lt;=1000, "G"), "-"))</f>
        <v>-</v>
      </c>
      <c r="AK900" s="245" t="str">
        <f t="shared" si="194"/>
        <v>-</v>
      </c>
      <c r="AL900" s="246" t="str">
        <f t="shared" si="195"/>
        <v>-</v>
      </c>
      <c r="AM900" s="237"/>
      <c r="AN900" s="237"/>
      <c r="AO900" s="237"/>
      <c r="AP900" s="237"/>
      <c r="AQ900" s="237"/>
      <c r="AR900" s="237"/>
      <c r="AS900" s="237"/>
      <c r="AT900" s="237"/>
      <c r="AU900" s="237"/>
      <c r="AV900" s="237"/>
      <c r="AW900" s="13"/>
      <c r="AX900" s="13"/>
    </row>
    <row r="901" spans="1:50" ht="12.75" customHeight="1" x14ac:dyDescent="0.2">
      <c r="A901" s="144">
        <f t="shared" si="182"/>
        <v>16</v>
      </c>
      <c r="B901" s="9">
        <v>878</v>
      </c>
      <c r="C901" s="213"/>
      <c r="D901" s="214"/>
      <c r="E901" s="79" t="str">
        <f>IF(ISBLANK(D901), "", VLOOKUP(D901, Z!$A$2:$C$4127, 3, FALSE))</f>
        <v/>
      </c>
      <c r="F901" s="215"/>
      <c r="G901" s="216"/>
      <c r="H901" s="217" t="b">
        <v>0</v>
      </c>
      <c r="I901" s="217" t="b">
        <v>0</v>
      </c>
      <c r="J901" s="152" t="str">
        <f t="shared" si="185"/>
        <v>-</v>
      </c>
      <c r="K901" s="218"/>
      <c r="L901" s="219"/>
      <c r="M901" s="220"/>
      <c r="N901" s="152" t="str">
        <f t="shared" si="186"/>
        <v>-</v>
      </c>
      <c r="O901" s="221"/>
      <c r="P901" s="222"/>
      <c r="Q901" s="214"/>
      <c r="R901" s="223"/>
      <c r="S901" s="213"/>
      <c r="T901" s="214"/>
      <c r="U901" s="79" t="str">
        <f>IF(ISBLANK(T901), "", VLOOKUP(T901, Z!$A$2:$C$4127, 3, FALSE))</f>
        <v/>
      </c>
      <c r="V901" s="225"/>
      <c r="W901" s="160">
        <f t="shared" si="187"/>
        <v>0</v>
      </c>
      <c r="X901" s="237"/>
      <c r="Y901" s="241">
        <f t="shared" si="188"/>
        <v>0</v>
      </c>
      <c r="Z901" s="242">
        <f t="shared" si="189"/>
        <v>15</v>
      </c>
      <c r="AA901" s="242">
        <v>0.75</v>
      </c>
      <c r="AB901" s="242">
        <f t="shared" si="183"/>
        <v>1.8</v>
      </c>
      <c r="AC901" s="242">
        <f t="shared" si="190"/>
        <v>43</v>
      </c>
      <c r="AD901" s="241" t="str" cm="1">
        <f t="array" ref="AD901">IFERROR(INDEX($AO$26:$AO$35, AF901), "-")</f>
        <v>-</v>
      </c>
      <c r="AE901" s="243" cm="1">
        <f t="array" ref="AE901">IFERROR(INDEX(($AP$26:$AS$35,$AP$36:$AV$40), IF($Y$20="B", MATCH($AF901, $AN$36:$AN$40, 0), MATCH($AF901, $AN$26:$AN$35, 0)), MATCH($AK901, $AP$25:$AV$25, 0), IF($Y$20="B", 2, 1)), 0)</f>
        <v>0</v>
      </c>
      <c r="AF901" s="244" t="str">
        <f t="shared" si="184"/>
        <v>-</v>
      </c>
      <c r="AG901" s="244" t="str">
        <f t="shared" si="191"/>
        <v>-</v>
      </c>
      <c r="AH901" s="245" t="str">
        <f t="shared" si="192"/>
        <v>-</v>
      </c>
      <c r="AI901" s="245" t="str">
        <f t="shared" si="193"/>
        <v>-</v>
      </c>
      <c r="AJ901" s="245" t="str" cm="1">
        <f t="array" ref="AJ901">IF($AG901=1, IF(ISBLANK($L901), "!", $L901), IFERROR(_xlfn.SWITCH(TRUE, AH901&lt;=0.5, "A", AH901&lt;=1, "B", AH901&lt;=1.5, "C", AH901&lt;=2, "D", AH901&lt;=2.5, "E", AH901&lt;=3, "F", AH901&lt;=1000, "G"), "-"))</f>
        <v>-</v>
      </c>
      <c r="AK901" s="245" t="str">
        <f t="shared" si="194"/>
        <v>-</v>
      </c>
      <c r="AL901" s="246" t="str">
        <f t="shared" si="195"/>
        <v>-</v>
      </c>
      <c r="AM901" s="237"/>
      <c r="AN901" s="237"/>
      <c r="AO901" s="237"/>
      <c r="AP901" s="237"/>
      <c r="AQ901" s="237"/>
      <c r="AR901" s="237"/>
      <c r="AS901" s="237"/>
      <c r="AT901" s="237"/>
      <c r="AU901" s="237"/>
      <c r="AV901" s="237"/>
      <c r="AW901" s="13"/>
      <c r="AX901" s="13"/>
    </row>
    <row r="902" spans="1:50" ht="12.75" customHeight="1" x14ac:dyDescent="0.2">
      <c r="A902" s="144">
        <f t="shared" si="182"/>
        <v>16</v>
      </c>
      <c r="B902" s="9">
        <v>879</v>
      </c>
      <c r="C902" s="213"/>
      <c r="D902" s="214"/>
      <c r="E902" s="79" t="str">
        <f>IF(ISBLANK(D902), "", VLOOKUP(D902, Z!$A$2:$C$4127, 3, FALSE))</f>
        <v/>
      </c>
      <c r="F902" s="215"/>
      <c r="G902" s="216"/>
      <c r="H902" s="217" t="b">
        <v>0</v>
      </c>
      <c r="I902" s="217" t="b">
        <v>0</v>
      </c>
      <c r="J902" s="152" t="str">
        <f t="shared" si="185"/>
        <v>-</v>
      </c>
      <c r="K902" s="218"/>
      <c r="L902" s="219"/>
      <c r="M902" s="220"/>
      <c r="N902" s="152" t="str">
        <f t="shared" si="186"/>
        <v>-</v>
      </c>
      <c r="O902" s="221"/>
      <c r="P902" s="222"/>
      <c r="Q902" s="214"/>
      <c r="R902" s="223"/>
      <c r="S902" s="213"/>
      <c r="T902" s="214"/>
      <c r="U902" s="79" t="str">
        <f>IF(ISBLANK(T902), "", VLOOKUP(T902, Z!$A$2:$C$4127, 3, FALSE))</f>
        <v/>
      </c>
      <c r="V902" s="225"/>
      <c r="W902" s="160">
        <f t="shared" si="187"/>
        <v>0</v>
      </c>
      <c r="X902" s="237"/>
      <c r="Y902" s="241">
        <f t="shared" si="188"/>
        <v>0</v>
      </c>
      <c r="Z902" s="242">
        <f t="shared" si="189"/>
        <v>15</v>
      </c>
      <c r="AA902" s="242">
        <v>0.75</v>
      </c>
      <c r="AB902" s="242">
        <f t="shared" si="183"/>
        <v>1.8</v>
      </c>
      <c r="AC902" s="242">
        <f t="shared" si="190"/>
        <v>43</v>
      </c>
      <c r="AD902" s="241" t="str" cm="1">
        <f t="array" ref="AD902">IFERROR(INDEX($AO$26:$AO$35, AF902), "-")</f>
        <v>-</v>
      </c>
      <c r="AE902" s="243" cm="1">
        <f t="array" ref="AE902">IFERROR(INDEX(($AP$26:$AS$35,$AP$36:$AV$40), IF($Y$20="B", MATCH($AF902, $AN$36:$AN$40, 0), MATCH($AF902, $AN$26:$AN$35, 0)), MATCH($AK902, $AP$25:$AV$25, 0), IF($Y$20="B", 2, 1)), 0)</f>
        <v>0</v>
      </c>
      <c r="AF902" s="244" t="str">
        <f t="shared" si="184"/>
        <v>-</v>
      </c>
      <c r="AG902" s="244" t="str">
        <f t="shared" si="191"/>
        <v>-</v>
      </c>
      <c r="AH902" s="245" t="str">
        <f t="shared" si="192"/>
        <v>-</v>
      </c>
      <c r="AI902" s="245" t="str">
        <f t="shared" si="193"/>
        <v>-</v>
      </c>
      <c r="AJ902" s="245" t="str" cm="1">
        <f t="array" ref="AJ902">IF($AG902=1, IF(ISBLANK($L902), "!", $L902), IFERROR(_xlfn.SWITCH(TRUE, AH902&lt;=0.5, "A", AH902&lt;=1, "B", AH902&lt;=1.5, "C", AH902&lt;=2, "D", AH902&lt;=2.5, "E", AH902&lt;=3, "F", AH902&lt;=1000, "G"), "-"))</f>
        <v>-</v>
      </c>
      <c r="AK902" s="245" t="str">
        <f t="shared" si="194"/>
        <v>-</v>
      </c>
      <c r="AL902" s="246" t="str">
        <f t="shared" si="195"/>
        <v>-</v>
      </c>
      <c r="AM902" s="237"/>
      <c r="AN902" s="237"/>
      <c r="AO902" s="237"/>
      <c r="AP902" s="237"/>
      <c r="AQ902" s="237"/>
      <c r="AR902" s="237"/>
      <c r="AS902" s="237"/>
      <c r="AT902" s="237"/>
      <c r="AU902" s="237"/>
      <c r="AV902" s="237"/>
      <c r="AW902" s="13"/>
      <c r="AX902" s="13"/>
    </row>
    <row r="903" spans="1:50" ht="12.75" customHeight="1" x14ac:dyDescent="0.2">
      <c r="A903" s="144">
        <f t="shared" si="182"/>
        <v>16</v>
      </c>
      <c r="B903" s="9">
        <v>880</v>
      </c>
      <c r="C903" s="213"/>
      <c r="D903" s="214"/>
      <c r="E903" s="79" t="str">
        <f>IF(ISBLANK(D903), "", VLOOKUP(D903, Z!$A$2:$C$4127, 3, FALSE))</f>
        <v/>
      </c>
      <c r="F903" s="215"/>
      <c r="G903" s="216"/>
      <c r="H903" s="217" t="b">
        <v>0</v>
      </c>
      <c r="I903" s="217" t="b">
        <v>0</v>
      </c>
      <c r="J903" s="152" t="str">
        <f t="shared" si="185"/>
        <v>-</v>
      </c>
      <c r="K903" s="218"/>
      <c r="L903" s="219"/>
      <c r="M903" s="220"/>
      <c r="N903" s="152" t="str">
        <f t="shared" si="186"/>
        <v>-</v>
      </c>
      <c r="O903" s="221"/>
      <c r="P903" s="222"/>
      <c r="Q903" s="214"/>
      <c r="R903" s="223"/>
      <c r="S903" s="213"/>
      <c r="T903" s="214"/>
      <c r="U903" s="79" t="str">
        <f>IF(ISBLANK(T903), "", VLOOKUP(T903, Z!$A$2:$C$4127, 3, FALSE))</f>
        <v/>
      </c>
      <c r="V903" s="225"/>
      <c r="W903" s="160">
        <f t="shared" si="187"/>
        <v>0</v>
      </c>
      <c r="X903" s="237"/>
      <c r="Y903" s="241">
        <f t="shared" si="188"/>
        <v>0</v>
      </c>
      <c r="Z903" s="242">
        <f t="shared" si="189"/>
        <v>15</v>
      </c>
      <c r="AA903" s="242">
        <v>0.75</v>
      </c>
      <c r="AB903" s="242">
        <f t="shared" si="183"/>
        <v>1.8</v>
      </c>
      <c r="AC903" s="242">
        <f t="shared" si="190"/>
        <v>43</v>
      </c>
      <c r="AD903" s="241" t="str" cm="1">
        <f t="array" ref="AD903">IFERROR(INDEX($AO$26:$AO$35, AF903), "-")</f>
        <v>-</v>
      </c>
      <c r="AE903" s="243" cm="1">
        <f t="array" ref="AE903">IFERROR(INDEX(($AP$26:$AS$35,$AP$36:$AV$40), IF($Y$20="B", MATCH($AF903, $AN$36:$AN$40, 0), MATCH($AF903, $AN$26:$AN$35, 0)), MATCH($AK903, $AP$25:$AV$25, 0), IF($Y$20="B", 2, 1)), 0)</f>
        <v>0</v>
      </c>
      <c r="AF903" s="244" t="str">
        <f t="shared" si="184"/>
        <v>-</v>
      </c>
      <c r="AG903" s="244" t="str">
        <f t="shared" si="191"/>
        <v>-</v>
      </c>
      <c r="AH903" s="245" t="str">
        <f t="shared" si="192"/>
        <v>-</v>
      </c>
      <c r="AI903" s="245" t="str">
        <f t="shared" si="193"/>
        <v>-</v>
      </c>
      <c r="AJ903" s="245" t="str" cm="1">
        <f t="array" ref="AJ903">IF($AG903=1, IF(ISBLANK($L903), "!", $L903), IFERROR(_xlfn.SWITCH(TRUE, AH903&lt;=0.5, "A", AH903&lt;=1, "B", AH903&lt;=1.5, "C", AH903&lt;=2, "D", AH903&lt;=2.5, "E", AH903&lt;=3, "F", AH903&lt;=1000, "G"), "-"))</f>
        <v>-</v>
      </c>
      <c r="AK903" s="245" t="str">
        <f t="shared" si="194"/>
        <v>-</v>
      </c>
      <c r="AL903" s="246" t="str">
        <f t="shared" si="195"/>
        <v>-</v>
      </c>
      <c r="AM903" s="237"/>
      <c r="AN903" s="237"/>
      <c r="AO903" s="237"/>
      <c r="AP903" s="237"/>
      <c r="AQ903" s="237"/>
      <c r="AR903" s="237"/>
      <c r="AS903" s="237"/>
      <c r="AT903" s="237"/>
      <c r="AU903" s="237"/>
      <c r="AV903" s="237"/>
      <c r="AW903" s="13"/>
      <c r="AX903" s="13"/>
    </row>
    <row r="904" spans="1:50" ht="12.75" customHeight="1" x14ac:dyDescent="0.2">
      <c r="A904" s="144">
        <f t="shared" si="182"/>
        <v>16</v>
      </c>
      <c r="B904" s="9">
        <v>881</v>
      </c>
      <c r="C904" s="213"/>
      <c r="D904" s="214"/>
      <c r="E904" s="79" t="str">
        <f>IF(ISBLANK(D904), "", VLOOKUP(D904, Z!$A$2:$C$4127, 3, FALSE))</f>
        <v/>
      </c>
      <c r="F904" s="215"/>
      <c r="G904" s="216"/>
      <c r="H904" s="217" t="b">
        <v>0</v>
      </c>
      <c r="I904" s="217" t="b">
        <v>0</v>
      </c>
      <c r="J904" s="152" t="str">
        <f t="shared" si="185"/>
        <v>-</v>
      </c>
      <c r="K904" s="218"/>
      <c r="L904" s="219"/>
      <c r="M904" s="220"/>
      <c r="N904" s="152" t="str">
        <f t="shared" si="186"/>
        <v>-</v>
      </c>
      <c r="O904" s="221"/>
      <c r="P904" s="222"/>
      <c r="Q904" s="214"/>
      <c r="R904" s="223"/>
      <c r="S904" s="213"/>
      <c r="T904" s="214"/>
      <c r="U904" s="79" t="str">
        <f>IF(ISBLANK(T904), "", VLOOKUP(T904, Z!$A$2:$C$4127, 3, FALSE))</f>
        <v/>
      </c>
      <c r="V904" s="225"/>
      <c r="W904" s="160">
        <f t="shared" si="187"/>
        <v>0</v>
      </c>
      <c r="X904" s="237"/>
      <c r="Y904" s="241">
        <f t="shared" si="188"/>
        <v>0</v>
      </c>
      <c r="Z904" s="242">
        <f t="shared" si="189"/>
        <v>15</v>
      </c>
      <c r="AA904" s="242">
        <v>0.75</v>
      </c>
      <c r="AB904" s="242">
        <f t="shared" si="183"/>
        <v>1.8</v>
      </c>
      <c r="AC904" s="242">
        <f t="shared" si="190"/>
        <v>43</v>
      </c>
      <c r="AD904" s="241" t="str" cm="1">
        <f t="array" ref="AD904">IFERROR(INDEX($AO$26:$AO$35, AF904), "-")</f>
        <v>-</v>
      </c>
      <c r="AE904" s="243" cm="1">
        <f t="array" ref="AE904">IFERROR(INDEX(($AP$26:$AS$35,$AP$36:$AV$40), IF($Y$20="B", MATCH($AF904, $AN$36:$AN$40, 0), MATCH($AF904, $AN$26:$AN$35, 0)), MATCH($AK904, $AP$25:$AV$25, 0), IF($Y$20="B", 2, 1)), 0)</f>
        <v>0</v>
      </c>
      <c r="AF904" s="244" t="str">
        <f t="shared" si="184"/>
        <v>-</v>
      </c>
      <c r="AG904" s="244" t="str">
        <f t="shared" si="191"/>
        <v>-</v>
      </c>
      <c r="AH904" s="245" t="str">
        <f t="shared" si="192"/>
        <v>-</v>
      </c>
      <c r="AI904" s="245" t="str">
        <f t="shared" si="193"/>
        <v>-</v>
      </c>
      <c r="AJ904" s="245" t="str" cm="1">
        <f t="array" ref="AJ904">IF($AG904=1, IF(ISBLANK($L904), "!", $L904), IFERROR(_xlfn.SWITCH(TRUE, AH904&lt;=0.5, "A", AH904&lt;=1, "B", AH904&lt;=1.5, "C", AH904&lt;=2, "D", AH904&lt;=2.5, "E", AH904&lt;=3, "F", AH904&lt;=1000, "G"), "-"))</f>
        <v>-</v>
      </c>
      <c r="AK904" s="245" t="str">
        <f t="shared" si="194"/>
        <v>-</v>
      </c>
      <c r="AL904" s="246" t="str">
        <f t="shared" si="195"/>
        <v>-</v>
      </c>
      <c r="AM904" s="237"/>
      <c r="AN904" s="237"/>
      <c r="AO904" s="237"/>
      <c r="AP904" s="237"/>
      <c r="AQ904" s="237"/>
      <c r="AR904" s="237"/>
      <c r="AS904" s="237"/>
      <c r="AT904" s="237"/>
      <c r="AU904" s="237"/>
      <c r="AV904" s="237"/>
      <c r="AW904" s="13"/>
      <c r="AX904" s="13"/>
    </row>
    <row r="905" spans="1:50" ht="12.75" customHeight="1" x14ac:dyDescent="0.2">
      <c r="A905" s="144">
        <f t="shared" si="182"/>
        <v>16</v>
      </c>
      <c r="B905" s="9">
        <v>882</v>
      </c>
      <c r="C905" s="213"/>
      <c r="D905" s="214"/>
      <c r="E905" s="79" t="str">
        <f>IF(ISBLANK(D905), "", VLOOKUP(D905, Z!$A$2:$C$4127, 3, FALSE))</f>
        <v/>
      </c>
      <c r="F905" s="215"/>
      <c r="G905" s="216"/>
      <c r="H905" s="217" t="b">
        <v>0</v>
      </c>
      <c r="I905" s="217" t="b">
        <v>0</v>
      </c>
      <c r="J905" s="152" t="str">
        <f t="shared" si="185"/>
        <v>-</v>
      </c>
      <c r="K905" s="218"/>
      <c r="L905" s="219"/>
      <c r="M905" s="220"/>
      <c r="N905" s="152" t="str">
        <f t="shared" si="186"/>
        <v>-</v>
      </c>
      <c r="O905" s="221"/>
      <c r="P905" s="222"/>
      <c r="Q905" s="214"/>
      <c r="R905" s="223"/>
      <c r="S905" s="213"/>
      <c r="T905" s="214"/>
      <c r="U905" s="79" t="str">
        <f>IF(ISBLANK(T905), "", VLOOKUP(T905, Z!$A$2:$C$4127, 3, FALSE))</f>
        <v/>
      </c>
      <c r="V905" s="225"/>
      <c r="W905" s="160">
        <f t="shared" si="187"/>
        <v>0</v>
      </c>
      <c r="X905" s="237"/>
      <c r="Y905" s="241">
        <f t="shared" si="188"/>
        <v>0</v>
      </c>
      <c r="Z905" s="242">
        <f t="shared" si="189"/>
        <v>15</v>
      </c>
      <c r="AA905" s="242">
        <v>0.75</v>
      </c>
      <c r="AB905" s="242">
        <f t="shared" si="183"/>
        <v>1.8</v>
      </c>
      <c r="AC905" s="242">
        <f t="shared" si="190"/>
        <v>43</v>
      </c>
      <c r="AD905" s="241" t="str" cm="1">
        <f t="array" ref="AD905">IFERROR(INDEX($AO$26:$AO$35, AF905), "-")</f>
        <v>-</v>
      </c>
      <c r="AE905" s="243" cm="1">
        <f t="array" ref="AE905">IFERROR(INDEX(($AP$26:$AS$35,$AP$36:$AV$40), IF($Y$20="B", MATCH($AF905, $AN$36:$AN$40, 0), MATCH($AF905, $AN$26:$AN$35, 0)), MATCH($AK905, $AP$25:$AV$25, 0), IF($Y$20="B", 2, 1)), 0)</f>
        <v>0</v>
      </c>
      <c r="AF905" s="244" t="str">
        <f t="shared" si="184"/>
        <v>-</v>
      </c>
      <c r="AG905" s="244" t="str">
        <f t="shared" si="191"/>
        <v>-</v>
      </c>
      <c r="AH905" s="245" t="str">
        <f t="shared" si="192"/>
        <v>-</v>
      </c>
      <c r="AI905" s="245" t="str">
        <f t="shared" si="193"/>
        <v>-</v>
      </c>
      <c r="AJ905" s="245" t="str" cm="1">
        <f t="array" ref="AJ905">IF($AG905=1, IF(ISBLANK($L905), "!", $L905), IFERROR(_xlfn.SWITCH(TRUE, AH905&lt;=0.5, "A", AH905&lt;=1, "B", AH905&lt;=1.5, "C", AH905&lt;=2, "D", AH905&lt;=2.5, "E", AH905&lt;=3, "F", AH905&lt;=1000, "G"), "-"))</f>
        <v>-</v>
      </c>
      <c r="AK905" s="245" t="str">
        <f t="shared" si="194"/>
        <v>-</v>
      </c>
      <c r="AL905" s="246" t="str">
        <f t="shared" si="195"/>
        <v>-</v>
      </c>
      <c r="AM905" s="237"/>
      <c r="AN905" s="237"/>
      <c r="AO905" s="237"/>
      <c r="AP905" s="237"/>
      <c r="AQ905" s="237"/>
      <c r="AR905" s="237"/>
      <c r="AS905" s="237"/>
      <c r="AT905" s="237"/>
      <c r="AU905" s="237"/>
      <c r="AV905" s="237"/>
      <c r="AW905" s="13"/>
      <c r="AX905" s="13"/>
    </row>
    <row r="906" spans="1:50" ht="12.75" customHeight="1" x14ac:dyDescent="0.2">
      <c r="A906" s="144">
        <f t="shared" si="182"/>
        <v>16</v>
      </c>
      <c r="B906" s="9">
        <v>883</v>
      </c>
      <c r="C906" s="213"/>
      <c r="D906" s="214"/>
      <c r="E906" s="79" t="str">
        <f>IF(ISBLANK(D906), "", VLOOKUP(D906, Z!$A$2:$C$4127, 3, FALSE))</f>
        <v/>
      </c>
      <c r="F906" s="215"/>
      <c r="G906" s="216"/>
      <c r="H906" s="217" t="b">
        <v>0</v>
      </c>
      <c r="I906" s="217" t="b">
        <v>0</v>
      </c>
      <c r="J906" s="152" t="str">
        <f t="shared" si="185"/>
        <v>-</v>
      </c>
      <c r="K906" s="218"/>
      <c r="L906" s="219"/>
      <c r="M906" s="220"/>
      <c r="N906" s="152" t="str">
        <f t="shared" si="186"/>
        <v>-</v>
      </c>
      <c r="O906" s="221"/>
      <c r="P906" s="222"/>
      <c r="Q906" s="214"/>
      <c r="R906" s="223"/>
      <c r="S906" s="213"/>
      <c r="T906" s="214"/>
      <c r="U906" s="79" t="str">
        <f>IF(ISBLANK(T906), "", VLOOKUP(T906, Z!$A$2:$C$4127, 3, FALSE))</f>
        <v/>
      </c>
      <c r="V906" s="225"/>
      <c r="W906" s="160">
        <f t="shared" si="187"/>
        <v>0</v>
      </c>
      <c r="X906" s="237"/>
      <c r="Y906" s="241">
        <f t="shared" si="188"/>
        <v>0</v>
      </c>
      <c r="Z906" s="242">
        <f t="shared" si="189"/>
        <v>15</v>
      </c>
      <c r="AA906" s="242">
        <v>0.75</v>
      </c>
      <c r="AB906" s="242">
        <f t="shared" si="183"/>
        <v>1.8</v>
      </c>
      <c r="AC906" s="242">
        <f t="shared" si="190"/>
        <v>43</v>
      </c>
      <c r="AD906" s="241" t="str" cm="1">
        <f t="array" ref="AD906">IFERROR(INDEX($AO$26:$AO$35, AF906), "-")</f>
        <v>-</v>
      </c>
      <c r="AE906" s="243" cm="1">
        <f t="array" ref="AE906">IFERROR(INDEX(($AP$26:$AS$35,$AP$36:$AV$40), IF($Y$20="B", MATCH($AF906, $AN$36:$AN$40, 0), MATCH($AF906, $AN$26:$AN$35, 0)), MATCH($AK906, $AP$25:$AV$25, 0), IF($Y$20="B", 2, 1)), 0)</f>
        <v>0</v>
      </c>
      <c r="AF906" s="244" t="str">
        <f t="shared" si="184"/>
        <v>-</v>
      </c>
      <c r="AG906" s="244" t="str">
        <f t="shared" si="191"/>
        <v>-</v>
      </c>
      <c r="AH906" s="245" t="str">
        <f t="shared" si="192"/>
        <v>-</v>
      </c>
      <c r="AI906" s="245" t="str">
        <f t="shared" si="193"/>
        <v>-</v>
      </c>
      <c r="AJ906" s="245" t="str" cm="1">
        <f t="array" ref="AJ906">IF($AG906=1, IF(ISBLANK($L906), "!", $L906), IFERROR(_xlfn.SWITCH(TRUE, AH906&lt;=0.5, "A", AH906&lt;=1, "B", AH906&lt;=1.5, "C", AH906&lt;=2, "D", AH906&lt;=2.5, "E", AH906&lt;=3, "F", AH906&lt;=1000, "G"), "-"))</f>
        <v>-</v>
      </c>
      <c r="AK906" s="245" t="str">
        <f t="shared" si="194"/>
        <v>-</v>
      </c>
      <c r="AL906" s="246" t="str">
        <f t="shared" si="195"/>
        <v>-</v>
      </c>
      <c r="AM906" s="237"/>
      <c r="AN906" s="237"/>
      <c r="AO906" s="237"/>
      <c r="AP906" s="237"/>
      <c r="AQ906" s="237"/>
      <c r="AR906" s="237"/>
      <c r="AS906" s="237"/>
      <c r="AT906" s="237"/>
      <c r="AU906" s="237"/>
      <c r="AV906" s="237"/>
      <c r="AW906" s="13"/>
      <c r="AX906" s="13"/>
    </row>
    <row r="907" spans="1:50" ht="12.75" customHeight="1" x14ac:dyDescent="0.2">
      <c r="A907" s="144">
        <f t="shared" si="182"/>
        <v>16</v>
      </c>
      <c r="B907" s="9">
        <v>884</v>
      </c>
      <c r="C907" s="213"/>
      <c r="D907" s="214"/>
      <c r="E907" s="79" t="str">
        <f>IF(ISBLANK(D907), "", VLOOKUP(D907, Z!$A$2:$C$4127, 3, FALSE))</f>
        <v/>
      </c>
      <c r="F907" s="215"/>
      <c r="G907" s="216"/>
      <c r="H907" s="217" t="b">
        <v>0</v>
      </c>
      <c r="I907" s="217" t="b">
        <v>0</v>
      </c>
      <c r="J907" s="152" t="str">
        <f t="shared" si="185"/>
        <v>-</v>
      </c>
      <c r="K907" s="218"/>
      <c r="L907" s="219"/>
      <c r="M907" s="220"/>
      <c r="N907" s="152" t="str">
        <f t="shared" si="186"/>
        <v>-</v>
      </c>
      <c r="O907" s="221"/>
      <c r="P907" s="222"/>
      <c r="Q907" s="214"/>
      <c r="R907" s="223"/>
      <c r="S907" s="213"/>
      <c r="T907" s="214"/>
      <c r="U907" s="79" t="str">
        <f>IF(ISBLANK(T907), "", VLOOKUP(T907, Z!$A$2:$C$4127, 3, FALSE))</f>
        <v/>
      </c>
      <c r="V907" s="225"/>
      <c r="W907" s="160">
        <f t="shared" si="187"/>
        <v>0</v>
      </c>
      <c r="X907" s="237"/>
      <c r="Y907" s="241">
        <f t="shared" si="188"/>
        <v>0</v>
      </c>
      <c r="Z907" s="242">
        <f t="shared" si="189"/>
        <v>15</v>
      </c>
      <c r="AA907" s="242">
        <v>0.75</v>
      </c>
      <c r="AB907" s="242">
        <f t="shared" si="183"/>
        <v>1.8</v>
      </c>
      <c r="AC907" s="242">
        <f t="shared" si="190"/>
        <v>43</v>
      </c>
      <c r="AD907" s="241" t="str" cm="1">
        <f t="array" ref="AD907">IFERROR(INDEX($AO$26:$AO$35, AF907), "-")</f>
        <v>-</v>
      </c>
      <c r="AE907" s="243" cm="1">
        <f t="array" ref="AE907">IFERROR(INDEX(($AP$26:$AS$35,$AP$36:$AV$40), IF($Y$20="B", MATCH($AF907, $AN$36:$AN$40, 0), MATCH($AF907, $AN$26:$AN$35, 0)), MATCH($AK907, $AP$25:$AV$25, 0), IF($Y$20="B", 2, 1)), 0)</f>
        <v>0</v>
      </c>
      <c r="AF907" s="244" t="str">
        <f t="shared" si="184"/>
        <v>-</v>
      </c>
      <c r="AG907" s="244" t="str">
        <f t="shared" si="191"/>
        <v>-</v>
      </c>
      <c r="AH907" s="245" t="str">
        <f t="shared" si="192"/>
        <v>-</v>
      </c>
      <c r="AI907" s="245" t="str">
        <f t="shared" si="193"/>
        <v>-</v>
      </c>
      <c r="AJ907" s="245" t="str" cm="1">
        <f t="array" ref="AJ907">IF($AG907=1, IF(ISBLANK($L907), "!", $L907), IFERROR(_xlfn.SWITCH(TRUE, AH907&lt;=0.5, "A", AH907&lt;=1, "B", AH907&lt;=1.5, "C", AH907&lt;=2, "D", AH907&lt;=2.5, "E", AH907&lt;=3, "F", AH907&lt;=1000, "G"), "-"))</f>
        <v>-</v>
      </c>
      <c r="AK907" s="245" t="str">
        <f t="shared" si="194"/>
        <v>-</v>
      </c>
      <c r="AL907" s="246" t="str">
        <f t="shared" si="195"/>
        <v>-</v>
      </c>
      <c r="AM907" s="237"/>
      <c r="AN907" s="237"/>
      <c r="AO907" s="237"/>
      <c r="AP907" s="237"/>
      <c r="AQ907" s="237"/>
      <c r="AR907" s="237"/>
      <c r="AS907" s="237"/>
      <c r="AT907" s="237"/>
      <c r="AU907" s="237"/>
      <c r="AV907" s="237"/>
      <c r="AW907" s="13"/>
      <c r="AX907" s="13"/>
    </row>
    <row r="908" spans="1:50" ht="12.75" customHeight="1" x14ac:dyDescent="0.2">
      <c r="A908" s="144">
        <f t="shared" si="182"/>
        <v>16</v>
      </c>
      <c r="B908" s="9">
        <v>885</v>
      </c>
      <c r="C908" s="213"/>
      <c r="D908" s="214"/>
      <c r="E908" s="79" t="str">
        <f>IF(ISBLANK(D908), "", VLOOKUP(D908, Z!$A$2:$C$4127, 3, FALSE))</f>
        <v/>
      </c>
      <c r="F908" s="215"/>
      <c r="G908" s="216"/>
      <c r="H908" s="217" t="b">
        <v>0</v>
      </c>
      <c r="I908" s="217" t="b">
        <v>0</v>
      </c>
      <c r="J908" s="152" t="str">
        <f t="shared" si="185"/>
        <v>-</v>
      </c>
      <c r="K908" s="218"/>
      <c r="L908" s="219"/>
      <c r="M908" s="220"/>
      <c r="N908" s="152" t="str">
        <f t="shared" si="186"/>
        <v>-</v>
      </c>
      <c r="O908" s="221"/>
      <c r="P908" s="222"/>
      <c r="Q908" s="214"/>
      <c r="R908" s="223"/>
      <c r="S908" s="213"/>
      <c r="T908" s="214"/>
      <c r="U908" s="79" t="str">
        <f>IF(ISBLANK(T908), "", VLOOKUP(T908, Z!$A$2:$C$4127, 3, FALSE))</f>
        <v/>
      </c>
      <c r="V908" s="225"/>
      <c r="W908" s="160">
        <f t="shared" si="187"/>
        <v>0</v>
      </c>
      <c r="X908" s="237"/>
      <c r="Y908" s="241">
        <f t="shared" si="188"/>
        <v>0</v>
      </c>
      <c r="Z908" s="242">
        <f t="shared" si="189"/>
        <v>15</v>
      </c>
      <c r="AA908" s="242">
        <v>0.75</v>
      </c>
      <c r="AB908" s="242">
        <f t="shared" si="183"/>
        <v>1.8</v>
      </c>
      <c r="AC908" s="242">
        <f t="shared" si="190"/>
        <v>43</v>
      </c>
      <c r="AD908" s="241" t="str" cm="1">
        <f t="array" ref="AD908">IFERROR(INDEX($AO$26:$AO$35, AF908), "-")</f>
        <v>-</v>
      </c>
      <c r="AE908" s="243" cm="1">
        <f t="array" ref="AE908">IFERROR(INDEX(($AP$26:$AS$35,$AP$36:$AV$40), IF($Y$20="B", MATCH($AF908, $AN$36:$AN$40, 0), MATCH($AF908, $AN$26:$AN$35, 0)), MATCH($AK908, $AP$25:$AV$25, 0), IF($Y$20="B", 2, 1)), 0)</f>
        <v>0</v>
      </c>
      <c r="AF908" s="244" t="str">
        <f t="shared" si="184"/>
        <v>-</v>
      </c>
      <c r="AG908" s="244" t="str">
        <f t="shared" si="191"/>
        <v>-</v>
      </c>
      <c r="AH908" s="245" t="str">
        <f t="shared" si="192"/>
        <v>-</v>
      </c>
      <c r="AI908" s="245" t="str">
        <f t="shared" si="193"/>
        <v>-</v>
      </c>
      <c r="AJ908" s="245" t="str" cm="1">
        <f t="array" ref="AJ908">IF($AG908=1, IF(ISBLANK($L908), "!", $L908), IFERROR(_xlfn.SWITCH(TRUE, AH908&lt;=0.5, "A", AH908&lt;=1, "B", AH908&lt;=1.5, "C", AH908&lt;=2, "D", AH908&lt;=2.5, "E", AH908&lt;=3, "F", AH908&lt;=1000, "G"), "-"))</f>
        <v>-</v>
      </c>
      <c r="AK908" s="245" t="str">
        <f t="shared" si="194"/>
        <v>-</v>
      </c>
      <c r="AL908" s="246" t="str">
        <f t="shared" si="195"/>
        <v>-</v>
      </c>
      <c r="AM908" s="237"/>
      <c r="AN908" s="237"/>
      <c r="AO908" s="237"/>
      <c r="AP908" s="237"/>
      <c r="AQ908" s="237"/>
      <c r="AR908" s="237"/>
      <c r="AS908" s="237"/>
      <c r="AT908" s="237"/>
      <c r="AU908" s="237"/>
      <c r="AV908" s="237"/>
      <c r="AW908" s="13"/>
      <c r="AX908" s="13"/>
    </row>
    <row r="909" spans="1:50" ht="12.75" customHeight="1" x14ac:dyDescent="0.2">
      <c r="A909" s="144">
        <f t="shared" si="182"/>
        <v>16</v>
      </c>
      <c r="B909" s="9">
        <v>886</v>
      </c>
      <c r="C909" s="213"/>
      <c r="D909" s="214"/>
      <c r="E909" s="79" t="str">
        <f>IF(ISBLANK(D909), "", VLOOKUP(D909, Z!$A$2:$C$4127, 3, FALSE))</f>
        <v/>
      </c>
      <c r="F909" s="215"/>
      <c r="G909" s="216"/>
      <c r="H909" s="217" t="b">
        <v>0</v>
      </c>
      <c r="I909" s="217" t="b">
        <v>0</v>
      </c>
      <c r="J909" s="152" t="str">
        <f t="shared" si="185"/>
        <v>-</v>
      </c>
      <c r="K909" s="218"/>
      <c r="L909" s="219"/>
      <c r="M909" s="220"/>
      <c r="N909" s="152" t="str">
        <f t="shared" si="186"/>
        <v>-</v>
      </c>
      <c r="O909" s="221"/>
      <c r="P909" s="222"/>
      <c r="Q909" s="214"/>
      <c r="R909" s="223"/>
      <c r="S909" s="213"/>
      <c r="T909" s="214"/>
      <c r="U909" s="79" t="str">
        <f>IF(ISBLANK(T909), "", VLOOKUP(T909, Z!$A$2:$C$4127, 3, FALSE))</f>
        <v/>
      </c>
      <c r="V909" s="225"/>
      <c r="W909" s="160">
        <f t="shared" si="187"/>
        <v>0</v>
      </c>
      <c r="X909" s="237"/>
      <c r="Y909" s="241">
        <f t="shared" si="188"/>
        <v>0</v>
      </c>
      <c r="Z909" s="242">
        <f t="shared" si="189"/>
        <v>15</v>
      </c>
      <c r="AA909" s="242">
        <v>0.75</v>
      </c>
      <c r="AB909" s="242">
        <f t="shared" si="183"/>
        <v>1.8</v>
      </c>
      <c r="AC909" s="242">
        <f t="shared" si="190"/>
        <v>43</v>
      </c>
      <c r="AD909" s="241" t="str" cm="1">
        <f t="array" ref="AD909">IFERROR(INDEX($AO$26:$AO$35, AF909), "-")</f>
        <v>-</v>
      </c>
      <c r="AE909" s="243" cm="1">
        <f t="array" ref="AE909">IFERROR(INDEX(($AP$26:$AS$35,$AP$36:$AV$40), IF($Y$20="B", MATCH($AF909, $AN$36:$AN$40, 0), MATCH($AF909, $AN$26:$AN$35, 0)), MATCH($AK909, $AP$25:$AV$25, 0), IF($Y$20="B", 2, 1)), 0)</f>
        <v>0</v>
      </c>
      <c r="AF909" s="244" t="str">
        <f t="shared" si="184"/>
        <v>-</v>
      </c>
      <c r="AG909" s="244" t="str">
        <f t="shared" si="191"/>
        <v>-</v>
      </c>
      <c r="AH909" s="245" t="str">
        <f t="shared" si="192"/>
        <v>-</v>
      </c>
      <c r="AI909" s="245" t="str">
        <f t="shared" si="193"/>
        <v>-</v>
      </c>
      <c r="AJ909" s="245" t="str" cm="1">
        <f t="array" ref="AJ909">IF($AG909=1, IF(ISBLANK($L909), "!", $L909), IFERROR(_xlfn.SWITCH(TRUE, AH909&lt;=0.5, "A", AH909&lt;=1, "B", AH909&lt;=1.5, "C", AH909&lt;=2, "D", AH909&lt;=2.5, "E", AH909&lt;=3, "F", AH909&lt;=1000, "G"), "-"))</f>
        <v>-</v>
      </c>
      <c r="AK909" s="245" t="str">
        <f t="shared" si="194"/>
        <v>-</v>
      </c>
      <c r="AL909" s="246" t="str">
        <f t="shared" si="195"/>
        <v>-</v>
      </c>
      <c r="AM909" s="237"/>
      <c r="AN909" s="237"/>
      <c r="AO909" s="237"/>
      <c r="AP909" s="237"/>
      <c r="AQ909" s="237"/>
      <c r="AR909" s="237"/>
      <c r="AS909" s="237"/>
      <c r="AT909" s="237"/>
      <c r="AU909" s="237"/>
      <c r="AV909" s="237"/>
      <c r="AW909" s="13"/>
      <c r="AX909" s="13"/>
    </row>
    <row r="910" spans="1:50" ht="12.75" customHeight="1" x14ac:dyDescent="0.2">
      <c r="A910" s="144">
        <f t="shared" si="182"/>
        <v>16</v>
      </c>
      <c r="B910" s="9">
        <v>887</v>
      </c>
      <c r="C910" s="213"/>
      <c r="D910" s="214"/>
      <c r="E910" s="79" t="str">
        <f>IF(ISBLANK(D910), "", VLOOKUP(D910, Z!$A$2:$C$4127, 3, FALSE))</f>
        <v/>
      </c>
      <c r="F910" s="215"/>
      <c r="G910" s="216"/>
      <c r="H910" s="217" t="b">
        <v>0</v>
      </c>
      <c r="I910" s="217" t="b">
        <v>0</v>
      </c>
      <c r="J910" s="152" t="str">
        <f t="shared" si="185"/>
        <v>-</v>
      </c>
      <c r="K910" s="218"/>
      <c r="L910" s="219"/>
      <c r="M910" s="220"/>
      <c r="N910" s="152" t="str">
        <f t="shared" si="186"/>
        <v>-</v>
      </c>
      <c r="O910" s="221"/>
      <c r="P910" s="222"/>
      <c r="Q910" s="214"/>
      <c r="R910" s="223"/>
      <c r="S910" s="213"/>
      <c r="T910" s="214"/>
      <c r="U910" s="79" t="str">
        <f>IF(ISBLANK(T910), "", VLOOKUP(T910, Z!$A$2:$C$4127, 3, FALSE))</f>
        <v/>
      </c>
      <c r="V910" s="225"/>
      <c r="W910" s="160">
        <f t="shared" si="187"/>
        <v>0</v>
      </c>
      <c r="X910" s="237"/>
      <c r="Y910" s="241">
        <f t="shared" si="188"/>
        <v>0</v>
      </c>
      <c r="Z910" s="242">
        <f t="shared" si="189"/>
        <v>15</v>
      </c>
      <c r="AA910" s="242">
        <v>0.75</v>
      </c>
      <c r="AB910" s="242">
        <f t="shared" si="183"/>
        <v>1.8</v>
      </c>
      <c r="AC910" s="242">
        <f t="shared" si="190"/>
        <v>43</v>
      </c>
      <c r="AD910" s="241" t="str" cm="1">
        <f t="array" ref="AD910">IFERROR(INDEX($AO$26:$AO$35, AF910), "-")</f>
        <v>-</v>
      </c>
      <c r="AE910" s="243" cm="1">
        <f t="array" ref="AE910">IFERROR(INDEX(($AP$26:$AS$35,$AP$36:$AV$40), IF($Y$20="B", MATCH($AF910, $AN$36:$AN$40, 0), MATCH($AF910, $AN$26:$AN$35, 0)), MATCH($AK910, $AP$25:$AV$25, 0), IF($Y$20="B", 2, 1)), 0)</f>
        <v>0</v>
      </c>
      <c r="AF910" s="244" t="str">
        <f t="shared" si="184"/>
        <v>-</v>
      </c>
      <c r="AG910" s="244" t="str">
        <f t="shared" si="191"/>
        <v>-</v>
      </c>
      <c r="AH910" s="245" t="str">
        <f t="shared" si="192"/>
        <v>-</v>
      </c>
      <c r="AI910" s="245" t="str">
        <f t="shared" si="193"/>
        <v>-</v>
      </c>
      <c r="AJ910" s="245" t="str" cm="1">
        <f t="array" ref="AJ910">IF($AG910=1, IF(ISBLANK($L910), "!", $L910), IFERROR(_xlfn.SWITCH(TRUE, AH910&lt;=0.5, "A", AH910&lt;=1, "B", AH910&lt;=1.5, "C", AH910&lt;=2, "D", AH910&lt;=2.5, "E", AH910&lt;=3, "F", AH910&lt;=1000, "G"), "-"))</f>
        <v>-</v>
      </c>
      <c r="AK910" s="245" t="str">
        <f t="shared" si="194"/>
        <v>-</v>
      </c>
      <c r="AL910" s="246" t="str">
        <f t="shared" si="195"/>
        <v>-</v>
      </c>
      <c r="AM910" s="237"/>
      <c r="AN910" s="237"/>
      <c r="AO910" s="237"/>
      <c r="AP910" s="237"/>
      <c r="AQ910" s="237"/>
      <c r="AR910" s="237"/>
      <c r="AS910" s="237"/>
      <c r="AT910" s="237"/>
      <c r="AU910" s="237"/>
      <c r="AV910" s="237"/>
      <c r="AW910" s="13"/>
      <c r="AX910" s="13"/>
    </row>
    <row r="911" spans="1:50" ht="12.75" customHeight="1" x14ac:dyDescent="0.2">
      <c r="A911" s="144">
        <f t="shared" si="182"/>
        <v>16</v>
      </c>
      <c r="B911" s="9">
        <v>888</v>
      </c>
      <c r="C911" s="213"/>
      <c r="D911" s="214"/>
      <c r="E911" s="79" t="str">
        <f>IF(ISBLANK(D911), "", VLOOKUP(D911, Z!$A$2:$C$4127, 3, FALSE))</f>
        <v/>
      </c>
      <c r="F911" s="215"/>
      <c r="G911" s="216"/>
      <c r="H911" s="217" t="b">
        <v>0</v>
      </c>
      <c r="I911" s="217" t="b">
        <v>0</v>
      </c>
      <c r="J911" s="152" t="str">
        <f t="shared" si="185"/>
        <v>-</v>
      </c>
      <c r="K911" s="218"/>
      <c r="L911" s="219"/>
      <c r="M911" s="220"/>
      <c r="N911" s="152" t="str">
        <f t="shared" si="186"/>
        <v>-</v>
      </c>
      <c r="O911" s="221"/>
      <c r="P911" s="222"/>
      <c r="Q911" s="214"/>
      <c r="R911" s="223"/>
      <c r="S911" s="213"/>
      <c r="T911" s="214"/>
      <c r="U911" s="79" t="str">
        <f>IF(ISBLANK(T911), "", VLOOKUP(T911, Z!$A$2:$C$4127, 3, FALSE))</f>
        <v/>
      </c>
      <c r="V911" s="225"/>
      <c r="W911" s="160">
        <f t="shared" si="187"/>
        <v>0</v>
      </c>
      <c r="X911" s="237"/>
      <c r="Y911" s="241">
        <f t="shared" si="188"/>
        <v>0</v>
      </c>
      <c r="Z911" s="242">
        <f t="shared" si="189"/>
        <v>15</v>
      </c>
      <c r="AA911" s="242">
        <v>0.75</v>
      </c>
      <c r="AB911" s="242">
        <f t="shared" si="183"/>
        <v>1.8</v>
      </c>
      <c r="AC911" s="242">
        <f t="shared" si="190"/>
        <v>43</v>
      </c>
      <c r="AD911" s="241" t="str" cm="1">
        <f t="array" ref="AD911">IFERROR(INDEX($AO$26:$AO$35, AF911), "-")</f>
        <v>-</v>
      </c>
      <c r="AE911" s="243" cm="1">
        <f t="array" ref="AE911">IFERROR(INDEX(($AP$26:$AS$35,$AP$36:$AV$40), IF($Y$20="B", MATCH($AF911, $AN$36:$AN$40, 0), MATCH($AF911, $AN$26:$AN$35, 0)), MATCH($AK911, $AP$25:$AV$25, 0), IF($Y$20="B", 2, 1)), 0)</f>
        <v>0</v>
      </c>
      <c r="AF911" s="244" t="str">
        <f t="shared" si="184"/>
        <v>-</v>
      </c>
      <c r="AG911" s="244" t="str">
        <f t="shared" si="191"/>
        <v>-</v>
      </c>
      <c r="AH911" s="245" t="str">
        <f t="shared" si="192"/>
        <v>-</v>
      </c>
      <c r="AI911" s="245" t="str">
        <f t="shared" si="193"/>
        <v>-</v>
      </c>
      <c r="AJ911" s="245" t="str" cm="1">
        <f t="array" ref="AJ911">IF($AG911=1, IF(ISBLANK($L911), "!", $L911), IFERROR(_xlfn.SWITCH(TRUE, AH911&lt;=0.5, "A", AH911&lt;=1, "B", AH911&lt;=1.5, "C", AH911&lt;=2, "D", AH911&lt;=2.5, "E", AH911&lt;=3, "F", AH911&lt;=1000, "G"), "-"))</f>
        <v>-</v>
      </c>
      <c r="AK911" s="245" t="str">
        <f t="shared" si="194"/>
        <v>-</v>
      </c>
      <c r="AL911" s="246" t="str">
        <f t="shared" si="195"/>
        <v>-</v>
      </c>
      <c r="AM911" s="237"/>
      <c r="AN911" s="237"/>
      <c r="AO911" s="237"/>
      <c r="AP911" s="237"/>
      <c r="AQ911" s="237"/>
      <c r="AR911" s="237"/>
      <c r="AS911" s="237"/>
      <c r="AT911" s="237"/>
      <c r="AU911" s="237"/>
      <c r="AV911" s="237"/>
      <c r="AW911" s="13"/>
      <c r="AX911" s="13"/>
    </row>
    <row r="912" spans="1:50" ht="12.75" customHeight="1" x14ac:dyDescent="0.2">
      <c r="A912" s="144">
        <f t="shared" si="182"/>
        <v>16</v>
      </c>
      <c r="B912" s="9">
        <v>889</v>
      </c>
      <c r="C912" s="213"/>
      <c r="D912" s="214"/>
      <c r="E912" s="79" t="str">
        <f>IF(ISBLANK(D912), "", VLOOKUP(D912, Z!$A$2:$C$4127, 3, FALSE))</f>
        <v/>
      </c>
      <c r="F912" s="215"/>
      <c r="G912" s="216"/>
      <c r="H912" s="217" t="b">
        <v>0</v>
      </c>
      <c r="I912" s="217" t="b">
        <v>0</v>
      </c>
      <c r="J912" s="152" t="str">
        <f t="shared" si="185"/>
        <v>-</v>
      </c>
      <c r="K912" s="218"/>
      <c r="L912" s="219"/>
      <c r="M912" s="220"/>
      <c r="N912" s="152" t="str">
        <f t="shared" si="186"/>
        <v>-</v>
      </c>
      <c r="O912" s="221"/>
      <c r="P912" s="222"/>
      <c r="Q912" s="214"/>
      <c r="R912" s="223"/>
      <c r="S912" s="213"/>
      <c r="T912" s="214"/>
      <c r="U912" s="79" t="str">
        <f>IF(ISBLANK(T912), "", VLOOKUP(T912, Z!$A$2:$C$4127, 3, FALSE))</f>
        <v/>
      </c>
      <c r="V912" s="225"/>
      <c r="W912" s="160">
        <f t="shared" si="187"/>
        <v>0</v>
      </c>
      <c r="X912" s="237"/>
      <c r="Y912" s="241">
        <f t="shared" si="188"/>
        <v>0</v>
      </c>
      <c r="Z912" s="242">
        <f t="shared" si="189"/>
        <v>15</v>
      </c>
      <c r="AA912" s="242">
        <v>0.75</v>
      </c>
      <c r="AB912" s="242">
        <f t="shared" si="183"/>
        <v>1.8</v>
      </c>
      <c r="AC912" s="242">
        <f t="shared" si="190"/>
        <v>43</v>
      </c>
      <c r="AD912" s="241" t="str" cm="1">
        <f t="array" ref="AD912">IFERROR(INDEX($AO$26:$AO$35, AF912), "-")</f>
        <v>-</v>
      </c>
      <c r="AE912" s="243" cm="1">
        <f t="array" ref="AE912">IFERROR(INDEX(($AP$26:$AS$35,$AP$36:$AV$40), IF($Y$20="B", MATCH($AF912, $AN$36:$AN$40, 0), MATCH($AF912, $AN$26:$AN$35, 0)), MATCH($AK912, $AP$25:$AV$25, 0), IF($Y$20="B", 2, 1)), 0)</f>
        <v>0</v>
      </c>
      <c r="AF912" s="244" t="str">
        <f t="shared" si="184"/>
        <v>-</v>
      </c>
      <c r="AG912" s="244" t="str">
        <f t="shared" si="191"/>
        <v>-</v>
      </c>
      <c r="AH912" s="245" t="str">
        <f t="shared" si="192"/>
        <v>-</v>
      </c>
      <c r="AI912" s="245" t="str">
        <f t="shared" si="193"/>
        <v>-</v>
      </c>
      <c r="AJ912" s="245" t="str" cm="1">
        <f t="array" ref="AJ912">IF($AG912=1, IF(ISBLANK($L912), "!", $L912), IFERROR(_xlfn.SWITCH(TRUE, AH912&lt;=0.5, "A", AH912&lt;=1, "B", AH912&lt;=1.5, "C", AH912&lt;=2, "D", AH912&lt;=2.5, "E", AH912&lt;=3, "F", AH912&lt;=1000, "G"), "-"))</f>
        <v>-</v>
      </c>
      <c r="AK912" s="245" t="str">
        <f t="shared" si="194"/>
        <v>-</v>
      </c>
      <c r="AL912" s="246" t="str">
        <f t="shared" si="195"/>
        <v>-</v>
      </c>
      <c r="AM912" s="237"/>
      <c r="AN912" s="237"/>
      <c r="AO912" s="237"/>
      <c r="AP912" s="237"/>
      <c r="AQ912" s="237"/>
      <c r="AR912" s="237"/>
      <c r="AS912" s="237"/>
      <c r="AT912" s="237"/>
      <c r="AU912" s="237"/>
      <c r="AV912" s="237"/>
      <c r="AW912" s="13"/>
      <c r="AX912" s="13"/>
    </row>
    <row r="913" spans="1:50" ht="12.75" customHeight="1" x14ac:dyDescent="0.2">
      <c r="A913" s="144">
        <f t="shared" si="182"/>
        <v>16</v>
      </c>
      <c r="B913" s="9">
        <v>890</v>
      </c>
      <c r="C913" s="213"/>
      <c r="D913" s="214"/>
      <c r="E913" s="79" t="str">
        <f>IF(ISBLANK(D913), "", VLOOKUP(D913, Z!$A$2:$C$4127, 3, FALSE))</f>
        <v/>
      </c>
      <c r="F913" s="215"/>
      <c r="G913" s="216"/>
      <c r="H913" s="217" t="b">
        <v>0</v>
      </c>
      <c r="I913" s="217" t="b">
        <v>0</v>
      </c>
      <c r="J913" s="152" t="str">
        <f t="shared" si="185"/>
        <v>-</v>
      </c>
      <c r="K913" s="218"/>
      <c r="L913" s="219"/>
      <c r="M913" s="220"/>
      <c r="N913" s="152" t="str">
        <f t="shared" si="186"/>
        <v>-</v>
      </c>
      <c r="O913" s="221"/>
      <c r="P913" s="222"/>
      <c r="Q913" s="214"/>
      <c r="R913" s="223"/>
      <c r="S913" s="213"/>
      <c r="T913" s="214"/>
      <c r="U913" s="79" t="str">
        <f>IF(ISBLANK(T913), "", VLOOKUP(T913, Z!$A$2:$C$4127, 3, FALSE))</f>
        <v/>
      </c>
      <c r="V913" s="225"/>
      <c r="W913" s="160">
        <f t="shared" si="187"/>
        <v>0</v>
      </c>
      <c r="X913" s="237"/>
      <c r="Y913" s="241">
        <f t="shared" si="188"/>
        <v>0</v>
      </c>
      <c r="Z913" s="242">
        <f t="shared" si="189"/>
        <v>15</v>
      </c>
      <c r="AA913" s="242">
        <v>0.75</v>
      </c>
      <c r="AB913" s="242">
        <f t="shared" si="183"/>
        <v>1.8</v>
      </c>
      <c r="AC913" s="242">
        <f t="shared" si="190"/>
        <v>43</v>
      </c>
      <c r="AD913" s="241" t="str" cm="1">
        <f t="array" ref="AD913">IFERROR(INDEX($AO$26:$AO$35, AF913), "-")</f>
        <v>-</v>
      </c>
      <c r="AE913" s="243" cm="1">
        <f t="array" ref="AE913">IFERROR(INDEX(($AP$26:$AS$35,$AP$36:$AV$40), IF($Y$20="B", MATCH($AF913, $AN$36:$AN$40, 0), MATCH($AF913, $AN$26:$AN$35, 0)), MATCH($AK913, $AP$25:$AV$25, 0), IF($Y$20="B", 2, 1)), 0)</f>
        <v>0</v>
      </c>
      <c r="AF913" s="244" t="str">
        <f t="shared" si="184"/>
        <v>-</v>
      </c>
      <c r="AG913" s="244" t="str">
        <f t="shared" si="191"/>
        <v>-</v>
      </c>
      <c r="AH913" s="245" t="str">
        <f t="shared" si="192"/>
        <v>-</v>
      </c>
      <c r="AI913" s="245" t="str">
        <f t="shared" si="193"/>
        <v>-</v>
      </c>
      <c r="AJ913" s="245" t="str" cm="1">
        <f t="array" ref="AJ913">IF($AG913=1, IF(ISBLANK($L913), "!", $L913), IFERROR(_xlfn.SWITCH(TRUE, AH913&lt;=0.5, "A", AH913&lt;=1, "B", AH913&lt;=1.5, "C", AH913&lt;=2, "D", AH913&lt;=2.5, "E", AH913&lt;=3, "F", AH913&lt;=1000, "G"), "-"))</f>
        <v>-</v>
      </c>
      <c r="AK913" s="245" t="str">
        <f t="shared" si="194"/>
        <v>-</v>
      </c>
      <c r="AL913" s="246" t="str">
        <f t="shared" si="195"/>
        <v>-</v>
      </c>
      <c r="AM913" s="237"/>
      <c r="AN913" s="237"/>
      <c r="AO913" s="237"/>
      <c r="AP913" s="237"/>
      <c r="AQ913" s="237"/>
      <c r="AR913" s="237"/>
      <c r="AS913" s="237"/>
      <c r="AT913" s="237"/>
      <c r="AU913" s="237"/>
      <c r="AV913" s="237"/>
      <c r="AW913" s="13"/>
      <c r="AX913" s="13"/>
    </row>
    <row r="914" spans="1:50" ht="12.75" customHeight="1" x14ac:dyDescent="0.2">
      <c r="A914" s="144">
        <f t="shared" si="182"/>
        <v>16</v>
      </c>
      <c r="B914" s="9">
        <v>891</v>
      </c>
      <c r="C914" s="213"/>
      <c r="D914" s="214"/>
      <c r="E914" s="79" t="str">
        <f>IF(ISBLANK(D914), "", VLOOKUP(D914, Z!$A$2:$C$4127, 3, FALSE))</f>
        <v/>
      </c>
      <c r="F914" s="215"/>
      <c r="G914" s="216"/>
      <c r="H914" s="217" t="b">
        <v>0</v>
      </c>
      <c r="I914" s="217" t="b">
        <v>0</v>
      </c>
      <c r="J914" s="152" t="str">
        <f t="shared" si="185"/>
        <v>-</v>
      </c>
      <c r="K914" s="218"/>
      <c r="L914" s="219"/>
      <c r="M914" s="220"/>
      <c r="N914" s="152" t="str">
        <f t="shared" si="186"/>
        <v>-</v>
      </c>
      <c r="O914" s="221"/>
      <c r="P914" s="222"/>
      <c r="Q914" s="214"/>
      <c r="R914" s="223"/>
      <c r="S914" s="213"/>
      <c r="T914" s="214"/>
      <c r="U914" s="79" t="str">
        <f>IF(ISBLANK(T914), "", VLOOKUP(T914, Z!$A$2:$C$4127, 3, FALSE))</f>
        <v/>
      </c>
      <c r="V914" s="225"/>
      <c r="W914" s="160">
        <f t="shared" si="187"/>
        <v>0</v>
      </c>
      <c r="X914" s="237"/>
      <c r="Y914" s="241">
        <f t="shared" si="188"/>
        <v>0</v>
      </c>
      <c r="Z914" s="242">
        <f t="shared" si="189"/>
        <v>15</v>
      </c>
      <c r="AA914" s="242">
        <v>0.75</v>
      </c>
      <c r="AB914" s="242">
        <f t="shared" si="183"/>
        <v>1.8</v>
      </c>
      <c r="AC914" s="242">
        <f t="shared" si="190"/>
        <v>43</v>
      </c>
      <c r="AD914" s="241" t="str" cm="1">
        <f t="array" ref="AD914">IFERROR(INDEX($AO$26:$AO$35, AF914), "-")</f>
        <v>-</v>
      </c>
      <c r="AE914" s="243" cm="1">
        <f t="array" ref="AE914">IFERROR(INDEX(($AP$26:$AS$35,$AP$36:$AV$40), IF($Y$20="B", MATCH($AF914, $AN$36:$AN$40, 0), MATCH($AF914, $AN$26:$AN$35, 0)), MATCH($AK914, $AP$25:$AV$25, 0), IF($Y$20="B", 2, 1)), 0)</f>
        <v>0</v>
      </c>
      <c r="AF914" s="244" t="str">
        <f t="shared" si="184"/>
        <v>-</v>
      </c>
      <c r="AG914" s="244" t="str">
        <f t="shared" si="191"/>
        <v>-</v>
      </c>
      <c r="AH914" s="245" t="str">
        <f t="shared" si="192"/>
        <v>-</v>
      </c>
      <c r="AI914" s="245" t="str">
        <f t="shared" si="193"/>
        <v>-</v>
      </c>
      <c r="AJ914" s="245" t="str" cm="1">
        <f t="array" ref="AJ914">IF($AG914=1, IF(ISBLANK($L914), "!", $L914), IFERROR(_xlfn.SWITCH(TRUE, AH914&lt;=0.5, "A", AH914&lt;=1, "B", AH914&lt;=1.5, "C", AH914&lt;=2, "D", AH914&lt;=2.5, "E", AH914&lt;=3, "F", AH914&lt;=1000, "G"), "-"))</f>
        <v>-</v>
      </c>
      <c r="AK914" s="245" t="str">
        <f t="shared" si="194"/>
        <v>-</v>
      </c>
      <c r="AL914" s="246" t="str">
        <f t="shared" si="195"/>
        <v>-</v>
      </c>
      <c r="AM914" s="237"/>
      <c r="AN914" s="237"/>
      <c r="AO914" s="237"/>
      <c r="AP914" s="237"/>
      <c r="AQ914" s="237"/>
      <c r="AR914" s="237"/>
      <c r="AS914" s="237"/>
      <c r="AT914" s="237"/>
      <c r="AU914" s="237"/>
      <c r="AV914" s="237"/>
      <c r="AW914" s="13"/>
      <c r="AX914" s="13"/>
    </row>
    <row r="915" spans="1:50" ht="12.75" customHeight="1" x14ac:dyDescent="0.2">
      <c r="A915" s="144">
        <f t="shared" si="182"/>
        <v>16</v>
      </c>
      <c r="B915" s="9">
        <v>892</v>
      </c>
      <c r="C915" s="213"/>
      <c r="D915" s="214"/>
      <c r="E915" s="79" t="str">
        <f>IF(ISBLANK(D915), "", VLOOKUP(D915, Z!$A$2:$C$4127, 3, FALSE))</f>
        <v/>
      </c>
      <c r="F915" s="215"/>
      <c r="G915" s="216"/>
      <c r="H915" s="217" t="b">
        <v>0</v>
      </c>
      <c r="I915" s="217" t="b">
        <v>0</v>
      </c>
      <c r="J915" s="152" t="str">
        <f t="shared" si="185"/>
        <v>-</v>
      </c>
      <c r="K915" s="218"/>
      <c r="L915" s="219"/>
      <c r="M915" s="220"/>
      <c r="N915" s="152" t="str">
        <f t="shared" si="186"/>
        <v>-</v>
      </c>
      <c r="O915" s="221"/>
      <c r="P915" s="222"/>
      <c r="Q915" s="214"/>
      <c r="R915" s="223"/>
      <c r="S915" s="213"/>
      <c r="T915" s="214"/>
      <c r="U915" s="79" t="str">
        <f>IF(ISBLANK(T915), "", VLOOKUP(T915, Z!$A$2:$C$4127, 3, FALSE))</f>
        <v/>
      </c>
      <c r="V915" s="225"/>
      <c r="W915" s="160">
        <f t="shared" si="187"/>
        <v>0</v>
      </c>
      <c r="X915" s="237"/>
      <c r="Y915" s="241">
        <f t="shared" si="188"/>
        <v>0</v>
      </c>
      <c r="Z915" s="242">
        <f t="shared" si="189"/>
        <v>15</v>
      </c>
      <c r="AA915" s="242">
        <v>0.75</v>
      </c>
      <c r="AB915" s="242">
        <f t="shared" si="183"/>
        <v>1.8</v>
      </c>
      <c r="AC915" s="242">
        <f t="shared" si="190"/>
        <v>43</v>
      </c>
      <c r="AD915" s="241" t="str" cm="1">
        <f t="array" ref="AD915">IFERROR(INDEX($AO$26:$AO$35, AF915), "-")</f>
        <v>-</v>
      </c>
      <c r="AE915" s="243" cm="1">
        <f t="array" ref="AE915">IFERROR(INDEX(($AP$26:$AS$35,$AP$36:$AV$40), IF($Y$20="B", MATCH($AF915, $AN$36:$AN$40, 0), MATCH($AF915, $AN$26:$AN$35, 0)), MATCH($AK915, $AP$25:$AV$25, 0), IF($Y$20="B", 2, 1)), 0)</f>
        <v>0</v>
      </c>
      <c r="AF915" s="244" t="str">
        <f t="shared" si="184"/>
        <v>-</v>
      </c>
      <c r="AG915" s="244" t="str">
        <f t="shared" si="191"/>
        <v>-</v>
      </c>
      <c r="AH915" s="245" t="str">
        <f t="shared" si="192"/>
        <v>-</v>
      </c>
      <c r="AI915" s="245" t="str">
        <f t="shared" si="193"/>
        <v>-</v>
      </c>
      <c r="AJ915" s="245" t="str" cm="1">
        <f t="array" ref="AJ915">IF($AG915=1, IF(ISBLANK($L915), "!", $L915), IFERROR(_xlfn.SWITCH(TRUE, AH915&lt;=0.5, "A", AH915&lt;=1, "B", AH915&lt;=1.5, "C", AH915&lt;=2, "D", AH915&lt;=2.5, "E", AH915&lt;=3, "F", AH915&lt;=1000, "G"), "-"))</f>
        <v>-</v>
      </c>
      <c r="AK915" s="245" t="str">
        <f t="shared" si="194"/>
        <v>-</v>
      </c>
      <c r="AL915" s="246" t="str">
        <f t="shared" si="195"/>
        <v>-</v>
      </c>
      <c r="AM915" s="237"/>
      <c r="AN915" s="237"/>
      <c r="AO915" s="237"/>
      <c r="AP915" s="237"/>
      <c r="AQ915" s="237"/>
      <c r="AR915" s="237"/>
      <c r="AS915" s="237"/>
      <c r="AT915" s="237"/>
      <c r="AU915" s="237"/>
      <c r="AV915" s="237"/>
      <c r="AW915" s="13"/>
      <c r="AX915" s="13"/>
    </row>
    <row r="916" spans="1:50" ht="12.75" customHeight="1" x14ac:dyDescent="0.2">
      <c r="A916" s="144">
        <f t="shared" si="182"/>
        <v>16</v>
      </c>
      <c r="B916" s="9">
        <v>893</v>
      </c>
      <c r="C916" s="213"/>
      <c r="D916" s="214"/>
      <c r="E916" s="79" t="str">
        <f>IF(ISBLANK(D916), "", VLOOKUP(D916, Z!$A$2:$C$4127, 3, FALSE))</f>
        <v/>
      </c>
      <c r="F916" s="215"/>
      <c r="G916" s="216"/>
      <c r="H916" s="217" t="b">
        <v>0</v>
      </c>
      <c r="I916" s="217" t="b">
        <v>0</v>
      </c>
      <c r="J916" s="152" t="str">
        <f t="shared" si="185"/>
        <v>-</v>
      </c>
      <c r="K916" s="218"/>
      <c r="L916" s="219"/>
      <c r="M916" s="220"/>
      <c r="N916" s="152" t="str">
        <f t="shared" si="186"/>
        <v>-</v>
      </c>
      <c r="O916" s="221"/>
      <c r="P916" s="222"/>
      <c r="Q916" s="214"/>
      <c r="R916" s="223"/>
      <c r="S916" s="213"/>
      <c r="T916" s="214"/>
      <c r="U916" s="79" t="str">
        <f>IF(ISBLANK(T916), "", VLOOKUP(T916, Z!$A$2:$C$4127, 3, FALSE))</f>
        <v/>
      </c>
      <c r="V916" s="225"/>
      <c r="W916" s="160">
        <f t="shared" si="187"/>
        <v>0</v>
      </c>
      <c r="X916" s="237"/>
      <c r="Y916" s="241">
        <f t="shared" si="188"/>
        <v>0</v>
      </c>
      <c r="Z916" s="242">
        <f t="shared" si="189"/>
        <v>15</v>
      </c>
      <c r="AA916" s="242">
        <v>0.75</v>
      </c>
      <c r="AB916" s="242">
        <f t="shared" si="183"/>
        <v>1.8</v>
      </c>
      <c r="AC916" s="242">
        <f t="shared" si="190"/>
        <v>43</v>
      </c>
      <c r="AD916" s="241" t="str" cm="1">
        <f t="array" ref="AD916">IFERROR(INDEX($AO$26:$AO$35, AF916), "-")</f>
        <v>-</v>
      </c>
      <c r="AE916" s="243" cm="1">
        <f t="array" ref="AE916">IFERROR(INDEX(($AP$26:$AS$35,$AP$36:$AV$40), IF($Y$20="B", MATCH($AF916, $AN$36:$AN$40, 0), MATCH($AF916, $AN$26:$AN$35, 0)), MATCH($AK916, $AP$25:$AV$25, 0), IF($Y$20="B", 2, 1)), 0)</f>
        <v>0</v>
      </c>
      <c r="AF916" s="244" t="str">
        <f t="shared" si="184"/>
        <v>-</v>
      </c>
      <c r="AG916" s="244" t="str">
        <f t="shared" si="191"/>
        <v>-</v>
      </c>
      <c r="AH916" s="245" t="str">
        <f t="shared" si="192"/>
        <v>-</v>
      </c>
      <c r="AI916" s="245" t="str">
        <f t="shared" si="193"/>
        <v>-</v>
      </c>
      <c r="AJ916" s="245" t="str" cm="1">
        <f t="array" ref="AJ916">IF($AG916=1, IF(ISBLANK($L916), "!", $L916), IFERROR(_xlfn.SWITCH(TRUE, AH916&lt;=0.5, "A", AH916&lt;=1, "B", AH916&lt;=1.5, "C", AH916&lt;=2, "D", AH916&lt;=2.5, "E", AH916&lt;=3, "F", AH916&lt;=1000, "G"), "-"))</f>
        <v>-</v>
      </c>
      <c r="AK916" s="245" t="str">
        <f t="shared" si="194"/>
        <v>-</v>
      </c>
      <c r="AL916" s="246" t="str">
        <f t="shared" si="195"/>
        <v>-</v>
      </c>
      <c r="AM916" s="237"/>
      <c r="AN916" s="237"/>
      <c r="AO916" s="237"/>
      <c r="AP916" s="237"/>
      <c r="AQ916" s="237"/>
      <c r="AR916" s="237"/>
      <c r="AS916" s="237"/>
      <c r="AT916" s="237"/>
      <c r="AU916" s="237"/>
      <c r="AV916" s="237"/>
      <c r="AW916" s="13"/>
      <c r="AX916" s="13"/>
    </row>
    <row r="917" spans="1:50" ht="12.75" customHeight="1" x14ac:dyDescent="0.2">
      <c r="A917" s="144">
        <f t="shared" si="182"/>
        <v>16</v>
      </c>
      <c r="B917" s="9">
        <v>894</v>
      </c>
      <c r="C917" s="213"/>
      <c r="D917" s="214"/>
      <c r="E917" s="79" t="str">
        <f>IF(ISBLANK(D917), "", VLOOKUP(D917, Z!$A$2:$C$4127, 3, FALSE))</f>
        <v/>
      </c>
      <c r="F917" s="215"/>
      <c r="G917" s="216"/>
      <c r="H917" s="217" t="b">
        <v>0</v>
      </c>
      <c r="I917" s="217" t="b">
        <v>0</v>
      </c>
      <c r="J917" s="152" t="str">
        <f t="shared" si="185"/>
        <v>-</v>
      </c>
      <c r="K917" s="218"/>
      <c r="L917" s="219"/>
      <c r="M917" s="220"/>
      <c r="N917" s="152" t="str">
        <f t="shared" si="186"/>
        <v>-</v>
      </c>
      <c r="O917" s="221"/>
      <c r="P917" s="222"/>
      <c r="Q917" s="214"/>
      <c r="R917" s="223"/>
      <c r="S917" s="213"/>
      <c r="T917" s="214"/>
      <c r="U917" s="79" t="str">
        <f>IF(ISBLANK(T917), "", VLOOKUP(T917, Z!$A$2:$C$4127, 3, FALSE))</f>
        <v/>
      </c>
      <c r="V917" s="225"/>
      <c r="W917" s="160">
        <f t="shared" si="187"/>
        <v>0</v>
      </c>
      <c r="X917" s="237"/>
      <c r="Y917" s="241">
        <f t="shared" si="188"/>
        <v>0</v>
      </c>
      <c r="Z917" s="242">
        <f t="shared" si="189"/>
        <v>15</v>
      </c>
      <c r="AA917" s="242">
        <v>0.75</v>
      </c>
      <c r="AB917" s="242">
        <f t="shared" si="183"/>
        <v>1.8</v>
      </c>
      <c r="AC917" s="242">
        <f t="shared" si="190"/>
        <v>43</v>
      </c>
      <c r="AD917" s="241" t="str" cm="1">
        <f t="array" ref="AD917">IFERROR(INDEX($AO$26:$AO$35, AF917), "-")</f>
        <v>-</v>
      </c>
      <c r="AE917" s="243" cm="1">
        <f t="array" ref="AE917">IFERROR(INDEX(($AP$26:$AS$35,$AP$36:$AV$40), IF($Y$20="B", MATCH($AF917, $AN$36:$AN$40, 0), MATCH($AF917, $AN$26:$AN$35, 0)), MATCH($AK917, $AP$25:$AV$25, 0), IF($Y$20="B", 2, 1)), 0)</f>
        <v>0</v>
      </c>
      <c r="AF917" s="244" t="str">
        <f t="shared" si="184"/>
        <v>-</v>
      </c>
      <c r="AG917" s="244" t="str">
        <f t="shared" si="191"/>
        <v>-</v>
      </c>
      <c r="AH917" s="245" t="str">
        <f t="shared" si="192"/>
        <v>-</v>
      </c>
      <c r="AI917" s="245" t="str">
        <f t="shared" si="193"/>
        <v>-</v>
      </c>
      <c r="AJ917" s="245" t="str" cm="1">
        <f t="array" ref="AJ917">IF($AG917=1, IF(ISBLANK($L917), "!", $L917), IFERROR(_xlfn.SWITCH(TRUE, AH917&lt;=0.5, "A", AH917&lt;=1, "B", AH917&lt;=1.5, "C", AH917&lt;=2, "D", AH917&lt;=2.5, "E", AH917&lt;=3, "F", AH917&lt;=1000, "G"), "-"))</f>
        <v>-</v>
      </c>
      <c r="AK917" s="245" t="str">
        <f t="shared" si="194"/>
        <v>-</v>
      </c>
      <c r="AL917" s="246" t="str">
        <f t="shared" si="195"/>
        <v>-</v>
      </c>
      <c r="AM917" s="237"/>
      <c r="AN917" s="237"/>
      <c r="AO917" s="237"/>
      <c r="AP917" s="237"/>
      <c r="AQ917" s="237"/>
      <c r="AR917" s="237"/>
      <c r="AS917" s="237"/>
      <c r="AT917" s="237"/>
      <c r="AU917" s="237"/>
      <c r="AV917" s="237"/>
      <c r="AW917" s="13"/>
      <c r="AX917" s="13"/>
    </row>
    <row r="918" spans="1:50" ht="12.75" customHeight="1" x14ac:dyDescent="0.2">
      <c r="A918" s="144">
        <f t="shared" si="182"/>
        <v>16</v>
      </c>
      <c r="B918" s="9">
        <v>895</v>
      </c>
      <c r="C918" s="213"/>
      <c r="D918" s="214"/>
      <c r="E918" s="79" t="str">
        <f>IF(ISBLANK(D918), "", VLOOKUP(D918, Z!$A$2:$C$4127, 3, FALSE))</f>
        <v/>
      </c>
      <c r="F918" s="215"/>
      <c r="G918" s="216"/>
      <c r="H918" s="217" t="b">
        <v>0</v>
      </c>
      <c r="I918" s="217" t="b">
        <v>0</v>
      </c>
      <c r="J918" s="152" t="str">
        <f t="shared" si="185"/>
        <v>-</v>
      </c>
      <c r="K918" s="218"/>
      <c r="L918" s="219"/>
      <c r="M918" s="220"/>
      <c r="N918" s="152" t="str">
        <f t="shared" si="186"/>
        <v>-</v>
      </c>
      <c r="O918" s="221"/>
      <c r="P918" s="222"/>
      <c r="Q918" s="214"/>
      <c r="R918" s="223"/>
      <c r="S918" s="213"/>
      <c r="T918" s="214"/>
      <c r="U918" s="79" t="str">
        <f>IF(ISBLANK(T918), "", VLOOKUP(T918, Z!$A$2:$C$4127, 3, FALSE))</f>
        <v/>
      </c>
      <c r="V918" s="225"/>
      <c r="W918" s="160">
        <f t="shared" si="187"/>
        <v>0</v>
      </c>
      <c r="X918" s="237"/>
      <c r="Y918" s="241">
        <f t="shared" si="188"/>
        <v>0</v>
      </c>
      <c r="Z918" s="242">
        <f t="shared" si="189"/>
        <v>15</v>
      </c>
      <c r="AA918" s="242">
        <v>0.75</v>
      </c>
      <c r="AB918" s="242">
        <f t="shared" si="183"/>
        <v>1.8</v>
      </c>
      <c r="AC918" s="242">
        <f t="shared" si="190"/>
        <v>43</v>
      </c>
      <c r="AD918" s="241" t="str" cm="1">
        <f t="array" ref="AD918">IFERROR(INDEX($AO$26:$AO$35, AF918), "-")</f>
        <v>-</v>
      </c>
      <c r="AE918" s="243" cm="1">
        <f t="array" ref="AE918">IFERROR(INDEX(($AP$26:$AS$35,$AP$36:$AV$40), IF($Y$20="B", MATCH($AF918, $AN$36:$AN$40, 0), MATCH($AF918, $AN$26:$AN$35, 0)), MATCH($AK918, $AP$25:$AV$25, 0), IF($Y$20="B", 2, 1)), 0)</f>
        <v>0</v>
      </c>
      <c r="AF918" s="244" t="str">
        <f t="shared" si="184"/>
        <v>-</v>
      </c>
      <c r="AG918" s="244" t="str">
        <f t="shared" si="191"/>
        <v>-</v>
      </c>
      <c r="AH918" s="245" t="str">
        <f t="shared" si="192"/>
        <v>-</v>
      </c>
      <c r="AI918" s="245" t="str">
        <f t="shared" si="193"/>
        <v>-</v>
      </c>
      <c r="AJ918" s="245" t="str" cm="1">
        <f t="array" ref="AJ918">IF($AG918=1, IF(ISBLANK($L918), "!", $L918), IFERROR(_xlfn.SWITCH(TRUE, AH918&lt;=0.5, "A", AH918&lt;=1, "B", AH918&lt;=1.5, "C", AH918&lt;=2, "D", AH918&lt;=2.5, "E", AH918&lt;=3, "F", AH918&lt;=1000, "G"), "-"))</f>
        <v>-</v>
      </c>
      <c r="AK918" s="245" t="str">
        <f t="shared" si="194"/>
        <v>-</v>
      </c>
      <c r="AL918" s="246" t="str">
        <f t="shared" si="195"/>
        <v>-</v>
      </c>
      <c r="AM918" s="237"/>
      <c r="AN918" s="237"/>
      <c r="AO918" s="237"/>
      <c r="AP918" s="237"/>
      <c r="AQ918" s="237"/>
      <c r="AR918" s="237"/>
      <c r="AS918" s="237"/>
      <c r="AT918" s="237"/>
      <c r="AU918" s="237"/>
      <c r="AV918" s="237"/>
      <c r="AW918" s="13"/>
      <c r="AX918" s="13"/>
    </row>
    <row r="919" spans="1:50" ht="12.75" customHeight="1" x14ac:dyDescent="0.2">
      <c r="A919" s="144">
        <f t="shared" si="182"/>
        <v>16</v>
      </c>
      <c r="B919" s="9">
        <v>896</v>
      </c>
      <c r="C919" s="213"/>
      <c r="D919" s="214"/>
      <c r="E919" s="79" t="str">
        <f>IF(ISBLANK(D919), "", VLOOKUP(D919, Z!$A$2:$C$4127, 3, FALSE))</f>
        <v/>
      </c>
      <c r="F919" s="215"/>
      <c r="G919" s="216"/>
      <c r="H919" s="217" t="b">
        <v>0</v>
      </c>
      <c r="I919" s="217" t="b">
        <v>0</v>
      </c>
      <c r="J919" s="152" t="str">
        <f t="shared" si="185"/>
        <v>-</v>
      </c>
      <c r="K919" s="218"/>
      <c r="L919" s="219"/>
      <c r="M919" s="220"/>
      <c r="N919" s="152" t="str">
        <f t="shared" si="186"/>
        <v>-</v>
      </c>
      <c r="O919" s="221"/>
      <c r="P919" s="222"/>
      <c r="Q919" s="214"/>
      <c r="R919" s="223"/>
      <c r="S919" s="213"/>
      <c r="T919" s="214"/>
      <c r="U919" s="79" t="str">
        <f>IF(ISBLANK(T919), "", VLOOKUP(T919, Z!$A$2:$C$4127, 3, FALSE))</f>
        <v/>
      </c>
      <c r="V919" s="225"/>
      <c r="W919" s="160">
        <f t="shared" si="187"/>
        <v>0</v>
      </c>
      <c r="X919" s="237"/>
      <c r="Y919" s="241">
        <f t="shared" si="188"/>
        <v>0</v>
      </c>
      <c r="Z919" s="242">
        <f t="shared" si="189"/>
        <v>15</v>
      </c>
      <c r="AA919" s="242">
        <v>0.75</v>
      </c>
      <c r="AB919" s="242">
        <f t="shared" si="183"/>
        <v>1.8</v>
      </c>
      <c r="AC919" s="242">
        <f t="shared" si="190"/>
        <v>43</v>
      </c>
      <c r="AD919" s="241" t="str" cm="1">
        <f t="array" ref="AD919">IFERROR(INDEX($AO$26:$AO$35, AF919), "-")</f>
        <v>-</v>
      </c>
      <c r="AE919" s="243" cm="1">
        <f t="array" ref="AE919">IFERROR(INDEX(($AP$26:$AS$35,$AP$36:$AV$40), IF($Y$20="B", MATCH($AF919, $AN$36:$AN$40, 0), MATCH($AF919, $AN$26:$AN$35, 0)), MATCH($AK919, $AP$25:$AV$25, 0), IF($Y$20="B", 2, 1)), 0)</f>
        <v>0</v>
      </c>
      <c r="AF919" s="244" t="str">
        <f t="shared" si="184"/>
        <v>-</v>
      </c>
      <c r="AG919" s="244" t="str">
        <f t="shared" si="191"/>
        <v>-</v>
      </c>
      <c r="AH919" s="245" t="str">
        <f t="shared" si="192"/>
        <v>-</v>
      </c>
      <c r="AI919" s="245" t="str">
        <f t="shared" si="193"/>
        <v>-</v>
      </c>
      <c r="AJ919" s="245" t="str" cm="1">
        <f t="array" ref="AJ919">IF($AG919=1, IF(ISBLANK($L919), "!", $L919), IFERROR(_xlfn.SWITCH(TRUE, AH919&lt;=0.5, "A", AH919&lt;=1, "B", AH919&lt;=1.5, "C", AH919&lt;=2, "D", AH919&lt;=2.5, "E", AH919&lt;=3, "F", AH919&lt;=1000, "G"), "-"))</f>
        <v>-</v>
      </c>
      <c r="AK919" s="245" t="str">
        <f t="shared" si="194"/>
        <v>-</v>
      </c>
      <c r="AL919" s="246" t="str">
        <f t="shared" si="195"/>
        <v>-</v>
      </c>
      <c r="AM919" s="237"/>
      <c r="AN919" s="237"/>
      <c r="AO919" s="237"/>
      <c r="AP919" s="237"/>
      <c r="AQ919" s="237"/>
      <c r="AR919" s="237"/>
      <c r="AS919" s="237"/>
      <c r="AT919" s="237"/>
      <c r="AU919" s="237"/>
      <c r="AV919" s="237"/>
      <c r="AW919" s="13"/>
      <c r="AX919" s="13"/>
    </row>
    <row r="920" spans="1:50" ht="12.75" customHeight="1" x14ac:dyDescent="0.2">
      <c r="A920" s="144">
        <f t="shared" ref="A920:A983" si="196">COUNTBLANK(C920:G920) + COUNTBLANK(O920:W920) + IF(I920, COUNTBLANK(K920:L920), COUNTBLANK(J920:N920))</f>
        <v>16</v>
      </c>
      <c r="B920" s="9">
        <v>897</v>
      </c>
      <c r="C920" s="213"/>
      <c r="D920" s="214"/>
      <c r="E920" s="79" t="str">
        <f>IF(ISBLANK(D920), "", VLOOKUP(D920, Z!$A$2:$C$4127, 3, FALSE))</f>
        <v/>
      </c>
      <c r="F920" s="215"/>
      <c r="G920" s="216"/>
      <c r="H920" s="217" t="b">
        <v>0</v>
      </c>
      <c r="I920" s="217" t="b">
        <v>0</v>
      </c>
      <c r="J920" s="152" t="str">
        <f t="shared" si="185"/>
        <v>-</v>
      </c>
      <c r="K920" s="218"/>
      <c r="L920" s="219"/>
      <c r="M920" s="220"/>
      <c r="N920" s="152" t="str">
        <f t="shared" si="186"/>
        <v>-</v>
      </c>
      <c r="O920" s="221"/>
      <c r="P920" s="222"/>
      <c r="Q920" s="214"/>
      <c r="R920" s="223"/>
      <c r="S920" s="213"/>
      <c r="T920" s="214"/>
      <c r="U920" s="79" t="str">
        <f>IF(ISBLANK(T920), "", VLOOKUP(T920, Z!$A$2:$C$4127, 3, FALSE))</f>
        <v/>
      </c>
      <c r="V920" s="225"/>
      <c r="W920" s="160">
        <f t="shared" si="187"/>
        <v>0</v>
      </c>
      <c r="X920" s="237"/>
      <c r="Y920" s="241">
        <f t="shared" si="188"/>
        <v>0</v>
      </c>
      <c r="Z920" s="242">
        <f t="shared" si="189"/>
        <v>15</v>
      </c>
      <c r="AA920" s="242">
        <v>0.75</v>
      </c>
      <c r="AB920" s="242">
        <f t="shared" ref="AB920:AB983" si="197">IF(H920, 1.4, 1.8)</f>
        <v>1.8</v>
      </c>
      <c r="AC920" s="242">
        <f t="shared" si="190"/>
        <v>43</v>
      </c>
      <c r="AD920" s="241" t="str" cm="1">
        <f t="array" ref="AD920">IFERROR(INDEX($AO$26:$AO$35, AF920), "-")</f>
        <v>-</v>
      </c>
      <c r="AE920" s="243" cm="1">
        <f t="array" ref="AE920">IFERROR(INDEX(($AP$26:$AS$35,$AP$36:$AV$40), IF($Y$20="B", MATCH($AF920, $AN$36:$AN$40, 0), MATCH($AF920, $AN$26:$AN$35, 0)), MATCH($AK920, $AP$25:$AV$25, 0), IF($Y$20="B", 2, 1)), 0)</f>
        <v>0</v>
      </c>
      <c r="AF920" s="244" t="str">
        <f t="shared" ref="AF920:AF983" si="198">IFERROR(MATCH($G920,INDEX(categories_EZ,,1),0),IFERROR(MATCH($G920,INDEX(categories_EZ,,2),0),IFERROR(MATCH($G920,INDEX(categories_EZ,,3),0),"-")))</f>
        <v>-</v>
      </c>
      <c r="AG920" s="244" t="str">
        <f t="shared" si="191"/>
        <v>-</v>
      </c>
      <c r="AH920" s="245" t="str">
        <f t="shared" si="192"/>
        <v>-</v>
      </c>
      <c r="AI920" s="245" t="str">
        <f t="shared" si="193"/>
        <v>-</v>
      </c>
      <c r="AJ920" s="245" t="str" cm="1">
        <f t="array" ref="AJ920">IF($AG920=1, IF(ISBLANK($L920), "!", $L920), IFERROR(_xlfn.SWITCH(TRUE, AH920&lt;=0.5, "A", AH920&lt;=1, "B", AH920&lt;=1.5, "C", AH920&lt;=2, "D", AH920&lt;=2.5, "E", AH920&lt;=3, "F", AH920&lt;=1000, "G"), "-"))</f>
        <v>-</v>
      </c>
      <c r="AK920" s="245" t="str">
        <f t="shared" si="194"/>
        <v>-</v>
      </c>
      <c r="AL920" s="246" t="str">
        <f t="shared" si="195"/>
        <v>-</v>
      </c>
      <c r="AM920" s="237"/>
      <c r="AN920" s="237"/>
      <c r="AO920" s="237"/>
      <c r="AP920" s="237"/>
      <c r="AQ920" s="237"/>
      <c r="AR920" s="237"/>
      <c r="AS920" s="237"/>
      <c r="AT920" s="237"/>
      <c r="AU920" s="237"/>
      <c r="AV920" s="237"/>
      <c r="AW920" s="13"/>
      <c r="AX920" s="13"/>
    </row>
    <row r="921" spans="1:50" ht="12.75" customHeight="1" x14ac:dyDescent="0.2">
      <c r="A921" s="144">
        <f t="shared" si="196"/>
        <v>16</v>
      </c>
      <c r="B921" s="9">
        <v>898</v>
      </c>
      <c r="C921" s="213"/>
      <c r="D921" s="214"/>
      <c r="E921" s="79" t="str">
        <f>IF(ISBLANK(D921), "", VLOOKUP(D921, Z!$A$2:$C$4127, 3, FALSE))</f>
        <v/>
      </c>
      <c r="F921" s="215"/>
      <c r="G921" s="216"/>
      <c r="H921" s="217" t="b">
        <v>0</v>
      </c>
      <c r="I921" s="217" t="b">
        <v>0</v>
      </c>
      <c r="J921" s="152" t="str">
        <f t="shared" ref="J921:J984" si="199">AD921</f>
        <v>-</v>
      </c>
      <c r="K921" s="218"/>
      <c r="L921" s="219"/>
      <c r="M921" s="220"/>
      <c r="N921" s="152" t="str">
        <f t="shared" ref="N921:N984" si="200">AJ921</f>
        <v>-</v>
      </c>
      <c r="O921" s="221"/>
      <c r="P921" s="222"/>
      <c r="Q921" s="214"/>
      <c r="R921" s="223"/>
      <c r="S921" s="213"/>
      <c r="T921" s="214"/>
      <c r="U921" s="79" t="str">
        <f>IF(ISBLANK(T921), "", VLOOKUP(T921, Z!$A$2:$C$4127, 3, FALSE))</f>
        <v/>
      </c>
      <c r="V921" s="225"/>
      <c r="W921" s="160">
        <f t="shared" ref="W921:W984" si="201">IF(AL921=TRUE, 0, $Y921 * 1000)</f>
        <v>0</v>
      </c>
      <c r="X921" s="237"/>
      <c r="Y921" s="241">
        <f t="shared" ref="Y921:Y984" si="202">IFERROR(AE921, 0)</f>
        <v>0</v>
      </c>
      <c r="Z921" s="242">
        <f t="shared" ref="Z921:Z984" si="203">IF($Y$20="A", 15, 5)</f>
        <v>15</v>
      </c>
      <c r="AA921" s="242">
        <v>0.75</v>
      </c>
      <c r="AB921" s="242">
        <f t="shared" si="197"/>
        <v>1.8</v>
      </c>
      <c r="AC921" s="242">
        <f t="shared" ref="AC921:AC984" si="204">IFERROR((16 + 15 * AB921), "-")</f>
        <v>43</v>
      </c>
      <c r="AD921" s="241" t="str" cm="1">
        <f t="array" ref="AD921">IFERROR(INDEX($AO$26:$AO$35, AF921), "-")</f>
        <v>-</v>
      </c>
      <c r="AE921" s="243" cm="1">
        <f t="array" ref="AE921">IFERROR(INDEX(($AP$26:$AS$35,$AP$36:$AV$40), IF($Y$20="B", MATCH($AF921, $AN$36:$AN$40, 0), MATCH($AF921, $AN$26:$AN$35, 0)), MATCH($AK921, $AP$25:$AV$25, 0), IF($Y$20="B", 2, 1)), 0)</f>
        <v>0</v>
      </c>
      <c r="AF921" s="244" t="str">
        <f t="shared" si="198"/>
        <v>-</v>
      </c>
      <c r="AG921" s="244" t="str">
        <f t="shared" ref="AG921:AG984" si="205">IF(ISNUMBER(AF921), IF($I921, 1, 2), "-")</f>
        <v>-</v>
      </c>
      <c r="AH921" s="245" t="str">
        <f t="shared" ref="AH921:AH984" si="206">IF(AND(M921&gt;0, AG921=2), M921/AC921, "-")</f>
        <v>-</v>
      </c>
      <c r="AI921" s="245" t="str">
        <f t="shared" ref="AI921:AI984" si="207">IF(M921&gt;0, MAX(M921/AC921 - 0.5, 0.5), "-")</f>
        <v>-</v>
      </c>
      <c r="AJ921" s="245" t="str" cm="1">
        <f t="array" ref="AJ921">IF($AG921=1, IF(ISBLANK($L921), "!", $L921), IFERROR(_xlfn.SWITCH(TRUE, AH921&lt;=0.5, "A", AH921&lt;=1, "B", AH921&lt;=1.5, "C", AH921&lt;=2, "D", AH921&lt;=2.5, "E", AH921&lt;=3, "F", AH921&lt;=1000, "G"), "-"))</f>
        <v>-</v>
      </c>
      <c r="AK921" s="245" t="str">
        <f t="shared" ref="AK921:AK984" si="208">IF(AJ921&lt;&gt;"-", IF($AG921=1, $AJ921, IF(AND($Y$20="A", AJ921&gt;"D"), "!", CHAR((MAX(CODE(AJ921)-1, CODE("A")))))), "-")</f>
        <v>-</v>
      </c>
      <c r="AL921" s="246" t="str">
        <f t="shared" ref="AL921:AL984" si="209">IF($Y$20="B", FALSE, IFERROR(AND(AG921&lt;&gt;1, AI921+0.5&gt;2), "-"))</f>
        <v>-</v>
      </c>
      <c r="AM921" s="237"/>
      <c r="AN921" s="237"/>
      <c r="AO921" s="237"/>
      <c r="AP921" s="237"/>
      <c r="AQ921" s="237"/>
      <c r="AR921" s="237"/>
      <c r="AS921" s="237"/>
      <c r="AT921" s="237"/>
      <c r="AU921" s="237"/>
      <c r="AV921" s="237"/>
      <c r="AW921" s="13"/>
      <c r="AX921" s="13"/>
    </row>
    <row r="922" spans="1:50" ht="12.75" customHeight="1" x14ac:dyDescent="0.2">
      <c r="A922" s="144">
        <f t="shared" si="196"/>
        <v>16</v>
      </c>
      <c r="B922" s="9">
        <v>899</v>
      </c>
      <c r="C922" s="213"/>
      <c r="D922" s="214"/>
      <c r="E922" s="79" t="str">
        <f>IF(ISBLANK(D922), "", VLOOKUP(D922, Z!$A$2:$C$4127, 3, FALSE))</f>
        <v/>
      </c>
      <c r="F922" s="215"/>
      <c r="G922" s="216"/>
      <c r="H922" s="217" t="b">
        <v>0</v>
      </c>
      <c r="I922" s="217" t="b">
        <v>0</v>
      </c>
      <c r="J922" s="152" t="str">
        <f t="shared" si="199"/>
        <v>-</v>
      </c>
      <c r="K922" s="218"/>
      <c r="L922" s="219"/>
      <c r="M922" s="220"/>
      <c r="N922" s="152" t="str">
        <f t="shared" si="200"/>
        <v>-</v>
      </c>
      <c r="O922" s="221"/>
      <c r="P922" s="222"/>
      <c r="Q922" s="214"/>
      <c r="R922" s="223"/>
      <c r="S922" s="213"/>
      <c r="T922" s="214"/>
      <c r="U922" s="79" t="str">
        <f>IF(ISBLANK(T922), "", VLOOKUP(T922, Z!$A$2:$C$4127, 3, FALSE))</f>
        <v/>
      </c>
      <c r="V922" s="225"/>
      <c r="W922" s="160">
        <f t="shared" si="201"/>
        <v>0</v>
      </c>
      <c r="X922" s="237"/>
      <c r="Y922" s="241">
        <f t="shared" si="202"/>
        <v>0</v>
      </c>
      <c r="Z922" s="242">
        <f t="shared" si="203"/>
        <v>15</v>
      </c>
      <c r="AA922" s="242">
        <v>0.75</v>
      </c>
      <c r="AB922" s="242">
        <f t="shared" si="197"/>
        <v>1.8</v>
      </c>
      <c r="AC922" s="242">
        <f t="shared" si="204"/>
        <v>43</v>
      </c>
      <c r="AD922" s="241" t="str" cm="1">
        <f t="array" ref="AD922">IFERROR(INDEX($AO$26:$AO$35, AF922), "-")</f>
        <v>-</v>
      </c>
      <c r="AE922" s="243" cm="1">
        <f t="array" ref="AE922">IFERROR(INDEX(($AP$26:$AS$35,$AP$36:$AV$40), IF($Y$20="B", MATCH($AF922, $AN$36:$AN$40, 0), MATCH($AF922, $AN$26:$AN$35, 0)), MATCH($AK922, $AP$25:$AV$25, 0), IF($Y$20="B", 2, 1)), 0)</f>
        <v>0</v>
      </c>
      <c r="AF922" s="244" t="str">
        <f t="shared" si="198"/>
        <v>-</v>
      </c>
      <c r="AG922" s="244" t="str">
        <f t="shared" si="205"/>
        <v>-</v>
      </c>
      <c r="AH922" s="245" t="str">
        <f t="shared" si="206"/>
        <v>-</v>
      </c>
      <c r="AI922" s="245" t="str">
        <f t="shared" si="207"/>
        <v>-</v>
      </c>
      <c r="AJ922" s="245" t="str" cm="1">
        <f t="array" ref="AJ922">IF($AG922=1, IF(ISBLANK($L922), "!", $L922), IFERROR(_xlfn.SWITCH(TRUE, AH922&lt;=0.5, "A", AH922&lt;=1, "B", AH922&lt;=1.5, "C", AH922&lt;=2, "D", AH922&lt;=2.5, "E", AH922&lt;=3, "F", AH922&lt;=1000, "G"), "-"))</f>
        <v>-</v>
      </c>
      <c r="AK922" s="245" t="str">
        <f t="shared" si="208"/>
        <v>-</v>
      </c>
      <c r="AL922" s="246" t="str">
        <f t="shared" si="209"/>
        <v>-</v>
      </c>
      <c r="AM922" s="237"/>
      <c r="AN922" s="237"/>
      <c r="AO922" s="237"/>
      <c r="AP922" s="237"/>
      <c r="AQ922" s="237"/>
      <c r="AR922" s="237"/>
      <c r="AS922" s="237"/>
      <c r="AT922" s="237"/>
      <c r="AU922" s="237"/>
      <c r="AV922" s="237"/>
      <c r="AW922" s="13"/>
      <c r="AX922" s="13"/>
    </row>
    <row r="923" spans="1:50" ht="12.75" customHeight="1" x14ac:dyDescent="0.2">
      <c r="A923" s="144">
        <f t="shared" si="196"/>
        <v>16</v>
      </c>
      <c r="B923" s="9">
        <v>900</v>
      </c>
      <c r="C923" s="213"/>
      <c r="D923" s="214"/>
      <c r="E923" s="79" t="str">
        <f>IF(ISBLANK(D923), "", VLOOKUP(D923, Z!$A$2:$C$4127, 3, FALSE))</f>
        <v/>
      </c>
      <c r="F923" s="215"/>
      <c r="G923" s="216"/>
      <c r="H923" s="217" t="b">
        <v>0</v>
      </c>
      <c r="I923" s="217" t="b">
        <v>0</v>
      </c>
      <c r="J923" s="152" t="str">
        <f t="shared" si="199"/>
        <v>-</v>
      </c>
      <c r="K923" s="218"/>
      <c r="L923" s="219"/>
      <c r="M923" s="220"/>
      <c r="N923" s="152" t="str">
        <f t="shared" si="200"/>
        <v>-</v>
      </c>
      <c r="O923" s="221"/>
      <c r="P923" s="222"/>
      <c r="Q923" s="214"/>
      <c r="R923" s="223"/>
      <c r="S923" s="213"/>
      <c r="T923" s="214"/>
      <c r="U923" s="79" t="str">
        <f>IF(ISBLANK(T923), "", VLOOKUP(T923, Z!$A$2:$C$4127, 3, FALSE))</f>
        <v/>
      </c>
      <c r="V923" s="225"/>
      <c r="W923" s="160">
        <f t="shared" si="201"/>
        <v>0</v>
      </c>
      <c r="X923" s="237"/>
      <c r="Y923" s="241">
        <f t="shared" si="202"/>
        <v>0</v>
      </c>
      <c r="Z923" s="242">
        <f t="shared" si="203"/>
        <v>15</v>
      </c>
      <c r="AA923" s="242">
        <v>0.75</v>
      </c>
      <c r="AB923" s="242">
        <f t="shared" si="197"/>
        <v>1.8</v>
      </c>
      <c r="AC923" s="242">
        <f t="shared" si="204"/>
        <v>43</v>
      </c>
      <c r="AD923" s="241" t="str" cm="1">
        <f t="array" ref="AD923">IFERROR(INDEX($AO$26:$AO$35, AF923), "-")</f>
        <v>-</v>
      </c>
      <c r="AE923" s="243" cm="1">
        <f t="array" ref="AE923">IFERROR(INDEX(($AP$26:$AS$35,$AP$36:$AV$40), IF($Y$20="B", MATCH($AF923, $AN$36:$AN$40, 0), MATCH($AF923, $AN$26:$AN$35, 0)), MATCH($AK923, $AP$25:$AV$25, 0), IF($Y$20="B", 2, 1)), 0)</f>
        <v>0</v>
      </c>
      <c r="AF923" s="244" t="str">
        <f t="shared" si="198"/>
        <v>-</v>
      </c>
      <c r="AG923" s="244" t="str">
        <f t="shared" si="205"/>
        <v>-</v>
      </c>
      <c r="AH923" s="245" t="str">
        <f t="shared" si="206"/>
        <v>-</v>
      </c>
      <c r="AI923" s="245" t="str">
        <f t="shared" si="207"/>
        <v>-</v>
      </c>
      <c r="AJ923" s="245" t="str" cm="1">
        <f t="array" ref="AJ923">IF($AG923=1, IF(ISBLANK($L923), "!", $L923), IFERROR(_xlfn.SWITCH(TRUE, AH923&lt;=0.5, "A", AH923&lt;=1, "B", AH923&lt;=1.5, "C", AH923&lt;=2, "D", AH923&lt;=2.5, "E", AH923&lt;=3, "F", AH923&lt;=1000, "G"), "-"))</f>
        <v>-</v>
      </c>
      <c r="AK923" s="245" t="str">
        <f t="shared" si="208"/>
        <v>-</v>
      </c>
      <c r="AL923" s="246" t="str">
        <f t="shared" si="209"/>
        <v>-</v>
      </c>
      <c r="AM923" s="237"/>
      <c r="AN923" s="237"/>
      <c r="AO923" s="237"/>
      <c r="AP923" s="237"/>
      <c r="AQ923" s="237"/>
      <c r="AR923" s="237"/>
      <c r="AS923" s="237"/>
      <c r="AT923" s="237"/>
      <c r="AU923" s="237"/>
      <c r="AV923" s="237"/>
      <c r="AW923" s="13"/>
      <c r="AX923" s="13"/>
    </row>
    <row r="924" spans="1:50" ht="12.75" customHeight="1" x14ac:dyDescent="0.2">
      <c r="A924" s="144">
        <f t="shared" si="196"/>
        <v>16</v>
      </c>
      <c r="B924" s="9">
        <v>901</v>
      </c>
      <c r="C924" s="213"/>
      <c r="D924" s="214"/>
      <c r="E924" s="79" t="str">
        <f>IF(ISBLANK(D924), "", VLOOKUP(D924, Z!$A$2:$C$4127, 3, FALSE))</f>
        <v/>
      </c>
      <c r="F924" s="215"/>
      <c r="G924" s="216"/>
      <c r="H924" s="217" t="b">
        <v>0</v>
      </c>
      <c r="I924" s="217" t="b">
        <v>0</v>
      </c>
      <c r="J924" s="152" t="str">
        <f t="shared" si="199"/>
        <v>-</v>
      </c>
      <c r="K924" s="218"/>
      <c r="L924" s="219"/>
      <c r="M924" s="220"/>
      <c r="N924" s="152" t="str">
        <f t="shared" si="200"/>
        <v>-</v>
      </c>
      <c r="O924" s="221"/>
      <c r="P924" s="222"/>
      <c r="Q924" s="214"/>
      <c r="R924" s="223"/>
      <c r="S924" s="213"/>
      <c r="T924" s="214"/>
      <c r="U924" s="79" t="str">
        <f>IF(ISBLANK(T924), "", VLOOKUP(T924, Z!$A$2:$C$4127, 3, FALSE))</f>
        <v/>
      </c>
      <c r="V924" s="225"/>
      <c r="W924" s="160">
        <f t="shared" si="201"/>
        <v>0</v>
      </c>
      <c r="X924" s="237"/>
      <c r="Y924" s="241">
        <f t="shared" si="202"/>
        <v>0</v>
      </c>
      <c r="Z924" s="242">
        <f t="shared" si="203"/>
        <v>15</v>
      </c>
      <c r="AA924" s="242">
        <v>0.75</v>
      </c>
      <c r="AB924" s="242">
        <f t="shared" si="197"/>
        <v>1.8</v>
      </c>
      <c r="AC924" s="242">
        <f t="shared" si="204"/>
        <v>43</v>
      </c>
      <c r="AD924" s="241" t="str" cm="1">
        <f t="array" ref="AD924">IFERROR(INDEX($AO$26:$AO$35, AF924), "-")</f>
        <v>-</v>
      </c>
      <c r="AE924" s="243" cm="1">
        <f t="array" ref="AE924">IFERROR(INDEX(($AP$26:$AS$35,$AP$36:$AV$40), IF($Y$20="B", MATCH($AF924, $AN$36:$AN$40, 0), MATCH($AF924, $AN$26:$AN$35, 0)), MATCH($AK924, $AP$25:$AV$25, 0), IF($Y$20="B", 2, 1)), 0)</f>
        <v>0</v>
      </c>
      <c r="AF924" s="244" t="str">
        <f t="shared" si="198"/>
        <v>-</v>
      </c>
      <c r="AG924" s="244" t="str">
        <f t="shared" si="205"/>
        <v>-</v>
      </c>
      <c r="AH924" s="245" t="str">
        <f t="shared" si="206"/>
        <v>-</v>
      </c>
      <c r="AI924" s="245" t="str">
        <f t="shared" si="207"/>
        <v>-</v>
      </c>
      <c r="AJ924" s="245" t="str" cm="1">
        <f t="array" ref="AJ924">IF($AG924=1, IF(ISBLANK($L924), "!", $L924), IFERROR(_xlfn.SWITCH(TRUE, AH924&lt;=0.5, "A", AH924&lt;=1, "B", AH924&lt;=1.5, "C", AH924&lt;=2, "D", AH924&lt;=2.5, "E", AH924&lt;=3, "F", AH924&lt;=1000, "G"), "-"))</f>
        <v>-</v>
      </c>
      <c r="AK924" s="245" t="str">
        <f t="shared" si="208"/>
        <v>-</v>
      </c>
      <c r="AL924" s="246" t="str">
        <f t="shared" si="209"/>
        <v>-</v>
      </c>
      <c r="AM924" s="237"/>
      <c r="AN924" s="237"/>
      <c r="AO924" s="237"/>
      <c r="AP924" s="237"/>
      <c r="AQ924" s="237"/>
      <c r="AR924" s="237"/>
      <c r="AS924" s="237"/>
      <c r="AT924" s="237"/>
      <c r="AU924" s="237"/>
      <c r="AV924" s="237"/>
      <c r="AW924" s="13"/>
      <c r="AX924" s="13"/>
    </row>
    <row r="925" spans="1:50" ht="12.75" customHeight="1" x14ac:dyDescent="0.2">
      <c r="A925" s="144">
        <f t="shared" si="196"/>
        <v>16</v>
      </c>
      <c r="B925" s="9">
        <v>902</v>
      </c>
      <c r="C925" s="213"/>
      <c r="D925" s="214"/>
      <c r="E925" s="79" t="str">
        <f>IF(ISBLANK(D925), "", VLOOKUP(D925, Z!$A$2:$C$4127, 3, FALSE))</f>
        <v/>
      </c>
      <c r="F925" s="215"/>
      <c r="G925" s="216"/>
      <c r="H925" s="217" t="b">
        <v>0</v>
      </c>
      <c r="I925" s="217" t="b">
        <v>0</v>
      </c>
      <c r="J925" s="152" t="str">
        <f t="shared" si="199"/>
        <v>-</v>
      </c>
      <c r="K925" s="218"/>
      <c r="L925" s="219"/>
      <c r="M925" s="220"/>
      <c r="N925" s="152" t="str">
        <f t="shared" si="200"/>
        <v>-</v>
      </c>
      <c r="O925" s="221"/>
      <c r="P925" s="222"/>
      <c r="Q925" s="214"/>
      <c r="R925" s="223"/>
      <c r="S925" s="213"/>
      <c r="T925" s="214"/>
      <c r="U925" s="79" t="str">
        <f>IF(ISBLANK(T925), "", VLOOKUP(T925, Z!$A$2:$C$4127, 3, FALSE))</f>
        <v/>
      </c>
      <c r="V925" s="225"/>
      <c r="W925" s="160">
        <f t="shared" si="201"/>
        <v>0</v>
      </c>
      <c r="X925" s="237"/>
      <c r="Y925" s="241">
        <f t="shared" si="202"/>
        <v>0</v>
      </c>
      <c r="Z925" s="242">
        <f t="shared" si="203"/>
        <v>15</v>
      </c>
      <c r="AA925" s="242">
        <v>0.75</v>
      </c>
      <c r="AB925" s="242">
        <f t="shared" si="197"/>
        <v>1.8</v>
      </c>
      <c r="AC925" s="242">
        <f t="shared" si="204"/>
        <v>43</v>
      </c>
      <c r="AD925" s="241" t="str" cm="1">
        <f t="array" ref="AD925">IFERROR(INDEX($AO$26:$AO$35, AF925), "-")</f>
        <v>-</v>
      </c>
      <c r="AE925" s="243" cm="1">
        <f t="array" ref="AE925">IFERROR(INDEX(($AP$26:$AS$35,$AP$36:$AV$40), IF($Y$20="B", MATCH($AF925, $AN$36:$AN$40, 0), MATCH($AF925, $AN$26:$AN$35, 0)), MATCH($AK925, $AP$25:$AV$25, 0), IF($Y$20="B", 2, 1)), 0)</f>
        <v>0</v>
      </c>
      <c r="AF925" s="244" t="str">
        <f t="shared" si="198"/>
        <v>-</v>
      </c>
      <c r="AG925" s="244" t="str">
        <f t="shared" si="205"/>
        <v>-</v>
      </c>
      <c r="AH925" s="245" t="str">
        <f t="shared" si="206"/>
        <v>-</v>
      </c>
      <c r="AI925" s="245" t="str">
        <f t="shared" si="207"/>
        <v>-</v>
      </c>
      <c r="AJ925" s="245" t="str" cm="1">
        <f t="array" ref="AJ925">IF($AG925=1, IF(ISBLANK($L925), "!", $L925), IFERROR(_xlfn.SWITCH(TRUE, AH925&lt;=0.5, "A", AH925&lt;=1, "B", AH925&lt;=1.5, "C", AH925&lt;=2, "D", AH925&lt;=2.5, "E", AH925&lt;=3, "F", AH925&lt;=1000, "G"), "-"))</f>
        <v>-</v>
      </c>
      <c r="AK925" s="245" t="str">
        <f t="shared" si="208"/>
        <v>-</v>
      </c>
      <c r="AL925" s="246" t="str">
        <f t="shared" si="209"/>
        <v>-</v>
      </c>
      <c r="AM925" s="237"/>
      <c r="AN925" s="237"/>
      <c r="AO925" s="237"/>
      <c r="AP925" s="237"/>
      <c r="AQ925" s="237"/>
      <c r="AR925" s="237"/>
      <c r="AS925" s="237"/>
      <c r="AT925" s="237"/>
      <c r="AU925" s="237"/>
      <c r="AV925" s="237"/>
      <c r="AW925" s="13"/>
      <c r="AX925" s="13"/>
    </row>
    <row r="926" spans="1:50" ht="12.75" customHeight="1" x14ac:dyDescent="0.2">
      <c r="A926" s="144">
        <f t="shared" si="196"/>
        <v>16</v>
      </c>
      <c r="B926" s="9">
        <v>903</v>
      </c>
      <c r="C926" s="213"/>
      <c r="D926" s="214"/>
      <c r="E926" s="79" t="str">
        <f>IF(ISBLANK(D926), "", VLOOKUP(D926, Z!$A$2:$C$4127, 3, FALSE))</f>
        <v/>
      </c>
      <c r="F926" s="215"/>
      <c r="G926" s="216"/>
      <c r="H926" s="217" t="b">
        <v>0</v>
      </c>
      <c r="I926" s="217" t="b">
        <v>0</v>
      </c>
      <c r="J926" s="152" t="str">
        <f t="shared" si="199"/>
        <v>-</v>
      </c>
      <c r="K926" s="218"/>
      <c r="L926" s="219"/>
      <c r="M926" s="220"/>
      <c r="N926" s="152" t="str">
        <f t="shared" si="200"/>
        <v>-</v>
      </c>
      <c r="O926" s="221"/>
      <c r="P926" s="222"/>
      <c r="Q926" s="214"/>
      <c r="R926" s="223"/>
      <c r="S926" s="213"/>
      <c r="T926" s="214"/>
      <c r="U926" s="79" t="str">
        <f>IF(ISBLANK(T926), "", VLOOKUP(T926, Z!$A$2:$C$4127, 3, FALSE))</f>
        <v/>
      </c>
      <c r="V926" s="225"/>
      <c r="W926" s="160">
        <f t="shared" si="201"/>
        <v>0</v>
      </c>
      <c r="X926" s="237"/>
      <c r="Y926" s="241">
        <f t="shared" si="202"/>
        <v>0</v>
      </c>
      <c r="Z926" s="242">
        <f t="shared" si="203"/>
        <v>15</v>
      </c>
      <c r="AA926" s="242">
        <v>0.75</v>
      </c>
      <c r="AB926" s="242">
        <f t="shared" si="197"/>
        <v>1.8</v>
      </c>
      <c r="AC926" s="242">
        <f t="shared" si="204"/>
        <v>43</v>
      </c>
      <c r="AD926" s="241" t="str" cm="1">
        <f t="array" ref="AD926">IFERROR(INDEX($AO$26:$AO$35, AF926), "-")</f>
        <v>-</v>
      </c>
      <c r="AE926" s="243" cm="1">
        <f t="array" ref="AE926">IFERROR(INDEX(($AP$26:$AS$35,$AP$36:$AV$40), IF($Y$20="B", MATCH($AF926, $AN$36:$AN$40, 0), MATCH($AF926, $AN$26:$AN$35, 0)), MATCH($AK926, $AP$25:$AV$25, 0), IF($Y$20="B", 2, 1)), 0)</f>
        <v>0</v>
      </c>
      <c r="AF926" s="244" t="str">
        <f t="shared" si="198"/>
        <v>-</v>
      </c>
      <c r="AG926" s="244" t="str">
        <f t="shared" si="205"/>
        <v>-</v>
      </c>
      <c r="AH926" s="245" t="str">
        <f t="shared" si="206"/>
        <v>-</v>
      </c>
      <c r="AI926" s="245" t="str">
        <f t="shared" si="207"/>
        <v>-</v>
      </c>
      <c r="AJ926" s="245" t="str" cm="1">
        <f t="array" ref="AJ926">IF($AG926=1, IF(ISBLANK($L926), "!", $L926), IFERROR(_xlfn.SWITCH(TRUE, AH926&lt;=0.5, "A", AH926&lt;=1, "B", AH926&lt;=1.5, "C", AH926&lt;=2, "D", AH926&lt;=2.5, "E", AH926&lt;=3, "F", AH926&lt;=1000, "G"), "-"))</f>
        <v>-</v>
      </c>
      <c r="AK926" s="245" t="str">
        <f t="shared" si="208"/>
        <v>-</v>
      </c>
      <c r="AL926" s="246" t="str">
        <f t="shared" si="209"/>
        <v>-</v>
      </c>
      <c r="AM926" s="237"/>
      <c r="AN926" s="237"/>
      <c r="AO926" s="237"/>
      <c r="AP926" s="237"/>
      <c r="AQ926" s="237"/>
      <c r="AR926" s="237"/>
      <c r="AS926" s="237"/>
      <c r="AT926" s="237"/>
      <c r="AU926" s="237"/>
      <c r="AV926" s="237"/>
      <c r="AW926" s="13"/>
      <c r="AX926" s="13"/>
    </row>
    <row r="927" spans="1:50" ht="12.75" customHeight="1" x14ac:dyDescent="0.2">
      <c r="A927" s="144">
        <f t="shared" si="196"/>
        <v>16</v>
      </c>
      <c r="B927" s="9">
        <v>904</v>
      </c>
      <c r="C927" s="213"/>
      <c r="D927" s="214"/>
      <c r="E927" s="79" t="str">
        <f>IF(ISBLANK(D927), "", VLOOKUP(D927, Z!$A$2:$C$4127, 3, FALSE))</f>
        <v/>
      </c>
      <c r="F927" s="215"/>
      <c r="G927" s="216"/>
      <c r="H927" s="217" t="b">
        <v>0</v>
      </c>
      <c r="I927" s="217" t="b">
        <v>0</v>
      </c>
      <c r="J927" s="152" t="str">
        <f t="shared" si="199"/>
        <v>-</v>
      </c>
      <c r="K927" s="218"/>
      <c r="L927" s="219"/>
      <c r="M927" s="220"/>
      <c r="N927" s="152" t="str">
        <f t="shared" si="200"/>
        <v>-</v>
      </c>
      <c r="O927" s="221"/>
      <c r="P927" s="222"/>
      <c r="Q927" s="214"/>
      <c r="R927" s="223"/>
      <c r="S927" s="213"/>
      <c r="T927" s="214"/>
      <c r="U927" s="79" t="str">
        <f>IF(ISBLANK(T927), "", VLOOKUP(T927, Z!$A$2:$C$4127, 3, FALSE))</f>
        <v/>
      </c>
      <c r="V927" s="225"/>
      <c r="W927" s="160">
        <f t="shared" si="201"/>
        <v>0</v>
      </c>
      <c r="X927" s="237"/>
      <c r="Y927" s="241">
        <f t="shared" si="202"/>
        <v>0</v>
      </c>
      <c r="Z927" s="242">
        <f t="shared" si="203"/>
        <v>15</v>
      </c>
      <c r="AA927" s="242">
        <v>0.75</v>
      </c>
      <c r="AB927" s="242">
        <f t="shared" si="197"/>
        <v>1.8</v>
      </c>
      <c r="AC927" s="242">
        <f t="shared" si="204"/>
        <v>43</v>
      </c>
      <c r="AD927" s="241" t="str" cm="1">
        <f t="array" ref="AD927">IFERROR(INDEX($AO$26:$AO$35, AF927), "-")</f>
        <v>-</v>
      </c>
      <c r="AE927" s="243" cm="1">
        <f t="array" ref="AE927">IFERROR(INDEX(($AP$26:$AS$35,$AP$36:$AV$40), IF($Y$20="B", MATCH($AF927, $AN$36:$AN$40, 0), MATCH($AF927, $AN$26:$AN$35, 0)), MATCH($AK927, $AP$25:$AV$25, 0), IF($Y$20="B", 2, 1)), 0)</f>
        <v>0</v>
      </c>
      <c r="AF927" s="244" t="str">
        <f t="shared" si="198"/>
        <v>-</v>
      </c>
      <c r="AG927" s="244" t="str">
        <f t="shared" si="205"/>
        <v>-</v>
      </c>
      <c r="AH927" s="245" t="str">
        <f t="shared" si="206"/>
        <v>-</v>
      </c>
      <c r="AI927" s="245" t="str">
        <f t="shared" si="207"/>
        <v>-</v>
      </c>
      <c r="AJ927" s="245" t="str" cm="1">
        <f t="array" ref="AJ927">IF($AG927=1, IF(ISBLANK($L927), "!", $L927), IFERROR(_xlfn.SWITCH(TRUE, AH927&lt;=0.5, "A", AH927&lt;=1, "B", AH927&lt;=1.5, "C", AH927&lt;=2, "D", AH927&lt;=2.5, "E", AH927&lt;=3, "F", AH927&lt;=1000, "G"), "-"))</f>
        <v>-</v>
      </c>
      <c r="AK927" s="245" t="str">
        <f t="shared" si="208"/>
        <v>-</v>
      </c>
      <c r="AL927" s="246" t="str">
        <f t="shared" si="209"/>
        <v>-</v>
      </c>
      <c r="AM927" s="237"/>
      <c r="AN927" s="237"/>
      <c r="AO927" s="237"/>
      <c r="AP927" s="237"/>
      <c r="AQ927" s="237"/>
      <c r="AR927" s="237"/>
      <c r="AS927" s="237"/>
      <c r="AT927" s="237"/>
      <c r="AU927" s="237"/>
      <c r="AV927" s="237"/>
      <c r="AW927" s="13"/>
      <c r="AX927" s="13"/>
    </row>
    <row r="928" spans="1:50" ht="12.75" customHeight="1" x14ac:dyDescent="0.2">
      <c r="A928" s="144">
        <f t="shared" si="196"/>
        <v>16</v>
      </c>
      <c r="B928" s="9">
        <v>905</v>
      </c>
      <c r="C928" s="213"/>
      <c r="D928" s="214"/>
      <c r="E928" s="79" t="str">
        <f>IF(ISBLANK(D928), "", VLOOKUP(D928, Z!$A$2:$C$4127, 3, FALSE))</f>
        <v/>
      </c>
      <c r="F928" s="215"/>
      <c r="G928" s="216"/>
      <c r="H928" s="217" t="b">
        <v>0</v>
      </c>
      <c r="I928" s="217" t="b">
        <v>0</v>
      </c>
      <c r="J928" s="152" t="str">
        <f t="shared" si="199"/>
        <v>-</v>
      </c>
      <c r="K928" s="218"/>
      <c r="L928" s="219"/>
      <c r="M928" s="220"/>
      <c r="N928" s="152" t="str">
        <f t="shared" si="200"/>
        <v>-</v>
      </c>
      <c r="O928" s="221"/>
      <c r="P928" s="222"/>
      <c r="Q928" s="214"/>
      <c r="R928" s="223"/>
      <c r="S928" s="213"/>
      <c r="T928" s="214"/>
      <c r="U928" s="79" t="str">
        <f>IF(ISBLANK(T928), "", VLOOKUP(T928, Z!$A$2:$C$4127, 3, FALSE))</f>
        <v/>
      </c>
      <c r="V928" s="225"/>
      <c r="W928" s="160">
        <f t="shared" si="201"/>
        <v>0</v>
      </c>
      <c r="X928" s="237"/>
      <c r="Y928" s="241">
        <f t="shared" si="202"/>
        <v>0</v>
      </c>
      <c r="Z928" s="242">
        <f t="shared" si="203"/>
        <v>15</v>
      </c>
      <c r="AA928" s="242">
        <v>0.75</v>
      </c>
      <c r="AB928" s="242">
        <f t="shared" si="197"/>
        <v>1.8</v>
      </c>
      <c r="AC928" s="242">
        <f t="shared" si="204"/>
        <v>43</v>
      </c>
      <c r="AD928" s="241" t="str" cm="1">
        <f t="array" ref="AD928">IFERROR(INDEX($AO$26:$AO$35, AF928), "-")</f>
        <v>-</v>
      </c>
      <c r="AE928" s="243" cm="1">
        <f t="array" ref="AE928">IFERROR(INDEX(($AP$26:$AS$35,$AP$36:$AV$40), IF($Y$20="B", MATCH($AF928, $AN$36:$AN$40, 0), MATCH($AF928, $AN$26:$AN$35, 0)), MATCH($AK928, $AP$25:$AV$25, 0), IF($Y$20="B", 2, 1)), 0)</f>
        <v>0</v>
      </c>
      <c r="AF928" s="244" t="str">
        <f t="shared" si="198"/>
        <v>-</v>
      </c>
      <c r="AG928" s="244" t="str">
        <f t="shared" si="205"/>
        <v>-</v>
      </c>
      <c r="AH928" s="245" t="str">
        <f t="shared" si="206"/>
        <v>-</v>
      </c>
      <c r="AI928" s="245" t="str">
        <f t="shared" si="207"/>
        <v>-</v>
      </c>
      <c r="AJ928" s="245" t="str" cm="1">
        <f t="array" ref="AJ928">IF($AG928=1, IF(ISBLANK($L928), "!", $L928), IFERROR(_xlfn.SWITCH(TRUE, AH928&lt;=0.5, "A", AH928&lt;=1, "B", AH928&lt;=1.5, "C", AH928&lt;=2, "D", AH928&lt;=2.5, "E", AH928&lt;=3, "F", AH928&lt;=1000, "G"), "-"))</f>
        <v>-</v>
      </c>
      <c r="AK928" s="245" t="str">
        <f t="shared" si="208"/>
        <v>-</v>
      </c>
      <c r="AL928" s="246" t="str">
        <f t="shared" si="209"/>
        <v>-</v>
      </c>
      <c r="AM928" s="237"/>
      <c r="AN928" s="237"/>
      <c r="AO928" s="237"/>
      <c r="AP928" s="237"/>
      <c r="AQ928" s="237"/>
      <c r="AR928" s="237"/>
      <c r="AS928" s="237"/>
      <c r="AT928" s="237"/>
      <c r="AU928" s="237"/>
      <c r="AV928" s="237"/>
      <c r="AW928" s="13"/>
      <c r="AX928" s="13"/>
    </row>
    <row r="929" spans="1:50" ht="12.75" customHeight="1" x14ac:dyDescent="0.2">
      <c r="A929" s="144">
        <f t="shared" si="196"/>
        <v>16</v>
      </c>
      <c r="B929" s="9">
        <v>906</v>
      </c>
      <c r="C929" s="213"/>
      <c r="D929" s="214"/>
      <c r="E929" s="79" t="str">
        <f>IF(ISBLANK(D929), "", VLOOKUP(D929, Z!$A$2:$C$4127, 3, FALSE))</f>
        <v/>
      </c>
      <c r="F929" s="215"/>
      <c r="G929" s="216"/>
      <c r="H929" s="217" t="b">
        <v>0</v>
      </c>
      <c r="I929" s="217" t="b">
        <v>0</v>
      </c>
      <c r="J929" s="152" t="str">
        <f t="shared" si="199"/>
        <v>-</v>
      </c>
      <c r="K929" s="218"/>
      <c r="L929" s="219"/>
      <c r="M929" s="220"/>
      <c r="N929" s="152" t="str">
        <f t="shared" si="200"/>
        <v>-</v>
      </c>
      <c r="O929" s="221"/>
      <c r="P929" s="222"/>
      <c r="Q929" s="214"/>
      <c r="R929" s="223"/>
      <c r="S929" s="213"/>
      <c r="T929" s="214"/>
      <c r="U929" s="79" t="str">
        <f>IF(ISBLANK(T929), "", VLOOKUP(T929, Z!$A$2:$C$4127, 3, FALSE))</f>
        <v/>
      </c>
      <c r="V929" s="225"/>
      <c r="W929" s="160">
        <f t="shared" si="201"/>
        <v>0</v>
      </c>
      <c r="X929" s="237"/>
      <c r="Y929" s="241">
        <f t="shared" si="202"/>
        <v>0</v>
      </c>
      <c r="Z929" s="242">
        <f t="shared" si="203"/>
        <v>15</v>
      </c>
      <c r="AA929" s="242">
        <v>0.75</v>
      </c>
      <c r="AB929" s="242">
        <f t="shared" si="197"/>
        <v>1.8</v>
      </c>
      <c r="AC929" s="242">
        <f t="shared" si="204"/>
        <v>43</v>
      </c>
      <c r="AD929" s="241" t="str" cm="1">
        <f t="array" ref="AD929">IFERROR(INDEX($AO$26:$AO$35, AF929), "-")</f>
        <v>-</v>
      </c>
      <c r="AE929" s="243" cm="1">
        <f t="array" ref="AE929">IFERROR(INDEX(($AP$26:$AS$35,$AP$36:$AV$40), IF($Y$20="B", MATCH($AF929, $AN$36:$AN$40, 0), MATCH($AF929, $AN$26:$AN$35, 0)), MATCH($AK929, $AP$25:$AV$25, 0), IF($Y$20="B", 2, 1)), 0)</f>
        <v>0</v>
      </c>
      <c r="AF929" s="244" t="str">
        <f t="shared" si="198"/>
        <v>-</v>
      </c>
      <c r="AG929" s="244" t="str">
        <f t="shared" si="205"/>
        <v>-</v>
      </c>
      <c r="AH929" s="245" t="str">
        <f t="shared" si="206"/>
        <v>-</v>
      </c>
      <c r="AI929" s="245" t="str">
        <f t="shared" si="207"/>
        <v>-</v>
      </c>
      <c r="AJ929" s="245" t="str" cm="1">
        <f t="array" ref="AJ929">IF($AG929=1, IF(ISBLANK($L929), "!", $L929), IFERROR(_xlfn.SWITCH(TRUE, AH929&lt;=0.5, "A", AH929&lt;=1, "B", AH929&lt;=1.5, "C", AH929&lt;=2, "D", AH929&lt;=2.5, "E", AH929&lt;=3, "F", AH929&lt;=1000, "G"), "-"))</f>
        <v>-</v>
      </c>
      <c r="AK929" s="245" t="str">
        <f t="shared" si="208"/>
        <v>-</v>
      </c>
      <c r="AL929" s="246" t="str">
        <f t="shared" si="209"/>
        <v>-</v>
      </c>
      <c r="AM929" s="237"/>
      <c r="AN929" s="237"/>
      <c r="AO929" s="237"/>
      <c r="AP929" s="237"/>
      <c r="AQ929" s="237"/>
      <c r="AR929" s="237"/>
      <c r="AS929" s="237"/>
      <c r="AT929" s="237"/>
      <c r="AU929" s="237"/>
      <c r="AV929" s="237"/>
      <c r="AW929" s="13"/>
      <c r="AX929" s="13"/>
    </row>
    <row r="930" spans="1:50" ht="12.75" customHeight="1" x14ac:dyDescent="0.2">
      <c r="A930" s="144">
        <f t="shared" si="196"/>
        <v>16</v>
      </c>
      <c r="B930" s="9">
        <v>907</v>
      </c>
      <c r="C930" s="213"/>
      <c r="D930" s="214"/>
      <c r="E930" s="79" t="str">
        <f>IF(ISBLANK(D930), "", VLOOKUP(D930, Z!$A$2:$C$4127, 3, FALSE))</f>
        <v/>
      </c>
      <c r="F930" s="215"/>
      <c r="G930" s="216"/>
      <c r="H930" s="217" t="b">
        <v>0</v>
      </c>
      <c r="I930" s="217" t="b">
        <v>0</v>
      </c>
      <c r="J930" s="152" t="str">
        <f t="shared" si="199"/>
        <v>-</v>
      </c>
      <c r="K930" s="218"/>
      <c r="L930" s="219"/>
      <c r="M930" s="220"/>
      <c r="N930" s="152" t="str">
        <f t="shared" si="200"/>
        <v>-</v>
      </c>
      <c r="O930" s="221"/>
      <c r="P930" s="222"/>
      <c r="Q930" s="214"/>
      <c r="R930" s="223"/>
      <c r="S930" s="213"/>
      <c r="T930" s="214"/>
      <c r="U930" s="79" t="str">
        <f>IF(ISBLANK(T930), "", VLOOKUP(T930, Z!$A$2:$C$4127, 3, FALSE))</f>
        <v/>
      </c>
      <c r="V930" s="225"/>
      <c r="W930" s="160">
        <f t="shared" si="201"/>
        <v>0</v>
      </c>
      <c r="X930" s="237"/>
      <c r="Y930" s="241">
        <f t="shared" si="202"/>
        <v>0</v>
      </c>
      <c r="Z930" s="242">
        <f t="shared" si="203"/>
        <v>15</v>
      </c>
      <c r="AA930" s="242">
        <v>0.75</v>
      </c>
      <c r="AB930" s="242">
        <f t="shared" si="197"/>
        <v>1.8</v>
      </c>
      <c r="AC930" s="242">
        <f t="shared" si="204"/>
        <v>43</v>
      </c>
      <c r="AD930" s="241" t="str" cm="1">
        <f t="array" ref="AD930">IFERROR(INDEX($AO$26:$AO$35, AF930), "-")</f>
        <v>-</v>
      </c>
      <c r="AE930" s="243" cm="1">
        <f t="array" ref="AE930">IFERROR(INDEX(($AP$26:$AS$35,$AP$36:$AV$40), IF($Y$20="B", MATCH($AF930, $AN$36:$AN$40, 0), MATCH($AF930, $AN$26:$AN$35, 0)), MATCH($AK930, $AP$25:$AV$25, 0), IF($Y$20="B", 2, 1)), 0)</f>
        <v>0</v>
      </c>
      <c r="AF930" s="244" t="str">
        <f t="shared" si="198"/>
        <v>-</v>
      </c>
      <c r="AG930" s="244" t="str">
        <f t="shared" si="205"/>
        <v>-</v>
      </c>
      <c r="AH930" s="245" t="str">
        <f t="shared" si="206"/>
        <v>-</v>
      </c>
      <c r="AI930" s="245" t="str">
        <f t="shared" si="207"/>
        <v>-</v>
      </c>
      <c r="AJ930" s="245" t="str" cm="1">
        <f t="array" ref="AJ930">IF($AG930=1, IF(ISBLANK($L930), "!", $L930), IFERROR(_xlfn.SWITCH(TRUE, AH930&lt;=0.5, "A", AH930&lt;=1, "B", AH930&lt;=1.5, "C", AH930&lt;=2, "D", AH930&lt;=2.5, "E", AH930&lt;=3, "F", AH930&lt;=1000, "G"), "-"))</f>
        <v>-</v>
      </c>
      <c r="AK930" s="245" t="str">
        <f t="shared" si="208"/>
        <v>-</v>
      </c>
      <c r="AL930" s="246" t="str">
        <f t="shared" si="209"/>
        <v>-</v>
      </c>
      <c r="AM930" s="237"/>
      <c r="AN930" s="237"/>
      <c r="AO930" s="237"/>
      <c r="AP930" s="237"/>
      <c r="AQ930" s="237"/>
      <c r="AR930" s="237"/>
      <c r="AS930" s="237"/>
      <c r="AT930" s="237"/>
      <c r="AU930" s="237"/>
      <c r="AV930" s="237"/>
      <c r="AW930" s="13"/>
      <c r="AX930" s="13"/>
    </row>
    <row r="931" spans="1:50" ht="12.75" customHeight="1" x14ac:dyDescent="0.2">
      <c r="A931" s="144">
        <f t="shared" si="196"/>
        <v>16</v>
      </c>
      <c r="B931" s="9">
        <v>908</v>
      </c>
      <c r="C931" s="213"/>
      <c r="D931" s="214"/>
      <c r="E931" s="79" t="str">
        <f>IF(ISBLANK(D931), "", VLOOKUP(D931, Z!$A$2:$C$4127, 3, FALSE))</f>
        <v/>
      </c>
      <c r="F931" s="215"/>
      <c r="G931" s="216"/>
      <c r="H931" s="217" t="b">
        <v>0</v>
      </c>
      <c r="I931" s="217" t="b">
        <v>0</v>
      </c>
      <c r="J931" s="152" t="str">
        <f t="shared" si="199"/>
        <v>-</v>
      </c>
      <c r="K931" s="218"/>
      <c r="L931" s="219"/>
      <c r="M931" s="220"/>
      <c r="N931" s="152" t="str">
        <f t="shared" si="200"/>
        <v>-</v>
      </c>
      <c r="O931" s="221"/>
      <c r="P931" s="222"/>
      <c r="Q931" s="214"/>
      <c r="R931" s="223"/>
      <c r="S931" s="213"/>
      <c r="T931" s="214"/>
      <c r="U931" s="79" t="str">
        <f>IF(ISBLANK(T931), "", VLOOKUP(T931, Z!$A$2:$C$4127, 3, FALSE))</f>
        <v/>
      </c>
      <c r="V931" s="225"/>
      <c r="W931" s="160">
        <f t="shared" si="201"/>
        <v>0</v>
      </c>
      <c r="X931" s="237"/>
      <c r="Y931" s="241">
        <f t="shared" si="202"/>
        <v>0</v>
      </c>
      <c r="Z931" s="242">
        <f t="shared" si="203"/>
        <v>15</v>
      </c>
      <c r="AA931" s="242">
        <v>0.75</v>
      </c>
      <c r="AB931" s="242">
        <f t="shared" si="197"/>
        <v>1.8</v>
      </c>
      <c r="AC931" s="242">
        <f t="shared" si="204"/>
        <v>43</v>
      </c>
      <c r="AD931" s="241" t="str" cm="1">
        <f t="array" ref="AD931">IFERROR(INDEX($AO$26:$AO$35, AF931), "-")</f>
        <v>-</v>
      </c>
      <c r="AE931" s="243" cm="1">
        <f t="array" ref="AE931">IFERROR(INDEX(($AP$26:$AS$35,$AP$36:$AV$40), IF($Y$20="B", MATCH($AF931, $AN$36:$AN$40, 0), MATCH($AF931, $AN$26:$AN$35, 0)), MATCH($AK931, $AP$25:$AV$25, 0), IF($Y$20="B", 2, 1)), 0)</f>
        <v>0</v>
      </c>
      <c r="AF931" s="244" t="str">
        <f t="shared" si="198"/>
        <v>-</v>
      </c>
      <c r="AG931" s="244" t="str">
        <f t="shared" si="205"/>
        <v>-</v>
      </c>
      <c r="AH931" s="245" t="str">
        <f t="shared" si="206"/>
        <v>-</v>
      </c>
      <c r="AI931" s="245" t="str">
        <f t="shared" si="207"/>
        <v>-</v>
      </c>
      <c r="AJ931" s="245" t="str" cm="1">
        <f t="array" ref="AJ931">IF($AG931=1, IF(ISBLANK($L931), "!", $L931), IFERROR(_xlfn.SWITCH(TRUE, AH931&lt;=0.5, "A", AH931&lt;=1, "B", AH931&lt;=1.5, "C", AH931&lt;=2, "D", AH931&lt;=2.5, "E", AH931&lt;=3, "F", AH931&lt;=1000, "G"), "-"))</f>
        <v>-</v>
      </c>
      <c r="AK931" s="245" t="str">
        <f t="shared" si="208"/>
        <v>-</v>
      </c>
      <c r="AL931" s="246" t="str">
        <f t="shared" si="209"/>
        <v>-</v>
      </c>
      <c r="AM931" s="237"/>
      <c r="AN931" s="237"/>
      <c r="AO931" s="237"/>
      <c r="AP931" s="237"/>
      <c r="AQ931" s="237"/>
      <c r="AR931" s="237"/>
      <c r="AS931" s="237"/>
      <c r="AT931" s="237"/>
      <c r="AU931" s="237"/>
      <c r="AV931" s="237"/>
      <c r="AW931" s="13"/>
      <c r="AX931" s="13"/>
    </row>
    <row r="932" spans="1:50" ht="12.75" customHeight="1" x14ac:dyDescent="0.2">
      <c r="A932" s="144">
        <f t="shared" si="196"/>
        <v>16</v>
      </c>
      <c r="B932" s="9">
        <v>909</v>
      </c>
      <c r="C932" s="213"/>
      <c r="D932" s="214"/>
      <c r="E932" s="79" t="str">
        <f>IF(ISBLANK(D932), "", VLOOKUP(D932, Z!$A$2:$C$4127, 3, FALSE))</f>
        <v/>
      </c>
      <c r="F932" s="215"/>
      <c r="G932" s="216"/>
      <c r="H932" s="217" t="b">
        <v>0</v>
      </c>
      <c r="I932" s="217" t="b">
        <v>0</v>
      </c>
      <c r="J932" s="152" t="str">
        <f t="shared" si="199"/>
        <v>-</v>
      </c>
      <c r="K932" s="218"/>
      <c r="L932" s="219"/>
      <c r="M932" s="220"/>
      <c r="N932" s="152" t="str">
        <f t="shared" si="200"/>
        <v>-</v>
      </c>
      <c r="O932" s="221"/>
      <c r="P932" s="222"/>
      <c r="Q932" s="214"/>
      <c r="R932" s="223"/>
      <c r="S932" s="213"/>
      <c r="T932" s="214"/>
      <c r="U932" s="79" t="str">
        <f>IF(ISBLANK(T932), "", VLOOKUP(T932, Z!$A$2:$C$4127, 3, FALSE))</f>
        <v/>
      </c>
      <c r="V932" s="225"/>
      <c r="W932" s="160">
        <f t="shared" si="201"/>
        <v>0</v>
      </c>
      <c r="X932" s="237"/>
      <c r="Y932" s="241">
        <f t="shared" si="202"/>
        <v>0</v>
      </c>
      <c r="Z932" s="242">
        <f t="shared" si="203"/>
        <v>15</v>
      </c>
      <c r="AA932" s="242">
        <v>0.75</v>
      </c>
      <c r="AB932" s="242">
        <f t="shared" si="197"/>
        <v>1.8</v>
      </c>
      <c r="AC932" s="242">
        <f t="shared" si="204"/>
        <v>43</v>
      </c>
      <c r="AD932" s="241" t="str" cm="1">
        <f t="array" ref="AD932">IFERROR(INDEX($AO$26:$AO$35, AF932), "-")</f>
        <v>-</v>
      </c>
      <c r="AE932" s="243" cm="1">
        <f t="array" ref="AE932">IFERROR(INDEX(($AP$26:$AS$35,$AP$36:$AV$40), IF($Y$20="B", MATCH($AF932, $AN$36:$AN$40, 0), MATCH($AF932, $AN$26:$AN$35, 0)), MATCH($AK932, $AP$25:$AV$25, 0), IF($Y$20="B", 2, 1)), 0)</f>
        <v>0</v>
      </c>
      <c r="AF932" s="244" t="str">
        <f t="shared" si="198"/>
        <v>-</v>
      </c>
      <c r="AG932" s="244" t="str">
        <f t="shared" si="205"/>
        <v>-</v>
      </c>
      <c r="AH932" s="245" t="str">
        <f t="shared" si="206"/>
        <v>-</v>
      </c>
      <c r="AI932" s="245" t="str">
        <f t="shared" si="207"/>
        <v>-</v>
      </c>
      <c r="AJ932" s="245" t="str" cm="1">
        <f t="array" ref="AJ932">IF($AG932=1, IF(ISBLANK($L932), "!", $L932), IFERROR(_xlfn.SWITCH(TRUE, AH932&lt;=0.5, "A", AH932&lt;=1, "B", AH932&lt;=1.5, "C", AH932&lt;=2, "D", AH932&lt;=2.5, "E", AH932&lt;=3, "F", AH932&lt;=1000, "G"), "-"))</f>
        <v>-</v>
      </c>
      <c r="AK932" s="245" t="str">
        <f t="shared" si="208"/>
        <v>-</v>
      </c>
      <c r="AL932" s="246" t="str">
        <f t="shared" si="209"/>
        <v>-</v>
      </c>
      <c r="AM932" s="237"/>
      <c r="AN932" s="237"/>
      <c r="AO932" s="237"/>
      <c r="AP932" s="237"/>
      <c r="AQ932" s="237"/>
      <c r="AR932" s="237"/>
      <c r="AS932" s="237"/>
      <c r="AT932" s="237"/>
      <c r="AU932" s="237"/>
      <c r="AV932" s="237"/>
      <c r="AW932" s="13"/>
      <c r="AX932" s="13"/>
    </row>
    <row r="933" spans="1:50" ht="12.75" customHeight="1" x14ac:dyDescent="0.2">
      <c r="A933" s="144">
        <f t="shared" si="196"/>
        <v>16</v>
      </c>
      <c r="B933" s="9">
        <v>910</v>
      </c>
      <c r="C933" s="213"/>
      <c r="D933" s="214"/>
      <c r="E933" s="79" t="str">
        <f>IF(ISBLANK(D933), "", VLOOKUP(D933, Z!$A$2:$C$4127, 3, FALSE))</f>
        <v/>
      </c>
      <c r="F933" s="215"/>
      <c r="G933" s="216"/>
      <c r="H933" s="217" t="b">
        <v>0</v>
      </c>
      <c r="I933" s="217" t="b">
        <v>0</v>
      </c>
      <c r="J933" s="152" t="str">
        <f t="shared" si="199"/>
        <v>-</v>
      </c>
      <c r="K933" s="218"/>
      <c r="L933" s="219"/>
      <c r="M933" s="220"/>
      <c r="N933" s="152" t="str">
        <f t="shared" si="200"/>
        <v>-</v>
      </c>
      <c r="O933" s="221"/>
      <c r="P933" s="222"/>
      <c r="Q933" s="214"/>
      <c r="R933" s="223"/>
      <c r="S933" s="213"/>
      <c r="T933" s="214"/>
      <c r="U933" s="79" t="str">
        <f>IF(ISBLANK(T933), "", VLOOKUP(T933, Z!$A$2:$C$4127, 3, FALSE))</f>
        <v/>
      </c>
      <c r="V933" s="225"/>
      <c r="W933" s="160">
        <f t="shared" si="201"/>
        <v>0</v>
      </c>
      <c r="X933" s="237"/>
      <c r="Y933" s="241">
        <f t="shared" si="202"/>
        <v>0</v>
      </c>
      <c r="Z933" s="242">
        <f t="shared" si="203"/>
        <v>15</v>
      </c>
      <c r="AA933" s="242">
        <v>0.75</v>
      </c>
      <c r="AB933" s="242">
        <f t="shared" si="197"/>
        <v>1.8</v>
      </c>
      <c r="AC933" s="242">
        <f t="shared" si="204"/>
        <v>43</v>
      </c>
      <c r="AD933" s="241" t="str" cm="1">
        <f t="array" ref="AD933">IFERROR(INDEX($AO$26:$AO$35, AF933), "-")</f>
        <v>-</v>
      </c>
      <c r="AE933" s="243" cm="1">
        <f t="array" ref="AE933">IFERROR(INDEX(($AP$26:$AS$35,$AP$36:$AV$40), IF($Y$20="B", MATCH($AF933, $AN$36:$AN$40, 0), MATCH($AF933, $AN$26:$AN$35, 0)), MATCH($AK933, $AP$25:$AV$25, 0), IF($Y$20="B", 2, 1)), 0)</f>
        <v>0</v>
      </c>
      <c r="AF933" s="244" t="str">
        <f t="shared" si="198"/>
        <v>-</v>
      </c>
      <c r="AG933" s="244" t="str">
        <f t="shared" si="205"/>
        <v>-</v>
      </c>
      <c r="AH933" s="245" t="str">
        <f t="shared" si="206"/>
        <v>-</v>
      </c>
      <c r="AI933" s="245" t="str">
        <f t="shared" si="207"/>
        <v>-</v>
      </c>
      <c r="AJ933" s="245" t="str" cm="1">
        <f t="array" ref="AJ933">IF($AG933=1, IF(ISBLANK($L933), "!", $L933), IFERROR(_xlfn.SWITCH(TRUE, AH933&lt;=0.5, "A", AH933&lt;=1, "B", AH933&lt;=1.5, "C", AH933&lt;=2, "D", AH933&lt;=2.5, "E", AH933&lt;=3, "F", AH933&lt;=1000, "G"), "-"))</f>
        <v>-</v>
      </c>
      <c r="AK933" s="245" t="str">
        <f t="shared" si="208"/>
        <v>-</v>
      </c>
      <c r="AL933" s="246" t="str">
        <f t="shared" si="209"/>
        <v>-</v>
      </c>
      <c r="AM933" s="237"/>
      <c r="AN933" s="237"/>
      <c r="AO933" s="237"/>
      <c r="AP933" s="237"/>
      <c r="AQ933" s="237"/>
      <c r="AR933" s="237"/>
      <c r="AS933" s="237"/>
      <c r="AT933" s="237"/>
      <c r="AU933" s="237"/>
      <c r="AV933" s="237"/>
      <c r="AW933" s="13"/>
      <c r="AX933" s="13"/>
    </row>
    <row r="934" spans="1:50" ht="12.75" customHeight="1" x14ac:dyDescent="0.2">
      <c r="A934" s="144">
        <f t="shared" si="196"/>
        <v>16</v>
      </c>
      <c r="B934" s="9">
        <v>911</v>
      </c>
      <c r="C934" s="213"/>
      <c r="D934" s="214"/>
      <c r="E934" s="79" t="str">
        <f>IF(ISBLANK(D934), "", VLOOKUP(D934, Z!$A$2:$C$4127, 3, FALSE))</f>
        <v/>
      </c>
      <c r="F934" s="215"/>
      <c r="G934" s="216"/>
      <c r="H934" s="217" t="b">
        <v>0</v>
      </c>
      <c r="I934" s="217" t="b">
        <v>0</v>
      </c>
      <c r="J934" s="152" t="str">
        <f t="shared" si="199"/>
        <v>-</v>
      </c>
      <c r="K934" s="218"/>
      <c r="L934" s="219"/>
      <c r="M934" s="220"/>
      <c r="N934" s="152" t="str">
        <f t="shared" si="200"/>
        <v>-</v>
      </c>
      <c r="O934" s="221"/>
      <c r="P934" s="222"/>
      <c r="Q934" s="214"/>
      <c r="R934" s="223"/>
      <c r="S934" s="213"/>
      <c r="T934" s="214"/>
      <c r="U934" s="79" t="str">
        <f>IF(ISBLANK(T934), "", VLOOKUP(T934, Z!$A$2:$C$4127, 3, FALSE))</f>
        <v/>
      </c>
      <c r="V934" s="225"/>
      <c r="W934" s="160">
        <f t="shared" si="201"/>
        <v>0</v>
      </c>
      <c r="X934" s="237"/>
      <c r="Y934" s="241">
        <f t="shared" si="202"/>
        <v>0</v>
      </c>
      <c r="Z934" s="242">
        <f t="shared" si="203"/>
        <v>15</v>
      </c>
      <c r="AA934" s="242">
        <v>0.75</v>
      </c>
      <c r="AB934" s="242">
        <f t="shared" si="197"/>
        <v>1.8</v>
      </c>
      <c r="AC934" s="242">
        <f t="shared" si="204"/>
        <v>43</v>
      </c>
      <c r="AD934" s="241" t="str" cm="1">
        <f t="array" ref="AD934">IFERROR(INDEX($AO$26:$AO$35, AF934), "-")</f>
        <v>-</v>
      </c>
      <c r="AE934" s="243" cm="1">
        <f t="array" ref="AE934">IFERROR(INDEX(($AP$26:$AS$35,$AP$36:$AV$40), IF($Y$20="B", MATCH($AF934, $AN$36:$AN$40, 0), MATCH($AF934, $AN$26:$AN$35, 0)), MATCH($AK934, $AP$25:$AV$25, 0), IF($Y$20="B", 2, 1)), 0)</f>
        <v>0</v>
      </c>
      <c r="AF934" s="244" t="str">
        <f t="shared" si="198"/>
        <v>-</v>
      </c>
      <c r="AG934" s="244" t="str">
        <f t="shared" si="205"/>
        <v>-</v>
      </c>
      <c r="AH934" s="245" t="str">
        <f t="shared" si="206"/>
        <v>-</v>
      </c>
      <c r="AI934" s="245" t="str">
        <f t="shared" si="207"/>
        <v>-</v>
      </c>
      <c r="AJ934" s="245" t="str" cm="1">
        <f t="array" ref="AJ934">IF($AG934=1, IF(ISBLANK($L934), "!", $L934), IFERROR(_xlfn.SWITCH(TRUE, AH934&lt;=0.5, "A", AH934&lt;=1, "B", AH934&lt;=1.5, "C", AH934&lt;=2, "D", AH934&lt;=2.5, "E", AH934&lt;=3, "F", AH934&lt;=1000, "G"), "-"))</f>
        <v>-</v>
      </c>
      <c r="AK934" s="245" t="str">
        <f t="shared" si="208"/>
        <v>-</v>
      </c>
      <c r="AL934" s="246" t="str">
        <f t="shared" si="209"/>
        <v>-</v>
      </c>
      <c r="AM934" s="237"/>
      <c r="AN934" s="237"/>
      <c r="AO934" s="237"/>
      <c r="AP934" s="237"/>
      <c r="AQ934" s="237"/>
      <c r="AR934" s="237"/>
      <c r="AS934" s="237"/>
      <c r="AT934" s="237"/>
      <c r="AU934" s="237"/>
      <c r="AV934" s="237"/>
      <c r="AW934" s="13"/>
      <c r="AX934" s="13"/>
    </row>
    <row r="935" spans="1:50" ht="12.75" customHeight="1" x14ac:dyDescent="0.2">
      <c r="A935" s="144">
        <f t="shared" si="196"/>
        <v>16</v>
      </c>
      <c r="B935" s="9">
        <v>912</v>
      </c>
      <c r="C935" s="213"/>
      <c r="D935" s="214"/>
      <c r="E935" s="79" t="str">
        <f>IF(ISBLANK(D935), "", VLOOKUP(D935, Z!$A$2:$C$4127, 3, FALSE))</f>
        <v/>
      </c>
      <c r="F935" s="215"/>
      <c r="G935" s="216"/>
      <c r="H935" s="217" t="b">
        <v>0</v>
      </c>
      <c r="I935" s="217" t="b">
        <v>0</v>
      </c>
      <c r="J935" s="152" t="str">
        <f t="shared" si="199"/>
        <v>-</v>
      </c>
      <c r="K935" s="218"/>
      <c r="L935" s="219"/>
      <c r="M935" s="220"/>
      <c r="N935" s="152" t="str">
        <f t="shared" si="200"/>
        <v>-</v>
      </c>
      <c r="O935" s="221"/>
      <c r="P935" s="222"/>
      <c r="Q935" s="214"/>
      <c r="R935" s="223"/>
      <c r="S935" s="213"/>
      <c r="T935" s="214"/>
      <c r="U935" s="79" t="str">
        <f>IF(ISBLANK(T935), "", VLOOKUP(T935, Z!$A$2:$C$4127, 3, FALSE))</f>
        <v/>
      </c>
      <c r="V935" s="225"/>
      <c r="W935" s="160">
        <f t="shared" si="201"/>
        <v>0</v>
      </c>
      <c r="X935" s="237"/>
      <c r="Y935" s="241">
        <f t="shared" si="202"/>
        <v>0</v>
      </c>
      <c r="Z935" s="242">
        <f t="shared" si="203"/>
        <v>15</v>
      </c>
      <c r="AA935" s="242">
        <v>0.75</v>
      </c>
      <c r="AB935" s="242">
        <f t="shared" si="197"/>
        <v>1.8</v>
      </c>
      <c r="AC935" s="242">
        <f t="shared" si="204"/>
        <v>43</v>
      </c>
      <c r="AD935" s="241" t="str" cm="1">
        <f t="array" ref="AD935">IFERROR(INDEX($AO$26:$AO$35, AF935), "-")</f>
        <v>-</v>
      </c>
      <c r="AE935" s="243" cm="1">
        <f t="array" ref="AE935">IFERROR(INDEX(($AP$26:$AS$35,$AP$36:$AV$40), IF($Y$20="B", MATCH($AF935, $AN$36:$AN$40, 0), MATCH($AF935, $AN$26:$AN$35, 0)), MATCH($AK935, $AP$25:$AV$25, 0), IF($Y$20="B", 2, 1)), 0)</f>
        <v>0</v>
      </c>
      <c r="AF935" s="244" t="str">
        <f t="shared" si="198"/>
        <v>-</v>
      </c>
      <c r="AG935" s="244" t="str">
        <f t="shared" si="205"/>
        <v>-</v>
      </c>
      <c r="AH935" s="245" t="str">
        <f t="shared" si="206"/>
        <v>-</v>
      </c>
      <c r="AI935" s="245" t="str">
        <f t="shared" si="207"/>
        <v>-</v>
      </c>
      <c r="AJ935" s="245" t="str" cm="1">
        <f t="array" ref="AJ935">IF($AG935=1, IF(ISBLANK($L935), "!", $L935), IFERROR(_xlfn.SWITCH(TRUE, AH935&lt;=0.5, "A", AH935&lt;=1, "B", AH935&lt;=1.5, "C", AH935&lt;=2, "D", AH935&lt;=2.5, "E", AH935&lt;=3, "F", AH935&lt;=1000, "G"), "-"))</f>
        <v>-</v>
      </c>
      <c r="AK935" s="245" t="str">
        <f t="shared" si="208"/>
        <v>-</v>
      </c>
      <c r="AL935" s="246" t="str">
        <f t="shared" si="209"/>
        <v>-</v>
      </c>
      <c r="AM935" s="237"/>
      <c r="AN935" s="237"/>
      <c r="AO935" s="237"/>
      <c r="AP935" s="237"/>
      <c r="AQ935" s="237"/>
      <c r="AR935" s="237"/>
      <c r="AS935" s="237"/>
      <c r="AT935" s="237"/>
      <c r="AU935" s="237"/>
      <c r="AV935" s="237"/>
      <c r="AW935" s="13"/>
      <c r="AX935" s="13"/>
    </row>
    <row r="936" spans="1:50" ht="12.75" customHeight="1" x14ac:dyDescent="0.2">
      <c r="A936" s="144">
        <f t="shared" si="196"/>
        <v>16</v>
      </c>
      <c r="B936" s="9">
        <v>913</v>
      </c>
      <c r="C936" s="213"/>
      <c r="D936" s="214"/>
      <c r="E936" s="79" t="str">
        <f>IF(ISBLANK(D936), "", VLOOKUP(D936, Z!$A$2:$C$4127, 3, FALSE))</f>
        <v/>
      </c>
      <c r="F936" s="215"/>
      <c r="G936" s="216"/>
      <c r="H936" s="217" t="b">
        <v>0</v>
      </c>
      <c r="I936" s="217" t="b">
        <v>0</v>
      </c>
      <c r="J936" s="152" t="str">
        <f t="shared" si="199"/>
        <v>-</v>
      </c>
      <c r="K936" s="218"/>
      <c r="L936" s="219"/>
      <c r="M936" s="220"/>
      <c r="N936" s="152" t="str">
        <f t="shared" si="200"/>
        <v>-</v>
      </c>
      <c r="O936" s="221"/>
      <c r="P936" s="222"/>
      <c r="Q936" s="214"/>
      <c r="R936" s="223"/>
      <c r="S936" s="213"/>
      <c r="T936" s="214"/>
      <c r="U936" s="79" t="str">
        <f>IF(ISBLANK(T936), "", VLOOKUP(T936, Z!$A$2:$C$4127, 3, FALSE))</f>
        <v/>
      </c>
      <c r="V936" s="225"/>
      <c r="W936" s="160">
        <f t="shared" si="201"/>
        <v>0</v>
      </c>
      <c r="X936" s="237"/>
      <c r="Y936" s="241">
        <f t="shared" si="202"/>
        <v>0</v>
      </c>
      <c r="Z936" s="242">
        <f t="shared" si="203"/>
        <v>15</v>
      </c>
      <c r="AA936" s="242">
        <v>0.75</v>
      </c>
      <c r="AB936" s="242">
        <f t="shared" si="197"/>
        <v>1.8</v>
      </c>
      <c r="AC936" s="242">
        <f t="shared" si="204"/>
        <v>43</v>
      </c>
      <c r="AD936" s="241" t="str" cm="1">
        <f t="array" ref="AD936">IFERROR(INDEX($AO$26:$AO$35, AF936), "-")</f>
        <v>-</v>
      </c>
      <c r="AE936" s="243" cm="1">
        <f t="array" ref="AE936">IFERROR(INDEX(($AP$26:$AS$35,$AP$36:$AV$40), IF($Y$20="B", MATCH($AF936, $AN$36:$AN$40, 0), MATCH($AF936, $AN$26:$AN$35, 0)), MATCH($AK936, $AP$25:$AV$25, 0), IF($Y$20="B", 2, 1)), 0)</f>
        <v>0</v>
      </c>
      <c r="AF936" s="244" t="str">
        <f t="shared" si="198"/>
        <v>-</v>
      </c>
      <c r="AG936" s="244" t="str">
        <f t="shared" si="205"/>
        <v>-</v>
      </c>
      <c r="AH936" s="245" t="str">
        <f t="shared" si="206"/>
        <v>-</v>
      </c>
      <c r="AI936" s="245" t="str">
        <f t="shared" si="207"/>
        <v>-</v>
      </c>
      <c r="AJ936" s="245" t="str" cm="1">
        <f t="array" ref="AJ936">IF($AG936=1, IF(ISBLANK($L936), "!", $L936), IFERROR(_xlfn.SWITCH(TRUE, AH936&lt;=0.5, "A", AH936&lt;=1, "B", AH936&lt;=1.5, "C", AH936&lt;=2, "D", AH936&lt;=2.5, "E", AH936&lt;=3, "F", AH936&lt;=1000, "G"), "-"))</f>
        <v>-</v>
      </c>
      <c r="AK936" s="245" t="str">
        <f t="shared" si="208"/>
        <v>-</v>
      </c>
      <c r="AL936" s="246" t="str">
        <f t="shared" si="209"/>
        <v>-</v>
      </c>
      <c r="AM936" s="237"/>
      <c r="AN936" s="237"/>
      <c r="AO936" s="237"/>
      <c r="AP936" s="237"/>
      <c r="AQ936" s="237"/>
      <c r="AR936" s="237"/>
      <c r="AS936" s="237"/>
      <c r="AT936" s="237"/>
      <c r="AU936" s="237"/>
      <c r="AV936" s="237"/>
      <c r="AW936" s="13"/>
      <c r="AX936" s="13"/>
    </row>
    <row r="937" spans="1:50" ht="12.75" customHeight="1" x14ac:dyDescent="0.2">
      <c r="A937" s="144">
        <f t="shared" si="196"/>
        <v>16</v>
      </c>
      <c r="B937" s="9">
        <v>914</v>
      </c>
      <c r="C937" s="213"/>
      <c r="D937" s="214"/>
      <c r="E937" s="79" t="str">
        <f>IF(ISBLANK(D937), "", VLOOKUP(D937, Z!$A$2:$C$4127, 3, FALSE))</f>
        <v/>
      </c>
      <c r="F937" s="215"/>
      <c r="G937" s="216"/>
      <c r="H937" s="217" t="b">
        <v>0</v>
      </c>
      <c r="I937" s="217" t="b">
        <v>0</v>
      </c>
      <c r="J937" s="152" t="str">
        <f t="shared" si="199"/>
        <v>-</v>
      </c>
      <c r="K937" s="218"/>
      <c r="L937" s="219"/>
      <c r="M937" s="220"/>
      <c r="N937" s="152" t="str">
        <f t="shared" si="200"/>
        <v>-</v>
      </c>
      <c r="O937" s="221"/>
      <c r="P937" s="222"/>
      <c r="Q937" s="214"/>
      <c r="R937" s="223"/>
      <c r="S937" s="213"/>
      <c r="T937" s="214"/>
      <c r="U937" s="79" t="str">
        <f>IF(ISBLANK(T937), "", VLOOKUP(T937, Z!$A$2:$C$4127, 3, FALSE))</f>
        <v/>
      </c>
      <c r="V937" s="225"/>
      <c r="W937" s="160">
        <f t="shared" si="201"/>
        <v>0</v>
      </c>
      <c r="X937" s="237"/>
      <c r="Y937" s="241">
        <f t="shared" si="202"/>
        <v>0</v>
      </c>
      <c r="Z937" s="242">
        <f t="shared" si="203"/>
        <v>15</v>
      </c>
      <c r="AA937" s="242">
        <v>0.75</v>
      </c>
      <c r="AB937" s="242">
        <f t="shared" si="197"/>
        <v>1.8</v>
      </c>
      <c r="AC937" s="242">
        <f t="shared" si="204"/>
        <v>43</v>
      </c>
      <c r="AD937" s="241" t="str" cm="1">
        <f t="array" ref="AD937">IFERROR(INDEX($AO$26:$AO$35, AF937), "-")</f>
        <v>-</v>
      </c>
      <c r="AE937" s="243" cm="1">
        <f t="array" ref="AE937">IFERROR(INDEX(($AP$26:$AS$35,$AP$36:$AV$40), IF($Y$20="B", MATCH($AF937, $AN$36:$AN$40, 0), MATCH($AF937, $AN$26:$AN$35, 0)), MATCH($AK937, $AP$25:$AV$25, 0), IF($Y$20="B", 2, 1)), 0)</f>
        <v>0</v>
      </c>
      <c r="AF937" s="244" t="str">
        <f t="shared" si="198"/>
        <v>-</v>
      </c>
      <c r="AG937" s="244" t="str">
        <f t="shared" si="205"/>
        <v>-</v>
      </c>
      <c r="AH937" s="245" t="str">
        <f t="shared" si="206"/>
        <v>-</v>
      </c>
      <c r="AI937" s="245" t="str">
        <f t="shared" si="207"/>
        <v>-</v>
      </c>
      <c r="AJ937" s="245" t="str" cm="1">
        <f t="array" ref="AJ937">IF($AG937=1, IF(ISBLANK($L937), "!", $L937), IFERROR(_xlfn.SWITCH(TRUE, AH937&lt;=0.5, "A", AH937&lt;=1, "B", AH937&lt;=1.5, "C", AH937&lt;=2, "D", AH937&lt;=2.5, "E", AH937&lt;=3, "F", AH937&lt;=1000, "G"), "-"))</f>
        <v>-</v>
      </c>
      <c r="AK937" s="245" t="str">
        <f t="shared" si="208"/>
        <v>-</v>
      </c>
      <c r="AL937" s="246" t="str">
        <f t="shared" si="209"/>
        <v>-</v>
      </c>
      <c r="AM937" s="237"/>
      <c r="AN937" s="237"/>
      <c r="AO937" s="237"/>
      <c r="AP937" s="237"/>
      <c r="AQ937" s="237"/>
      <c r="AR937" s="237"/>
      <c r="AS937" s="237"/>
      <c r="AT937" s="237"/>
      <c r="AU937" s="237"/>
      <c r="AV937" s="237"/>
      <c r="AW937" s="13"/>
      <c r="AX937" s="13"/>
    </row>
    <row r="938" spans="1:50" ht="12.75" customHeight="1" x14ac:dyDescent="0.2">
      <c r="A938" s="144">
        <f t="shared" si="196"/>
        <v>16</v>
      </c>
      <c r="B938" s="9">
        <v>915</v>
      </c>
      <c r="C938" s="213"/>
      <c r="D938" s="214"/>
      <c r="E938" s="79" t="str">
        <f>IF(ISBLANK(D938), "", VLOOKUP(D938, Z!$A$2:$C$4127, 3, FALSE))</f>
        <v/>
      </c>
      <c r="F938" s="215"/>
      <c r="G938" s="216"/>
      <c r="H938" s="217" t="b">
        <v>0</v>
      </c>
      <c r="I938" s="217" t="b">
        <v>0</v>
      </c>
      <c r="J938" s="152" t="str">
        <f t="shared" si="199"/>
        <v>-</v>
      </c>
      <c r="K938" s="218"/>
      <c r="L938" s="219"/>
      <c r="M938" s="220"/>
      <c r="N938" s="152" t="str">
        <f t="shared" si="200"/>
        <v>-</v>
      </c>
      <c r="O938" s="221"/>
      <c r="P938" s="222"/>
      <c r="Q938" s="214"/>
      <c r="R938" s="223"/>
      <c r="S938" s="213"/>
      <c r="T938" s="214"/>
      <c r="U938" s="79" t="str">
        <f>IF(ISBLANK(T938), "", VLOOKUP(T938, Z!$A$2:$C$4127, 3, FALSE))</f>
        <v/>
      </c>
      <c r="V938" s="225"/>
      <c r="W938" s="160">
        <f t="shared" si="201"/>
        <v>0</v>
      </c>
      <c r="X938" s="237"/>
      <c r="Y938" s="241">
        <f t="shared" si="202"/>
        <v>0</v>
      </c>
      <c r="Z938" s="242">
        <f t="shared" si="203"/>
        <v>15</v>
      </c>
      <c r="AA938" s="242">
        <v>0.75</v>
      </c>
      <c r="AB938" s="242">
        <f t="shared" si="197"/>
        <v>1.8</v>
      </c>
      <c r="AC938" s="242">
        <f t="shared" si="204"/>
        <v>43</v>
      </c>
      <c r="AD938" s="241" t="str" cm="1">
        <f t="array" ref="AD938">IFERROR(INDEX($AO$26:$AO$35, AF938), "-")</f>
        <v>-</v>
      </c>
      <c r="AE938" s="243" cm="1">
        <f t="array" ref="AE938">IFERROR(INDEX(($AP$26:$AS$35,$AP$36:$AV$40), IF($Y$20="B", MATCH($AF938, $AN$36:$AN$40, 0), MATCH($AF938, $AN$26:$AN$35, 0)), MATCH($AK938, $AP$25:$AV$25, 0), IF($Y$20="B", 2, 1)), 0)</f>
        <v>0</v>
      </c>
      <c r="AF938" s="244" t="str">
        <f t="shared" si="198"/>
        <v>-</v>
      </c>
      <c r="AG938" s="244" t="str">
        <f t="shared" si="205"/>
        <v>-</v>
      </c>
      <c r="AH938" s="245" t="str">
        <f t="shared" si="206"/>
        <v>-</v>
      </c>
      <c r="AI938" s="245" t="str">
        <f t="shared" si="207"/>
        <v>-</v>
      </c>
      <c r="AJ938" s="245" t="str" cm="1">
        <f t="array" ref="AJ938">IF($AG938=1, IF(ISBLANK($L938), "!", $L938), IFERROR(_xlfn.SWITCH(TRUE, AH938&lt;=0.5, "A", AH938&lt;=1, "B", AH938&lt;=1.5, "C", AH938&lt;=2, "D", AH938&lt;=2.5, "E", AH938&lt;=3, "F", AH938&lt;=1000, "G"), "-"))</f>
        <v>-</v>
      </c>
      <c r="AK938" s="245" t="str">
        <f t="shared" si="208"/>
        <v>-</v>
      </c>
      <c r="AL938" s="246" t="str">
        <f t="shared" si="209"/>
        <v>-</v>
      </c>
      <c r="AM938" s="237"/>
      <c r="AN938" s="237"/>
      <c r="AO938" s="237"/>
      <c r="AP938" s="237"/>
      <c r="AQ938" s="237"/>
      <c r="AR938" s="237"/>
      <c r="AS938" s="237"/>
      <c r="AT938" s="237"/>
      <c r="AU938" s="237"/>
      <c r="AV938" s="237"/>
      <c r="AW938" s="13"/>
      <c r="AX938" s="13"/>
    </row>
    <row r="939" spans="1:50" ht="12.75" customHeight="1" x14ac:dyDescent="0.2">
      <c r="A939" s="144">
        <f t="shared" si="196"/>
        <v>16</v>
      </c>
      <c r="B939" s="9">
        <v>916</v>
      </c>
      <c r="C939" s="213"/>
      <c r="D939" s="214"/>
      <c r="E939" s="79" t="str">
        <f>IF(ISBLANK(D939), "", VLOOKUP(D939, Z!$A$2:$C$4127, 3, FALSE))</f>
        <v/>
      </c>
      <c r="F939" s="215"/>
      <c r="G939" s="216"/>
      <c r="H939" s="217" t="b">
        <v>0</v>
      </c>
      <c r="I939" s="217" t="b">
        <v>0</v>
      </c>
      <c r="J939" s="152" t="str">
        <f t="shared" si="199"/>
        <v>-</v>
      </c>
      <c r="K939" s="218"/>
      <c r="L939" s="219"/>
      <c r="M939" s="220"/>
      <c r="N939" s="152" t="str">
        <f t="shared" si="200"/>
        <v>-</v>
      </c>
      <c r="O939" s="221"/>
      <c r="P939" s="222"/>
      <c r="Q939" s="214"/>
      <c r="R939" s="223"/>
      <c r="S939" s="213"/>
      <c r="T939" s="214"/>
      <c r="U939" s="79" t="str">
        <f>IF(ISBLANK(T939), "", VLOOKUP(T939, Z!$A$2:$C$4127, 3, FALSE))</f>
        <v/>
      </c>
      <c r="V939" s="225"/>
      <c r="W939" s="160">
        <f t="shared" si="201"/>
        <v>0</v>
      </c>
      <c r="X939" s="237"/>
      <c r="Y939" s="241">
        <f t="shared" si="202"/>
        <v>0</v>
      </c>
      <c r="Z939" s="242">
        <f t="shared" si="203"/>
        <v>15</v>
      </c>
      <c r="AA939" s="242">
        <v>0.75</v>
      </c>
      <c r="AB939" s="242">
        <f t="shared" si="197"/>
        <v>1.8</v>
      </c>
      <c r="AC939" s="242">
        <f t="shared" si="204"/>
        <v>43</v>
      </c>
      <c r="AD939" s="241" t="str" cm="1">
        <f t="array" ref="AD939">IFERROR(INDEX($AO$26:$AO$35, AF939), "-")</f>
        <v>-</v>
      </c>
      <c r="AE939" s="243" cm="1">
        <f t="array" ref="AE939">IFERROR(INDEX(($AP$26:$AS$35,$AP$36:$AV$40), IF($Y$20="B", MATCH($AF939, $AN$36:$AN$40, 0), MATCH($AF939, $AN$26:$AN$35, 0)), MATCH($AK939, $AP$25:$AV$25, 0), IF($Y$20="B", 2, 1)), 0)</f>
        <v>0</v>
      </c>
      <c r="AF939" s="244" t="str">
        <f t="shared" si="198"/>
        <v>-</v>
      </c>
      <c r="AG939" s="244" t="str">
        <f t="shared" si="205"/>
        <v>-</v>
      </c>
      <c r="AH939" s="245" t="str">
        <f t="shared" si="206"/>
        <v>-</v>
      </c>
      <c r="AI939" s="245" t="str">
        <f t="shared" si="207"/>
        <v>-</v>
      </c>
      <c r="AJ939" s="245" t="str" cm="1">
        <f t="array" ref="AJ939">IF($AG939=1, IF(ISBLANK($L939), "!", $L939), IFERROR(_xlfn.SWITCH(TRUE, AH939&lt;=0.5, "A", AH939&lt;=1, "B", AH939&lt;=1.5, "C", AH939&lt;=2, "D", AH939&lt;=2.5, "E", AH939&lt;=3, "F", AH939&lt;=1000, "G"), "-"))</f>
        <v>-</v>
      </c>
      <c r="AK939" s="245" t="str">
        <f t="shared" si="208"/>
        <v>-</v>
      </c>
      <c r="AL939" s="246" t="str">
        <f t="shared" si="209"/>
        <v>-</v>
      </c>
      <c r="AM939" s="237"/>
      <c r="AN939" s="237"/>
      <c r="AO939" s="237"/>
      <c r="AP939" s="237"/>
      <c r="AQ939" s="237"/>
      <c r="AR939" s="237"/>
      <c r="AS939" s="237"/>
      <c r="AT939" s="237"/>
      <c r="AU939" s="237"/>
      <c r="AV939" s="237"/>
      <c r="AW939" s="13"/>
      <c r="AX939" s="13"/>
    </row>
    <row r="940" spans="1:50" ht="12.75" customHeight="1" x14ac:dyDescent="0.2">
      <c r="A940" s="144">
        <f t="shared" si="196"/>
        <v>16</v>
      </c>
      <c r="B940" s="9">
        <v>917</v>
      </c>
      <c r="C940" s="213"/>
      <c r="D940" s="214"/>
      <c r="E940" s="79" t="str">
        <f>IF(ISBLANK(D940), "", VLOOKUP(D940, Z!$A$2:$C$4127, 3, FALSE))</f>
        <v/>
      </c>
      <c r="F940" s="215"/>
      <c r="G940" s="216"/>
      <c r="H940" s="217" t="b">
        <v>0</v>
      </c>
      <c r="I940" s="217" t="b">
        <v>0</v>
      </c>
      <c r="J940" s="152" t="str">
        <f t="shared" si="199"/>
        <v>-</v>
      </c>
      <c r="K940" s="218"/>
      <c r="L940" s="219"/>
      <c r="M940" s="220"/>
      <c r="N940" s="152" t="str">
        <f t="shared" si="200"/>
        <v>-</v>
      </c>
      <c r="O940" s="221"/>
      <c r="P940" s="222"/>
      <c r="Q940" s="214"/>
      <c r="R940" s="223"/>
      <c r="S940" s="213"/>
      <c r="T940" s="214"/>
      <c r="U940" s="79" t="str">
        <f>IF(ISBLANK(T940), "", VLOOKUP(T940, Z!$A$2:$C$4127, 3, FALSE))</f>
        <v/>
      </c>
      <c r="V940" s="225"/>
      <c r="W940" s="160">
        <f t="shared" si="201"/>
        <v>0</v>
      </c>
      <c r="X940" s="237"/>
      <c r="Y940" s="241">
        <f t="shared" si="202"/>
        <v>0</v>
      </c>
      <c r="Z940" s="242">
        <f t="shared" si="203"/>
        <v>15</v>
      </c>
      <c r="AA940" s="242">
        <v>0.75</v>
      </c>
      <c r="AB940" s="242">
        <f t="shared" si="197"/>
        <v>1.8</v>
      </c>
      <c r="AC940" s="242">
        <f t="shared" si="204"/>
        <v>43</v>
      </c>
      <c r="AD940" s="241" t="str" cm="1">
        <f t="array" ref="AD940">IFERROR(INDEX($AO$26:$AO$35, AF940), "-")</f>
        <v>-</v>
      </c>
      <c r="AE940" s="243" cm="1">
        <f t="array" ref="AE940">IFERROR(INDEX(($AP$26:$AS$35,$AP$36:$AV$40), IF($Y$20="B", MATCH($AF940, $AN$36:$AN$40, 0), MATCH($AF940, $AN$26:$AN$35, 0)), MATCH($AK940, $AP$25:$AV$25, 0), IF($Y$20="B", 2, 1)), 0)</f>
        <v>0</v>
      </c>
      <c r="AF940" s="244" t="str">
        <f t="shared" si="198"/>
        <v>-</v>
      </c>
      <c r="AG940" s="244" t="str">
        <f t="shared" si="205"/>
        <v>-</v>
      </c>
      <c r="AH940" s="245" t="str">
        <f t="shared" si="206"/>
        <v>-</v>
      </c>
      <c r="AI940" s="245" t="str">
        <f t="shared" si="207"/>
        <v>-</v>
      </c>
      <c r="AJ940" s="245" t="str" cm="1">
        <f t="array" ref="AJ940">IF($AG940=1, IF(ISBLANK($L940), "!", $L940), IFERROR(_xlfn.SWITCH(TRUE, AH940&lt;=0.5, "A", AH940&lt;=1, "B", AH940&lt;=1.5, "C", AH940&lt;=2, "D", AH940&lt;=2.5, "E", AH940&lt;=3, "F", AH940&lt;=1000, "G"), "-"))</f>
        <v>-</v>
      </c>
      <c r="AK940" s="245" t="str">
        <f t="shared" si="208"/>
        <v>-</v>
      </c>
      <c r="AL940" s="246" t="str">
        <f t="shared" si="209"/>
        <v>-</v>
      </c>
      <c r="AM940" s="237"/>
      <c r="AN940" s="237"/>
      <c r="AO940" s="237"/>
      <c r="AP940" s="237"/>
      <c r="AQ940" s="237"/>
      <c r="AR940" s="237"/>
      <c r="AS940" s="237"/>
      <c r="AT940" s="237"/>
      <c r="AU940" s="237"/>
      <c r="AV940" s="237"/>
      <c r="AW940" s="13"/>
      <c r="AX940" s="13"/>
    </row>
    <row r="941" spans="1:50" ht="12.75" customHeight="1" x14ac:dyDescent="0.2">
      <c r="A941" s="144">
        <f t="shared" si="196"/>
        <v>16</v>
      </c>
      <c r="B941" s="9">
        <v>918</v>
      </c>
      <c r="C941" s="213"/>
      <c r="D941" s="214"/>
      <c r="E941" s="79" t="str">
        <f>IF(ISBLANK(D941), "", VLOOKUP(D941, Z!$A$2:$C$4127, 3, FALSE))</f>
        <v/>
      </c>
      <c r="F941" s="215"/>
      <c r="G941" s="216"/>
      <c r="H941" s="217" t="b">
        <v>0</v>
      </c>
      <c r="I941" s="217" t="b">
        <v>0</v>
      </c>
      <c r="J941" s="152" t="str">
        <f t="shared" si="199"/>
        <v>-</v>
      </c>
      <c r="K941" s="218"/>
      <c r="L941" s="219"/>
      <c r="M941" s="220"/>
      <c r="N941" s="152" t="str">
        <f t="shared" si="200"/>
        <v>-</v>
      </c>
      <c r="O941" s="221"/>
      <c r="P941" s="222"/>
      <c r="Q941" s="214"/>
      <c r="R941" s="223"/>
      <c r="S941" s="213"/>
      <c r="T941" s="214"/>
      <c r="U941" s="79" t="str">
        <f>IF(ISBLANK(T941), "", VLOOKUP(T941, Z!$A$2:$C$4127, 3, FALSE))</f>
        <v/>
      </c>
      <c r="V941" s="225"/>
      <c r="W941" s="160">
        <f t="shared" si="201"/>
        <v>0</v>
      </c>
      <c r="X941" s="237"/>
      <c r="Y941" s="241">
        <f t="shared" si="202"/>
        <v>0</v>
      </c>
      <c r="Z941" s="242">
        <f t="shared" si="203"/>
        <v>15</v>
      </c>
      <c r="AA941" s="242">
        <v>0.75</v>
      </c>
      <c r="AB941" s="242">
        <f t="shared" si="197"/>
        <v>1.8</v>
      </c>
      <c r="AC941" s="242">
        <f t="shared" si="204"/>
        <v>43</v>
      </c>
      <c r="AD941" s="241" t="str" cm="1">
        <f t="array" ref="AD941">IFERROR(INDEX($AO$26:$AO$35, AF941), "-")</f>
        <v>-</v>
      </c>
      <c r="AE941" s="243" cm="1">
        <f t="array" ref="AE941">IFERROR(INDEX(($AP$26:$AS$35,$AP$36:$AV$40), IF($Y$20="B", MATCH($AF941, $AN$36:$AN$40, 0), MATCH($AF941, $AN$26:$AN$35, 0)), MATCH($AK941, $AP$25:$AV$25, 0), IF($Y$20="B", 2, 1)), 0)</f>
        <v>0</v>
      </c>
      <c r="AF941" s="244" t="str">
        <f t="shared" si="198"/>
        <v>-</v>
      </c>
      <c r="AG941" s="244" t="str">
        <f t="shared" si="205"/>
        <v>-</v>
      </c>
      <c r="AH941" s="245" t="str">
        <f t="shared" si="206"/>
        <v>-</v>
      </c>
      <c r="AI941" s="245" t="str">
        <f t="shared" si="207"/>
        <v>-</v>
      </c>
      <c r="AJ941" s="245" t="str" cm="1">
        <f t="array" ref="AJ941">IF($AG941=1, IF(ISBLANK($L941), "!", $L941), IFERROR(_xlfn.SWITCH(TRUE, AH941&lt;=0.5, "A", AH941&lt;=1, "B", AH941&lt;=1.5, "C", AH941&lt;=2, "D", AH941&lt;=2.5, "E", AH941&lt;=3, "F", AH941&lt;=1000, "G"), "-"))</f>
        <v>-</v>
      </c>
      <c r="AK941" s="245" t="str">
        <f t="shared" si="208"/>
        <v>-</v>
      </c>
      <c r="AL941" s="246" t="str">
        <f t="shared" si="209"/>
        <v>-</v>
      </c>
      <c r="AM941" s="237"/>
      <c r="AN941" s="237"/>
      <c r="AO941" s="237"/>
      <c r="AP941" s="237"/>
      <c r="AQ941" s="237"/>
      <c r="AR941" s="237"/>
      <c r="AS941" s="237"/>
      <c r="AT941" s="237"/>
      <c r="AU941" s="237"/>
      <c r="AV941" s="237"/>
      <c r="AW941" s="13"/>
      <c r="AX941" s="13"/>
    </row>
    <row r="942" spans="1:50" ht="12.75" customHeight="1" x14ac:dyDescent="0.2">
      <c r="A942" s="144">
        <f t="shared" si="196"/>
        <v>16</v>
      </c>
      <c r="B942" s="9">
        <v>919</v>
      </c>
      <c r="C942" s="213"/>
      <c r="D942" s="214"/>
      <c r="E942" s="79" t="str">
        <f>IF(ISBLANK(D942), "", VLOOKUP(D942, Z!$A$2:$C$4127, 3, FALSE))</f>
        <v/>
      </c>
      <c r="F942" s="215"/>
      <c r="G942" s="216"/>
      <c r="H942" s="217" t="b">
        <v>0</v>
      </c>
      <c r="I942" s="217" t="b">
        <v>0</v>
      </c>
      <c r="J942" s="152" t="str">
        <f t="shared" si="199"/>
        <v>-</v>
      </c>
      <c r="K942" s="218"/>
      <c r="L942" s="219"/>
      <c r="M942" s="220"/>
      <c r="N942" s="152" t="str">
        <f t="shared" si="200"/>
        <v>-</v>
      </c>
      <c r="O942" s="221"/>
      <c r="P942" s="222"/>
      <c r="Q942" s="214"/>
      <c r="R942" s="223"/>
      <c r="S942" s="213"/>
      <c r="T942" s="214"/>
      <c r="U942" s="79" t="str">
        <f>IF(ISBLANK(T942), "", VLOOKUP(T942, Z!$A$2:$C$4127, 3, FALSE))</f>
        <v/>
      </c>
      <c r="V942" s="225"/>
      <c r="W942" s="160">
        <f t="shared" si="201"/>
        <v>0</v>
      </c>
      <c r="X942" s="237"/>
      <c r="Y942" s="241">
        <f t="shared" si="202"/>
        <v>0</v>
      </c>
      <c r="Z942" s="242">
        <f t="shared" si="203"/>
        <v>15</v>
      </c>
      <c r="AA942" s="242">
        <v>0.75</v>
      </c>
      <c r="AB942" s="242">
        <f t="shared" si="197"/>
        <v>1.8</v>
      </c>
      <c r="AC942" s="242">
        <f t="shared" si="204"/>
        <v>43</v>
      </c>
      <c r="AD942" s="241" t="str" cm="1">
        <f t="array" ref="AD942">IFERROR(INDEX($AO$26:$AO$35, AF942), "-")</f>
        <v>-</v>
      </c>
      <c r="AE942" s="243" cm="1">
        <f t="array" ref="AE942">IFERROR(INDEX(($AP$26:$AS$35,$AP$36:$AV$40), IF($Y$20="B", MATCH($AF942, $AN$36:$AN$40, 0), MATCH($AF942, $AN$26:$AN$35, 0)), MATCH($AK942, $AP$25:$AV$25, 0), IF($Y$20="B", 2, 1)), 0)</f>
        <v>0</v>
      </c>
      <c r="AF942" s="244" t="str">
        <f t="shared" si="198"/>
        <v>-</v>
      </c>
      <c r="AG942" s="244" t="str">
        <f t="shared" si="205"/>
        <v>-</v>
      </c>
      <c r="AH942" s="245" t="str">
        <f t="shared" si="206"/>
        <v>-</v>
      </c>
      <c r="AI942" s="245" t="str">
        <f t="shared" si="207"/>
        <v>-</v>
      </c>
      <c r="AJ942" s="245" t="str" cm="1">
        <f t="array" ref="AJ942">IF($AG942=1, IF(ISBLANK($L942), "!", $L942), IFERROR(_xlfn.SWITCH(TRUE, AH942&lt;=0.5, "A", AH942&lt;=1, "B", AH942&lt;=1.5, "C", AH942&lt;=2, "D", AH942&lt;=2.5, "E", AH942&lt;=3, "F", AH942&lt;=1000, "G"), "-"))</f>
        <v>-</v>
      </c>
      <c r="AK942" s="245" t="str">
        <f t="shared" si="208"/>
        <v>-</v>
      </c>
      <c r="AL942" s="246" t="str">
        <f t="shared" si="209"/>
        <v>-</v>
      </c>
      <c r="AM942" s="237"/>
      <c r="AN942" s="237"/>
      <c r="AO942" s="237"/>
      <c r="AP942" s="237"/>
      <c r="AQ942" s="237"/>
      <c r="AR942" s="237"/>
      <c r="AS942" s="237"/>
      <c r="AT942" s="237"/>
      <c r="AU942" s="237"/>
      <c r="AV942" s="237"/>
      <c r="AW942" s="13"/>
      <c r="AX942" s="13"/>
    </row>
    <row r="943" spans="1:50" ht="12.75" customHeight="1" x14ac:dyDescent="0.2">
      <c r="A943" s="144">
        <f t="shared" si="196"/>
        <v>16</v>
      </c>
      <c r="B943" s="9">
        <v>920</v>
      </c>
      <c r="C943" s="213"/>
      <c r="D943" s="214"/>
      <c r="E943" s="79" t="str">
        <f>IF(ISBLANK(D943), "", VLOOKUP(D943, Z!$A$2:$C$4127, 3, FALSE))</f>
        <v/>
      </c>
      <c r="F943" s="215"/>
      <c r="G943" s="216"/>
      <c r="H943" s="217" t="b">
        <v>0</v>
      </c>
      <c r="I943" s="217" t="b">
        <v>0</v>
      </c>
      <c r="J943" s="152" t="str">
        <f t="shared" si="199"/>
        <v>-</v>
      </c>
      <c r="K943" s="218"/>
      <c r="L943" s="219"/>
      <c r="M943" s="220"/>
      <c r="N943" s="152" t="str">
        <f t="shared" si="200"/>
        <v>-</v>
      </c>
      <c r="O943" s="221"/>
      <c r="P943" s="222"/>
      <c r="Q943" s="214"/>
      <c r="R943" s="223"/>
      <c r="S943" s="213"/>
      <c r="T943" s="214"/>
      <c r="U943" s="79" t="str">
        <f>IF(ISBLANK(T943), "", VLOOKUP(T943, Z!$A$2:$C$4127, 3, FALSE))</f>
        <v/>
      </c>
      <c r="V943" s="225"/>
      <c r="W943" s="160">
        <f t="shared" si="201"/>
        <v>0</v>
      </c>
      <c r="X943" s="237"/>
      <c r="Y943" s="241">
        <f t="shared" si="202"/>
        <v>0</v>
      </c>
      <c r="Z943" s="242">
        <f t="shared" si="203"/>
        <v>15</v>
      </c>
      <c r="AA943" s="242">
        <v>0.75</v>
      </c>
      <c r="AB943" s="242">
        <f t="shared" si="197"/>
        <v>1.8</v>
      </c>
      <c r="AC943" s="242">
        <f t="shared" si="204"/>
        <v>43</v>
      </c>
      <c r="AD943" s="241" t="str" cm="1">
        <f t="array" ref="AD943">IFERROR(INDEX($AO$26:$AO$35, AF943), "-")</f>
        <v>-</v>
      </c>
      <c r="AE943" s="243" cm="1">
        <f t="array" ref="AE943">IFERROR(INDEX(($AP$26:$AS$35,$AP$36:$AV$40), IF($Y$20="B", MATCH($AF943, $AN$36:$AN$40, 0), MATCH($AF943, $AN$26:$AN$35, 0)), MATCH($AK943, $AP$25:$AV$25, 0), IF($Y$20="B", 2, 1)), 0)</f>
        <v>0</v>
      </c>
      <c r="AF943" s="244" t="str">
        <f t="shared" si="198"/>
        <v>-</v>
      </c>
      <c r="AG943" s="244" t="str">
        <f t="shared" si="205"/>
        <v>-</v>
      </c>
      <c r="AH943" s="245" t="str">
        <f t="shared" si="206"/>
        <v>-</v>
      </c>
      <c r="AI943" s="245" t="str">
        <f t="shared" si="207"/>
        <v>-</v>
      </c>
      <c r="AJ943" s="245" t="str" cm="1">
        <f t="array" ref="AJ943">IF($AG943=1, IF(ISBLANK($L943), "!", $L943), IFERROR(_xlfn.SWITCH(TRUE, AH943&lt;=0.5, "A", AH943&lt;=1, "B", AH943&lt;=1.5, "C", AH943&lt;=2, "D", AH943&lt;=2.5, "E", AH943&lt;=3, "F", AH943&lt;=1000, "G"), "-"))</f>
        <v>-</v>
      </c>
      <c r="AK943" s="245" t="str">
        <f t="shared" si="208"/>
        <v>-</v>
      </c>
      <c r="AL943" s="246" t="str">
        <f t="shared" si="209"/>
        <v>-</v>
      </c>
      <c r="AM943" s="237"/>
      <c r="AN943" s="237"/>
      <c r="AO943" s="237"/>
      <c r="AP943" s="237"/>
      <c r="AQ943" s="237"/>
      <c r="AR943" s="237"/>
      <c r="AS943" s="237"/>
      <c r="AT943" s="237"/>
      <c r="AU943" s="237"/>
      <c r="AV943" s="237"/>
      <c r="AW943" s="13"/>
      <c r="AX943" s="13"/>
    </row>
    <row r="944" spans="1:50" ht="12.75" customHeight="1" x14ac:dyDescent="0.2">
      <c r="A944" s="144">
        <f t="shared" si="196"/>
        <v>16</v>
      </c>
      <c r="B944" s="9">
        <v>921</v>
      </c>
      <c r="C944" s="213"/>
      <c r="D944" s="214"/>
      <c r="E944" s="79" t="str">
        <f>IF(ISBLANK(D944), "", VLOOKUP(D944, Z!$A$2:$C$4127, 3, FALSE))</f>
        <v/>
      </c>
      <c r="F944" s="215"/>
      <c r="G944" s="216"/>
      <c r="H944" s="217" t="b">
        <v>0</v>
      </c>
      <c r="I944" s="217" t="b">
        <v>0</v>
      </c>
      <c r="J944" s="152" t="str">
        <f t="shared" si="199"/>
        <v>-</v>
      </c>
      <c r="K944" s="218"/>
      <c r="L944" s="219"/>
      <c r="M944" s="220"/>
      <c r="N944" s="152" t="str">
        <f t="shared" si="200"/>
        <v>-</v>
      </c>
      <c r="O944" s="221"/>
      <c r="P944" s="222"/>
      <c r="Q944" s="214"/>
      <c r="R944" s="223"/>
      <c r="S944" s="213"/>
      <c r="T944" s="214"/>
      <c r="U944" s="79" t="str">
        <f>IF(ISBLANK(T944), "", VLOOKUP(T944, Z!$A$2:$C$4127, 3, FALSE))</f>
        <v/>
      </c>
      <c r="V944" s="225"/>
      <c r="W944" s="160">
        <f t="shared" si="201"/>
        <v>0</v>
      </c>
      <c r="X944" s="237"/>
      <c r="Y944" s="241">
        <f t="shared" si="202"/>
        <v>0</v>
      </c>
      <c r="Z944" s="242">
        <f t="shared" si="203"/>
        <v>15</v>
      </c>
      <c r="AA944" s="242">
        <v>0.75</v>
      </c>
      <c r="AB944" s="242">
        <f t="shared" si="197"/>
        <v>1.8</v>
      </c>
      <c r="AC944" s="242">
        <f t="shared" si="204"/>
        <v>43</v>
      </c>
      <c r="AD944" s="241" t="str" cm="1">
        <f t="array" ref="AD944">IFERROR(INDEX($AO$26:$AO$35, AF944), "-")</f>
        <v>-</v>
      </c>
      <c r="AE944" s="243" cm="1">
        <f t="array" ref="AE944">IFERROR(INDEX(($AP$26:$AS$35,$AP$36:$AV$40), IF($Y$20="B", MATCH($AF944, $AN$36:$AN$40, 0), MATCH($AF944, $AN$26:$AN$35, 0)), MATCH($AK944, $AP$25:$AV$25, 0), IF($Y$20="B", 2, 1)), 0)</f>
        <v>0</v>
      </c>
      <c r="AF944" s="244" t="str">
        <f t="shared" si="198"/>
        <v>-</v>
      </c>
      <c r="AG944" s="244" t="str">
        <f t="shared" si="205"/>
        <v>-</v>
      </c>
      <c r="AH944" s="245" t="str">
        <f t="shared" si="206"/>
        <v>-</v>
      </c>
      <c r="AI944" s="245" t="str">
        <f t="shared" si="207"/>
        <v>-</v>
      </c>
      <c r="AJ944" s="245" t="str" cm="1">
        <f t="array" ref="AJ944">IF($AG944=1, IF(ISBLANK($L944), "!", $L944), IFERROR(_xlfn.SWITCH(TRUE, AH944&lt;=0.5, "A", AH944&lt;=1, "B", AH944&lt;=1.5, "C", AH944&lt;=2, "D", AH944&lt;=2.5, "E", AH944&lt;=3, "F", AH944&lt;=1000, "G"), "-"))</f>
        <v>-</v>
      </c>
      <c r="AK944" s="245" t="str">
        <f t="shared" si="208"/>
        <v>-</v>
      </c>
      <c r="AL944" s="246" t="str">
        <f t="shared" si="209"/>
        <v>-</v>
      </c>
      <c r="AM944" s="237"/>
      <c r="AN944" s="237"/>
      <c r="AO944" s="237"/>
      <c r="AP944" s="237"/>
      <c r="AQ944" s="237"/>
      <c r="AR944" s="237"/>
      <c r="AS944" s="237"/>
      <c r="AT944" s="237"/>
      <c r="AU944" s="237"/>
      <c r="AV944" s="237"/>
      <c r="AW944" s="13"/>
      <c r="AX944" s="13"/>
    </row>
    <row r="945" spans="1:50" ht="12.75" customHeight="1" x14ac:dyDescent="0.2">
      <c r="A945" s="144">
        <f t="shared" si="196"/>
        <v>16</v>
      </c>
      <c r="B945" s="9">
        <v>922</v>
      </c>
      <c r="C945" s="213"/>
      <c r="D945" s="214"/>
      <c r="E945" s="79" t="str">
        <f>IF(ISBLANK(D945), "", VLOOKUP(D945, Z!$A$2:$C$4127, 3, FALSE))</f>
        <v/>
      </c>
      <c r="F945" s="215"/>
      <c r="G945" s="216"/>
      <c r="H945" s="217" t="b">
        <v>0</v>
      </c>
      <c r="I945" s="217" t="b">
        <v>0</v>
      </c>
      <c r="J945" s="152" t="str">
        <f t="shared" si="199"/>
        <v>-</v>
      </c>
      <c r="K945" s="218"/>
      <c r="L945" s="219"/>
      <c r="M945" s="220"/>
      <c r="N945" s="152" t="str">
        <f t="shared" si="200"/>
        <v>-</v>
      </c>
      <c r="O945" s="221"/>
      <c r="P945" s="222"/>
      <c r="Q945" s="214"/>
      <c r="R945" s="223"/>
      <c r="S945" s="213"/>
      <c r="T945" s="214"/>
      <c r="U945" s="79" t="str">
        <f>IF(ISBLANK(T945), "", VLOOKUP(T945, Z!$A$2:$C$4127, 3, FALSE))</f>
        <v/>
      </c>
      <c r="V945" s="225"/>
      <c r="W945" s="160">
        <f t="shared" si="201"/>
        <v>0</v>
      </c>
      <c r="X945" s="237"/>
      <c r="Y945" s="241">
        <f t="shared" si="202"/>
        <v>0</v>
      </c>
      <c r="Z945" s="242">
        <f t="shared" si="203"/>
        <v>15</v>
      </c>
      <c r="AA945" s="242">
        <v>0.75</v>
      </c>
      <c r="AB945" s="242">
        <f t="shared" si="197"/>
        <v>1.8</v>
      </c>
      <c r="AC945" s="242">
        <f t="shared" si="204"/>
        <v>43</v>
      </c>
      <c r="AD945" s="241" t="str" cm="1">
        <f t="array" ref="AD945">IFERROR(INDEX($AO$26:$AO$35, AF945), "-")</f>
        <v>-</v>
      </c>
      <c r="AE945" s="243" cm="1">
        <f t="array" ref="AE945">IFERROR(INDEX(($AP$26:$AS$35,$AP$36:$AV$40), IF($Y$20="B", MATCH($AF945, $AN$36:$AN$40, 0), MATCH($AF945, $AN$26:$AN$35, 0)), MATCH($AK945, $AP$25:$AV$25, 0), IF($Y$20="B", 2, 1)), 0)</f>
        <v>0</v>
      </c>
      <c r="AF945" s="244" t="str">
        <f t="shared" si="198"/>
        <v>-</v>
      </c>
      <c r="AG945" s="244" t="str">
        <f t="shared" si="205"/>
        <v>-</v>
      </c>
      <c r="AH945" s="245" t="str">
        <f t="shared" si="206"/>
        <v>-</v>
      </c>
      <c r="AI945" s="245" t="str">
        <f t="shared" si="207"/>
        <v>-</v>
      </c>
      <c r="AJ945" s="245" t="str" cm="1">
        <f t="array" ref="AJ945">IF($AG945=1, IF(ISBLANK($L945), "!", $L945), IFERROR(_xlfn.SWITCH(TRUE, AH945&lt;=0.5, "A", AH945&lt;=1, "B", AH945&lt;=1.5, "C", AH945&lt;=2, "D", AH945&lt;=2.5, "E", AH945&lt;=3, "F", AH945&lt;=1000, "G"), "-"))</f>
        <v>-</v>
      </c>
      <c r="AK945" s="245" t="str">
        <f t="shared" si="208"/>
        <v>-</v>
      </c>
      <c r="AL945" s="246" t="str">
        <f t="shared" si="209"/>
        <v>-</v>
      </c>
      <c r="AM945" s="237"/>
      <c r="AN945" s="237"/>
      <c r="AO945" s="237"/>
      <c r="AP945" s="237"/>
      <c r="AQ945" s="237"/>
      <c r="AR945" s="237"/>
      <c r="AS945" s="237"/>
      <c r="AT945" s="237"/>
      <c r="AU945" s="237"/>
      <c r="AV945" s="237"/>
      <c r="AW945" s="13"/>
      <c r="AX945" s="13"/>
    </row>
    <row r="946" spans="1:50" ht="12.75" customHeight="1" x14ac:dyDescent="0.2">
      <c r="A946" s="144">
        <f t="shared" si="196"/>
        <v>16</v>
      </c>
      <c r="B946" s="9">
        <v>923</v>
      </c>
      <c r="C946" s="213"/>
      <c r="D946" s="214"/>
      <c r="E946" s="79" t="str">
        <f>IF(ISBLANK(D946), "", VLOOKUP(D946, Z!$A$2:$C$4127, 3, FALSE))</f>
        <v/>
      </c>
      <c r="F946" s="215"/>
      <c r="G946" s="216"/>
      <c r="H946" s="217" t="b">
        <v>0</v>
      </c>
      <c r="I946" s="217" t="b">
        <v>0</v>
      </c>
      <c r="J946" s="152" t="str">
        <f t="shared" si="199"/>
        <v>-</v>
      </c>
      <c r="K946" s="218"/>
      <c r="L946" s="219"/>
      <c r="M946" s="220"/>
      <c r="N946" s="152" t="str">
        <f t="shared" si="200"/>
        <v>-</v>
      </c>
      <c r="O946" s="221"/>
      <c r="P946" s="222"/>
      <c r="Q946" s="214"/>
      <c r="R946" s="223"/>
      <c r="S946" s="213"/>
      <c r="T946" s="214"/>
      <c r="U946" s="79" t="str">
        <f>IF(ISBLANK(T946), "", VLOOKUP(T946, Z!$A$2:$C$4127, 3, FALSE))</f>
        <v/>
      </c>
      <c r="V946" s="225"/>
      <c r="W946" s="160">
        <f t="shared" si="201"/>
        <v>0</v>
      </c>
      <c r="X946" s="237"/>
      <c r="Y946" s="241">
        <f t="shared" si="202"/>
        <v>0</v>
      </c>
      <c r="Z946" s="242">
        <f t="shared" si="203"/>
        <v>15</v>
      </c>
      <c r="AA946" s="242">
        <v>0.75</v>
      </c>
      <c r="AB946" s="242">
        <f t="shared" si="197"/>
        <v>1.8</v>
      </c>
      <c r="AC946" s="242">
        <f t="shared" si="204"/>
        <v>43</v>
      </c>
      <c r="AD946" s="241" t="str" cm="1">
        <f t="array" ref="AD946">IFERROR(INDEX($AO$26:$AO$35, AF946), "-")</f>
        <v>-</v>
      </c>
      <c r="AE946" s="243" cm="1">
        <f t="array" ref="AE946">IFERROR(INDEX(($AP$26:$AS$35,$AP$36:$AV$40), IF($Y$20="B", MATCH($AF946, $AN$36:$AN$40, 0), MATCH($AF946, $AN$26:$AN$35, 0)), MATCH($AK946, $AP$25:$AV$25, 0), IF($Y$20="B", 2, 1)), 0)</f>
        <v>0</v>
      </c>
      <c r="AF946" s="244" t="str">
        <f t="shared" si="198"/>
        <v>-</v>
      </c>
      <c r="AG946" s="244" t="str">
        <f t="shared" si="205"/>
        <v>-</v>
      </c>
      <c r="AH946" s="245" t="str">
        <f t="shared" si="206"/>
        <v>-</v>
      </c>
      <c r="AI946" s="245" t="str">
        <f t="shared" si="207"/>
        <v>-</v>
      </c>
      <c r="AJ946" s="245" t="str" cm="1">
        <f t="array" ref="AJ946">IF($AG946=1, IF(ISBLANK($L946), "!", $L946), IFERROR(_xlfn.SWITCH(TRUE, AH946&lt;=0.5, "A", AH946&lt;=1, "B", AH946&lt;=1.5, "C", AH946&lt;=2, "D", AH946&lt;=2.5, "E", AH946&lt;=3, "F", AH946&lt;=1000, "G"), "-"))</f>
        <v>-</v>
      </c>
      <c r="AK946" s="245" t="str">
        <f t="shared" si="208"/>
        <v>-</v>
      </c>
      <c r="AL946" s="246" t="str">
        <f t="shared" si="209"/>
        <v>-</v>
      </c>
      <c r="AM946" s="237"/>
      <c r="AN946" s="237"/>
      <c r="AO946" s="237"/>
      <c r="AP946" s="237"/>
      <c r="AQ946" s="237"/>
      <c r="AR946" s="237"/>
      <c r="AS946" s="237"/>
      <c r="AT946" s="237"/>
      <c r="AU946" s="237"/>
      <c r="AV946" s="237"/>
      <c r="AW946" s="13"/>
      <c r="AX946" s="13"/>
    </row>
    <row r="947" spans="1:50" ht="12.75" customHeight="1" x14ac:dyDescent="0.2">
      <c r="A947" s="144">
        <f t="shared" si="196"/>
        <v>16</v>
      </c>
      <c r="B947" s="9">
        <v>924</v>
      </c>
      <c r="C947" s="213"/>
      <c r="D947" s="214"/>
      <c r="E947" s="79" t="str">
        <f>IF(ISBLANK(D947), "", VLOOKUP(D947, Z!$A$2:$C$4127, 3, FALSE))</f>
        <v/>
      </c>
      <c r="F947" s="215"/>
      <c r="G947" s="216"/>
      <c r="H947" s="217" t="b">
        <v>0</v>
      </c>
      <c r="I947" s="217" t="b">
        <v>0</v>
      </c>
      <c r="J947" s="152" t="str">
        <f t="shared" si="199"/>
        <v>-</v>
      </c>
      <c r="K947" s="218"/>
      <c r="L947" s="219"/>
      <c r="M947" s="220"/>
      <c r="N947" s="152" t="str">
        <f t="shared" si="200"/>
        <v>-</v>
      </c>
      <c r="O947" s="221"/>
      <c r="P947" s="222"/>
      <c r="Q947" s="214"/>
      <c r="R947" s="223"/>
      <c r="S947" s="213"/>
      <c r="T947" s="214"/>
      <c r="U947" s="79" t="str">
        <f>IF(ISBLANK(T947), "", VLOOKUP(T947, Z!$A$2:$C$4127, 3, FALSE))</f>
        <v/>
      </c>
      <c r="V947" s="225"/>
      <c r="W947" s="160">
        <f t="shared" si="201"/>
        <v>0</v>
      </c>
      <c r="X947" s="237"/>
      <c r="Y947" s="241">
        <f t="shared" si="202"/>
        <v>0</v>
      </c>
      <c r="Z947" s="242">
        <f t="shared" si="203"/>
        <v>15</v>
      </c>
      <c r="AA947" s="242">
        <v>0.75</v>
      </c>
      <c r="AB947" s="242">
        <f t="shared" si="197"/>
        <v>1.8</v>
      </c>
      <c r="AC947" s="242">
        <f t="shared" si="204"/>
        <v>43</v>
      </c>
      <c r="AD947" s="241" t="str" cm="1">
        <f t="array" ref="AD947">IFERROR(INDEX($AO$26:$AO$35, AF947), "-")</f>
        <v>-</v>
      </c>
      <c r="AE947" s="243" cm="1">
        <f t="array" ref="AE947">IFERROR(INDEX(($AP$26:$AS$35,$AP$36:$AV$40), IF($Y$20="B", MATCH($AF947, $AN$36:$AN$40, 0), MATCH($AF947, $AN$26:$AN$35, 0)), MATCH($AK947, $AP$25:$AV$25, 0), IF($Y$20="B", 2, 1)), 0)</f>
        <v>0</v>
      </c>
      <c r="AF947" s="244" t="str">
        <f t="shared" si="198"/>
        <v>-</v>
      </c>
      <c r="AG947" s="244" t="str">
        <f t="shared" si="205"/>
        <v>-</v>
      </c>
      <c r="AH947" s="245" t="str">
        <f t="shared" si="206"/>
        <v>-</v>
      </c>
      <c r="AI947" s="245" t="str">
        <f t="shared" si="207"/>
        <v>-</v>
      </c>
      <c r="AJ947" s="245" t="str" cm="1">
        <f t="array" ref="AJ947">IF($AG947=1, IF(ISBLANK($L947), "!", $L947), IFERROR(_xlfn.SWITCH(TRUE, AH947&lt;=0.5, "A", AH947&lt;=1, "B", AH947&lt;=1.5, "C", AH947&lt;=2, "D", AH947&lt;=2.5, "E", AH947&lt;=3, "F", AH947&lt;=1000, "G"), "-"))</f>
        <v>-</v>
      </c>
      <c r="AK947" s="245" t="str">
        <f t="shared" si="208"/>
        <v>-</v>
      </c>
      <c r="AL947" s="246" t="str">
        <f t="shared" si="209"/>
        <v>-</v>
      </c>
      <c r="AM947" s="237"/>
      <c r="AN947" s="237"/>
      <c r="AO947" s="237"/>
      <c r="AP947" s="237"/>
      <c r="AQ947" s="237"/>
      <c r="AR947" s="237"/>
      <c r="AS947" s="237"/>
      <c r="AT947" s="237"/>
      <c r="AU947" s="237"/>
      <c r="AV947" s="237"/>
      <c r="AW947" s="13"/>
      <c r="AX947" s="13"/>
    </row>
    <row r="948" spans="1:50" ht="12.75" customHeight="1" x14ac:dyDescent="0.2">
      <c r="A948" s="144">
        <f t="shared" si="196"/>
        <v>16</v>
      </c>
      <c r="B948" s="9">
        <v>925</v>
      </c>
      <c r="C948" s="213"/>
      <c r="D948" s="214"/>
      <c r="E948" s="79" t="str">
        <f>IF(ISBLANK(D948), "", VLOOKUP(D948, Z!$A$2:$C$4127, 3, FALSE))</f>
        <v/>
      </c>
      <c r="F948" s="215"/>
      <c r="G948" s="216"/>
      <c r="H948" s="217" t="b">
        <v>0</v>
      </c>
      <c r="I948" s="217" t="b">
        <v>0</v>
      </c>
      <c r="J948" s="152" t="str">
        <f t="shared" si="199"/>
        <v>-</v>
      </c>
      <c r="K948" s="218"/>
      <c r="L948" s="219"/>
      <c r="M948" s="220"/>
      <c r="N948" s="152" t="str">
        <f t="shared" si="200"/>
        <v>-</v>
      </c>
      <c r="O948" s="221"/>
      <c r="P948" s="222"/>
      <c r="Q948" s="214"/>
      <c r="R948" s="223"/>
      <c r="S948" s="213"/>
      <c r="T948" s="214"/>
      <c r="U948" s="79" t="str">
        <f>IF(ISBLANK(T948), "", VLOOKUP(T948, Z!$A$2:$C$4127, 3, FALSE))</f>
        <v/>
      </c>
      <c r="V948" s="225"/>
      <c r="W948" s="160">
        <f t="shared" si="201"/>
        <v>0</v>
      </c>
      <c r="X948" s="237"/>
      <c r="Y948" s="241">
        <f t="shared" si="202"/>
        <v>0</v>
      </c>
      <c r="Z948" s="242">
        <f t="shared" si="203"/>
        <v>15</v>
      </c>
      <c r="AA948" s="242">
        <v>0.75</v>
      </c>
      <c r="AB948" s="242">
        <f t="shared" si="197"/>
        <v>1.8</v>
      </c>
      <c r="AC948" s="242">
        <f t="shared" si="204"/>
        <v>43</v>
      </c>
      <c r="AD948" s="241" t="str" cm="1">
        <f t="array" ref="AD948">IFERROR(INDEX($AO$26:$AO$35, AF948), "-")</f>
        <v>-</v>
      </c>
      <c r="AE948" s="243" cm="1">
        <f t="array" ref="AE948">IFERROR(INDEX(($AP$26:$AS$35,$AP$36:$AV$40), IF($Y$20="B", MATCH($AF948, $AN$36:$AN$40, 0), MATCH($AF948, $AN$26:$AN$35, 0)), MATCH($AK948, $AP$25:$AV$25, 0), IF($Y$20="B", 2, 1)), 0)</f>
        <v>0</v>
      </c>
      <c r="AF948" s="244" t="str">
        <f t="shared" si="198"/>
        <v>-</v>
      </c>
      <c r="AG948" s="244" t="str">
        <f t="shared" si="205"/>
        <v>-</v>
      </c>
      <c r="AH948" s="245" t="str">
        <f t="shared" si="206"/>
        <v>-</v>
      </c>
      <c r="AI948" s="245" t="str">
        <f t="shared" si="207"/>
        <v>-</v>
      </c>
      <c r="AJ948" s="245" t="str" cm="1">
        <f t="array" ref="AJ948">IF($AG948=1, IF(ISBLANK($L948), "!", $L948), IFERROR(_xlfn.SWITCH(TRUE, AH948&lt;=0.5, "A", AH948&lt;=1, "B", AH948&lt;=1.5, "C", AH948&lt;=2, "D", AH948&lt;=2.5, "E", AH948&lt;=3, "F", AH948&lt;=1000, "G"), "-"))</f>
        <v>-</v>
      </c>
      <c r="AK948" s="245" t="str">
        <f t="shared" si="208"/>
        <v>-</v>
      </c>
      <c r="AL948" s="246" t="str">
        <f t="shared" si="209"/>
        <v>-</v>
      </c>
      <c r="AM948" s="237"/>
      <c r="AN948" s="237"/>
      <c r="AO948" s="237"/>
      <c r="AP948" s="237"/>
      <c r="AQ948" s="237"/>
      <c r="AR948" s="237"/>
      <c r="AS948" s="237"/>
      <c r="AT948" s="237"/>
      <c r="AU948" s="237"/>
      <c r="AV948" s="237"/>
      <c r="AW948" s="13"/>
      <c r="AX948" s="13"/>
    </row>
    <row r="949" spans="1:50" ht="12.75" customHeight="1" x14ac:dyDescent="0.2">
      <c r="A949" s="144">
        <f t="shared" si="196"/>
        <v>16</v>
      </c>
      <c r="B949" s="9">
        <v>926</v>
      </c>
      <c r="C949" s="213"/>
      <c r="D949" s="214"/>
      <c r="E949" s="79" t="str">
        <f>IF(ISBLANK(D949), "", VLOOKUP(D949, Z!$A$2:$C$4127, 3, FALSE))</f>
        <v/>
      </c>
      <c r="F949" s="215"/>
      <c r="G949" s="216"/>
      <c r="H949" s="217" t="b">
        <v>0</v>
      </c>
      <c r="I949" s="217" t="b">
        <v>0</v>
      </c>
      <c r="J949" s="152" t="str">
        <f t="shared" si="199"/>
        <v>-</v>
      </c>
      <c r="K949" s="218"/>
      <c r="L949" s="219"/>
      <c r="M949" s="220"/>
      <c r="N949" s="152" t="str">
        <f t="shared" si="200"/>
        <v>-</v>
      </c>
      <c r="O949" s="221"/>
      <c r="P949" s="222"/>
      <c r="Q949" s="214"/>
      <c r="R949" s="223"/>
      <c r="S949" s="213"/>
      <c r="T949" s="214"/>
      <c r="U949" s="79" t="str">
        <f>IF(ISBLANK(T949), "", VLOOKUP(T949, Z!$A$2:$C$4127, 3, FALSE))</f>
        <v/>
      </c>
      <c r="V949" s="225"/>
      <c r="W949" s="160">
        <f t="shared" si="201"/>
        <v>0</v>
      </c>
      <c r="X949" s="237"/>
      <c r="Y949" s="241">
        <f t="shared" si="202"/>
        <v>0</v>
      </c>
      <c r="Z949" s="242">
        <f t="shared" si="203"/>
        <v>15</v>
      </c>
      <c r="AA949" s="242">
        <v>0.75</v>
      </c>
      <c r="AB949" s="242">
        <f t="shared" si="197"/>
        <v>1.8</v>
      </c>
      <c r="AC949" s="242">
        <f t="shared" si="204"/>
        <v>43</v>
      </c>
      <c r="AD949" s="241" t="str" cm="1">
        <f t="array" ref="AD949">IFERROR(INDEX($AO$26:$AO$35, AF949), "-")</f>
        <v>-</v>
      </c>
      <c r="AE949" s="243" cm="1">
        <f t="array" ref="AE949">IFERROR(INDEX(($AP$26:$AS$35,$AP$36:$AV$40), IF($Y$20="B", MATCH($AF949, $AN$36:$AN$40, 0), MATCH($AF949, $AN$26:$AN$35, 0)), MATCH($AK949, $AP$25:$AV$25, 0), IF($Y$20="B", 2, 1)), 0)</f>
        <v>0</v>
      </c>
      <c r="AF949" s="244" t="str">
        <f t="shared" si="198"/>
        <v>-</v>
      </c>
      <c r="AG949" s="244" t="str">
        <f t="shared" si="205"/>
        <v>-</v>
      </c>
      <c r="AH949" s="245" t="str">
        <f t="shared" si="206"/>
        <v>-</v>
      </c>
      <c r="AI949" s="245" t="str">
        <f t="shared" si="207"/>
        <v>-</v>
      </c>
      <c r="AJ949" s="245" t="str" cm="1">
        <f t="array" ref="AJ949">IF($AG949=1, IF(ISBLANK($L949), "!", $L949), IFERROR(_xlfn.SWITCH(TRUE, AH949&lt;=0.5, "A", AH949&lt;=1, "B", AH949&lt;=1.5, "C", AH949&lt;=2, "D", AH949&lt;=2.5, "E", AH949&lt;=3, "F", AH949&lt;=1000, "G"), "-"))</f>
        <v>-</v>
      </c>
      <c r="AK949" s="245" t="str">
        <f t="shared" si="208"/>
        <v>-</v>
      </c>
      <c r="AL949" s="246" t="str">
        <f t="shared" si="209"/>
        <v>-</v>
      </c>
      <c r="AM949" s="237"/>
      <c r="AN949" s="237"/>
      <c r="AO949" s="237"/>
      <c r="AP949" s="237"/>
      <c r="AQ949" s="237"/>
      <c r="AR949" s="237"/>
      <c r="AS949" s="237"/>
      <c r="AT949" s="237"/>
      <c r="AU949" s="237"/>
      <c r="AV949" s="237"/>
      <c r="AW949" s="13"/>
      <c r="AX949" s="13"/>
    </row>
    <row r="950" spans="1:50" ht="12.75" customHeight="1" x14ac:dyDescent="0.2">
      <c r="A950" s="144">
        <f t="shared" si="196"/>
        <v>16</v>
      </c>
      <c r="B950" s="9">
        <v>927</v>
      </c>
      <c r="C950" s="213"/>
      <c r="D950" s="214"/>
      <c r="E950" s="79" t="str">
        <f>IF(ISBLANK(D950), "", VLOOKUP(D950, Z!$A$2:$C$4127, 3, FALSE))</f>
        <v/>
      </c>
      <c r="F950" s="215"/>
      <c r="G950" s="216"/>
      <c r="H950" s="217" t="b">
        <v>0</v>
      </c>
      <c r="I950" s="217" t="b">
        <v>0</v>
      </c>
      <c r="J950" s="152" t="str">
        <f t="shared" si="199"/>
        <v>-</v>
      </c>
      <c r="K950" s="218"/>
      <c r="L950" s="219"/>
      <c r="M950" s="220"/>
      <c r="N950" s="152" t="str">
        <f t="shared" si="200"/>
        <v>-</v>
      </c>
      <c r="O950" s="221"/>
      <c r="P950" s="222"/>
      <c r="Q950" s="214"/>
      <c r="R950" s="223"/>
      <c r="S950" s="213"/>
      <c r="T950" s="214"/>
      <c r="U950" s="79" t="str">
        <f>IF(ISBLANK(T950), "", VLOOKUP(T950, Z!$A$2:$C$4127, 3, FALSE))</f>
        <v/>
      </c>
      <c r="V950" s="225"/>
      <c r="W950" s="160">
        <f t="shared" si="201"/>
        <v>0</v>
      </c>
      <c r="X950" s="237"/>
      <c r="Y950" s="241">
        <f t="shared" si="202"/>
        <v>0</v>
      </c>
      <c r="Z950" s="242">
        <f t="shared" si="203"/>
        <v>15</v>
      </c>
      <c r="AA950" s="242">
        <v>0.75</v>
      </c>
      <c r="AB950" s="242">
        <f t="shared" si="197"/>
        <v>1.8</v>
      </c>
      <c r="AC950" s="242">
        <f t="shared" si="204"/>
        <v>43</v>
      </c>
      <c r="AD950" s="241" t="str" cm="1">
        <f t="array" ref="AD950">IFERROR(INDEX($AO$26:$AO$35, AF950), "-")</f>
        <v>-</v>
      </c>
      <c r="AE950" s="243" cm="1">
        <f t="array" ref="AE950">IFERROR(INDEX(($AP$26:$AS$35,$AP$36:$AV$40), IF($Y$20="B", MATCH($AF950, $AN$36:$AN$40, 0), MATCH($AF950, $AN$26:$AN$35, 0)), MATCH($AK950, $AP$25:$AV$25, 0), IF($Y$20="B", 2, 1)), 0)</f>
        <v>0</v>
      </c>
      <c r="AF950" s="244" t="str">
        <f t="shared" si="198"/>
        <v>-</v>
      </c>
      <c r="AG950" s="244" t="str">
        <f t="shared" si="205"/>
        <v>-</v>
      </c>
      <c r="AH950" s="245" t="str">
        <f t="shared" si="206"/>
        <v>-</v>
      </c>
      <c r="AI950" s="245" t="str">
        <f t="shared" si="207"/>
        <v>-</v>
      </c>
      <c r="AJ950" s="245" t="str" cm="1">
        <f t="array" ref="AJ950">IF($AG950=1, IF(ISBLANK($L950), "!", $L950), IFERROR(_xlfn.SWITCH(TRUE, AH950&lt;=0.5, "A", AH950&lt;=1, "B", AH950&lt;=1.5, "C", AH950&lt;=2, "D", AH950&lt;=2.5, "E", AH950&lt;=3, "F", AH950&lt;=1000, "G"), "-"))</f>
        <v>-</v>
      </c>
      <c r="AK950" s="245" t="str">
        <f t="shared" si="208"/>
        <v>-</v>
      </c>
      <c r="AL950" s="246" t="str">
        <f t="shared" si="209"/>
        <v>-</v>
      </c>
      <c r="AM950" s="237"/>
      <c r="AN950" s="237"/>
      <c r="AO950" s="237"/>
      <c r="AP950" s="237"/>
      <c r="AQ950" s="237"/>
      <c r="AR950" s="237"/>
      <c r="AS950" s="237"/>
      <c r="AT950" s="237"/>
      <c r="AU950" s="237"/>
      <c r="AV950" s="237"/>
      <c r="AW950" s="13"/>
      <c r="AX950" s="13"/>
    </row>
    <row r="951" spans="1:50" ht="12.75" customHeight="1" x14ac:dyDescent="0.2">
      <c r="A951" s="144">
        <f t="shared" si="196"/>
        <v>16</v>
      </c>
      <c r="B951" s="9">
        <v>928</v>
      </c>
      <c r="C951" s="213"/>
      <c r="D951" s="214"/>
      <c r="E951" s="79" t="str">
        <f>IF(ISBLANK(D951), "", VLOOKUP(D951, Z!$A$2:$C$4127, 3, FALSE))</f>
        <v/>
      </c>
      <c r="F951" s="215"/>
      <c r="G951" s="216"/>
      <c r="H951" s="217" t="b">
        <v>0</v>
      </c>
      <c r="I951" s="217" t="b">
        <v>0</v>
      </c>
      <c r="J951" s="152" t="str">
        <f t="shared" si="199"/>
        <v>-</v>
      </c>
      <c r="K951" s="218"/>
      <c r="L951" s="219"/>
      <c r="M951" s="220"/>
      <c r="N951" s="152" t="str">
        <f t="shared" si="200"/>
        <v>-</v>
      </c>
      <c r="O951" s="221"/>
      <c r="P951" s="222"/>
      <c r="Q951" s="214"/>
      <c r="R951" s="223"/>
      <c r="S951" s="213"/>
      <c r="T951" s="214"/>
      <c r="U951" s="79" t="str">
        <f>IF(ISBLANK(T951), "", VLOOKUP(T951, Z!$A$2:$C$4127, 3, FALSE))</f>
        <v/>
      </c>
      <c r="V951" s="225"/>
      <c r="W951" s="160">
        <f t="shared" si="201"/>
        <v>0</v>
      </c>
      <c r="X951" s="237"/>
      <c r="Y951" s="241">
        <f t="shared" si="202"/>
        <v>0</v>
      </c>
      <c r="Z951" s="242">
        <f t="shared" si="203"/>
        <v>15</v>
      </c>
      <c r="AA951" s="242">
        <v>0.75</v>
      </c>
      <c r="AB951" s="242">
        <f t="shared" si="197"/>
        <v>1.8</v>
      </c>
      <c r="AC951" s="242">
        <f t="shared" si="204"/>
        <v>43</v>
      </c>
      <c r="AD951" s="241" t="str" cm="1">
        <f t="array" ref="AD951">IFERROR(INDEX($AO$26:$AO$35, AF951), "-")</f>
        <v>-</v>
      </c>
      <c r="AE951" s="243" cm="1">
        <f t="array" ref="AE951">IFERROR(INDEX(($AP$26:$AS$35,$AP$36:$AV$40), IF($Y$20="B", MATCH($AF951, $AN$36:$AN$40, 0), MATCH($AF951, $AN$26:$AN$35, 0)), MATCH($AK951, $AP$25:$AV$25, 0), IF($Y$20="B", 2, 1)), 0)</f>
        <v>0</v>
      </c>
      <c r="AF951" s="244" t="str">
        <f t="shared" si="198"/>
        <v>-</v>
      </c>
      <c r="AG951" s="244" t="str">
        <f t="shared" si="205"/>
        <v>-</v>
      </c>
      <c r="AH951" s="245" t="str">
        <f t="shared" si="206"/>
        <v>-</v>
      </c>
      <c r="AI951" s="245" t="str">
        <f t="shared" si="207"/>
        <v>-</v>
      </c>
      <c r="AJ951" s="245" t="str" cm="1">
        <f t="array" ref="AJ951">IF($AG951=1, IF(ISBLANK($L951), "!", $L951), IFERROR(_xlfn.SWITCH(TRUE, AH951&lt;=0.5, "A", AH951&lt;=1, "B", AH951&lt;=1.5, "C", AH951&lt;=2, "D", AH951&lt;=2.5, "E", AH951&lt;=3, "F", AH951&lt;=1000, "G"), "-"))</f>
        <v>-</v>
      </c>
      <c r="AK951" s="245" t="str">
        <f t="shared" si="208"/>
        <v>-</v>
      </c>
      <c r="AL951" s="246" t="str">
        <f t="shared" si="209"/>
        <v>-</v>
      </c>
      <c r="AM951" s="237"/>
      <c r="AN951" s="237"/>
      <c r="AO951" s="237"/>
      <c r="AP951" s="237"/>
      <c r="AQ951" s="237"/>
      <c r="AR951" s="237"/>
      <c r="AS951" s="237"/>
      <c r="AT951" s="237"/>
      <c r="AU951" s="237"/>
      <c r="AV951" s="237"/>
      <c r="AW951" s="13"/>
      <c r="AX951" s="13"/>
    </row>
    <row r="952" spans="1:50" ht="12.75" customHeight="1" x14ac:dyDescent="0.2">
      <c r="A952" s="144">
        <f t="shared" si="196"/>
        <v>16</v>
      </c>
      <c r="B952" s="9">
        <v>929</v>
      </c>
      <c r="C952" s="213"/>
      <c r="D952" s="214"/>
      <c r="E952" s="79" t="str">
        <f>IF(ISBLANK(D952), "", VLOOKUP(D952, Z!$A$2:$C$4127, 3, FALSE))</f>
        <v/>
      </c>
      <c r="F952" s="215"/>
      <c r="G952" s="216"/>
      <c r="H952" s="217" t="b">
        <v>0</v>
      </c>
      <c r="I952" s="217" t="b">
        <v>0</v>
      </c>
      <c r="J952" s="152" t="str">
        <f t="shared" si="199"/>
        <v>-</v>
      </c>
      <c r="K952" s="218"/>
      <c r="L952" s="219"/>
      <c r="M952" s="220"/>
      <c r="N952" s="152" t="str">
        <f t="shared" si="200"/>
        <v>-</v>
      </c>
      <c r="O952" s="221"/>
      <c r="P952" s="222"/>
      <c r="Q952" s="214"/>
      <c r="R952" s="223"/>
      <c r="S952" s="213"/>
      <c r="T952" s="214"/>
      <c r="U952" s="79" t="str">
        <f>IF(ISBLANK(T952), "", VLOOKUP(T952, Z!$A$2:$C$4127, 3, FALSE))</f>
        <v/>
      </c>
      <c r="V952" s="225"/>
      <c r="W952" s="160">
        <f t="shared" si="201"/>
        <v>0</v>
      </c>
      <c r="X952" s="237"/>
      <c r="Y952" s="241">
        <f t="shared" si="202"/>
        <v>0</v>
      </c>
      <c r="Z952" s="242">
        <f t="shared" si="203"/>
        <v>15</v>
      </c>
      <c r="AA952" s="242">
        <v>0.75</v>
      </c>
      <c r="AB952" s="242">
        <f t="shared" si="197"/>
        <v>1.8</v>
      </c>
      <c r="AC952" s="242">
        <f t="shared" si="204"/>
        <v>43</v>
      </c>
      <c r="AD952" s="241" t="str" cm="1">
        <f t="array" ref="AD952">IFERROR(INDEX($AO$26:$AO$35, AF952), "-")</f>
        <v>-</v>
      </c>
      <c r="AE952" s="243" cm="1">
        <f t="array" ref="AE952">IFERROR(INDEX(($AP$26:$AS$35,$AP$36:$AV$40), IF($Y$20="B", MATCH($AF952, $AN$36:$AN$40, 0), MATCH($AF952, $AN$26:$AN$35, 0)), MATCH($AK952, $AP$25:$AV$25, 0), IF($Y$20="B", 2, 1)), 0)</f>
        <v>0</v>
      </c>
      <c r="AF952" s="244" t="str">
        <f t="shared" si="198"/>
        <v>-</v>
      </c>
      <c r="AG952" s="244" t="str">
        <f t="shared" si="205"/>
        <v>-</v>
      </c>
      <c r="AH952" s="245" t="str">
        <f t="shared" si="206"/>
        <v>-</v>
      </c>
      <c r="AI952" s="245" t="str">
        <f t="shared" si="207"/>
        <v>-</v>
      </c>
      <c r="AJ952" s="245" t="str" cm="1">
        <f t="array" ref="AJ952">IF($AG952=1, IF(ISBLANK($L952), "!", $L952), IFERROR(_xlfn.SWITCH(TRUE, AH952&lt;=0.5, "A", AH952&lt;=1, "B", AH952&lt;=1.5, "C", AH952&lt;=2, "D", AH952&lt;=2.5, "E", AH952&lt;=3, "F", AH952&lt;=1000, "G"), "-"))</f>
        <v>-</v>
      </c>
      <c r="AK952" s="245" t="str">
        <f t="shared" si="208"/>
        <v>-</v>
      </c>
      <c r="AL952" s="246" t="str">
        <f t="shared" si="209"/>
        <v>-</v>
      </c>
      <c r="AM952" s="237"/>
      <c r="AN952" s="237"/>
      <c r="AO952" s="237"/>
      <c r="AP952" s="237"/>
      <c r="AQ952" s="237"/>
      <c r="AR952" s="237"/>
      <c r="AS952" s="237"/>
      <c r="AT952" s="237"/>
      <c r="AU952" s="237"/>
      <c r="AV952" s="237"/>
      <c r="AW952" s="13"/>
      <c r="AX952" s="13"/>
    </row>
    <row r="953" spans="1:50" ht="12.75" customHeight="1" x14ac:dyDescent="0.2">
      <c r="A953" s="144">
        <f t="shared" si="196"/>
        <v>16</v>
      </c>
      <c r="B953" s="9">
        <v>930</v>
      </c>
      <c r="C953" s="213"/>
      <c r="D953" s="214"/>
      <c r="E953" s="79" t="str">
        <f>IF(ISBLANK(D953), "", VLOOKUP(D953, Z!$A$2:$C$4127, 3, FALSE))</f>
        <v/>
      </c>
      <c r="F953" s="215"/>
      <c r="G953" s="216"/>
      <c r="H953" s="217" t="b">
        <v>0</v>
      </c>
      <c r="I953" s="217" t="b">
        <v>0</v>
      </c>
      <c r="J953" s="152" t="str">
        <f t="shared" si="199"/>
        <v>-</v>
      </c>
      <c r="K953" s="218"/>
      <c r="L953" s="219"/>
      <c r="M953" s="220"/>
      <c r="N953" s="152" t="str">
        <f t="shared" si="200"/>
        <v>-</v>
      </c>
      <c r="O953" s="221"/>
      <c r="P953" s="222"/>
      <c r="Q953" s="214"/>
      <c r="R953" s="223"/>
      <c r="S953" s="213"/>
      <c r="T953" s="214"/>
      <c r="U953" s="79" t="str">
        <f>IF(ISBLANK(T953), "", VLOOKUP(T953, Z!$A$2:$C$4127, 3, FALSE))</f>
        <v/>
      </c>
      <c r="V953" s="225"/>
      <c r="W953" s="160">
        <f t="shared" si="201"/>
        <v>0</v>
      </c>
      <c r="X953" s="237"/>
      <c r="Y953" s="241">
        <f t="shared" si="202"/>
        <v>0</v>
      </c>
      <c r="Z953" s="242">
        <f t="shared" si="203"/>
        <v>15</v>
      </c>
      <c r="AA953" s="242">
        <v>0.75</v>
      </c>
      <c r="AB953" s="242">
        <f t="shared" si="197"/>
        <v>1.8</v>
      </c>
      <c r="AC953" s="242">
        <f t="shared" si="204"/>
        <v>43</v>
      </c>
      <c r="AD953" s="241" t="str" cm="1">
        <f t="array" ref="AD953">IFERROR(INDEX($AO$26:$AO$35, AF953), "-")</f>
        <v>-</v>
      </c>
      <c r="AE953" s="243" cm="1">
        <f t="array" ref="AE953">IFERROR(INDEX(($AP$26:$AS$35,$AP$36:$AV$40), IF($Y$20="B", MATCH($AF953, $AN$36:$AN$40, 0), MATCH($AF953, $AN$26:$AN$35, 0)), MATCH($AK953, $AP$25:$AV$25, 0), IF($Y$20="B", 2, 1)), 0)</f>
        <v>0</v>
      </c>
      <c r="AF953" s="244" t="str">
        <f t="shared" si="198"/>
        <v>-</v>
      </c>
      <c r="AG953" s="244" t="str">
        <f t="shared" si="205"/>
        <v>-</v>
      </c>
      <c r="AH953" s="245" t="str">
        <f t="shared" si="206"/>
        <v>-</v>
      </c>
      <c r="AI953" s="245" t="str">
        <f t="shared" si="207"/>
        <v>-</v>
      </c>
      <c r="AJ953" s="245" t="str" cm="1">
        <f t="array" ref="AJ953">IF($AG953=1, IF(ISBLANK($L953), "!", $L953), IFERROR(_xlfn.SWITCH(TRUE, AH953&lt;=0.5, "A", AH953&lt;=1, "B", AH953&lt;=1.5, "C", AH953&lt;=2, "D", AH953&lt;=2.5, "E", AH953&lt;=3, "F", AH953&lt;=1000, "G"), "-"))</f>
        <v>-</v>
      </c>
      <c r="AK953" s="245" t="str">
        <f t="shared" si="208"/>
        <v>-</v>
      </c>
      <c r="AL953" s="246" t="str">
        <f t="shared" si="209"/>
        <v>-</v>
      </c>
      <c r="AM953" s="237"/>
      <c r="AN953" s="237"/>
      <c r="AO953" s="237"/>
      <c r="AP953" s="237"/>
      <c r="AQ953" s="237"/>
      <c r="AR953" s="237"/>
      <c r="AS953" s="237"/>
      <c r="AT953" s="237"/>
      <c r="AU953" s="237"/>
      <c r="AV953" s="237"/>
      <c r="AW953" s="13"/>
      <c r="AX953" s="13"/>
    </row>
    <row r="954" spans="1:50" ht="12.75" customHeight="1" x14ac:dyDescent="0.2">
      <c r="A954" s="144">
        <f t="shared" si="196"/>
        <v>16</v>
      </c>
      <c r="B954" s="9">
        <v>931</v>
      </c>
      <c r="C954" s="213"/>
      <c r="D954" s="214"/>
      <c r="E954" s="79" t="str">
        <f>IF(ISBLANK(D954), "", VLOOKUP(D954, Z!$A$2:$C$4127, 3, FALSE))</f>
        <v/>
      </c>
      <c r="F954" s="215"/>
      <c r="G954" s="216"/>
      <c r="H954" s="217" t="b">
        <v>0</v>
      </c>
      <c r="I954" s="217" t="b">
        <v>0</v>
      </c>
      <c r="J954" s="152" t="str">
        <f t="shared" si="199"/>
        <v>-</v>
      </c>
      <c r="K954" s="218"/>
      <c r="L954" s="219"/>
      <c r="M954" s="220"/>
      <c r="N954" s="152" t="str">
        <f t="shared" si="200"/>
        <v>-</v>
      </c>
      <c r="O954" s="221"/>
      <c r="P954" s="222"/>
      <c r="Q954" s="214"/>
      <c r="R954" s="223"/>
      <c r="S954" s="213"/>
      <c r="T954" s="214"/>
      <c r="U954" s="79" t="str">
        <f>IF(ISBLANK(T954), "", VLOOKUP(T954, Z!$A$2:$C$4127, 3, FALSE))</f>
        <v/>
      </c>
      <c r="V954" s="225"/>
      <c r="W954" s="160">
        <f t="shared" si="201"/>
        <v>0</v>
      </c>
      <c r="X954" s="237"/>
      <c r="Y954" s="241">
        <f t="shared" si="202"/>
        <v>0</v>
      </c>
      <c r="Z954" s="242">
        <f t="shared" si="203"/>
        <v>15</v>
      </c>
      <c r="AA954" s="242">
        <v>0.75</v>
      </c>
      <c r="AB954" s="242">
        <f t="shared" si="197"/>
        <v>1.8</v>
      </c>
      <c r="AC954" s="242">
        <f t="shared" si="204"/>
        <v>43</v>
      </c>
      <c r="AD954" s="241" t="str" cm="1">
        <f t="array" ref="AD954">IFERROR(INDEX($AO$26:$AO$35, AF954), "-")</f>
        <v>-</v>
      </c>
      <c r="AE954" s="243" cm="1">
        <f t="array" ref="AE954">IFERROR(INDEX(($AP$26:$AS$35,$AP$36:$AV$40), IF($Y$20="B", MATCH($AF954, $AN$36:$AN$40, 0), MATCH($AF954, $AN$26:$AN$35, 0)), MATCH($AK954, $AP$25:$AV$25, 0), IF($Y$20="B", 2, 1)), 0)</f>
        <v>0</v>
      </c>
      <c r="AF954" s="244" t="str">
        <f t="shared" si="198"/>
        <v>-</v>
      </c>
      <c r="AG954" s="244" t="str">
        <f t="shared" si="205"/>
        <v>-</v>
      </c>
      <c r="AH954" s="245" t="str">
        <f t="shared" si="206"/>
        <v>-</v>
      </c>
      <c r="AI954" s="245" t="str">
        <f t="shared" si="207"/>
        <v>-</v>
      </c>
      <c r="AJ954" s="245" t="str" cm="1">
        <f t="array" ref="AJ954">IF($AG954=1, IF(ISBLANK($L954), "!", $L954), IFERROR(_xlfn.SWITCH(TRUE, AH954&lt;=0.5, "A", AH954&lt;=1, "B", AH954&lt;=1.5, "C", AH954&lt;=2, "D", AH954&lt;=2.5, "E", AH954&lt;=3, "F", AH954&lt;=1000, "G"), "-"))</f>
        <v>-</v>
      </c>
      <c r="AK954" s="245" t="str">
        <f t="shared" si="208"/>
        <v>-</v>
      </c>
      <c r="AL954" s="246" t="str">
        <f t="shared" si="209"/>
        <v>-</v>
      </c>
      <c r="AM954" s="237"/>
      <c r="AN954" s="237"/>
      <c r="AO954" s="237"/>
      <c r="AP954" s="237"/>
      <c r="AQ954" s="237"/>
      <c r="AR954" s="237"/>
      <c r="AS954" s="237"/>
      <c r="AT954" s="237"/>
      <c r="AU954" s="237"/>
      <c r="AV954" s="237"/>
      <c r="AW954" s="13"/>
      <c r="AX954" s="13"/>
    </row>
    <row r="955" spans="1:50" ht="12.75" customHeight="1" x14ac:dyDescent="0.2">
      <c r="A955" s="144">
        <f t="shared" si="196"/>
        <v>16</v>
      </c>
      <c r="B955" s="9">
        <v>932</v>
      </c>
      <c r="C955" s="213"/>
      <c r="D955" s="214"/>
      <c r="E955" s="79" t="str">
        <f>IF(ISBLANK(D955), "", VLOOKUP(D955, Z!$A$2:$C$4127, 3, FALSE))</f>
        <v/>
      </c>
      <c r="F955" s="215"/>
      <c r="G955" s="216"/>
      <c r="H955" s="217" t="b">
        <v>0</v>
      </c>
      <c r="I955" s="217" t="b">
        <v>0</v>
      </c>
      <c r="J955" s="152" t="str">
        <f t="shared" si="199"/>
        <v>-</v>
      </c>
      <c r="K955" s="218"/>
      <c r="L955" s="219"/>
      <c r="M955" s="220"/>
      <c r="N955" s="152" t="str">
        <f t="shared" si="200"/>
        <v>-</v>
      </c>
      <c r="O955" s="221"/>
      <c r="P955" s="222"/>
      <c r="Q955" s="214"/>
      <c r="R955" s="223"/>
      <c r="S955" s="213"/>
      <c r="T955" s="214"/>
      <c r="U955" s="79" t="str">
        <f>IF(ISBLANK(T955), "", VLOOKUP(T955, Z!$A$2:$C$4127, 3, FALSE))</f>
        <v/>
      </c>
      <c r="V955" s="225"/>
      <c r="W955" s="160">
        <f t="shared" si="201"/>
        <v>0</v>
      </c>
      <c r="X955" s="237"/>
      <c r="Y955" s="241">
        <f t="shared" si="202"/>
        <v>0</v>
      </c>
      <c r="Z955" s="242">
        <f t="shared" si="203"/>
        <v>15</v>
      </c>
      <c r="AA955" s="242">
        <v>0.75</v>
      </c>
      <c r="AB955" s="242">
        <f t="shared" si="197"/>
        <v>1.8</v>
      </c>
      <c r="AC955" s="242">
        <f t="shared" si="204"/>
        <v>43</v>
      </c>
      <c r="AD955" s="241" t="str" cm="1">
        <f t="array" ref="AD955">IFERROR(INDEX($AO$26:$AO$35, AF955), "-")</f>
        <v>-</v>
      </c>
      <c r="AE955" s="243" cm="1">
        <f t="array" ref="AE955">IFERROR(INDEX(($AP$26:$AS$35,$AP$36:$AV$40), IF($Y$20="B", MATCH($AF955, $AN$36:$AN$40, 0), MATCH($AF955, $AN$26:$AN$35, 0)), MATCH($AK955, $AP$25:$AV$25, 0), IF($Y$20="B", 2, 1)), 0)</f>
        <v>0</v>
      </c>
      <c r="AF955" s="244" t="str">
        <f t="shared" si="198"/>
        <v>-</v>
      </c>
      <c r="AG955" s="244" t="str">
        <f t="shared" si="205"/>
        <v>-</v>
      </c>
      <c r="AH955" s="245" t="str">
        <f t="shared" si="206"/>
        <v>-</v>
      </c>
      <c r="AI955" s="245" t="str">
        <f t="shared" si="207"/>
        <v>-</v>
      </c>
      <c r="AJ955" s="245" t="str" cm="1">
        <f t="array" ref="AJ955">IF($AG955=1, IF(ISBLANK($L955), "!", $L955), IFERROR(_xlfn.SWITCH(TRUE, AH955&lt;=0.5, "A", AH955&lt;=1, "B", AH955&lt;=1.5, "C", AH955&lt;=2, "D", AH955&lt;=2.5, "E", AH955&lt;=3, "F", AH955&lt;=1000, "G"), "-"))</f>
        <v>-</v>
      </c>
      <c r="AK955" s="245" t="str">
        <f t="shared" si="208"/>
        <v>-</v>
      </c>
      <c r="AL955" s="246" t="str">
        <f t="shared" si="209"/>
        <v>-</v>
      </c>
      <c r="AM955" s="237"/>
      <c r="AN955" s="237"/>
      <c r="AO955" s="237"/>
      <c r="AP955" s="237"/>
      <c r="AQ955" s="237"/>
      <c r="AR955" s="237"/>
      <c r="AS955" s="237"/>
      <c r="AT955" s="237"/>
      <c r="AU955" s="237"/>
      <c r="AV955" s="237"/>
      <c r="AW955" s="13"/>
      <c r="AX955" s="13"/>
    </row>
    <row r="956" spans="1:50" ht="12.75" customHeight="1" x14ac:dyDescent="0.2">
      <c r="A956" s="144">
        <f t="shared" si="196"/>
        <v>16</v>
      </c>
      <c r="B956" s="9">
        <v>933</v>
      </c>
      <c r="C956" s="213"/>
      <c r="D956" s="214"/>
      <c r="E956" s="79" t="str">
        <f>IF(ISBLANK(D956), "", VLOOKUP(D956, Z!$A$2:$C$4127, 3, FALSE))</f>
        <v/>
      </c>
      <c r="F956" s="215"/>
      <c r="G956" s="216"/>
      <c r="H956" s="217" t="b">
        <v>0</v>
      </c>
      <c r="I956" s="217" t="b">
        <v>0</v>
      </c>
      <c r="J956" s="152" t="str">
        <f t="shared" si="199"/>
        <v>-</v>
      </c>
      <c r="K956" s="218"/>
      <c r="L956" s="219"/>
      <c r="M956" s="220"/>
      <c r="N956" s="152" t="str">
        <f t="shared" si="200"/>
        <v>-</v>
      </c>
      <c r="O956" s="221"/>
      <c r="P956" s="222"/>
      <c r="Q956" s="214"/>
      <c r="R956" s="223"/>
      <c r="S956" s="213"/>
      <c r="T956" s="214"/>
      <c r="U956" s="79" t="str">
        <f>IF(ISBLANK(T956), "", VLOOKUP(T956, Z!$A$2:$C$4127, 3, FALSE))</f>
        <v/>
      </c>
      <c r="V956" s="225"/>
      <c r="W956" s="160">
        <f t="shared" si="201"/>
        <v>0</v>
      </c>
      <c r="X956" s="237"/>
      <c r="Y956" s="241">
        <f t="shared" si="202"/>
        <v>0</v>
      </c>
      <c r="Z956" s="242">
        <f t="shared" si="203"/>
        <v>15</v>
      </c>
      <c r="AA956" s="242">
        <v>0.75</v>
      </c>
      <c r="AB956" s="242">
        <f t="shared" si="197"/>
        <v>1.8</v>
      </c>
      <c r="AC956" s="242">
        <f t="shared" si="204"/>
        <v>43</v>
      </c>
      <c r="AD956" s="241" t="str" cm="1">
        <f t="array" ref="AD956">IFERROR(INDEX($AO$26:$AO$35, AF956), "-")</f>
        <v>-</v>
      </c>
      <c r="AE956" s="243" cm="1">
        <f t="array" ref="AE956">IFERROR(INDEX(($AP$26:$AS$35,$AP$36:$AV$40), IF($Y$20="B", MATCH($AF956, $AN$36:$AN$40, 0), MATCH($AF956, $AN$26:$AN$35, 0)), MATCH($AK956, $AP$25:$AV$25, 0), IF($Y$20="B", 2, 1)), 0)</f>
        <v>0</v>
      </c>
      <c r="AF956" s="244" t="str">
        <f t="shared" si="198"/>
        <v>-</v>
      </c>
      <c r="AG956" s="244" t="str">
        <f t="shared" si="205"/>
        <v>-</v>
      </c>
      <c r="AH956" s="245" t="str">
        <f t="shared" si="206"/>
        <v>-</v>
      </c>
      <c r="AI956" s="245" t="str">
        <f t="shared" si="207"/>
        <v>-</v>
      </c>
      <c r="AJ956" s="245" t="str" cm="1">
        <f t="array" ref="AJ956">IF($AG956=1, IF(ISBLANK($L956), "!", $L956), IFERROR(_xlfn.SWITCH(TRUE, AH956&lt;=0.5, "A", AH956&lt;=1, "B", AH956&lt;=1.5, "C", AH956&lt;=2, "D", AH956&lt;=2.5, "E", AH956&lt;=3, "F", AH956&lt;=1000, "G"), "-"))</f>
        <v>-</v>
      </c>
      <c r="AK956" s="245" t="str">
        <f t="shared" si="208"/>
        <v>-</v>
      </c>
      <c r="AL956" s="246" t="str">
        <f t="shared" si="209"/>
        <v>-</v>
      </c>
      <c r="AM956" s="237"/>
      <c r="AN956" s="237"/>
      <c r="AO956" s="237"/>
      <c r="AP956" s="237"/>
      <c r="AQ956" s="237"/>
      <c r="AR956" s="237"/>
      <c r="AS956" s="237"/>
      <c r="AT956" s="237"/>
      <c r="AU956" s="237"/>
      <c r="AV956" s="237"/>
      <c r="AW956" s="13"/>
      <c r="AX956" s="13"/>
    </row>
    <row r="957" spans="1:50" ht="12.75" customHeight="1" x14ac:dyDescent="0.2">
      <c r="A957" s="144">
        <f t="shared" si="196"/>
        <v>16</v>
      </c>
      <c r="B957" s="9">
        <v>934</v>
      </c>
      <c r="C957" s="213"/>
      <c r="D957" s="214"/>
      <c r="E957" s="79" t="str">
        <f>IF(ISBLANK(D957), "", VLOOKUP(D957, Z!$A$2:$C$4127, 3, FALSE))</f>
        <v/>
      </c>
      <c r="F957" s="215"/>
      <c r="G957" s="216"/>
      <c r="H957" s="217" t="b">
        <v>0</v>
      </c>
      <c r="I957" s="217" t="b">
        <v>0</v>
      </c>
      <c r="J957" s="152" t="str">
        <f t="shared" si="199"/>
        <v>-</v>
      </c>
      <c r="K957" s="218"/>
      <c r="L957" s="219"/>
      <c r="M957" s="220"/>
      <c r="N957" s="152" t="str">
        <f t="shared" si="200"/>
        <v>-</v>
      </c>
      <c r="O957" s="221"/>
      <c r="P957" s="222"/>
      <c r="Q957" s="214"/>
      <c r="R957" s="223"/>
      <c r="S957" s="213"/>
      <c r="T957" s="214"/>
      <c r="U957" s="79" t="str">
        <f>IF(ISBLANK(T957), "", VLOOKUP(T957, Z!$A$2:$C$4127, 3, FALSE))</f>
        <v/>
      </c>
      <c r="V957" s="225"/>
      <c r="W957" s="160">
        <f t="shared" si="201"/>
        <v>0</v>
      </c>
      <c r="X957" s="237"/>
      <c r="Y957" s="241">
        <f t="shared" si="202"/>
        <v>0</v>
      </c>
      <c r="Z957" s="242">
        <f t="shared" si="203"/>
        <v>15</v>
      </c>
      <c r="AA957" s="242">
        <v>0.75</v>
      </c>
      <c r="AB957" s="242">
        <f t="shared" si="197"/>
        <v>1.8</v>
      </c>
      <c r="AC957" s="242">
        <f t="shared" si="204"/>
        <v>43</v>
      </c>
      <c r="AD957" s="241" t="str" cm="1">
        <f t="array" ref="AD957">IFERROR(INDEX($AO$26:$AO$35, AF957), "-")</f>
        <v>-</v>
      </c>
      <c r="AE957" s="243" cm="1">
        <f t="array" ref="AE957">IFERROR(INDEX(($AP$26:$AS$35,$AP$36:$AV$40), IF($Y$20="B", MATCH($AF957, $AN$36:$AN$40, 0), MATCH($AF957, $AN$26:$AN$35, 0)), MATCH($AK957, $AP$25:$AV$25, 0), IF($Y$20="B", 2, 1)), 0)</f>
        <v>0</v>
      </c>
      <c r="AF957" s="244" t="str">
        <f t="shared" si="198"/>
        <v>-</v>
      </c>
      <c r="AG957" s="244" t="str">
        <f t="shared" si="205"/>
        <v>-</v>
      </c>
      <c r="AH957" s="245" t="str">
        <f t="shared" si="206"/>
        <v>-</v>
      </c>
      <c r="AI957" s="245" t="str">
        <f t="shared" si="207"/>
        <v>-</v>
      </c>
      <c r="AJ957" s="245" t="str" cm="1">
        <f t="array" ref="AJ957">IF($AG957=1, IF(ISBLANK($L957), "!", $L957), IFERROR(_xlfn.SWITCH(TRUE, AH957&lt;=0.5, "A", AH957&lt;=1, "B", AH957&lt;=1.5, "C", AH957&lt;=2, "D", AH957&lt;=2.5, "E", AH957&lt;=3, "F", AH957&lt;=1000, "G"), "-"))</f>
        <v>-</v>
      </c>
      <c r="AK957" s="245" t="str">
        <f t="shared" si="208"/>
        <v>-</v>
      </c>
      <c r="AL957" s="246" t="str">
        <f t="shared" si="209"/>
        <v>-</v>
      </c>
      <c r="AM957" s="237"/>
      <c r="AN957" s="237"/>
      <c r="AO957" s="237"/>
      <c r="AP957" s="237"/>
      <c r="AQ957" s="237"/>
      <c r="AR957" s="237"/>
      <c r="AS957" s="237"/>
      <c r="AT957" s="237"/>
      <c r="AU957" s="237"/>
      <c r="AV957" s="237"/>
      <c r="AW957" s="13"/>
      <c r="AX957" s="13"/>
    </row>
    <row r="958" spans="1:50" ht="12.75" customHeight="1" x14ac:dyDescent="0.2">
      <c r="A958" s="144">
        <f t="shared" si="196"/>
        <v>16</v>
      </c>
      <c r="B958" s="9">
        <v>935</v>
      </c>
      <c r="C958" s="213"/>
      <c r="D958" s="214"/>
      <c r="E958" s="79" t="str">
        <f>IF(ISBLANK(D958), "", VLOOKUP(D958, Z!$A$2:$C$4127, 3, FALSE))</f>
        <v/>
      </c>
      <c r="F958" s="215"/>
      <c r="G958" s="216"/>
      <c r="H958" s="217" t="b">
        <v>0</v>
      </c>
      <c r="I958" s="217" t="b">
        <v>0</v>
      </c>
      <c r="J958" s="152" t="str">
        <f t="shared" si="199"/>
        <v>-</v>
      </c>
      <c r="K958" s="218"/>
      <c r="L958" s="219"/>
      <c r="M958" s="220"/>
      <c r="N958" s="152" t="str">
        <f t="shared" si="200"/>
        <v>-</v>
      </c>
      <c r="O958" s="221"/>
      <c r="P958" s="222"/>
      <c r="Q958" s="214"/>
      <c r="R958" s="223"/>
      <c r="S958" s="213"/>
      <c r="T958" s="214"/>
      <c r="U958" s="79" t="str">
        <f>IF(ISBLANK(T958), "", VLOOKUP(T958, Z!$A$2:$C$4127, 3, FALSE))</f>
        <v/>
      </c>
      <c r="V958" s="225"/>
      <c r="W958" s="160">
        <f t="shared" si="201"/>
        <v>0</v>
      </c>
      <c r="X958" s="237"/>
      <c r="Y958" s="241">
        <f t="shared" si="202"/>
        <v>0</v>
      </c>
      <c r="Z958" s="242">
        <f t="shared" si="203"/>
        <v>15</v>
      </c>
      <c r="AA958" s="242">
        <v>0.75</v>
      </c>
      <c r="AB958" s="242">
        <f t="shared" si="197"/>
        <v>1.8</v>
      </c>
      <c r="AC958" s="242">
        <f t="shared" si="204"/>
        <v>43</v>
      </c>
      <c r="AD958" s="241" t="str" cm="1">
        <f t="array" ref="AD958">IFERROR(INDEX($AO$26:$AO$35, AF958), "-")</f>
        <v>-</v>
      </c>
      <c r="AE958" s="243" cm="1">
        <f t="array" ref="AE958">IFERROR(INDEX(($AP$26:$AS$35,$AP$36:$AV$40), IF($Y$20="B", MATCH($AF958, $AN$36:$AN$40, 0), MATCH($AF958, $AN$26:$AN$35, 0)), MATCH($AK958, $AP$25:$AV$25, 0), IF($Y$20="B", 2, 1)), 0)</f>
        <v>0</v>
      </c>
      <c r="AF958" s="244" t="str">
        <f t="shared" si="198"/>
        <v>-</v>
      </c>
      <c r="AG958" s="244" t="str">
        <f t="shared" si="205"/>
        <v>-</v>
      </c>
      <c r="AH958" s="245" t="str">
        <f t="shared" si="206"/>
        <v>-</v>
      </c>
      <c r="AI958" s="245" t="str">
        <f t="shared" si="207"/>
        <v>-</v>
      </c>
      <c r="AJ958" s="245" t="str" cm="1">
        <f t="array" ref="AJ958">IF($AG958=1, IF(ISBLANK($L958), "!", $L958), IFERROR(_xlfn.SWITCH(TRUE, AH958&lt;=0.5, "A", AH958&lt;=1, "B", AH958&lt;=1.5, "C", AH958&lt;=2, "D", AH958&lt;=2.5, "E", AH958&lt;=3, "F", AH958&lt;=1000, "G"), "-"))</f>
        <v>-</v>
      </c>
      <c r="AK958" s="245" t="str">
        <f t="shared" si="208"/>
        <v>-</v>
      </c>
      <c r="AL958" s="246" t="str">
        <f t="shared" si="209"/>
        <v>-</v>
      </c>
      <c r="AM958" s="237"/>
      <c r="AN958" s="237"/>
      <c r="AO958" s="237"/>
      <c r="AP958" s="237"/>
      <c r="AQ958" s="237"/>
      <c r="AR958" s="237"/>
      <c r="AS958" s="237"/>
      <c r="AT958" s="237"/>
      <c r="AU958" s="237"/>
      <c r="AV958" s="237"/>
      <c r="AW958" s="13"/>
      <c r="AX958" s="13"/>
    </row>
    <row r="959" spans="1:50" ht="12.75" customHeight="1" x14ac:dyDescent="0.2">
      <c r="A959" s="144">
        <f t="shared" si="196"/>
        <v>16</v>
      </c>
      <c r="B959" s="9">
        <v>936</v>
      </c>
      <c r="C959" s="213"/>
      <c r="D959" s="214"/>
      <c r="E959" s="79" t="str">
        <f>IF(ISBLANK(D959), "", VLOOKUP(D959, Z!$A$2:$C$4127, 3, FALSE))</f>
        <v/>
      </c>
      <c r="F959" s="215"/>
      <c r="G959" s="216"/>
      <c r="H959" s="217" t="b">
        <v>0</v>
      </c>
      <c r="I959" s="217" t="b">
        <v>0</v>
      </c>
      <c r="J959" s="152" t="str">
        <f t="shared" si="199"/>
        <v>-</v>
      </c>
      <c r="K959" s="218"/>
      <c r="L959" s="219"/>
      <c r="M959" s="220"/>
      <c r="N959" s="152" t="str">
        <f t="shared" si="200"/>
        <v>-</v>
      </c>
      <c r="O959" s="221"/>
      <c r="P959" s="222"/>
      <c r="Q959" s="214"/>
      <c r="R959" s="223"/>
      <c r="S959" s="213"/>
      <c r="T959" s="214"/>
      <c r="U959" s="79" t="str">
        <f>IF(ISBLANK(T959), "", VLOOKUP(T959, Z!$A$2:$C$4127, 3, FALSE))</f>
        <v/>
      </c>
      <c r="V959" s="225"/>
      <c r="W959" s="160">
        <f t="shared" si="201"/>
        <v>0</v>
      </c>
      <c r="X959" s="237"/>
      <c r="Y959" s="241">
        <f t="shared" si="202"/>
        <v>0</v>
      </c>
      <c r="Z959" s="242">
        <f t="shared" si="203"/>
        <v>15</v>
      </c>
      <c r="AA959" s="242">
        <v>0.75</v>
      </c>
      <c r="AB959" s="242">
        <f t="shared" si="197"/>
        <v>1.8</v>
      </c>
      <c r="AC959" s="242">
        <f t="shared" si="204"/>
        <v>43</v>
      </c>
      <c r="AD959" s="241" t="str" cm="1">
        <f t="array" ref="AD959">IFERROR(INDEX($AO$26:$AO$35, AF959), "-")</f>
        <v>-</v>
      </c>
      <c r="AE959" s="243" cm="1">
        <f t="array" ref="AE959">IFERROR(INDEX(($AP$26:$AS$35,$AP$36:$AV$40), IF($Y$20="B", MATCH($AF959, $AN$36:$AN$40, 0), MATCH($AF959, $AN$26:$AN$35, 0)), MATCH($AK959, $AP$25:$AV$25, 0), IF($Y$20="B", 2, 1)), 0)</f>
        <v>0</v>
      </c>
      <c r="AF959" s="244" t="str">
        <f t="shared" si="198"/>
        <v>-</v>
      </c>
      <c r="AG959" s="244" t="str">
        <f t="shared" si="205"/>
        <v>-</v>
      </c>
      <c r="AH959" s="245" t="str">
        <f t="shared" si="206"/>
        <v>-</v>
      </c>
      <c r="AI959" s="245" t="str">
        <f t="shared" si="207"/>
        <v>-</v>
      </c>
      <c r="AJ959" s="245" t="str" cm="1">
        <f t="array" ref="AJ959">IF($AG959=1, IF(ISBLANK($L959), "!", $L959), IFERROR(_xlfn.SWITCH(TRUE, AH959&lt;=0.5, "A", AH959&lt;=1, "B", AH959&lt;=1.5, "C", AH959&lt;=2, "D", AH959&lt;=2.5, "E", AH959&lt;=3, "F", AH959&lt;=1000, "G"), "-"))</f>
        <v>-</v>
      </c>
      <c r="AK959" s="245" t="str">
        <f t="shared" si="208"/>
        <v>-</v>
      </c>
      <c r="AL959" s="246" t="str">
        <f t="shared" si="209"/>
        <v>-</v>
      </c>
      <c r="AM959" s="237"/>
      <c r="AN959" s="237"/>
      <c r="AO959" s="237"/>
      <c r="AP959" s="237"/>
      <c r="AQ959" s="237"/>
      <c r="AR959" s="237"/>
      <c r="AS959" s="237"/>
      <c r="AT959" s="237"/>
      <c r="AU959" s="237"/>
      <c r="AV959" s="237"/>
      <c r="AW959" s="13"/>
      <c r="AX959" s="13"/>
    </row>
    <row r="960" spans="1:50" ht="12.75" customHeight="1" x14ac:dyDescent="0.2">
      <c r="A960" s="144">
        <f t="shared" si="196"/>
        <v>16</v>
      </c>
      <c r="B960" s="9">
        <v>937</v>
      </c>
      <c r="C960" s="213"/>
      <c r="D960" s="214"/>
      <c r="E960" s="79" t="str">
        <f>IF(ISBLANK(D960), "", VLOOKUP(D960, Z!$A$2:$C$4127, 3, FALSE))</f>
        <v/>
      </c>
      <c r="F960" s="215"/>
      <c r="G960" s="216"/>
      <c r="H960" s="217" t="b">
        <v>0</v>
      </c>
      <c r="I960" s="217" t="b">
        <v>0</v>
      </c>
      <c r="J960" s="152" t="str">
        <f t="shared" si="199"/>
        <v>-</v>
      </c>
      <c r="K960" s="218"/>
      <c r="L960" s="219"/>
      <c r="M960" s="220"/>
      <c r="N960" s="152" t="str">
        <f t="shared" si="200"/>
        <v>-</v>
      </c>
      <c r="O960" s="221"/>
      <c r="P960" s="222"/>
      <c r="Q960" s="214"/>
      <c r="R960" s="223"/>
      <c r="S960" s="213"/>
      <c r="T960" s="214"/>
      <c r="U960" s="79" t="str">
        <f>IF(ISBLANK(T960), "", VLOOKUP(T960, Z!$A$2:$C$4127, 3, FALSE))</f>
        <v/>
      </c>
      <c r="V960" s="225"/>
      <c r="W960" s="160">
        <f t="shared" si="201"/>
        <v>0</v>
      </c>
      <c r="X960" s="237"/>
      <c r="Y960" s="241">
        <f t="shared" si="202"/>
        <v>0</v>
      </c>
      <c r="Z960" s="242">
        <f t="shared" si="203"/>
        <v>15</v>
      </c>
      <c r="AA960" s="242">
        <v>0.75</v>
      </c>
      <c r="AB960" s="242">
        <f t="shared" si="197"/>
        <v>1.8</v>
      </c>
      <c r="AC960" s="242">
        <f t="shared" si="204"/>
        <v>43</v>
      </c>
      <c r="AD960" s="241" t="str" cm="1">
        <f t="array" ref="AD960">IFERROR(INDEX($AO$26:$AO$35, AF960), "-")</f>
        <v>-</v>
      </c>
      <c r="AE960" s="243" cm="1">
        <f t="array" ref="AE960">IFERROR(INDEX(($AP$26:$AS$35,$AP$36:$AV$40), IF($Y$20="B", MATCH($AF960, $AN$36:$AN$40, 0), MATCH($AF960, $AN$26:$AN$35, 0)), MATCH($AK960, $AP$25:$AV$25, 0), IF($Y$20="B", 2, 1)), 0)</f>
        <v>0</v>
      </c>
      <c r="AF960" s="244" t="str">
        <f t="shared" si="198"/>
        <v>-</v>
      </c>
      <c r="AG960" s="244" t="str">
        <f t="shared" si="205"/>
        <v>-</v>
      </c>
      <c r="AH960" s="245" t="str">
        <f t="shared" si="206"/>
        <v>-</v>
      </c>
      <c r="AI960" s="245" t="str">
        <f t="shared" si="207"/>
        <v>-</v>
      </c>
      <c r="AJ960" s="245" t="str" cm="1">
        <f t="array" ref="AJ960">IF($AG960=1, IF(ISBLANK($L960), "!", $L960), IFERROR(_xlfn.SWITCH(TRUE, AH960&lt;=0.5, "A", AH960&lt;=1, "B", AH960&lt;=1.5, "C", AH960&lt;=2, "D", AH960&lt;=2.5, "E", AH960&lt;=3, "F", AH960&lt;=1000, "G"), "-"))</f>
        <v>-</v>
      </c>
      <c r="AK960" s="245" t="str">
        <f t="shared" si="208"/>
        <v>-</v>
      </c>
      <c r="AL960" s="246" t="str">
        <f t="shared" si="209"/>
        <v>-</v>
      </c>
      <c r="AM960" s="237"/>
      <c r="AN960" s="237"/>
      <c r="AO960" s="237"/>
      <c r="AP960" s="237"/>
      <c r="AQ960" s="237"/>
      <c r="AR960" s="237"/>
      <c r="AS960" s="237"/>
      <c r="AT960" s="237"/>
      <c r="AU960" s="237"/>
      <c r="AV960" s="237"/>
      <c r="AW960" s="13"/>
      <c r="AX960" s="13"/>
    </row>
    <row r="961" spans="1:50" ht="12.75" customHeight="1" x14ac:dyDescent="0.2">
      <c r="A961" s="144">
        <f t="shared" si="196"/>
        <v>16</v>
      </c>
      <c r="B961" s="9">
        <v>938</v>
      </c>
      <c r="C961" s="213"/>
      <c r="D961" s="214"/>
      <c r="E961" s="79" t="str">
        <f>IF(ISBLANK(D961), "", VLOOKUP(D961, Z!$A$2:$C$4127, 3, FALSE))</f>
        <v/>
      </c>
      <c r="F961" s="215"/>
      <c r="G961" s="216"/>
      <c r="H961" s="217" t="b">
        <v>0</v>
      </c>
      <c r="I961" s="217" t="b">
        <v>0</v>
      </c>
      <c r="J961" s="152" t="str">
        <f t="shared" si="199"/>
        <v>-</v>
      </c>
      <c r="K961" s="218"/>
      <c r="L961" s="219"/>
      <c r="M961" s="220"/>
      <c r="N961" s="152" t="str">
        <f t="shared" si="200"/>
        <v>-</v>
      </c>
      <c r="O961" s="221"/>
      <c r="P961" s="222"/>
      <c r="Q961" s="214"/>
      <c r="R961" s="223"/>
      <c r="S961" s="213"/>
      <c r="T961" s="214"/>
      <c r="U961" s="79" t="str">
        <f>IF(ISBLANK(T961), "", VLOOKUP(T961, Z!$A$2:$C$4127, 3, FALSE))</f>
        <v/>
      </c>
      <c r="V961" s="225"/>
      <c r="W961" s="160">
        <f t="shared" si="201"/>
        <v>0</v>
      </c>
      <c r="X961" s="237"/>
      <c r="Y961" s="241">
        <f t="shared" si="202"/>
        <v>0</v>
      </c>
      <c r="Z961" s="242">
        <f t="shared" si="203"/>
        <v>15</v>
      </c>
      <c r="AA961" s="242">
        <v>0.75</v>
      </c>
      <c r="AB961" s="242">
        <f t="shared" si="197"/>
        <v>1.8</v>
      </c>
      <c r="AC961" s="242">
        <f t="shared" si="204"/>
        <v>43</v>
      </c>
      <c r="AD961" s="241" t="str" cm="1">
        <f t="array" ref="AD961">IFERROR(INDEX($AO$26:$AO$35, AF961), "-")</f>
        <v>-</v>
      </c>
      <c r="AE961" s="243" cm="1">
        <f t="array" ref="AE961">IFERROR(INDEX(($AP$26:$AS$35,$AP$36:$AV$40), IF($Y$20="B", MATCH($AF961, $AN$36:$AN$40, 0), MATCH($AF961, $AN$26:$AN$35, 0)), MATCH($AK961, $AP$25:$AV$25, 0), IF($Y$20="B", 2, 1)), 0)</f>
        <v>0</v>
      </c>
      <c r="AF961" s="244" t="str">
        <f t="shared" si="198"/>
        <v>-</v>
      </c>
      <c r="AG961" s="244" t="str">
        <f t="shared" si="205"/>
        <v>-</v>
      </c>
      <c r="AH961" s="245" t="str">
        <f t="shared" si="206"/>
        <v>-</v>
      </c>
      <c r="AI961" s="245" t="str">
        <f t="shared" si="207"/>
        <v>-</v>
      </c>
      <c r="AJ961" s="245" t="str" cm="1">
        <f t="array" ref="AJ961">IF($AG961=1, IF(ISBLANK($L961), "!", $L961), IFERROR(_xlfn.SWITCH(TRUE, AH961&lt;=0.5, "A", AH961&lt;=1, "B", AH961&lt;=1.5, "C", AH961&lt;=2, "D", AH961&lt;=2.5, "E", AH961&lt;=3, "F", AH961&lt;=1000, "G"), "-"))</f>
        <v>-</v>
      </c>
      <c r="AK961" s="245" t="str">
        <f t="shared" si="208"/>
        <v>-</v>
      </c>
      <c r="AL961" s="246" t="str">
        <f t="shared" si="209"/>
        <v>-</v>
      </c>
      <c r="AM961" s="237"/>
      <c r="AN961" s="237"/>
      <c r="AO961" s="237"/>
      <c r="AP961" s="237"/>
      <c r="AQ961" s="237"/>
      <c r="AR961" s="237"/>
      <c r="AS961" s="237"/>
      <c r="AT961" s="237"/>
      <c r="AU961" s="237"/>
      <c r="AV961" s="237"/>
      <c r="AW961" s="13"/>
      <c r="AX961" s="13"/>
    </row>
    <row r="962" spans="1:50" ht="12.75" customHeight="1" x14ac:dyDescent="0.2">
      <c r="A962" s="144">
        <f t="shared" si="196"/>
        <v>16</v>
      </c>
      <c r="B962" s="9">
        <v>939</v>
      </c>
      <c r="C962" s="213"/>
      <c r="D962" s="214"/>
      <c r="E962" s="79" t="str">
        <f>IF(ISBLANK(D962), "", VLOOKUP(D962, Z!$A$2:$C$4127, 3, FALSE))</f>
        <v/>
      </c>
      <c r="F962" s="215"/>
      <c r="G962" s="216"/>
      <c r="H962" s="217" t="b">
        <v>0</v>
      </c>
      <c r="I962" s="217" t="b">
        <v>0</v>
      </c>
      <c r="J962" s="152" t="str">
        <f t="shared" si="199"/>
        <v>-</v>
      </c>
      <c r="K962" s="218"/>
      <c r="L962" s="219"/>
      <c r="M962" s="220"/>
      <c r="N962" s="152" t="str">
        <f t="shared" si="200"/>
        <v>-</v>
      </c>
      <c r="O962" s="221"/>
      <c r="P962" s="222"/>
      <c r="Q962" s="214"/>
      <c r="R962" s="223"/>
      <c r="S962" s="213"/>
      <c r="T962" s="214"/>
      <c r="U962" s="79" t="str">
        <f>IF(ISBLANK(T962), "", VLOOKUP(T962, Z!$A$2:$C$4127, 3, FALSE))</f>
        <v/>
      </c>
      <c r="V962" s="225"/>
      <c r="W962" s="160">
        <f t="shared" si="201"/>
        <v>0</v>
      </c>
      <c r="X962" s="237"/>
      <c r="Y962" s="241">
        <f t="shared" si="202"/>
        <v>0</v>
      </c>
      <c r="Z962" s="242">
        <f t="shared" si="203"/>
        <v>15</v>
      </c>
      <c r="AA962" s="242">
        <v>0.75</v>
      </c>
      <c r="AB962" s="242">
        <f t="shared" si="197"/>
        <v>1.8</v>
      </c>
      <c r="AC962" s="242">
        <f t="shared" si="204"/>
        <v>43</v>
      </c>
      <c r="AD962" s="241" t="str" cm="1">
        <f t="array" ref="AD962">IFERROR(INDEX($AO$26:$AO$35, AF962), "-")</f>
        <v>-</v>
      </c>
      <c r="AE962" s="243" cm="1">
        <f t="array" ref="AE962">IFERROR(INDEX(($AP$26:$AS$35,$AP$36:$AV$40), IF($Y$20="B", MATCH($AF962, $AN$36:$AN$40, 0), MATCH($AF962, $AN$26:$AN$35, 0)), MATCH($AK962, $AP$25:$AV$25, 0), IF($Y$20="B", 2, 1)), 0)</f>
        <v>0</v>
      </c>
      <c r="AF962" s="244" t="str">
        <f t="shared" si="198"/>
        <v>-</v>
      </c>
      <c r="AG962" s="244" t="str">
        <f t="shared" si="205"/>
        <v>-</v>
      </c>
      <c r="AH962" s="245" t="str">
        <f t="shared" si="206"/>
        <v>-</v>
      </c>
      <c r="AI962" s="245" t="str">
        <f t="shared" si="207"/>
        <v>-</v>
      </c>
      <c r="AJ962" s="245" t="str" cm="1">
        <f t="array" ref="AJ962">IF($AG962=1, IF(ISBLANK($L962), "!", $L962), IFERROR(_xlfn.SWITCH(TRUE, AH962&lt;=0.5, "A", AH962&lt;=1, "B", AH962&lt;=1.5, "C", AH962&lt;=2, "D", AH962&lt;=2.5, "E", AH962&lt;=3, "F", AH962&lt;=1000, "G"), "-"))</f>
        <v>-</v>
      </c>
      <c r="AK962" s="245" t="str">
        <f t="shared" si="208"/>
        <v>-</v>
      </c>
      <c r="AL962" s="246" t="str">
        <f t="shared" si="209"/>
        <v>-</v>
      </c>
      <c r="AM962" s="237"/>
      <c r="AN962" s="237"/>
      <c r="AO962" s="237"/>
      <c r="AP962" s="237"/>
      <c r="AQ962" s="237"/>
      <c r="AR962" s="237"/>
      <c r="AS962" s="237"/>
      <c r="AT962" s="237"/>
      <c r="AU962" s="237"/>
      <c r="AV962" s="237"/>
      <c r="AW962" s="13"/>
      <c r="AX962" s="13"/>
    </row>
    <row r="963" spans="1:50" ht="12.75" customHeight="1" x14ac:dyDescent="0.2">
      <c r="A963" s="144">
        <f t="shared" si="196"/>
        <v>16</v>
      </c>
      <c r="B963" s="9">
        <v>940</v>
      </c>
      <c r="C963" s="213"/>
      <c r="D963" s="214"/>
      <c r="E963" s="79" t="str">
        <f>IF(ISBLANK(D963), "", VLOOKUP(D963, Z!$A$2:$C$4127, 3, FALSE))</f>
        <v/>
      </c>
      <c r="F963" s="215"/>
      <c r="G963" s="216"/>
      <c r="H963" s="217" t="b">
        <v>0</v>
      </c>
      <c r="I963" s="217" t="b">
        <v>0</v>
      </c>
      <c r="J963" s="152" t="str">
        <f t="shared" si="199"/>
        <v>-</v>
      </c>
      <c r="K963" s="218"/>
      <c r="L963" s="219"/>
      <c r="M963" s="220"/>
      <c r="N963" s="152" t="str">
        <f t="shared" si="200"/>
        <v>-</v>
      </c>
      <c r="O963" s="221"/>
      <c r="P963" s="222"/>
      <c r="Q963" s="214"/>
      <c r="R963" s="223"/>
      <c r="S963" s="213"/>
      <c r="T963" s="214"/>
      <c r="U963" s="79" t="str">
        <f>IF(ISBLANK(T963), "", VLOOKUP(T963, Z!$A$2:$C$4127, 3, FALSE))</f>
        <v/>
      </c>
      <c r="V963" s="225"/>
      <c r="W963" s="160">
        <f t="shared" si="201"/>
        <v>0</v>
      </c>
      <c r="X963" s="237"/>
      <c r="Y963" s="241">
        <f t="shared" si="202"/>
        <v>0</v>
      </c>
      <c r="Z963" s="242">
        <f t="shared" si="203"/>
        <v>15</v>
      </c>
      <c r="AA963" s="242">
        <v>0.75</v>
      </c>
      <c r="AB963" s="242">
        <f t="shared" si="197"/>
        <v>1.8</v>
      </c>
      <c r="AC963" s="242">
        <f t="shared" si="204"/>
        <v>43</v>
      </c>
      <c r="AD963" s="241" t="str" cm="1">
        <f t="array" ref="AD963">IFERROR(INDEX($AO$26:$AO$35, AF963), "-")</f>
        <v>-</v>
      </c>
      <c r="AE963" s="243" cm="1">
        <f t="array" ref="AE963">IFERROR(INDEX(($AP$26:$AS$35,$AP$36:$AV$40), IF($Y$20="B", MATCH($AF963, $AN$36:$AN$40, 0), MATCH($AF963, $AN$26:$AN$35, 0)), MATCH($AK963, $AP$25:$AV$25, 0), IF($Y$20="B", 2, 1)), 0)</f>
        <v>0</v>
      </c>
      <c r="AF963" s="244" t="str">
        <f t="shared" si="198"/>
        <v>-</v>
      </c>
      <c r="AG963" s="244" t="str">
        <f t="shared" si="205"/>
        <v>-</v>
      </c>
      <c r="AH963" s="245" t="str">
        <f t="shared" si="206"/>
        <v>-</v>
      </c>
      <c r="AI963" s="245" t="str">
        <f t="shared" si="207"/>
        <v>-</v>
      </c>
      <c r="AJ963" s="245" t="str" cm="1">
        <f t="array" ref="AJ963">IF($AG963=1, IF(ISBLANK($L963), "!", $L963), IFERROR(_xlfn.SWITCH(TRUE, AH963&lt;=0.5, "A", AH963&lt;=1, "B", AH963&lt;=1.5, "C", AH963&lt;=2, "D", AH963&lt;=2.5, "E", AH963&lt;=3, "F", AH963&lt;=1000, "G"), "-"))</f>
        <v>-</v>
      </c>
      <c r="AK963" s="245" t="str">
        <f t="shared" si="208"/>
        <v>-</v>
      </c>
      <c r="AL963" s="246" t="str">
        <f t="shared" si="209"/>
        <v>-</v>
      </c>
      <c r="AM963" s="237"/>
      <c r="AN963" s="237"/>
      <c r="AO963" s="237"/>
      <c r="AP963" s="237"/>
      <c r="AQ963" s="237"/>
      <c r="AR963" s="237"/>
      <c r="AS963" s="237"/>
      <c r="AT963" s="237"/>
      <c r="AU963" s="237"/>
      <c r="AV963" s="237"/>
      <c r="AW963" s="13"/>
      <c r="AX963" s="13"/>
    </row>
    <row r="964" spans="1:50" ht="12.75" customHeight="1" x14ac:dyDescent="0.2">
      <c r="A964" s="144">
        <f t="shared" si="196"/>
        <v>16</v>
      </c>
      <c r="B964" s="9">
        <v>941</v>
      </c>
      <c r="C964" s="213"/>
      <c r="D964" s="214"/>
      <c r="E964" s="79" t="str">
        <f>IF(ISBLANK(D964), "", VLOOKUP(D964, Z!$A$2:$C$4127, 3, FALSE))</f>
        <v/>
      </c>
      <c r="F964" s="215"/>
      <c r="G964" s="216"/>
      <c r="H964" s="217" t="b">
        <v>0</v>
      </c>
      <c r="I964" s="217" t="b">
        <v>0</v>
      </c>
      <c r="J964" s="152" t="str">
        <f t="shared" si="199"/>
        <v>-</v>
      </c>
      <c r="K964" s="218"/>
      <c r="L964" s="219"/>
      <c r="M964" s="220"/>
      <c r="N964" s="152" t="str">
        <f t="shared" si="200"/>
        <v>-</v>
      </c>
      <c r="O964" s="221"/>
      <c r="P964" s="222"/>
      <c r="Q964" s="214"/>
      <c r="R964" s="223"/>
      <c r="S964" s="213"/>
      <c r="T964" s="214"/>
      <c r="U964" s="79" t="str">
        <f>IF(ISBLANK(T964), "", VLOOKUP(T964, Z!$A$2:$C$4127, 3, FALSE))</f>
        <v/>
      </c>
      <c r="V964" s="225"/>
      <c r="W964" s="160">
        <f t="shared" si="201"/>
        <v>0</v>
      </c>
      <c r="X964" s="237"/>
      <c r="Y964" s="241">
        <f t="shared" si="202"/>
        <v>0</v>
      </c>
      <c r="Z964" s="242">
        <f t="shared" si="203"/>
        <v>15</v>
      </c>
      <c r="AA964" s="242">
        <v>0.75</v>
      </c>
      <c r="AB964" s="242">
        <f t="shared" si="197"/>
        <v>1.8</v>
      </c>
      <c r="AC964" s="242">
        <f t="shared" si="204"/>
        <v>43</v>
      </c>
      <c r="AD964" s="241" t="str" cm="1">
        <f t="array" ref="AD964">IFERROR(INDEX($AO$26:$AO$35, AF964), "-")</f>
        <v>-</v>
      </c>
      <c r="AE964" s="243" cm="1">
        <f t="array" ref="AE964">IFERROR(INDEX(($AP$26:$AS$35,$AP$36:$AV$40), IF($Y$20="B", MATCH($AF964, $AN$36:$AN$40, 0), MATCH($AF964, $AN$26:$AN$35, 0)), MATCH($AK964, $AP$25:$AV$25, 0), IF($Y$20="B", 2, 1)), 0)</f>
        <v>0</v>
      </c>
      <c r="AF964" s="244" t="str">
        <f t="shared" si="198"/>
        <v>-</v>
      </c>
      <c r="AG964" s="244" t="str">
        <f t="shared" si="205"/>
        <v>-</v>
      </c>
      <c r="AH964" s="245" t="str">
        <f t="shared" si="206"/>
        <v>-</v>
      </c>
      <c r="AI964" s="245" t="str">
        <f t="shared" si="207"/>
        <v>-</v>
      </c>
      <c r="AJ964" s="245" t="str" cm="1">
        <f t="array" ref="AJ964">IF($AG964=1, IF(ISBLANK($L964), "!", $L964), IFERROR(_xlfn.SWITCH(TRUE, AH964&lt;=0.5, "A", AH964&lt;=1, "B", AH964&lt;=1.5, "C", AH964&lt;=2, "D", AH964&lt;=2.5, "E", AH964&lt;=3, "F", AH964&lt;=1000, "G"), "-"))</f>
        <v>-</v>
      </c>
      <c r="AK964" s="245" t="str">
        <f t="shared" si="208"/>
        <v>-</v>
      </c>
      <c r="AL964" s="246" t="str">
        <f t="shared" si="209"/>
        <v>-</v>
      </c>
      <c r="AM964" s="237"/>
      <c r="AN964" s="237"/>
      <c r="AO964" s="237"/>
      <c r="AP964" s="237"/>
      <c r="AQ964" s="237"/>
      <c r="AR964" s="237"/>
      <c r="AS964" s="237"/>
      <c r="AT964" s="237"/>
      <c r="AU964" s="237"/>
      <c r="AV964" s="237"/>
      <c r="AW964" s="13"/>
      <c r="AX964" s="13"/>
    </row>
    <row r="965" spans="1:50" ht="12.75" customHeight="1" x14ac:dyDescent="0.2">
      <c r="A965" s="144">
        <f t="shared" si="196"/>
        <v>16</v>
      </c>
      <c r="B965" s="9">
        <v>942</v>
      </c>
      <c r="C965" s="213"/>
      <c r="D965" s="214"/>
      <c r="E965" s="79" t="str">
        <f>IF(ISBLANK(D965), "", VLOOKUP(D965, Z!$A$2:$C$4127, 3, FALSE))</f>
        <v/>
      </c>
      <c r="F965" s="215"/>
      <c r="G965" s="216"/>
      <c r="H965" s="217" t="b">
        <v>0</v>
      </c>
      <c r="I965" s="217" t="b">
        <v>0</v>
      </c>
      <c r="J965" s="152" t="str">
        <f t="shared" si="199"/>
        <v>-</v>
      </c>
      <c r="K965" s="218"/>
      <c r="L965" s="219"/>
      <c r="M965" s="220"/>
      <c r="N965" s="152" t="str">
        <f t="shared" si="200"/>
        <v>-</v>
      </c>
      <c r="O965" s="221"/>
      <c r="P965" s="222"/>
      <c r="Q965" s="214"/>
      <c r="R965" s="223"/>
      <c r="S965" s="213"/>
      <c r="T965" s="214"/>
      <c r="U965" s="79" t="str">
        <f>IF(ISBLANK(T965), "", VLOOKUP(T965, Z!$A$2:$C$4127, 3, FALSE))</f>
        <v/>
      </c>
      <c r="V965" s="225"/>
      <c r="W965" s="160">
        <f t="shared" si="201"/>
        <v>0</v>
      </c>
      <c r="X965" s="237"/>
      <c r="Y965" s="241">
        <f t="shared" si="202"/>
        <v>0</v>
      </c>
      <c r="Z965" s="242">
        <f t="shared" si="203"/>
        <v>15</v>
      </c>
      <c r="AA965" s="242">
        <v>0.75</v>
      </c>
      <c r="AB965" s="242">
        <f t="shared" si="197"/>
        <v>1.8</v>
      </c>
      <c r="AC965" s="242">
        <f t="shared" si="204"/>
        <v>43</v>
      </c>
      <c r="AD965" s="241" t="str" cm="1">
        <f t="array" ref="AD965">IFERROR(INDEX($AO$26:$AO$35, AF965), "-")</f>
        <v>-</v>
      </c>
      <c r="AE965" s="243" cm="1">
        <f t="array" ref="AE965">IFERROR(INDEX(($AP$26:$AS$35,$AP$36:$AV$40), IF($Y$20="B", MATCH($AF965, $AN$36:$AN$40, 0), MATCH($AF965, $AN$26:$AN$35, 0)), MATCH($AK965, $AP$25:$AV$25, 0), IF($Y$20="B", 2, 1)), 0)</f>
        <v>0</v>
      </c>
      <c r="AF965" s="244" t="str">
        <f t="shared" si="198"/>
        <v>-</v>
      </c>
      <c r="AG965" s="244" t="str">
        <f t="shared" si="205"/>
        <v>-</v>
      </c>
      <c r="AH965" s="245" t="str">
        <f t="shared" si="206"/>
        <v>-</v>
      </c>
      <c r="AI965" s="245" t="str">
        <f t="shared" si="207"/>
        <v>-</v>
      </c>
      <c r="AJ965" s="245" t="str" cm="1">
        <f t="array" ref="AJ965">IF($AG965=1, IF(ISBLANK($L965), "!", $L965), IFERROR(_xlfn.SWITCH(TRUE, AH965&lt;=0.5, "A", AH965&lt;=1, "B", AH965&lt;=1.5, "C", AH965&lt;=2, "D", AH965&lt;=2.5, "E", AH965&lt;=3, "F", AH965&lt;=1000, "G"), "-"))</f>
        <v>-</v>
      </c>
      <c r="AK965" s="245" t="str">
        <f t="shared" si="208"/>
        <v>-</v>
      </c>
      <c r="AL965" s="246" t="str">
        <f t="shared" si="209"/>
        <v>-</v>
      </c>
      <c r="AM965" s="237"/>
      <c r="AN965" s="237"/>
      <c r="AO965" s="237"/>
      <c r="AP965" s="237"/>
      <c r="AQ965" s="237"/>
      <c r="AR965" s="237"/>
      <c r="AS965" s="237"/>
      <c r="AT965" s="237"/>
      <c r="AU965" s="237"/>
      <c r="AV965" s="237"/>
      <c r="AW965" s="13"/>
      <c r="AX965" s="13"/>
    </row>
    <row r="966" spans="1:50" ht="12.75" customHeight="1" x14ac:dyDescent="0.2">
      <c r="A966" s="144">
        <f t="shared" si="196"/>
        <v>16</v>
      </c>
      <c r="B966" s="9">
        <v>943</v>
      </c>
      <c r="C966" s="213"/>
      <c r="D966" s="214"/>
      <c r="E966" s="79" t="str">
        <f>IF(ISBLANK(D966), "", VLOOKUP(D966, Z!$A$2:$C$4127, 3, FALSE))</f>
        <v/>
      </c>
      <c r="F966" s="215"/>
      <c r="G966" s="216"/>
      <c r="H966" s="217" t="b">
        <v>0</v>
      </c>
      <c r="I966" s="217" t="b">
        <v>0</v>
      </c>
      <c r="J966" s="152" t="str">
        <f t="shared" si="199"/>
        <v>-</v>
      </c>
      <c r="K966" s="218"/>
      <c r="L966" s="219"/>
      <c r="M966" s="220"/>
      <c r="N966" s="152" t="str">
        <f t="shared" si="200"/>
        <v>-</v>
      </c>
      <c r="O966" s="221"/>
      <c r="P966" s="222"/>
      <c r="Q966" s="214"/>
      <c r="R966" s="223"/>
      <c r="S966" s="213"/>
      <c r="T966" s="214"/>
      <c r="U966" s="79" t="str">
        <f>IF(ISBLANK(T966), "", VLOOKUP(T966, Z!$A$2:$C$4127, 3, FALSE))</f>
        <v/>
      </c>
      <c r="V966" s="225"/>
      <c r="W966" s="160">
        <f t="shared" si="201"/>
        <v>0</v>
      </c>
      <c r="X966" s="237"/>
      <c r="Y966" s="241">
        <f t="shared" si="202"/>
        <v>0</v>
      </c>
      <c r="Z966" s="242">
        <f t="shared" si="203"/>
        <v>15</v>
      </c>
      <c r="AA966" s="242">
        <v>0.75</v>
      </c>
      <c r="AB966" s="242">
        <f t="shared" si="197"/>
        <v>1.8</v>
      </c>
      <c r="AC966" s="242">
        <f t="shared" si="204"/>
        <v>43</v>
      </c>
      <c r="AD966" s="241" t="str" cm="1">
        <f t="array" ref="AD966">IFERROR(INDEX($AO$26:$AO$35, AF966), "-")</f>
        <v>-</v>
      </c>
      <c r="AE966" s="243" cm="1">
        <f t="array" ref="AE966">IFERROR(INDEX(($AP$26:$AS$35,$AP$36:$AV$40), IF($Y$20="B", MATCH($AF966, $AN$36:$AN$40, 0), MATCH($AF966, $AN$26:$AN$35, 0)), MATCH($AK966, $AP$25:$AV$25, 0), IF($Y$20="B", 2, 1)), 0)</f>
        <v>0</v>
      </c>
      <c r="AF966" s="244" t="str">
        <f t="shared" si="198"/>
        <v>-</v>
      </c>
      <c r="AG966" s="244" t="str">
        <f t="shared" si="205"/>
        <v>-</v>
      </c>
      <c r="AH966" s="245" t="str">
        <f t="shared" si="206"/>
        <v>-</v>
      </c>
      <c r="AI966" s="245" t="str">
        <f t="shared" si="207"/>
        <v>-</v>
      </c>
      <c r="AJ966" s="245" t="str" cm="1">
        <f t="array" ref="AJ966">IF($AG966=1, IF(ISBLANK($L966), "!", $L966), IFERROR(_xlfn.SWITCH(TRUE, AH966&lt;=0.5, "A", AH966&lt;=1, "B", AH966&lt;=1.5, "C", AH966&lt;=2, "D", AH966&lt;=2.5, "E", AH966&lt;=3, "F", AH966&lt;=1000, "G"), "-"))</f>
        <v>-</v>
      </c>
      <c r="AK966" s="245" t="str">
        <f t="shared" si="208"/>
        <v>-</v>
      </c>
      <c r="AL966" s="246" t="str">
        <f t="shared" si="209"/>
        <v>-</v>
      </c>
      <c r="AM966" s="237"/>
      <c r="AN966" s="237"/>
      <c r="AO966" s="237"/>
      <c r="AP966" s="237"/>
      <c r="AQ966" s="237"/>
      <c r="AR966" s="237"/>
      <c r="AS966" s="237"/>
      <c r="AT966" s="237"/>
      <c r="AU966" s="237"/>
      <c r="AV966" s="237"/>
      <c r="AW966" s="13"/>
      <c r="AX966" s="13"/>
    </row>
    <row r="967" spans="1:50" ht="12.75" customHeight="1" x14ac:dyDescent="0.2">
      <c r="A967" s="144">
        <f t="shared" si="196"/>
        <v>16</v>
      </c>
      <c r="B967" s="9">
        <v>944</v>
      </c>
      <c r="C967" s="213"/>
      <c r="D967" s="214"/>
      <c r="E967" s="79" t="str">
        <f>IF(ISBLANK(D967), "", VLOOKUP(D967, Z!$A$2:$C$4127, 3, FALSE))</f>
        <v/>
      </c>
      <c r="F967" s="215"/>
      <c r="G967" s="216"/>
      <c r="H967" s="217" t="b">
        <v>0</v>
      </c>
      <c r="I967" s="217" t="b">
        <v>0</v>
      </c>
      <c r="J967" s="152" t="str">
        <f t="shared" si="199"/>
        <v>-</v>
      </c>
      <c r="K967" s="218"/>
      <c r="L967" s="219"/>
      <c r="M967" s="220"/>
      <c r="N967" s="152" t="str">
        <f t="shared" si="200"/>
        <v>-</v>
      </c>
      <c r="O967" s="221"/>
      <c r="P967" s="222"/>
      <c r="Q967" s="214"/>
      <c r="R967" s="223"/>
      <c r="S967" s="213"/>
      <c r="T967" s="214"/>
      <c r="U967" s="79" t="str">
        <f>IF(ISBLANK(T967), "", VLOOKUP(T967, Z!$A$2:$C$4127, 3, FALSE))</f>
        <v/>
      </c>
      <c r="V967" s="225"/>
      <c r="W967" s="160">
        <f t="shared" si="201"/>
        <v>0</v>
      </c>
      <c r="X967" s="237"/>
      <c r="Y967" s="241">
        <f t="shared" si="202"/>
        <v>0</v>
      </c>
      <c r="Z967" s="242">
        <f t="shared" si="203"/>
        <v>15</v>
      </c>
      <c r="AA967" s="242">
        <v>0.75</v>
      </c>
      <c r="AB967" s="242">
        <f t="shared" si="197"/>
        <v>1.8</v>
      </c>
      <c r="AC967" s="242">
        <f t="shared" si="204"/>
        <v>43</v>
      </c>
      <c r="AD967" s="241" t="str" cm="1">
        <f t="array" ref="AD967">IFERROR(INDEX($AO$26:$AO$35, AF967), "-")</f>
        <v>-</v>
      </c>
      <c r="AE967" s="243" cm="1">
        <f t="array" ref="AE967">IFERROR(INDEX(($AP$26:$AS$35,$AP$36:$AV$40), IF($Y$20="B", MATCH($AF967, $AN$36:$AN$40, 0), MATCH($AF967, $AN$26:$AN$35, 0)), MATCH($AK967, $AP$25:$AV$25, 0), IF($Y$20="B", 2, 1)), 0)</f>
        <v>0</v>
      </c>
      <c r="AF967" s="244" t="str">
        <f t="shared" si="198"/>
        <v>-</v>
      </c>
      <c r="AG967" s="244" t="str">
        <f t="shared" si="205"/>
        <v>-</v>
      </c>
      <c r="AH967" s="245" t="str">
        <f t="shared" si="206"/>
        <v>-</v>
      </c>
      <c r="AI967" s="245" t="str">
        <f t="shared" si="207"/>
        <v>-</v>
      </c>
      <c r="AJ967" s="245" t="str" cm="1">
        <f t="array" ref="AJ967">IF($AG967=1, IF(ISBLANK($L967), "!", $L967), IFERROR(_xlfn.SWITCH(TRUE, AH967&lt;=0.5, "A", AH967&lt;=1, "B", AH967&lt;=1.5, "C", AH967&lt;=2, "D", AH967&lt;=2.5, "E", AH967&lt;=3, "F", AH967&lt;=1000, "G"), "-"))</f>
        <v>-</v>
      </c>
      <c r="AK967" s="245" t="str">
        <f t="shared" si="208"/>
        <v>-</v>
      </c>
      <c r="AL967" s="246" t="str">
        <f t="shared" si="209"/>
        <v>-</v>
      </c>
      <c r="AM967" s="237"/>
      <c r="AN967" s="237"/>
      <c r="AO967" s="237"/>
      <c r="AP967" s="237"/>
      <c r="AQ967" s="237"/>
      <c r="AR967" s="237"/>
      <c r="AS967" s="237"/>
      <c r="AT967" s="237"/>
      <c r="AU967" s="237"/>
      <c r="AV967" s="237"/>
      <c r="AW967" s="13"/>
      <c r="AX967" s="13"/>
    </row>
    <row r="968" spans="1:50" ht="12.75" customHeight="1" x14ac:dyDescent="0.2">
      <c r="A968" s="144">
        <f t="shared" si="196"/>
        <v>16</v>
      </c>
      <c r="B968" s="9">
        <v>945</v>
      </c>
      <c r="C968" s="213"/>
      <c r="D968" s="214"/>
      <c r="E968" s="79" t="str">
        <f>IF(ISBLANK(D968), "", VLOOKUP(D968, Z!$A$2:$C$4127, 3, FALSE))</f>
        <v/>
      </c>
      <c r="F968" s="215"/>
      <c r="G968" s="216"/>
      <c r="H968" s="217" t="b">
        <v>0</v>
      </c>
      <c r="I968" s="217" t="b">
        <v>0</v>
      </c>
      <c r="J968" s="152" t="str">
        <f t="shared" si="199"/>
        <v>-</v>
      </c>
      <c r="K968" s="218"/>
      <c r="L968" s="219"/>
      <c r="M968" s="220"/>
      <c r="N968" s="152" t="str">
        <f t="shared" si="200"/>
        <v>-</v>
      </c>
      <c r="O968" s="221"/>
      <c r="P968" s="222"/>
      <c r="Q968" s="214"/>
      <c r="R968" s="223"/>
      <c r="S968" s="213"/>
      <c r="T968" s="214"/>
      <c r="U968" s="79" t="str">
        <f>IF(ISBLANK(T968), "", VLOOKUP(T968, Z!$A$2:$C$4127, 3, FALSE))</f>
        <v/>
      </c>
      <c r="V968" s="225"/>
      <c r="W968" s="160">
        <f t="shared" si="201"/>
        <v>0</v>
      </c>
      <c r="X968" s="237"/>
      <c r="Y968" s="241">
        <f t="shared" si="202"/>
        <v>0</v>
      </c>
      <c r="Z968" s="242">
        <f t="shared" si="203"/>
        <v>15</v>
      </c>
      <c r="AA968" s="242">
        <v>0.75</v>
      </c>
      <c r="AB968" s="242">
        <f t="shared" si="197"/>
        <v>1.8</v>
      </c>
      <c r="AC968" s="242">
        <f t="shared" si="204"/>
        <v>43</v>
      </c>
      <c r="AD968" s="241" t="str" cm="1">
        <f t="array" ref="AD968">IFERROR(INDEX($AO$26:$AO$35, AF968), "-")</f>
        <v>-</v>
      </c>
      <c r="AE968" s="243" cm="1">
        <f t="array" ref="AE968">IFERROR(INDEX(($AP$26:$AS$35,$AP$36:$AV$40), IF($Y$20="B", MATCH($AF968, $AN$36:$AN$40, 0), MATCH($AF968, $AN$26:$AN$35, 0)), MATCH($AK968, $AP$25:$AV$25, 0), IF($Y$20="B", 2, 1)), 0)</f>
        <v>0</v>
      </c>
      <c r="AF968" s="244" t="str">
        <f t="shared" si="198"/>
        <v>-</v>
      </c>
      <c r="AG968" s="244" t="str">
        <f t="shared" si="205"/>
        <v>-</v>
      </c>
      <c r="AH968" s="245" t="str">
        <f t="shared" si="206"/>
        <v>-</v>
      </c>
      <c r="AI968" s="245" t="str">
        <f t="shared" si="207"/>
        <v>-</v>
      </c>
      <c r="AJ968" s="245" t="str" cm="1">
        <f t="array" ref="AJ968">IF($AG968=1, IF(ISBLANK($L968), "!", $L968), IFERROR(_xlfn.SWITCH(TRUE, AH968&lt;=0.5, "A", AH968&lt;=1, "B", AH968&lt;=1.5, "C", AH968&lt;=2, "D", AH968&lt;=2.5, "E", AH968&lt;=3, "F", AH968&lt;=1000, "G"), "-"))</f>
        <v>-</v>
      </c>
      <c r="AK968" s="245" t="str">
        <f t="shared" si="208"/>
        <v>-</v>
      </c>
      <c r="AL968" s="246" t="str">
        <f t="shared" si="209"/>
        <v>-</v>
      </c>
      <c r="AM968" s="237"/>
      <c r="AN968" s="237"/>
      <c r="AO968" s="237"/>
      <c r="AP968" s="237"/>
      <c r="AQ968" s="237"/>
      <c r="AR968" s="237"/>
      <c r="AS968" s="237"/>
      <c r="AT968" s="237"/>
      <c r="AU968" s="237"/>
      <c r="AV968" s="237"/>
      <c r="AW968" s="13"/>
      <c r="AX968" s="13"/>
    </row>
    <row r="969" spans="1:50" ht="12.75" customHeight="1" x14ac:dyDescent="0.2">
      <c r="A969" s="144">
        <f t="shared" si="196"/>
        <v>16</v>
      </c>
      <c r="B969" s="9">
        <v>946</v>
      </c>
      <c r="C969" s="213"/>
      <c r="D969" s="214"/>
      <c r="E969" s="79" t="str">
        <f>IF(ISBLANK(D969), "", VLOOKUP(D969, Z!$A$2:$C$4127, 3, FALSE))</f>
        <v/>
      </c>
      <c r="F969" s="215"/>
      <c r="G969" s="216"/>
      <c r="H969" s="217" t="b">
        <v>0</v>
      </c>
      <c r="I969" s="217" t="b">
        <v>0</v>
      </c>
      <c r="J969" s="152" t="str">
        <f t="shared" si="199"/>
        <v>-</v>
      </c>
      <c r="K969" s="218"/>
      <c r="L969" s="219"/>
      <c r="M969" s="220"/>
      <c r="N969" s="152" t="str">
        <f t="shared" si="200"/>
        <v>-</v>
      </c>
      <c r="O969" s="221"/>
      <c r="P969" s="222"/>
      <c r="Q969" s="214"/>
      <c r="R969" s="223"/>
      <c r="S969" s="213"/>
      <c r="T969" s="214"/>
      <c r="U969" s="79" t="str">
        <f>IF(ISBLANK(T969), "", VLOOKUP(T969, Z!$A$2:$C$4127, 3, FALSE))</f>
        <v/>
      </c>
      <c r="V969" s="225"/>
      <c r="W969" s="160">
        <f t="shared" si="201"/>
        <v>0</v>
      </c>
      <c r="X969" s="237"/>
      <c r="Y969" s="241">
        <f t="shared" si="202"/>
        <v>0</v>
      </c>
      <c r="Z969" s="242">
        <f t="shared" si="203"/>
        <v>15</v>
      </c>
      <c r="AA969" s="242">
        <v>0.75</v>
      </c>
      <c r="AB969" s="242">
        <f t="shared" si="197"/>
        <v>1.8</v>
      </c>
      <c r="AC969" s="242">
        <f t="shared" si="204"/>
        <v>43</v>
      </c>
      <c r="AD969" s="241" t="str" cm="1">
        <f t="array" ref="AD969">IFERROR(INDEX($AO$26:$AO$35, AF969), "-")</f>
        <v>-</v>
      </c>
      <c r="AE969" s="243" cm="1">
        <f t="array" ref="AE969">IFERROR(INDEX(($AP$26:$AS$35,$AP$36:$AV$40), IF($Y$20="B", MATCH($AF969, $AN$36:$AN$40, 0), MATCH($AF969, $AN$26:$AN$35, 0)), MATCH($AK969, $AP$25:$AV$25, 0), IF($Y$20="B", 2, 1)), 0)</f>
        <v>0</v>
      </c>
      <c r="AF969" s="244" t="str">
        <f t="shared" si="198"/>
        <v>-</v>
      </c>
      <c r="AG969" s="244" t="str">
        <f t="shared" si="205"/>
        <v>-</v>
      </c>
      <c r="AH969" s="245" t="str">
        <f t="shared" si="206"/>
        <v>-</v>
      </c>
      <c r="AI969" s="245" t="str">
        <f t="shared" si="207"/>
        <v>-</v>
      </c>
      <c r="AJ969" s="245" t="str" cm="1">
        <f t="array" ref="AJ969">IF($AG969=1, IF(ISBLANK($L969), "!", $L969), IFERROR(_xlfn.SWITCH(TRUE, AH969&lt;=0.5, "A", AH969&lt;=1, "B", AH969&lt;=1.5, "C", AH969&lt;=2, "D", AH969&lt;=2.5, "E", AH969&lt;=3, "F", AH969&lt;=1000, "G"), "-"))</f>
        <v>-</v>
      </c>
      <c r="AK969" s="245" t="str">
        <f t="shared" si="208"/>
        <v>-</v>
      </c>
      <c r="AL969" s="246" t="str">
        <f t="shared" si="209"/>
        <v>-</v>
      </c>
      <c r="AM969" s="237"/>
      <c r="AN969" s="237"/>
      <c r="AO969" s="237"/>
      <c r="AP969" s="237"/>
      <c r="AQ969" s="237"/>
      <c r="AR969" s="237"/>
      <c r="AS969" s="237"/>
      <c r="AT969" s="237"/>
      <c r="AU969" s="237"/>
      <c r="AV969" s="237"/>
      <c r="AW969" s="13"/>
      <c r="AX969" s="13"/>
    </row>
    <row r="970" spans="1:50" ht="12.75" customHeight="1" x14ac:dyDescent="0.2">
      <c r="A970" s="144">
        <f t="shared" si="196"/>
        <v>16</v>
      </c>
      <c r="B970" s="9">
        <v>947</v>
      </c>
      <c r="C970" s="213"/>
      <c r="D970" s="214"/>
      <c r="E970" s="79" t="str">
        <f>IF(ISBLANK(D970), "", VLOOKUP(D970, Z!$A$2:$C$4127, 3, FALSE))</f>
        <v/>
      </c>
      <c r="F970" s="215"/>
      <c r="G970" s="216"/>
      <c r="H970" s="217" t="b">
        <v>0</v>
      </c>
      <c r="I970" s="217" t="b">
        <v>0</v>
      </c>
      <c r="J970" s="152" t="str">
        <f t="shared" si="199"/>
        <v>-</v>
      </c>
      <c r="K970" s="218"/>
      <c r="L970" s="219"/>
      <c r="M970" s="220"/>
      <c r="N970" s="152" t="str">
        <f t="shared" si="200"/>
        <v>-</v>
      </c>
      <c r="O970" s="221"/>
      <c r="P970" s="222"/>
      <c r="Q970" s="214"/>
      <c r="R970" s="223"/>
      <c r="S970" s="213"/>
      <c r="T970" s="214"/>
      <c r="U970" s="79" t="str">
        <f>IF(ISBLANK(T970), "", VLOOKUP(T970, Z!$A$2:$C$4127, 3, FALSE))</f>
        <v/>
      </c>
      <c r="V970" s="225"/>
      <c r="W970" s="160">
        <f t="shared" si="201"/>
        <v>0</v>
      </c>
      <c r="X970" s="237"/>
      <c r="Y970" s="241">
        <f t="shared" si="202"/>
        <v>0</v>
      </c>
      <c r="Z970" s="242">
        <f t="shared" si="203"/>
        <v>15</v>
      </c>
      <c r="AA970" s="242">
        <v>0.75</v>
      </c>
      <c r="AB970" s="242">
        <f t="shared" si="197"/>
        <v>1.8</v>
      </c>
      <c r="AC970" s="242">
        <f t="shared" si="204"/>
        <v>43</v>
      </c>
      <c r="AD970" s="241" t="str" cm="1">
        <f t="array" ref="AD970">IFERROR(INDEX($AO$26:$AO$35, AF970), "-")</f>
        <v>-</v>
      </c>
      <c r="AE970" s="243" cm="1">
        <f t="array" ref="AE970">IFERROR(INDEX(($AP$26:$AS$35,$AP$36:$AV$40), IF($Y$20="B", MATCH($AF970, $AN$36:$AN$40, 0), MATCH($AF970, $AN$26:$AN$35, 0)), MATCH($AK970, $AP$25:$AV$25, 0), IF($Y$20="B", 2, 1)), 0)</f>
        <v>0</v>
      </c>
      <c r="AF970" s="244" t="str">
        <f t="shared" si="198"/>
        <v>-</v>
      </c>
      <c r="AG970" s="244" t="str">
        <f t="shared" si="205"/>
        <v>-</v>
      </c>
      <c r="AH970" s="245" t="str">
        <f t="shared" si="206"/>
        <v>-</v>
      </c>
      <c r="AI970" s="245" t="str">
        <f t="shared" si="207"/>
        <v>-</v>
      </c>
      <c r="AJ970" s="245" t="str" cm="1">
        <f t="array" ref="AJ970">IF($AG970=1, IF(ISBLANK($L970), "!", $L970), IFERROR(_xlfn.SWITCH(TRUE, AH970&lt;=0.5, "A", AH970&lt;=1, "B", AH970&lt;=1.5, "C", AH970&lt;=2, "D", AH970&lt;=2.5, "E", AH970&lt;=3, "F", AH970&lt;=1000, "G"), "-"))</f>
        <v>-</v>
      </c>
      <c r="AK970" s="245" t="str">
        <f t="shared" si="208"/>
        <v>-</v>
      </c>
      <c r="AL970" s="246" t="str">
        <f t="shared" si="209"/>
        <v>-</v>
      </c>
      <c r="AM970" s="237"/>
      <c r="AN970" s="237"/>
      <c r="AO970" s="237"/>
      <c r="AP970" s="237"/>
      <c r="AQ970" s="237"/>
      <c r="AR970" s="237"/>
      <c r="AS970" s="237"/>
      <c r="AT970" s="237"/>
      <c r="AU970" s="237"/>
      <c r="AV970" s="237"/>
      <c r="AW970" s="13"/>
      <c r="AX970" s="13"/>
    </row>
    <row r="971" spans="1:50" ht="12.75" customHeight="1" x14ac:dyDescent="0.2">
      <c r="A971" s="144">
        <f t="shared" si="196"/>
        <v>16</v>
      </c>
      <c r="B971" s="9">
        <v>948</v>
      </c>
      <c r="C971" s="213"/>
      <c r="D971" s="214"/>
      <c r="E971" s="79" t="str">
        <f>IF(ISBLANK(D971), "", VLOOKUP(D971, Z!$A$2:$C$4127, 3, FALSE))</f>
        <v/>
      </c>
      <c r="F971" s="215"/>
      <c r="G971" s="216"/>
      <c r="H971" s="217" t="b">
        <v>0</v>
      </c>
      <c r="I971" s="217" t="b">
        <v>0</v>
      </c>
      <c r="J971" s="152" t="str">
        <f t="shared" si="199"/>
        <v>-</v>
      </c>
      <c r="K971" s="218"/>
      <c r="L971" s="219"/>
      <c r="M971" s="220"/>
      <c r="N971" s="152" t="str">
        <f t="shared" si="200"/>
        <v>-</v>
      </c>
      <c r="O971" s="221"/>
      <c r="P971" s="222"/>
      <c r="Q971" s="214"/>
      <c r="R971" s="223"/>
      <c r="S971" s="213"/>
      <c r="T971" s="214"/>
      <c r="U971" s="79" t="str">
        <f>IF(ISBLANK(T971), "", VLOOKUP(T971, Z!$A$2:$C$4127, 3, FALSE))</f>
        <v/>
      </c>
      <c r="V971" s="225"/>
      <c r="W971" s="160">
        <f t="shared" si="201"/>
        <v>0</v>
      </c>
      <c r="X971" s="237"/>
      <c r="Y971" s="241">
        <f t="shared" si="202"/>
        <v>0</v>
      </c>
      <c r="Z971" s="242">
        <f t="shared" si="203"/>
        <v>15</v>
      </c>
      <c r="AA971" s="242">
        <v>0.75</v>
      </c>
      <c r="AB971" s="242">
        <f t="shared" si="197"/>
        <v>1.8</v>
      </c>
      <c r="AC971" s="242">
        <f t="shared" si="204"/>
        <v>43</v>
      </c>
      <c r="AD971" s="241" t="str" cm="1">
        <f t="array" ref="AD971">IFERROR(INDEX($AO$26:$AO$35, AF971), "-")</f>
        <v>-</v>
      </c>
      <c r="AE971" s="243" cm="1">
        <f t="array" ref="AE971">IFERROR(INDEX(($AP$26:$AS$35,$AP$36:$AV$40), IF($Y$20="B", MATCH($AF971, $AN$36:$AN$40, 0), MATCH($AF971, $AN$26:$AN$35, 0)), MATCH($AK971, $AP$25:$AV$25, 0), IF($Y$20="B", 2, 1)), 0)</f>
        <v>0</v>
      </c>
      <c r="AF971" s="244" t="str">
        <f t="shared" si="198"/>
        <v>-</v>
      </c>
      <c r="AG971" s="244" t="str">
        <f t="shared" si="205"/>
        <v>-</v>
      </c>
      <c r="AH971" s="245" t="str">
        <f t="shared" si="206"/>
        <v>-</v>
      </c>
      <c r="AI971" s="245" t="str">
        <f t="shared" si="207"/>
        <v>-</v>
      </c>
      <c r="AJ971" s="245" t="str" cm="1">
        <f t="array" ref="AJ971">IF($AG971=1, IF(ISBLANK($L971), "!", $L971), IFERROR(_xlfn.SWITCH(TRUE, AH971&lt;=0.5, "A", AH971&lt;=1, "B", AH971&lt;=1.5, "C", AH971&lt;=2, "D", AH971&lt;=2.5, "E", AH971&lt;=3, "F", AH971&lt;=1000, "G"), "-"))</f>
        <v>-</v>
      </c>
      <c r="AK971" s="245" t="str">
        <f t="shared" si="208"/>
        <v>-</v>
      </c>
      <c r="AL971" s="246" t="str">
        <f t="shared" si="209"/>
        <v>-</v>
      </c>
      <c r="AM971" s="237"/>
      <c r="AN971" s="237"/>
      <c r="AO971" s="237"/>
      <c r="AP971" s="237"/>
      <c r="AQ971" s="237"/>
      <c r="AR971" s="237"/>
      <c r="AS971" s="237"/>
      <c r="AT971" s="237"/>
      <c r="AU971" s="237"/>
      <c r="AV971" s="237"/>
      <c r="AW971" s="13"/>
      <c r="AX971" s="13"/>
    </row>
    <row r="972" spans="1:50" ht="12.75" customHeight="1" x14ac:dyDescent="0.2">
      <c r="A972" s="144">
        <f t="shared" si="196"/>
        <v>16</v>
      </c>
      <c r="B972" s="9">
        <v>949</v>
      </c>
      <c r="C972" s="213"/>
      <c r="D972" s="214"/>
      <c r="E972" s="79" t="str">
        <f>IF(ISBLANK(D972), "", VLOOKUP(D972, Z!$A$2:$C$4127, 3, FALSE))</f>
        <v/>
      </c>
      <c r="F972" s="215"/>
      <c r="G972" s="216"/>
      <c r="H972" s="217" t="b">
        <v>0</v>
      </c>
      <c r="I972" s="217" t="b">
        <v>0</v>
      </c>
      <c r="J972" s="152" t="str">
        <f t="shared" si="199"/>
        <v>-</v>
      </c>
      <c r="K972" s="218"/>
      <c r="L972" s="219"/>
      <c r="M972" s="220"/>
      <c r="N972" s="152" t="str">
        <f t="shared" si="200"/>
        <v>-</v>
      </c>
      <c r="O972" s="221"/>
      <c r="P972" s="222"/>
      <c r="Q972" s="214"/>
      <c r="R972" s="223"/>
      <c r="S972" s="213"/>
      <c r="T972" s="214"/>
      <c r="U972" s="79" t="str">
        <f>IF(ISBLANK(T972), "", VLOOKUP(T972, Z!$A$2:$C$4127, 3, FALSE))</f>
        <v/>
      </c>
      <c r="V972" s="225"/>
      <c r="W972" s="160">
        <f t="shared" si="201"/>
        <v>0</v>
      </c>
      <c r="X972" s="237"/>
      <c r="Y972" s="241">
        <f t="shared" si="202"/>
        <v>0</v>
      </c>
      <c r="Z972" s="242">
        <f t="shared" si="203"/>
        <v>15</v>
      </c>
      <c r="AA972" s="242">
        <v>0.75</v>
      </c>
      <c r="AB972" s="242">
        <f t="shared" si="197"/>
        <v>1.8</v>
      </c>
      <c r="AC972" s="242">
        <f t="shared" si="204"/>
        <v>43</v>
      </c>
      <c r="AD972" s="241" t="str" cm="1">
        <f t="array" ref="AD972">IFERROR(INDEX($AO$26:$AO$35, AF972), "-")</f>
        <v>-</v>
      </c>
      <c r="AE972" s="243" cm="1">
        <f t="array" ref="AE972">IFERROR(INDEX(($AP$26:$AS$35,$AP$36:$AV$40), IF($Y$20="B", MATCH($AF972, $AN$36:$AN$40, 0), MATCH($AF972, $AN$26:$AN$35, 0)), MATCH($AK972, $AP$25:$AV$25, 0), IF($Y$20="B", 2, 1)), 0)</f>
        <v>0</v>
      </c>
      <c r="AF972" s="244" t="str">
        <f t="shared" si="198"/>
        <v>-</v>
      </c>
      <c r="AG972" s="244" t="str">
        <f t="shared" si="205"/>
        <v>-</v>
      </c>
      <c r="AH972" s="245" t="str">
        <f t="shared" si="206"/>
        <v>-</v>
      </c>
      <c r="AI972" s="245" t="str">
        <f t="shared" si="207"/>
        <v>-</v>
      </c>
      <c r="AJ972" s="245" t="str" cm="1">
        <f t="array" ref="AJ972">IF($AG972=1, IF(ISBLANK($L972), "!", $L972), IFERROR(_xlfn.SWITCH(TRUE, AH972&lt;=0.5, "A", AH972&lt;=1, "B", AH972&lt;=1.5, "C", AH972&lt;=2, "D", AH972&lt;=2.5, "E", AH972&lt;=3, "F", AH972&lt;=1000, "G"), "-"))</f>
        <v>-</v>
      </c>
      <c r="AK972" s="245" t="str">
        <f t="shared" si="208"/>
        <v>-</v>
      </c>
      <c r="AL972" s="246" t="str">
        <f t="shared" si="209"/>
        <v>-</v>
      </c>
      <c r="AM972" s="237"/>
      <c r="AN972" s="237"/>
      <c r="AO972" s="237"/>
      <c r="AP972" s="237"/>
      <c r="AQ972" s="237"/>
      <c r="AR972" s="237"/>
      <c r="AS972" s="237"/>
      <c r="AT972" s="237"/>
      <c r="AU972" s="237"/>
      <c r="AV972" s="237"/>
      <c r="AW972" s="13"/>
      <c r="AX972" s="13"/>
    </row>
    <row r="973" spans="1:50" ht="12.75" customHeight="1" x14ac:dyDescent="0.2">
      <c r="A973" s="144">
        <f t="shared" si="196"/>
        <v>16</v>
      </c>
      <c r="B973" s="9">
        <v>950</v>
      </c>
      <c r="C973" s="213"/>
      <c r="D973" s="214"/>
      <c r="E973" s="79" t="str">
        <f>IF(ISBLANK(D973), "", VLOOKUP(D973, Z!$A$2:$C$4127, 3, FALSE))</f>
        <v/>
      </c>
      <c r="F973" s="215"/>
      <c r="G973" s="216"/>
      <c r="H973" s="217" t="b">
        <v>0</v>
      </c>
      <c r="I973" s="217" t="b">
        <v>0</v>
      </c>
      <c r="J973" s="152" t="str">
        <f t="shared" si="199"/>
        <v>-</v>
      </c>
      <c r="K973" s="218"/>
      <c r="L973" s="219"/>
      <c r="M973" s="220"/>
      <c r="N973" s="152" t="str">
        <f t="shared" si="200"/>
        <v>-</v>
      </c>
      <c r="O973" s="221"/>
      <c r="P973" s="222"/>
      <c r="Q973" s="214"/>
      <c r="R973" s="223"/>
      <c r="S973" s="213"/>
      <c r="T973" s="214"/>
      <c r="U973" s="79" t="str">
        <f>IF(ISBLANK(T973), "", VLOOKUP(T973, Z!$A$2:$C$4127, 3, FALSE))</f>
        <v/>
      </c>
      <c r="V973" s="225"/>
      <c r="W973" s="160">
        <f t="shared" si="201"/>
        <v>0</v>
      </c>
      <c r="X973" s="237"/>
      <c r="Y973" s="241">
        <f t="shared" si="202"/>
        <v>0</v>
      </c>
      <c r="Z973" s="242">
        <f t="shared" si="203"/>
        <v>15</v>
      </c>
      <c r="AA973" s="242">
        <v>0.75</v>
      </c>
      <c r="AB973" s="242">
        <f t="shared" si="197"/>
        <v>1.8</v>
      </c>
      <c r="AC973" s="242">
        <f t="shared" si="204"/>
        <v>43</v>
      </c>
      <c r="AD973" s="241" t="str" cm="1">
        <f t="array" ref="AD973">IFERROR(INDEX($AO$26:$AO$35, AF973), "-")</f>
        <v>-</v>
      </c>
      <c r="AE973" s="243" cm="1">
        <f t="array" ref="AE973">IFERROR(INDEX(($AP$26:$AS$35,$AP$36:$AV$40), IF($Y$20="B", MATCH($AF973, $AN$36:$AN$40, 0), MATCH($AF973, $AN$26:$AN$35, 0)), MATCH($AK973, $AP$25:$AV$25, 0), IF($Y$20="B", 2, 1)), 0)</f>
        <v>0</v>
      </c>
      <c r="AF973" s="244" t="str">
        <f t="shared" si="198"/>
        <v>-</v>
      </c>
      <c r="AG973" s="244" t="str">
        <f t="shared" si="205"/>
        <v>-</v>
      </c>
      <c r="AH973" s="245" t="str">
        <f t="shared" si="206"/>
        <v>-</v>
      </c>
      <c r="AI973" s="245" t="str">
        <f t="shared" si="207"/>
        <v>-</v>
      </c>
      <c r="AJ973" s="245" t="str" cm="1">
        <f t="array" ref="AJ973">IF($AG973=1, IF(ISBLANK($L973), "!", $L973), IFERROR(_xlfn.SWITCH(TRUE, AH973&lt;=0.5, "A", AH973&lt;=1, "B", AH973&lt;=1.5, "C", AH973&lt;=2, "D", AH973&lt;=2.5, "E", AH973&lt;=3, "F", AH973&lt;=1000, "G"), "-"))</f>
        <v>-</v>
      </c>
      <c r="AK973" s="245" t="str">
        <f t="shared" si="208"/>
        <v>-</v>
      </c>
      <c r="AL973" s="246" t="str">
        <f t="shared" si="209"/>
        <v>-</v>
      </c>
      <c r="AM973" s="237"/>
      <c r="AN973" s="237"/>
      <c r="AO973" s="237"/>
      <c r="AP973" s="237"/>
      <c r="AQ973" s="237"/>
      <c r="AR973" s="237"/>
      <c r="AS973" s="237"/>
      <c r="AT973" s="237"/>
      <c r="AU973" s="237"/>
      <c r="AV973" s="237"/>
      <c r="AW973" s="13"/>
      <c r="AX973" s="13"/>
    </row>
    <row r="974" spans="1:50" ht="12.75" customHeight="1" x14ac:dyDescent="0.2">
      <c r="A974" s="144">
        <f t="shared" si="196"/>
        <v>16</v>
      </c>
      <c r="B974" s="9">
        <v>951</v>
      </c>
      <c r="C974" s="213"/>
      <c r="D974" s="214"/>
      <c r="E974" s="79" t="str">
        <f>IF(ISBLANK(D974), "", VLOOKUP(D974, Z!$A$2:$C$4127, 3, FALSE))</f>
        <v/>
      </c>
      <c r="F974" s="215"/>
      <c r="G974" s="216"/>
      <c r="H974" s="217" t="b">
        <v>0</v>
      </c>
      <c r="I974" s="217" t="b">
        <v>0</v>
      </c>
      <c r="J974" s="152" t="str">
        <f t="shared" si="199"/>
        <v>-</v>
      </c>
      <c r="K974" s="218"/>
      <c r="L974" s="219"/>
      <c r="M974" s="220"/>
      <c r="N974" s="152" t="str">
        <f t="shared" si="200"/>
        <v>-</v>
      </c>
      <c r="O974" s="221"/>
      <c r="P974" s="222"/>
      <c r="Q974" s="214"/>
      <c r="R974" s="223"/>
      <c r="S974" s="213"/>
      <c r="T974" s="214"/>
      <c r="U974" s="79" t="str">
        <f>IF(ISBLANK(T974), "", VLOOKUP(T974, Z!$A$2:$C$4127, 3, FALSE))</f>
        <v/>
      </c>
      <c r="V974" s="225"/>
      <c r="W974" s="160">
        <f t="shared" si="201"/>
        <v>0</v>
      </c>
      <c r="X974" s="237"/>
      <c r="Y974" s="241">
        <f t="shared" si="202"/>
        <v>0</v>
      </c>
      <c r="Z974" s="242">
        <f t="shared" si="203"/>
        <v>15</v>
      </c>
      <c r="AA974" s="242">
        <v>0.75</v>
      </c>
      <c r="AB974" s="242">
        <f t="shared" si="197"/>
        <v>1.8</v>
      </c>
      <c r="AC974" s="242">
        <f t="shared" si="204"/>
        <v>43</v>
      </c>
      <c r="AD974" s="241" t="str" cm="1">
        <f t="array" ref="AD974">IFERROR(INDEX($AO$26:$AO$35, AF974), "-")</f>
        <v>-</v>
      </c>
      <c r="AE974" s="243" cm="1">
        <f t="array" ref="AE974">IFERROR(INDEX(($AP$26:$AS$35,$AP$36:$AV$40), IF($Y$20="B", MATCH($AF974, $AN$36:$AN$40, 0), MATCH($AF974, $AN$26:$AN$35, 0)), MATCH($AK974, $AP$25:$AV$25, 0), IF($Y$20="B", 2, 1)), 0)</f>
        <v>0</v>
      </c>
      <c r="AF974" s="244" t="str">
        <f t="shared" si="198"/>
        <v>-</v>
      </c>
      <c r="AG974" s="244" t="str">
        <f t="shared" si="205"/>
        <v>-</v>
      </c>
      <c r="AH974" s="245" t="str">
        <f t="shared" si="206"/>
        <v>-</v>
      </c>
      <c r="AI974" s="245" t="str">
        <f t="shared" si="207"/>
        <v>-</v>
      </c>
      <c r="AJ974" s="245" t="str" cm="1">
        <f t="array" ref="AJ974">IF($AG974=1, IF(ISBLANK($L974), "!", $L974), IFERROR(_xlfn.SWITCH(TRUE, AH974&lt;=0.5, "A", AH974&lt;=1, "B", AH974&lt;=1.5, "C", AH974&lt;=2, "D", AH974&lt;=2.5, "E", AH974&lt;=3, "F", AH974&lt;=1000, "G"), "-"))</f>
        <v>-</v>
      </c>
      <c r="AK974" s="245" t="str">
        <f t="shared" si="208"/>
        <v>-</v>
      </c>
      <c r="AL974" s="246" t="str">
        <f t="shared" si="209"/>
        <v>-</v>
      </c>
      <c r="AM974" s="237"/>
      <c r="AN974" s="237"/>
      <c r="AO974" s="237"/>
      <c r="AP974" s="237"/>
      <c r="AQ974" s="237"/>
      <c r="AR974" s="237"/>
      <c r="AS974" s="237"/>
      <c r="AT974" s="237"/>
      <c r="AU974" s="237"/>
      <c r="AV974" s="237"/>
      <c r="AW974" s="13"/>
      <c r="AX974" s="13"/>
    </row>
    <row r="975" spans="1:50" ht="12.75" customHeight="1" x14ac:dyDescent="0.2">
      <c r="A975" s="144">
        <f t="shared" si="196"/>
        <v>16</v>
      </c>
      <c r="B975" s="9">
        <v>952</v>
      </c>
      <c r="C975" s="213"/>
      <c r="D975" s="214"/>
      <c r="E975" s="79" t="str">
        <f>IF(ISBLANK(D975), "", VLOOKUP(D975, Z!$A$2:$C$4127, 3, FALSE))</f>
        <v/>
      </c>
      <c r="F975" s="215"/>
      <c r="G975" s="216"/>
      <c r="H975" s="217" t="b">
        <v>0</v>
      </c>
      <c r="I975" s="217" t="b">
        <v>0</v>
      </c>
      <c r="J975" s="152" t="str">
        <f t="shared" si="199"/>
        <v>-</v>
      </c>
      <c r="K975" s="218"/>
      <c r="L975" s="219"/>
      <c r="M975" s="220"/>
      <c r="N975" s="152" t="str">
        <f t="shared" si="200"/>
        <v>-</v>
      </c>
      <c r="O975" s="221"/>
      <c r="P975" s="222"/>
      <c r="Q975" s="214"/>
      <c r="R975" s="223"/>
      <c r="S975" s="213"/>
      <c r="T975" s="214"/>
      <c r="U975" s="79" t="str">
        <f>IF(ISBLANK(T975), "", VLOOKUP(T975, Z!$A$2:$C$4127, 3, FALSE))</f>
        <v/>
      </c>
      <c r="V975" s="225"/>
      <c r="W975" s="160">
        <f t="shared" si="201"/>
        <v>0</v>
      </c>
      <c r="X975" s="237"/>
      <c r="Y975" s="241">
        <f t="shared" si="202"/>
        <v>0</v>
      </c>
      <c r="Z975" s="242">
        <f t="shared" si="203"/>
        <v>15</v>
      </c>
      <c r="AA975" s="242">
        <v>0.75</v>
      </c>
      <c r="AB975" s="242">
        <f t="shared" si="197"/>
        <v>1.8</v>
      </c>
      <c r="AC975" s="242">
        <f t="shared" si="204"/>
        <v>43</v>
      </c>
      <c r="AD975" s="241" t="str" cm="1">
        <f t="array" ref="AD975">IFERROR(INDEX($AO$26:$AO$35, AF975), "-")</f>
        <v>-</v>
      </c>
      <c r="AE975" s="243" cm="1">
        <f t="array" ref="AE975">IFERROR(INDEX(($AP$26:$AS$35,$AP$36:$AV$40), IF($Y$20="B", MATCH($AF975, $AN$36:$AN$40, 0), MATCH($AF975, $AN$26:$AN$35, 0)), MATCH($AK975, $AP$25:$AV$25, 0), IF($Y$20="B", 2, 1)), 0)</f>
        <v>0</v>
      </c>
      <c r="AF975" s="244" t="str">
        <f t="shared" si="198"/>
        <v>-</v>
      </c>
      <c r="AG975" s="244" t="str">
        <f t="shared" si="205"/>
        <v>-</v>
      </c>
      <c r="AH975" s="245" t="str">
        <f t="shared" si="206"/>
        <v>-</v>
      </c>
      <c r="AI975" s="245" t="str">
        <f t="shared" si="207"/>
        <v>-</v>
      </c>
      <c r="AJ975" s="245" t="str" cm="1">
        <f t="array" ref="AJ975">IF($AG975=1, IF(ISBLANK($L975), "!", $L975), IFERROR(_xlfn.SWITCH(TRUE, AH975&lt;=0.5, "A", AH975&lt;=1, "B", AH975&lt;=1.5, "C", AH975&lt;=2, "D", AH975&lt;=2.5, "E", AH975&lt;=3, "F", AH975&lt;=1000, "G"), "-"))</f>
        <v>-</v>
      </c>
      <c r="AK975" s="245" t="str">
        <f t="shared" si="208"/>
        <v>-</v>
      </c>
      <c r="AL975" s="246" t="str">
        <f t="shared" si="209"/>
        <v>-</v>
      </c>
      <c r="AM975" s="237"/>
      <c r="AN975" s="237"/>
      <c r="AO975" s="237"/>
      <c r="AP975" s="237"/>
      <c r="AQ975" s="237"/>
      <c r="AR975" s="237"/>
      <c r="AS975" s="237"/>
      <c r="AT975" s="237"/>
      <c r="AU975" s="237"/>
      <c r="AV975" s="237"/>
      <c r="AW975" s="13"/>
      <c r="AX975" s="13"/>
    </row>
    <row r="976" spans="1:50" ht="12.75" customHeight="1" x14ac:dyDescent="0.2">
      <c r="A976" s="144">
        <f t="shared" si="196"/>
        <v>16</v>
      </c>
      <c r="B976" s="9">
        <v>953</v>
      </c>
      <c r="C976" s="213"/>
      <c r="D976" s="214"/>
      <c r="E976" s="79" t="str">
        <f>IF(ISBLANK(D976), "", VLOOKUP(D976, Z!$A$2:$C$4127, 3, FALSE))</f>
        <v/>
      </c>
      <c r="F976" s="215"/>
      <c r="G976" s="216"/>
      <c r="H976" s="217" t="b">
        <v>0</v>
      </c>
      <c r="I976" s="217" t="b">
        <v>0</v>
      </c>
      <c r="J976" s="152" t="str">
        <f t="shared" si="199"/>
        <v>-</v>
      </c>
      <c r="K976" s="218"/>
      <c r="L976" s="219"/>
      <c r="M976" s="220"/>
      <c r="N976" s="152" t="str">
        <f t="shared" si="200"/>
        <v>-</v>
      </c>
      <c r="O976" s="221"/>
      <c r="P976" s="222"/>
      <c r="Q976" s="214"/>
      <c r="R976" s="223"/>
      <c r="S976" s="213"/>
      <c r="T976" s="214"/>
      <c r="U976" s="79" t="str">
        <f>IF(ISBLANK(T976), "", VLOOKUP(T976, Z!$A$2:$C$4127, 3, FALSE))</f>
        <v/>
      </c>
      <c r="V976" s="225"/>
      <c r="W976" s="160">
        <f t="shared" si="201"/>
        <v>0</v>
      </c>
      <c r="X976" s="237"/>
      <c r="Y976" s="241">
        <f t="shared" si="202"/>
        <v>0</v>
      </c>
      <c r="Z976" s="242">
        <f t="shared" si="203"/>
        <v>15</v>
      </c>
      <c r="AA976" s="242">
        <v>0.75</v>
      </c>
      <c r="AB976" s="242">
        <f t="shared" si="197"/>
        <v>1.8</v>
      </c>
      <c r="AC976" s="242">
        <f t="shared" si="204"/>
        <v>43</v>
      </c>
      <c r="AD976" s="241" t="str" cm="1">
        <f t="array" ref="AD976">IFERROR(INDEX($AO$26:$AO$35, AF976), "-")</f>
        <v>-</v>
      </c>
      <c r="AE976" s="243" cm="1">
        <f t="array" ref="AE976">IFERROR(INDEX(($AP$26:$AS$35,$AP$36:$AV$40), IF($Y$20="B", MATCH($AF976, $AN$36:$AN$40, 0), MATCH($AF976, $AN$26:$AN$35, 0)), MATCH($AK976, $AP$25:$AV$25, 0), IF($Y$20="B", 2, 1)), 0)</f>
        <v>0</v>
      </c>
      <c r="AF976" s="244" t="str">
        <f t="shared" si="198"/>
        <v>-</v>
      </c>
      <c r="AG976" s="244" t="str">
        <f t="shared" si="205"/>
        <v>-</v>
      </c>
      <c r="AH976" s="245" t="str">
        <f t="shared" si="206"/>
        <v>-</v>
      </c>
      <c r="AI976" s="245" t="str">
        <f t="shared" si="207"/>
        <v>-</v>
      </c>
      <c r="AJ976" s="245" t="str" cm="1">
        <f t="array" ref="AJ976">IF($AG976=1, IF(ISBLANK($L976), "!", $L976), IFERROR(_xlfn.SWITCH(TRUE, AH976&lt;=0.5, "A", AH976&lt;=1, "B", AH976&lt;=1.5, "C", AH976&lt;=2, "D", AH976&lt;=2.5, "E", AH976&lt;=3, "F", AH976&lt;=1000, "G"), "-"))</f>
        <v>-</v>
      </c>
      <c r="AK976" s="245" t="str">
        <f t="shared" si="208"/>
        <v>-</v>
      </c>
      <c r="AL976" s="246" t="str">
        <f t="shared" si="209"/>
        <v>-</v>
      </c>
      <c r="AM976" s="237"/>
      <c r="AN976" s="237"/>
      <c r="AO976" s="237"/>
      <c r="AP976" s="237"/>
      <c r="AQ976" s="237"/>
      <c r="AR976" s="237"/>
      <c r="AS976" s="237"/>
      <c r="AT976" s="237"/>
      <c r="AU976" s="237"/>
      <c r="AV976" s="237"/>
      <c r="AW976" s="13"/>
      <c r="AX976" s="13"/>
    </row>
    <row r="977" spans="1:50" ht="12.75" customHeight="1" x14ac:dyDescent="0.2">
      <c r="A977" s="144">
        <f t="shared" si="196"/>
        <v>16</v>
      </c>
      <c r="B977" s="9">
        <v>954</v>
      </c>
      <c r="C977" s="213"/>
      <c r="D977" s="214"/>
      <c r="E977" s="79" t="str">
        <f>IF(ISBLANK(D977), "", VLOOKUP(D977, Z!$A$2:$C$4127, 3, FALSE))</f>
        <v/>
      </c>
      <c r="F977" s="215"/>
      <c r="G977" s="216"/>
      <c r="H977" s="217" t="b">
        <v>0</v>
      </c>
      <c r="I977" s="217" t="b">
        <v>0</v>
      </c>
      <c r="J977" s="152" t="str">
        <f t="shared" si="199"/>
        <v>-</v>
      </c>
      <c r="K977" s="218"/>
      <c r="L977" s="219"/>
      <c r="M977" s="220"/>
      <c r="N977" s="152" t="str">
        <f t="shared" si="200"/>
        <v>-</v>
      </c>
      <c r="O977" s="221"/>
      <c r="P977" s="222"/>
      <c r="Q977" s="214"/>
      <c r="R977" s="223"/>
      <c r="S977" s="213"/>
      <c r="T977" s="214"/>
      <c r="U977" s="79" t="str">
        <f>IF(ISBLANK(T977), "", VLOOKUP(T977, Z!$A$2:$C$4127, 3, FALSE))</f>
        <v/>
      </c>
      <c r="V977" s="225"/>
      <c r="W977" s="160">
        <f t="shared" si="201"/>
        <v>0</v>
      </c>
      <c r="X977" s="237"/>
      <c r="Y977" s="241">
        <f t="shared" si="202"/>
        <v>0</v>
      </c>
      <c r="Z977" s="242">
        <f t="shared" si="203"/>
        <v>15</v>
      </c>
      <c r="AA977" s="242">
        <v>0.75</v>
      </c>
      <c r="AB977" s="242">
        <f t="shared" si="197"/>
        <v>1.8</v>
      </c>
      <c r="AC977" s="242">
        <f t="shared" si="204"/>
        <v>43</v>
      </c>
      <c r="AD977" s="241" t="str" cm="1">
        <f t="array" ref="AD977">IFERROR(INDEX($AO$26:$AO$35, AF977), "-")</f>
        <v>-</v>
      </c>
      <c r="AE977" s="243" cm="1">
        <f t="array" ref="AE977">IFERROR(INDEX(($AP$26:$AS$35,$AP$36:$AV$40), IF($Y$20="B", MATCH($AF977, $AN$36:$AN$40, 0), MATCH($AF977, $AN$26:$AN$35, 0)), MATCH($AK977, $AP$25:$AV$25, 0), IF($Y$20="B", 2, 1)), 0)</f>
        <v>0</v>
      </c>
      <c r="AF977" s="244" t="str">
        <f t="shared" si="198"/>
        <v>-</v>
      </c>
      <c r="AG977" s="244" t="str">
        <f t="shared" si="205"/>
        <v>-</v>
      </c>
      <c r="AH977" s="245" t="str">
        <f t="shared" si="206"/>
        <v>-</v>
      </c>
      <c r="AI977" s="245" t="str">
        <f t="shared" si="207"/>
        <v>-</v>
      </c>
      <c r="AJ977" s="245" t="str" cm="1">
        <f t="array" ref="AJ977">IF($AG977=1, IF(ISBLANK($L977), "!", $L977), IFERROR(_xlfn.SWITCH(TRUE, AH977&lt;=0.5, "A", AH977&lt;=1, "B", AH977&lt;=1.5, "C", AH977&lt;=2, "D", AH977&lt;=2.5, "E", AH977&lt;=3, "F", AH977&lt;=1000, "G"), "-"))</f>
        <v>-</v>
      </c>
      <c r="AK977" s="245" t="str">
        <f t="shared" si="208"/>
        <v>-</v>
      </c>
      <c r="AL977" s="246" t="str">
        <f t="shared" si="209"/>
        <v>-</v>
      </c>
      <c r="AM977" s="237"/>
      <c r="AN977" s="237"/>
      <c r="AO977" s="237"/>
      <c r="AP977" s="237"/>
      <c r="AQ977" s="237"/>
      <c r="AR977" s="237"/>
      <c r="AS977" s="237"/>
      <c r="AT977" s="237"/>
      <c r="AU977" s="237"/>
      <c r="AV977" s="237"/>
      <c r="AW977" s="13"/>
      <c r="AX977" s="13"/>
    </row>
    <row r="978" spans="1:50" ht="12.75" customHeight="1" x14ac:dyDescent="0.2">
      <c r="A978" s="144">
        <f t="shared" si="196"/>
        <v>16</v>
      </c>
      <c r="B978" s="9">
        <v>955</v>
      </c>
      <c r="C978" s="213"/>
      <c r="D978" s="214"/>
      <c r="E978" s="79" t="str">
        <f>IF(ISBLANK(D978), "", VLOOKUP(D978, Z!$A$2:$C$4127, 3, FALSE))</f>
        <v/>
      </c>
      <c r="F978" s="215"/>
      <c r="G978" s="216"/>
      <c r="H978" s="217" t="b">
        <v>0</v>
      </c>
      <c r="I978" s="217" t="b">
        <v>0</v>
      </c>
      <c r="J978" s="152" t="str">
        <f t="shared" si="199"/>
        <v>-</v>
      </c>
      <c r="K978" s="218"/>
      <c r="L978" s="219"/>
      <c r="M978" s="220"/>
      <c r="N978" s="152" t="str">
        <f t="shared" si="200"/>
        <v>-</v>
      </c>
      <c r="O978" s="221"/>
      <c r="P978" s="222"/>
      <c r="Q978" s="214"/>
      <c r="R978" s="223"/>
      <c r="S978" s="213"/>
      <c r="T978" s="214"/>
      <c r="U978" s="79" t="str">
        <f>IF(ISBLANK(T978), "", VLOOKUP(T978, Z!$A$2:$C$4127, 3, FALSE))</f>
        <v/>
      </c>
      <c r="V978" s="225"/>
      <c r="W978" s="160">
        <f t="shared" si="201"/>
        <v>0</v>
      </c>
      <c r="X978" s="237"/>
      <c r="Y978" s="241">
        <f t="shared" si="202"/>
        <v>0</v>
      </c>
      <c r="Z978" s="242">
        <f t="shared" si="203"/>
        <v>15</v>
      </c>
      <c r="AA978" s="242">
        <v>0.75</v>
      </c>
      <c r="AB978" s="242">
        <f t="shared" si="197"/>
        <v>1.8</v>
      </c>
      <c r="AC978" s="242">
        <f t="shared" si="204"/>
        <v>43</v>
      </c>
      <c r="AD978" s="241" t="str" cm="1">
        <f t="array" ref="AD978">IFERROR(INDEX($AO$26:$AO$35, AF978), "-")</f>
        <v>-</v>
      </c>
      <c r="AE978" s="243" cm="1">
        <f t="array" ref="AE978">IFERROR(INDEX(($AP$26:$AS$35,$AP$36:$AV$40), IF($Y$20="B", MATCH($AF978, $AN$36:$AN$40, 0), MATCH($AF978, $AN$26:$AN$35, 0)), MATCH($AK978, $AP$25:$AV$25, 0), IF($Y$20="B", 2, 1)), 0)</f>
        <v>0</v>
      </c>
      <c r="AF978" s="244" t="str">
        <f t="shared" si="198"/>
        <v>-</v>
      </c>
      <c r="AG978" s="244" t="str">
        <f t="shared" si="205"/>
        <v>-</v>
      </c>
      <c r="AH978" s="245" t="str">
        <f t="shared" si="206"/>
        <v>-</v>
      </c>
      <c r="AI978" s="245" t="str">
        <f t="shared" si="207"/>
        <v>-</v>
      </c>
      <c r="AJ978" s="245" t="str" cm="1">
        <f t="array" ref="AJ978">IF($AG978=1, IF(ISBLANK($L978), "!", $L978), IFERROR(_xlfn.SWITCH(TRUE, AH978&lt;=0.5, "A", AH978&lt;=1, "B", AH978&lt;=1.5, "C", AH978&lt;=2, "D", AH978&lt;=2.5, "E", AH978&lt;=3, "F", AH978&lt;=1000, "G"), "-"))</f>
        <v>-</v>
      </c>
      <c r="AK978" s="245" t="str">
        <f t="shared" si="208"/>
        <v>-</v>
      </c>
      <c r="AL978" s="246" t="str">
        <f t="shared" si="209"/>
        <v>-</v>
      </c>
      <c r="AM978" s="237"/>
      <c r="AN978" s="237"/>
      <c r="AO978" s="237"/>
      <c r="AP978" s="237"/>
      <c r="AQ978" s="237"/>
      <c r="AR978" s="237"/>
      <c r="AS978" s="237"/>
      <c r="AT978" s="237"/>
      <c r="AU978" s="237"/>
      <c r="AV978" s="237"/>
      <c r="AW978" s="13"/>
      <c r="AX978" s="13"/>
    </row>
    <row r="979" spans="1:50" ht="12.75" customHeight="1" x14ac:dyDescent="0.2">
      <c r="A979" s="144">
        <f t="shared" si="196"/>
        <v>16</v>
      </c>
      <c r="B979" s="9">
        <v>956</v>
      </c>
      <c r="C979" s="213"/>
      <c r="D979" s="214"/>
      <c r="E979" s="79" t="str">
        <f>IF(ISBLANK(D979), "", VLOOKUP(D979, Z!$A$2:$C$4127, 3, FALSE))</f>
        <v/>
      </c>
      <c r="F979" s="215"/>
      <c r="G979" s="216"/>
      <c r="H979" s="217" t="b">
        <v>0</v>
      </c>
      <c r="I979" s="217" t="b">
        <v>0</v>
      </c>
      <c r="J979" s="152" t="str">
        <f t="shared" si="199"/>
        <v>-</v>
      </c>
      <c r="K979" s="218"/>
      <c r="L979" s="219"/>
      <c r="M979" s="220"/>
      <c r="N979" s="152" t="str">
        <f t="shared" si="200"/>
        <v>-</v>
      </c>
      <c r="O979" s="221"/>
      <c r="P979" s="222"/>
      <c r="Q979" s="214"/>
      <c r="R979" s="223"/>
      <c r="S979" s="213"/>
      <c r="T979" s="214"/>
      <c r="U979" s="79" t="str">
        <f>IF(ISBLANK(T979), "", VLOOKUP(T979, Z!$A$2:$C$4127, 3, FALSE))</f>
        <v/>
      </c>
      <c r="V979" s="225"/>
      <c r="W979" s="160">
        <f t="shared" si="201"/>
        <v>0</v>
      </c>
      <c r="X979" s="237"/>
      <c r="Y979" s="241">
        <f t="shared" si="202"/>
        <v>0</v>
      </c>
      <c r="Z979" s="242">
        <f t="shared" si="203"/>
        <v>15</v>
      </c>
      <c r="AA979" s="242">
        <v>0.75</v>
      </c>
      <c r="AB979" s="242">
        <f t="shared" si="197"/>
        <v>1.8</v>
      </c>
      <c r="AC979" s="242">
        <f t="shared" si="204"/>
        <v>43</v>
      </c>
      <c r="AD979" s="241" t="str" cm="1">
        <f t="array" ref="AD979">IFERROR(INDEX($AO$26:$AO$35, AF979), "-")</f>
        <v>-</v>
      </c>
      <c r="AE979" s="243" cm="1">
        <f t="array" ref="AE979">IFERROR(INDEX(($AP$26:$AS$35,$AP$36:$AV$40), IF($Y$20="B", MATCH($AF979, $AN$36:$AN$40, 0), MATCH($AF979, $AN$26:$AN$35, 0)), MATCH($AK979, $AP$25:$AV$25, 0), IF($Y$20="B", 2, 1)), 0)</f>
        <v>0</v>
      </c>
      <c r="AF979" s="244" t="str">
        <f t="shared" si="198"/>
        <v>-</v>
      </c>
      <c r="AG979" s="244" t="str">
        <f t="shared" si="205"/>
        <v>-</v>
      </c>
      <c r="AH979" s="245" t="str">
        <f t="shared" si="206"/>
        <v>-</v>
      </c>
      <c r="AI979" s="245" t="str">
        <f t="shared" si="207"/>
        <v>-</v>
      </c>
      <c r="AJ979" s="245" t="str" cm="1">
        <f t="array" ref="AJ979">IF($AG979=1, IF(ISBLANK($L979), "!", $L979), IFERROR(_xlfn.SWITCH(TRUE, AH979&lt;=0.5, "A", AH979&lt;=1, "B", AH979&lt;=1.5, "C", AH979&lt;=2, "D", AH979&lt;=2.5, "E", AH979&lt;=3, "F", AH979&lt;=1000, "G"), "-"))</f>
        <v>-</v>
      </c>
      <c r="AK979" s="245" t="str">
        <f t="shared" si="208"/>
        <v>-</v>
      </c>
      <c r="AL979" s="246" t="str">
        <f t="shared" si="209"/>
        <v>-</v>
      </c>
      <c r="AM979" s="237"/>
      <c r="AN979" s="237"/>
      <c r="AO979" s="237"/>
      <c r="AP979" s="237"/>
      <c r="AQ979" s="237"/>
      <c r="AR979" s="237"/>
      <c r="AS979" s="237"/>
      <c r="AT979" s="237"/>
      <c r="AU979" s="237"/>
      <c r="AV979" s="237"/>
      <c r="AW979" s="13"/>
      <c r="AX979" s="13"/>
    </row>
    <row r="980" spans="1:50" ht="12.75" customHeight="1" x14ac:dyDescent="0.2">
      <c r="A980" s="144">
        <f t="shared" si="196"/>
        <v>16</v>
      </c>
      <c r="B980" s="9">
        <v>957</v>
      </c>
      <c r="C980" s="213"/>
      <c r="D980" s="214"/>
      <c r="E980" s="79" t="str">
        <f>IF(ISBLANK(D980), "", VLOOKUP(D980, Z!$A$2:$C$4127, 3, FALSE))</f>
        <v/>
      </c>
      <c r="F980" s="215"/>
      <c r="G980" s="216"/>
      <c r="H980" s="217" t="b">
        <v>0</v>
      </c>
      <c r="I980" s="217" t="b">
        <v>0</v>
      </c>
      <c r="J980" s="152" t="str">
        <f t="shared" si="199"/>
        <v>-</v>
      </c>
      <c r="K980" s="218"/>
      <c r="L980" s="219"/>
      <c r="M980" s="220"/>
      <c r="N980" s="152" t="str">
        <f t="shared" si="200"/>
        <v>-</v>
      </c>
      <c r="O980" s="221"/>
      <c r="P980" s="222"/>
      <c r="Q980" s="214"/>
      <c r="R980" s="223"/>
      <c r="S980" s="213"/>
      <c r="T980" s="214"/>
      <c r="U980" s="79" t="str">
        <f>IF(ISBLANK(T980), "", VLOOKUP(T980, Z!$A$2:$C$4127, 3, FALSE))</f>
        <v/>
      </c>
      <c r="V980" s="225"/>
      <c r="W980" s="160">
        <f t="shared" si="201"/>
        <v>0</v>
      </c>
      <c r="X980" s="237"/>
      <c r="Y980" s="241">
        <f t="shared" si="202"/>
        <v>0</v>
      </c>
      <c r="Z980" s="242">
        <f t="shared" si="203"/>
        <v>15</v>
      </c>
      <c r="AA980" s="242">
        <v>0.75</v>
      </c>
      <c r="AB980" s="242">
        <f t="shared" si="197"/>
        <v>1.8</v>
      </c>
      <c r="AC980" s="242">
        <f t="shared" si="204"/>
        <v>43</v>
      </c>
      <c r="AD980" s="241" t="str" cm="1">
        <f t="array" ref="AD980">IFERROR(INDEX($AO$26:$AO$35, AF980), "-")</f>
        <v>-</v>
      </c>
      <c r="AE980" s="243" cm="1">
        <f t="array" ref="AE980">IFERROR(INDEX(($AP$26:$AS$35,$AP$36:$AV$40), IF($Y$20="B", MATCH($AF980, $AN$36:$AN$40, 0), MATCH($AF980, $AN$26:$AN$35, 0)), MATCH($AK980, $AP$25:$AV$25, 0), IF($Y$20="B", 2, 1)), 0)</f>
        <v>0</v>
      </c>
      <c r="AF980" s="244" t="str">
        <f t="shared" si="198"/>
        <v>-</v>
      </c>
      <c r="AG980" s="244" t="str">
        <f t="shared" si="205"/>
        <v>-</v>
      </c>
      <c r="AH980" s="245" t="str">
        <f t="shared" si="206"/>
        <v>-</v>
      </c>
      <c r="AI980" s="245" t="str">
        <f t="shared" si="207"/>
        <v>-</v>
      </c>
      <c r="AJ980" s="245" t="str" cm="1">
        <f t="array" ref="AJ980">IF($AG980=1, IF(ISBLANK($L980), "!", $L980), IFERROR(_xlfn.SWITCH(TRUE, AH980&lt;=0.5, "A", AH980&lt;=1, "B", AH980&lt;=1.5, "C", AH980&lt;=2, "D", AH980&lt;=2.5, "E", AH980&lt;=3, "F", AH980&lt;=1000, "G"), "-"))</f>
        <v>-</v>
      </c>
      <c r="AK980" s="245" t="str">
        <f t="shared" si="208"/>
        <v>-</v>
      </c>
      <c r="AL980" s="246" t="str">
        <f t="shared" si="209"/>
        <v>-</v>
      </c>
      <c r="AM980" s="237"/>
      <c r="AN980" s="237"/>
      <c r="AO980" s="237"/>
      <c r="AP980" s="237"/>
      <c r="AQ980" s="237"/>
      <c r="AR980" s="237"/>
      <c r="AS980" s="237"/>
      <c r="AT980" s="237"/>
      <c r="AU980" s="237"/>
      <c r="AV980" s="237"/>
      <c r="AW980" s="13"/>
      <c r="AX980" s="13"/>
    </row>
    <row r="981" spans="1:50" ht="12.75" customHeight="1" x14ac:dyDescent="0.2">
      <c r="A981" s="144">
        <f t="shared" si="196"/>
        <v>16</v>
      </c>
      <c r="B981" s="9">
        <v>958</v>
      </c>
      <c r="C981" s="213"/>
      <c r="D981" s="214"/>
      <c r="E981" s="79" t="str">
        <f>IF(ISBLANK(D981), "", VLOOKUP(D981, Z!$A$2:$C$4127, 3, FALSE))</f>
        <v/>
      </c>
      <c r="F981" s="215"/>
      <c r="G981" s="216"/>
      <c r="H981" s="217" t="b">
        <v>0</v>
      </c>
      <c r="I981" s="217" t="b">
        <v>0</v>
      </c>
      <c r="J981" s="152" t="str">
        <f t="shared" si="199"/>
        <v>-</v>
      </c>
      <c r="K981" s="218"/>
      <c r="L981" s="219"/>
      <c r="M981" s="220"/>
      <c r="N981" s="152" t="str">
        <f t="shared" si="200"/>
        <v>-</v>
      </c>
      <c r="O981" s="221"/>
      <c r="P981" s="222"/>
      <c r="Q981" s="214"/>
      <c r="R981" s="223"/>
      <c r="S981" s="213"/>
      <c r="T981" s="214"/>
      <c r="U981" s="79" t="str">
        <f>IF(ISBLANK(T981), "", VLOOKUP(T981, Z!$A$2:$C$4127, 3, FALSE))</f>
        <v/>
      </c>
      <c r="V981" s="225"/>
      <c r="W981" s="160">
        <f t="shared" si="201"/>
        <v>0</v>
      </c>
      <c r="X981" s="237"/>
      <c r="Y981" s="241">
        <f t="shared" si="202"/>
        <v>0</v>
      </c>
      <c r="Z981" s="242">
        <f t="shared" si="203"/>
        <v>15</v>
      </c>
      <c r="AA981" s="242">
        <v>0.75</v>
      </c>
      <c r="AB981" s="242">
        <f t="shared" si="197"/>
        <v>1.8</v>
      </c>
      <c r="AC981" s="242">
        <f t="shared" si="204"/>
        <v>43</v>
      </c>
      <c r="AD981" s="241" t="str" cm="1">
        <f t="array" ref="AD981">IFERROR(INDEX($AO$26:$AO$35, AF981), "-")</f>
        <v>-</v>
      </c>
      <c r="AE981" s="243" cm="1">
        <f t="array" ref="AE981">IFERROR(INDEX(($AP$26:$AS$35,$AP$36:$AV$40), IF($Y$20="B", MATCH($AF981, $AN$36:$AN$40, 0), MATCH($AF981, $AN$26:$AN$35, 0)), MATCH($AK981, $AP$25:$AV$25, 0), IF($Y$20="B", 2, 1)), 0)</f>
        <v>0</v>
      </c>
      <c r="AF981" s="244" t="str">
        <f t="shared" si="198"/>
        <v>-</v>
      </c>
      <c r="AG981" s="244" t="str">
        <f t="shared" si="205"/>
        <v>-</v>
      </c>
      <c r="AH981" s="245" t="str">
        <f t="shared" si="206"/>
        <v>-</v>
      </c>
      <c r="AI981" s="245" t="str">
        <f t="shared" si="207"/>
        <v>-</v>
      </c>
      <c r="AJ981" s="245" t="str" cm="1">
        <f t="array" ref="AJ981">IF($AG981=1, IF(ISBLANK($L981), "!", $L981), IFERROR(_xlfn.SWITCH(TRUE, AH981&lt;=0.5, "A", AH981&lt;=1, "B", AH981&lt;=1.5, "C", AH981&lt;=2, "D", AH981&lt;=2.5, "E", AH981&lt;=3, "F", AH981&lt;=1000, "G"), "-"))</f>
        <v>-</v>
      </c>
      <c r="AK981" s="245" t="str">
        <f t="shared" si="208"/>
        <v>-</v>
      </c>
      <c r="AL981" s="246" t="str">
        <f t="shared" si="209"/>
        <v>-</v>
      </c>
      <c r="AM981" s="237"/>
      <c r="AN981" s="237"/>
      <c r="AO981" s="237"/>
      <c r="AP981" s="237"/>
      <c r="AQ981" s="237"/>
      <c r="AR981" s="237"/>
      <c r="AS981" s="237"/>
      <c r="AT981" s="237"/>
      <c r="AU981" s="237"/>
      <c r="AV981" s="237"/>
      <c r="AW981" s="13"/>
      <c r="AX981" s="13"/>
    </row>
    <row r="982" spans="1:50" ht="12.75" customHeight="1" x14ac:dyDescent="0.2">
      <c r="A982" s="144">
        <f t="shared" si="196"/>
        <v>16</v>
      </c>
      <c r="B982" s="9">
        <v>959</v>
      </c>
      <c r="C982" s="213"/>
      <c r="D982" s="214"/>
      <c r="E982" s="79" t="str">
        <f>IF(ISBLANK(D982), "", VLOOKUP(D982, Z!$A$2:$C$4127, 3, FALSE))</f>
        <v/>
      </c>
      <c r="F982" s="215"/>
      <c r="G982" s="216"/>
      <c r="H982" s="217" t="b">
        <v>0</v>
      </c>
      <c r="I982" s="217" t="b">
        <v>0</v>
      </c>
      <c r="J982" s="152" t="str">
        <f t="shared" si="199"/>
        <v>-</v>
      </c>
      <c r="K982" s="218"/>
      <c r="L982" s="219"/>
      <c r="M982" s="220"/>
      <c r="N982" s="152" t="str">
        <f t="shared" si="200"/>
        <v>-</v>
      </c>
      <c r="O982" s="221"/>
      <c r="P982" s="222"/>
      <c r="Q982" s="214"/>
      <c r="R982" s="223"/>
      <c r="S982" s="213"/>
      <c r="T982" s="214"/>
      <c r="U982" s="79" t="str">
        <f>IF(ISBLANK(T982), "", VLOOKUP(T982, Z!$A$2:$C$4127, 3, FALSE))</f>
        <v/>
      </c>
      <c r="V982" s="225"/>
      <c r="W982" s="160">
        <f t="shared" si="201"/>
        <v>0</v>
      </c>
      <c r="X982" s="237"/>
      <c r="Y982" s="241">
        <f t="shared" si="202"/>
        <v>0</v>
      </c>
      <c r="Z982" s="242">
        <f t="shared" si="203"/>
        <v>15</v>
      </c>
      <c r="AA982" s="242">
        <v>0.75</v>
      </c>
      <c r="AB982" s="242">
        <f t="shared" si="197"/>
        <v>1.8</v>
      </c>
      <c r="AC982" s="242">
        <f t="shared" si="204"/>
        <v>43</v>
      </c>
      <c r="AD982" s="241" t="str" cm="1">
        <f t="array" ref="AD982">IFERROR(INDEX($AO$26:$AO$35, AF982), "-")</f>
        <v>-</v>
      </c>
      <c r="AE982" s="243" cm="1">
        <f t="array" ref="AE982">IFERROR(INDEX(($AP$26:$AS$35,$AP$36:$AV$40), IF($Y$20="B", MATCH($AF982, $AN$36:$AN$40, 0), MATCH($AF982, $AN$26:$AN$35, 0)), MATCH($AK982, $AP$25:$AV$25, 0), IF($Y$20="B", 2, 1)), 0)</f>
        <v>0</v>
      </c>
      <c r="AF982" s="244" t="str">
        <f t="shared" si="198"/>
        <v>-</v>
      </c>
      <c r="AG982" s="244" t="str">
        <f t="shared" si="205"/>
        <v>-</v>
      </c>
      <c r="AH982" s="245" t="str">
        <f t="shared" si="206"/>
        <v>-</v>
      </c>
      <c r="AI982" s="245" t="str">
        <f t="shared" si="207"/>
        <v>-</v>
      </c>
      <c r="AJ982" s="245" t="str" cm="1">
        <f t="array" ref="AJ982">IF($AG982=1, IF(ISBLANK($L982), "!", $L982), IFERROR(_xlfn.SWITCH(TRUE, AH982&lt;=0.5, "A", AH982&lt;=1, "B", AH982&lt;=1.5, "C", AH982&lt;=2, "D", AH982&lt;=2.5, "E", AH982&lt;=3, "F", AH982&lt;=1000, "G"), "-"))</f>
        <v>-</v>
      </c>
      <c r="AK982" s="245" t="str">
        <f t="shared" si="208"/>
        <v>-</v>
      </c>
      <c r="AL982" s="246" t="str">
        <f t="shared" si="209"/>
        <v>-</v>
      </c>
      <c r="AM982" s="237"/>
      <c r="AN982" s="237"/>
      <c r="AO982" s="237"/>
      <c r="AP982" s="237"/>
      <c r="AQ982" s="237"/>
      <c r="AR982" s="237"/>
      <c r="AS982" s="237"/>
      <c r="AT982" s="237"/>
      <c r="AU982" s="237"/>
      <c r="AV982" s="237"/>
      <c r="AW982" s="13"/>
      <c r="AX982" s="13"/>
    </row>
    <row r="983" spans="1:50" ht="12.75" customHeight="1" x14ac:dyDescent="0.2">
      <c r="A983" s="144">
        <f t="shared" si="196"/>
        <v>16</v>
      </c>
      <c r="B983" s="9">
        <v>960</v>
      </c>
      <c r="C983" s="213"/>
      <c r="D983" s="214"/>
      <c r="E983" s="79" t="str">
        <f>IF(ISBLANK(D983), "", VLOOKUP(D983, Z!$A$2:$C$4127, 3, FALSE))</f>
        <v/>
      </c>
      <c r="F983" s="215"/>
      <c r="G983" s="216"/>
      <c r="H983" s="217" t="b">
        <v>0</v>
      </c>
      <c r="I983" s="217" t="b">
        <v>0</v>
      </c>
      <c r="J983" s="152" t="str">
        <f t="shared" si="199"/>
        <v>-</v>
      </c>
      <c r="K983" s="218"/>
      <c r="L983" s="219"/>
      <c r="M983" s="220"/>
      <c r="N983" s="152" t="str">
        <f t="shared" si="200"/>
        <v>-</v>
      </c>
      <c r="O983" s="221"/>
      <c r="P983" s="222"/>
      <c r="Q983" s="214"/>
      <c r="R983" s="223"/>
      <c r="S983" s="213"/>
      <c r="T983" s="214"/>
      <c r="U983" s="79" t="str">
        <f>IF(ISBLANK(T983), "", VLOOKUP(T983, Z!$A$2:$C$4127, 3, FALSE))</f>
        <v/>
      </c>
      <c r="V983" s="225"/>
      <c r="W983" s="160">
        <f t="shared" si="201"/>
        <v>0</v>
      </c>
      <c r="X983" s="237"/>
      <c r="Y983" s="241">
        <f t="shared" si="202"/>
        <v>0</v>
      </c>
      <c r="Z983" s="242">
        <f t="shared" si="203"/>
        <v>15</v>
      </c>
      <c r="AA983" s="242">
        <v>0.75</v>
      </c>
      <c r="AB983" s="242">
        <f t="shared" si="197"/>
        <v>1.8</v>
      </c>
      <c r="AC983" s="242">
        <f t="shared" si="204"/>
        <v>43</v>
      </c>
      <c r="AD983" s="241" t="str" cm="1">
        <f t="array" ref="AD983">IFERROR(INDEX($AO$26:$AO$35, AF983), "-")</f>
        <v>-</v>
      </c>
      <c r="AE983" s="243" cm="1">
        <f t="array" ref="AE983">IFERROR(INDEX(($AP$26:$AS$35,$AP$36:$AV$40), IF($Y$20="B", MATCH($AF983, $AN$36:$AN$40, 0), MATCH($AF983, $AN$26:$AN$35, 0)), MATCH($AK983, $AP$25:$AV$25, 0), IF($Y$20="B", 2, 1)), 0)</f>
        <v>0</v>
      </c>
      <c r="AF983" s="244" t="str">
        <f t="shared" si="198"/>
        <v>-</v>
      </c>
      <c r="AG983" s="244" t="str">
        <f t="shared" si="205"/>
        <v>-</v>
      </c>
      <c r="AH983" s="245" t="str">
        <f t="shared" si="206"/>
        <v>-</v>
      </c>
      <c r="AI983" s="245" t="str">
        <f t="shared" si="207"/>
        <v>-</v>
      </c>
      <c r="AJ983" s="245" t="str" cm="1">
        <f t="array" ref="AJ983">IF($AG983=1, IF(ISBLANK($L983), "!", $L983), IFERROR(_xlfn.SWITCH(TRUE, AH983&lt;=0.5, "A", AH983&lt;=1, "B", AH983&lt;=1.5, "C", AH983&lt;=2, "D", AH983&lt;=2.5, "E", AH983&lt;=3, "F", AH983&lt;=1000, "G"), "-"))</f>
        <v>-</v>
      </c>
      <c r="AK983" s="245" t="str">
        <f t="shared" si="208"/>
        <v>-</v>
      </c>
      <c r="AL983" s="246" t="str">
        <f t="shared" si="209"/>
        <v>-</v>
      </c>
      <c r="AM983" s="237"/>
      <c r="AN983" s="237"/>
      <c r="AO983" s="237"/>
      <c r="AP983" s="237"/>
      <c r="AQ983" s="237"/>
      <c r="AR983" s="237"/>
      <c r="AS983" s="237"/>
      <c r="AT983" s="237"/>
      <c r="AU983" s="237"/>
      <c r="AV983" s="237"/>
      <c r="AW983" s="13"/>
      <c r="AX983" s="13"/>
    </row>
    <row r="984" spans="1:50" ht="12.75" customHeight="1" x14ac:dyDescent="0.2">
      <c r="A984" s="144">
        <f t="shared" ref="A984:A1023" si="210">COUNTBLANK(C984:G984) + COUNTBLANK(O984:W984) + IF(I984, COUNTBLANK(K984:L984), COUNTBLANK(J984:N984))</f>
        <v>16</v>
      </c>
      <c r="B984" s="9">
        <v>961</v>
      </c>
      <c r="C984" s="213"/>
      <c r="D984" s="214"/>
      <c r="E984" s="79" t="str">
        <f>IF(ISBLANK(D984), "", VLOOKUP(D984, Z!$A$2:$C$4127, 3, FALSE))</f>
        <v/>
      </c>
      <c r="F984" s="215"/>
      <c r="G984" s="216"/>
      <c r="H984" s="217" t="b">
        <v>0</v>
      </c>
      <c r="I984" s="217" t="b">
        <v>0</v>
      </c>
      <c r="J984" s="152" t="str">
        <f t="shared" si="199"/>
        <v>-</v>
      </c>
      <c r="K984" s="218"/>
      <c r="L984" s="219"/>
      <c r="M984" s="220"/>
      <c r="N984" s="152" t="str">
        <f t="shared" si="200"/>
        <v>-</v>
      </c>
      <c r="O984" s="221"/>
      <c r="P984" s="222"/>
      <c r="Q984" s="214"/>
      <c r="R984" s="223"/>
      <c r="S984" s="213"/>
      <c r="T984" s="214"/>
      <c r="U984" s="79" t="str">
        <f>IF(ISBLANK(T984), "", VLOOKUP(T984, Z!$A$2:$C$4127, 3, FALSE))</f>
        <v/>
      </c>
      <c r="V984" s="225"/>
      <c r="W984" s="160">
        <f t="shared" si="201"/>
        <v>0</v>
      </c>
      <c r="X984" s="237"/>
      <c r="Y984" s="241">
        <f t="shared" si="202"/>
        <v>0</v>
      </c>
      <c r="Z984" s="242">
        <f t="shared" si="203"/>
        <v>15</v>
      </c>
      <c r="AA984" s="242">
        <v>0.75</v>
      </c>
      <c r="AB984" s="242">
        <f t="shared" ref="AB984:AB1023" si="211">IF(H984, 1.4, 1.8)</f>
        <v>1.8</v>
      </c>
      <c r="AC984" s="242">
        <f t="shared" si="204"/>
        <v>43</v>
      </c>
      <c r="AD984" s="241" t="str" cm="1">
        <f t="array" ref="AD984">IFERROR(INDEX($AO$26:$AO$35, AF984), "-")</f>
        <v>-</v>
      </c>
      <c r="AE984" s="243" cm="1">
        <f t="array" ref="AE984">IFERROR(INDEX(($AP$26:$AS$35,$AP$36:$AV$40), IF($Y$20="B", MATCH($AF984, $AN$36:$AN$40, 0), MATCH($AF984, $AN$26:$AN$35, 0)), MATCH($AK984, $AP$25:$AV$25, 0), IF($Y$20="B", 2, 1)), 0)</f>
        <v>0</v>
      </c>
      <c r="AF984" s="244" t="str">
        <f t="shared" ref="AF984:AF1023" si="212">IFERROR(MATCH($G984,INDEX(categories_EZ,,1),0),IFERROR(MATCH($G984,INDEX(categories_EZ,,2),0),IFERROR(MATCH($G984,INDEX(categories_EZ,,3),0),"-")))</f>
        <v>-</v>
      </c>
      <c r="AG984" s="244" t="str">
        <f t="shared" si="205"/>
        <v>-</v>
      </c>
      <c r="AH984" s="245" t="str">
        <f t="shared" si="206"/>
        <v>-</v>
      </c>
      <c r="AI984" s="245" t="str">
        <f t="shared" si="207"/>
        <v>-</v>
      </c>
      <c r="AJ984" s="245" t="str" cm="1">
        <f t="array" ref="AJ984">IF($AG984=1, IF(ISBLANK($L984), "!", $L984), IFERROR(_xlfn.SWITCH(TRUE, AH984&lt;=0.5, "A", AH984&lt;=1, "B", AH984&lt;=1.5, "C", AH984&lt;=2, "D", AH984&lt;=2.5, "E", AH984&lt;=3, "F", AH984&lt;=1000, "G"), "-"))</f>
        <v>-</v>
      </c>
      <c r="AK984" s="245" t="str">
        <f t="shared" si="208"/>
        <v>-</v>
      </c>
      <c r="AL984" s="246" t="str">
        <f t="shared" si="209"/>
        <v>-</v>
      </c>
      <c r="AM984" s="237"/>
      <c r="AN984" s="237"/>
      <c r="AO984" s="237"/>
      <c r="AP984" s="237"/>
      <c r="AQ984" s="237"/>
      <c r="AR984" s="237"/>
      <c r="AS984" s="237"/>
      <c r="AT984" s="237"/>
      <c r="AU984" s="237"/>
      <c r="AV984" s="237"/>
      <c r="AW984" s="13"/>
      <c r="AX984" s="13"/>
    </row>
    <row r="985" spans="1:50" ht="12.75" customHeight="1" x14ac:dyDescent="0.2">
      <c r="A985" s="144">
        <f t="shared" si="210"/>
        <v>16</v>
      </c>
      <c r="B985" s="9">
        <v>962</v>
      </c>
      <c r="C985" s="213"/>
      <c r="D985" s="214"/>
      <c r="E985" s="79" t="str">
        <f>IF(ISBLANK(D985), "", VLOOKUP(D985, Z!$A$2:$C$4127, 3, FALSE))</f>
        <v/>
      </c>
      <c r="F985" s="215"/>
      <c r="G985" s="216"/>
      <c r="H985" s="217" t="b">
        <v>0</v>
      </c>
      <c r="I985" s="217" t="b">
        <v>0</v>
      </c>
      <c r="J985" s="152" t="str">
        <f t="shared" ref="J985:J1023" si="213">AD985</f>
        <v>-</v>
      </c>
      <c r="K985" s="218"/>
      <c r="L985" s="219"/>
      <c r="M985" s="220"/>
      <c r="N985" s="152" t="str">
        <f t="shared" ref="N985:N1023" si="214">AJ985</f>
        <v>-</v>
      </c>
      <c r="O985" s="221"/>
      <c r="P985" s="222"/>
      <c r="Q985" s="214"/>
      <c r="R985" s="223"/>
      <c r="S985" s="213"/>
      <c r="T985" s="214"/>
      <c r="U985" s="79" t="str">
        <f>IF(ISBLANK(T985), "", VLOOKUP(T985, Z!$A$2:$C$4127, 3, FALSE))</f>
        <v/>
      </c>
      <c r="V985" s="225"/>
      <c r="W985" s="160">
        <f t="shared" ref="W985:W1023" si="215">IF(AL985=TRUE, 0, $Y985 * 1000)</f>
        <v>0</v>
      </c>
      <c r="X985" s="237"/>
      <c r="Y985" s="241">
        <f t="shared" ref="Y985:Y1023" si="216">IFERROR(AE985, 0)</f>
        <v>0</v>
      </c>
      <c r="Z985" s="242">
        <f t="shared" ref="Z985:Z1023" si="217">IF($Y$20="A", 15, 5)</f>
        <v>15</v>
      </c>
      <c r="AA985" s="242">
        <v>0.75</v>
      </c>
      <c r="AB985" s="242">
        <f t="shared" si="211"/>
        <v>1.8</v>
      </c>
      <c r="AC985" s="242">
        <f t="shared" ref="AC985:AC1023" si="218">IFERROR((16 + 15 * AB985), "-")</f>
        <v>43</v>
      </c>
      <c r="AD985" s="241" t="str" cm="1">
        <f t="array" ref="AD985">IFERROR(INDEX($AO$26:$AO$35, AF985), "-")</f>
        <v>-</v>
      </c>
      <c r="AE985" s="243" cm="1">
        <f t="array" ref="AE985">IFERROR(INDEX(($AP$26:$AS$35,$AP$36:$AV$40), IF($Y$20="B", MATCH($AF985, $AN$36:$AN$40, 0), MATCH($AF985, $AN$26:$AN$35, 0)), MATCH($AK985, $AP$25:$AV$25, 0), IF($Y$20="B", 2, 1)), 0)</f>
        <v>0</v>
      </c>
      <c r="AF985" s="244" t="str">
        <f t="shared" si="212"/>
        <v>-</v>
      </c>
      <c r="AG985" s="244" t="str">
        <f t="shared" ref="AG985:AG1023" si="219">IF(ISNUMBER(AF985), IF($I985, 1, 2), "-")</f>
        <v>-</v>
      </c>
      <c r="AH985" s="245" t="str">
        <f t="shared" ref="AH985:AH1023" si="220">IF(AND(M985&gt;0, AG985=2), M985/AC985, "-")</f>
        <v>-</v>
      </c>
      <c r="AI985" s="245" t="str">
        <f t="shared" ref="AI985:AI1023" si="221">IF(M985&gt;0, MAX(M985/AC985 - 0.5, 0.5), "-")</f>
        <v>-</v>
      </c>
      <c r="AJ985" s="245" t="str" cm="1">
        <f t="array" ref="AJ985">IF($AG985=1, IF(ISBLANK($L985), "!", $L985), IFERROR(_xlfn.SWITCH(TRUE, AH985&lt;=0.5, "A", AH985&lt;=1, "B", AH985&lt;=1.5, "C", AH985&lt;=2, "D", AH985&lt;=2.5, "E", AH985&lt;=3, "F", AH985&lt;=1000, "G"), "-"))</f>
        <v>-</v>
      </c>
      <c r="AK985" s="245" t="str">
        <f t="shared" ref="AK985:AK1023" si="222">IF(AJ985&lt;&gt;"-", IF($AG985=1, $AJ985, IF(AND($Y$20="A", AJ985&gt;"D"), "!", CHAR((MAX(CODE(AJ985)-1, CODE("A")))))), "-")</f>
        <v>-</v>
      </c>
      <c r="AL985" s="246" t="str">
        <f t="shared" ref="AL985:AL1023" si="223">IF($Y$20="B", FALSE, IFERROR(AND(AG985&lt;&gt;1, AI985+0.5&gt;2), "-"))</f>
        <v>-</v>
      </c>
      <c r="AM985" s="237"/>
      <c r="AN985" s="237"/>
      <c r="AO985" s="237"/>
      <c r="AP985" s="237"/>
      <c r="AQ985" s="237"/>
      <c r="AR985" s="237"/>
      <c r="AS985" s="237"/>
      <c r="AT985" s="237"/>
      <c r="AU985" s="237"/>
      <c r="AV985" s="237"/>
      <c r="AW985" s="13"/>
      <c r="AX985" s="13"/>
    </row>
    <row r="986" spans="1:50" ht="12.75" customHeight="1" x14ac:dyDescent="0.2">
      <c r="A986" s="144">
        <f t="shared" si="210"/>
        <v>16</v>
      </c>
      <c r="B986" s="9">
        <v>963</v>
      </c>
      <c r="C986" s="213"/>
      <c r="D986" s="214"/>
      <c r="E986" s="79" t="str">
        <f>IF(ISBLANK(D986), "", VLOOKUP(D986, Z!$A$2:$C$4127, 3, FALSE))</f>
        <v/>
      </c>
      <c r="F986" s="215"/>
      <c r="G986" s="216"/>
      <c r="H986" s="217" t="b">
        <v>0</v>
      </c>
      <c r="I986" s="217" t="b">
        <v>0</v>
      </c>
      <c r="J986" s="152" t="str">
        <f t="shared" si="213"/>
        <v>-</v>
      </c>
      <c r="K986" s="218"/>
      <c r="L986" s="219"/>
      <c r="M986" s="220"/>
      <c r="N986" s="152" t="str">
        <f t="shared" si="214"/>
        <v>-</v>
      </c>
      <c r="O986" s="221"/>
      <c r="P986" s="222"/>
      <c r="Q986" s="214"/>
      <c r="R986" s="223"/>
      <c r="S986" s="213"/>
      <c r="T986" s="214"/>
      <c r="U986" s="79" t="str">
        <f>IF(ISBLANK(T986), "", VLOOKUP(T986, Z!$A$2:$C$4127, 3, FALSE))</f>
        <v/>
      </c>
      <c r="V986" s="225"/>
      <c r="W986" s="160">
        <f t="shared" si="215"/>
        <v>0</v>
      </c>
      <c r="X986" s="237"/>
      <c r="Y986" s="241">
        <f t="shared" si="216"/>
        <v>0</v>
      </c>
      <c r="Z986" s="242">
        <f t="shared" si="217"/>
        <v>15</v>
      </c>
      <c r="AA986" s="242">
        <v>0.75</v>
      </c>
      <c r="AB986" s="242">
        <f t="shared" si="211"/>
        <v>1.8</v>
      </c>
      <c r="AC986" s="242">
        <f t="shared" si="218"/>
        <v>43</v>
      </c>
      <c r="AD986" s="241" t="str" cm="1">
        <f t="array" ref="AD986">IFERROR(INDEX($AO$26:$AO$35, AF986), "-")</f>
        <v>-</v>
      </c>
      <c r="AE986" s="243" cm="1">
        <f t="array" ref="AE986">IFERROR(INDEX(($AP$26:$AS$35,$AP$36:$AV$40), IF($Y$20="B", MATCH($AF986, $AN$36:$AN$40, 0), MATCH($AF986, $AN$26:$AN$35, 0)), MATCH($AK986, $AP$25:$AV$25, 0), IF($Y$20="B", 2, 1)), 0)</f>
        <v>0</v>
      </c>
      <c r="AF986" s="244" t="str">
        <f t="shared" si="212"/>
        <v>-</v>
      </c>
      <c r="AG986" s="244" t="str">
        <f t="shared" si="219"/>
        <v>-</v>
      </c>
      <c r="AH986" s="245" t="str">
        <f t="shared" si="220"/>
        <v>-</v>
      </c>
      <c r="AI986" s="245" t="str">
        <f t="shared" si="221"/>
        <v>-</v>
      </c>
      <c r="AJ986" s="245" t="str" cm="1">
        <f t="array" ref="AJ986">IF($AG986=1, IF(ISBLANK($L986), "!", $L986), IFERROR(_xlfn.SWITCH(TRUE, AH986&lt;=0.5, "A", AH986&lt;=1, "B", AH986&lt;=1.5, "C", AH986&lt;=2, "D", AH986&lt;=2.5, "E", AH986&lt;=3, "F", AH986&lt;=1000, "G"), "-"))</f>
        <v>-</v>
      </c>
      <c r="AK986" s="245" t="str">
        <f t="shared" si="222"/>
        <v>-</v>
      </c>
      <c r="AL986" s="246" t="str">
        <f t="shared" si="223"/>
        <v>-</v>
      </c>
      <c r="AM986" s="237"/>
      <c r="AN986" s="237"/>
      <c r="AO986" s="237"/>
      <c r="AP986" s="237"/>
      <c r="AQ986" s="237"/>
      <c r="AR986" s="237"/>
      <c r="AS986" s="237"/>
      <c r="AT986" s="237"/>
      <c r="AU986" s="237"/>
      <c r="AV986" s="237"/>
      <c r="AW986" s="13"/>
      <c r="AX986" s="13"/>
    </row>
    <row r="987" spans="1:50" ht="12.75" customHeight="1" x14ac:dyDescent="0.2">
      <c r="A987" s="144">
        <f t="shared" si="210"/>
        <v>16</v>
      </c>
      <c r="B987" s="9">
        <v>964</v>
      </c>
      <c r="C987" s="213"/>
      <c r="D987" s="214"/>
      <c r="E987" s="79" t="str">
        <f>IF(ISBLANK(D987), "", VLOOKUP(D987, Z!$A$2:$C$4127, 3, FALSE))</f>
        <v/>
      </c>
      <c r="F987" s="215"/>
      <c r="G987" s="216"/>
      <c r="H987" s="217" t="b">
        <v>0</v>
      </c>
      <c r="I987" s="217" t="b">
        <v>0</v>
      </c>
      <c r="J987" s="152" t="str">
        <f t="shared" si="213"/>
        <v>-</v>
      </c>
      <c r="K987" s="218"/>
      <c r="L987" s="219"/>
      <c r="M987" s="220"/>
      <c r="N987" s="152" t="str">
        <f t="shared" si="214"/>
        <v>-</v>
      </c>
      <c r="O987" s="221"/>
      <c r="P987" s="222"/>
      <c r="Q987" s="214"/>
      <c r="R987" s="223"/>
      <c r="S987" s="213"/>
      <c r="T987" s="214"/>
      <c r="U987" s="79" t="str">
        <f>IF(ISBLANK(T987), "", VLOOKUP(T987, Z!$A$2:$C$4127, 3, FALSE))</f>
        <v/>
      </c>
      <c r="V987" s="225"/>
      <c r="W987" s="160">
        <f t="shared" si="215"/>
        <v>0</v>
      </c>
      <c r="X987" s="237"/>
      <c r="Y987" s="241">
        <f t="shared" si="216"/>
        <v>0</v>
      </c>
      <c r="Z987" s="242">
        <f t="shared" si="217"/>
        <v>15</v>
      </c>
      <c r="AA987" s="242">
        <v>0.75</v>
      </c>
      <c r="AB987" s="242">
        <f t="shared" si="211"/>
        <v>1.8</v>
      </c>
      <c r="AC987" s="242">
        <f t="shared" si="218"/>
        <v>43</v>
      </c>
      <c r="AD987" s="241" t="str" cm="1">
        <f t="array" ref="AD987">IFERROR(INDEX($AO$26:$AO$35, AF987), "-")</f>
        <v>-</v>
      </c>
      <c r="AE987" s="243" cm="1">
        <f t="array" ref="AE987">IFERROR(INDEX(($AP$26:$AS$35,$AP$36:$AV$40), IF($Y$20="B", MATCH($AF987, $AN$36:$AN$40, 0), MATCH($AF987, $AN$26:$AN$35, 0)), MATCH($AK987, $AP$25:$AV$25, 0), IF($Y$20="B", 2, 1)), 0)</f>
        <v>0</v>
      </c>
      <c r="AF987" s="244" t="str">
        <f t="shared" si="212"/>
        <v>-</v>
      </c>
      <c r="AG987" s="244" t="str">
        <f t="shared" si="219"/>
        <v>-</v>
      </c>
      <c r="AH987" s="245" t="str">
        <f t="shared" si="220"/>
        <v>-</v>
      </c>
      <c r="AI987" s="245" t="str">
        <f t="shared" si="221"/>
        <v>-</v>
      </c>
      <c r="AJ987" s="245" t="str" cm="1">
        <f t="array" ref="AJ987">IF($AG987=1, IF(ISBLANK($L987), "!", $L987), IFERROR(_xlfn.SWITCH(TRUE, AH987&lt;=0.5, "A", AH987&lt;=1, "B", AH987&lt;=1.5, "C", AH987&lt;=2, "D", AH987&lt;=2.5, "E", AH987&lt;=3, "F", AH987&lt;=1000, "G"), "-"))</f>
        <v>-</v>
      </c>
      <c r="AK987" s="245" t="str">
        <f t="shared" si="222"/>
        <v>-</v>
      </c>
      <c r="AL987" s="246" t="str">
        <f t="shared" si="223"/>
        <v>-</v>
      </c>
      <c r="AM987" s="237"/>
      <c r="AN987" s="237"/>
      <c r="AO987" s="237"/>
      <c r="AP987" s="237"/>
      <c r="AQ987" s="237"/>
      <c r="AR987" s="237"/>
      <c r="AS987" s="237"/>
      <c r="AT987" s="237"/>
      <c r="AU987" s="237"/>
      <c r="AV987" s="237"/>
      <c r="AW987" s="13"/>
      <c r="AX987" s="13"/>
    </row>
    <row r="988" spans="1:50" ht="12.75" customHeight="1" x14ac:dyDescent="0.2">
      <c r="A988" s="144">
        <f t="shared" si="210"/>
        <v>16</v>
      </c>
      <c r="B988" s="9">
        <v>965</v>
      </c>
      <c r="C988" s="213"/>
      <c r="D988" s="214"/>
      <c r="E988" s="79" t="str">
        <f>IF(ISBLANK(D988), "", VLOOKUP(D988, Z!$A$2:$C$4127, 3, FALSE))</f>
        <v/>
      </c>
      <c r="F988" s="215"/>
      <c r="G988" s="216"/>
      <c r="H988" s="217" t="b">
        <v>0</v>
      </c>
      <c r="I988" s="217" t="b">
        <v>0</v>
      </c>
      <c r="J988" s="152" t="str">
        <f t="shared" si="213"/>
        <v>-</v>
      </c>
      <c r="K988" s="218"/>
      <c r="L988" s="219"/>
      <c r="M988" s="220"/>
      <c r="N988" s="152" t="str">
        <f t="shared" si="214"/>
        <v>-</v>
      </c>
      <c r="O988" s="221"/>
      <c r="P988" s="222"/>
      <c r="Q988" s="214"/>
      <c r="R988" s="223"/>
      <c r="S988" s="213"/>
      <c r="T988" s="214"/>
      <c r="U988" s="79" t="str">
        <f>IF(ISBLANK(T988), "", VLOOKUP(T988, Z!$A$2:$C$4127, 3, FALSE))</f>
        <v/>
      </c>
      <c r="V988" s="225"/>
      <c r="W988" s="160">
        <f t="shared" si="215"/>
        <v>0</v>
      </c>
      <c r="X988" s="237"/>
      <c r="Y988" s="241">
        <f t="shared" si="216"/>
        <v>0</v>
      </c>
      <c r="Z988" s="242">
        <f t="shared" si="217"/>
        <v>15</v>
      </c>
      <c r="AA988" s="242">
        <v>0.75</v>
      </c>
      <c r="AB988" s="242">
        <f t="shared" si="211"/>
        <v>1.8</v>
      </c>
      <c r="AC988" s="242">
        <f t="shared" si="218"/>
        <v>43</v>
      </c>
      <c r="AD988" s="241" t="str" cm="1">
        <f t="array" ref="AD988">IFERROR(INDEX($AO$26:$AO$35, AF988), "-")</f>
        <v>-</v>
      </c>
      <c r="AE988" s="243" cm="1">
        <f t="array" ref="AE988">IFERROR(INDEX(($AP$26:$AS$35,$AP$36:$AV$40), IF($Y$20="B", MATCH($AF988, $AN$36:$AN$40, 0), MATCH($AF988, $AN$26:$AN$35, 0)), MATCH($AK988, $AP$25:$AV$25, 0), IF($Y$20="B", 2, 1)), 0)</f>
        <v>0</v>
      </c>
      <c r="AF988" s="244" t="str">
        <f t="shared" si="212"/>
        <v>-</v>
      </c>
      <c r="AG988" s="244" t="str">
        <f t="shared" si="219"/>
        <v>-</v>
      </c>
      <c r="AH988" s="245" t="str">
        <f t="shared" si="220"/>
        <v>-</v>
      </c>
      <c r="AI988" s="245" t="str">
        <f t="shared" si="221"/>
        <v>-</v>
      </c>
      <c r="AJ988" s="245" t="str" cm="1">
        <f t="array" ref="AJ988">IF($AG988=1, IF(ISBLANK($L988), "!", $L988), IFERROR(_xlfn.SWITCH(TRUE, AH988&lt;=0.5, "A", AH988&lt;=1, "B", AH988&lt;=1.5, "C", AH988&lt;=2, "D", AH988&lt;=2.5, "E", AH988&lt;=3, "F", AH988&lt;=1000, "G"), "-"))</f>
        <v>-</v>
      </c>
      <c r="AK988" s="245" t="str">
        <f t="shared" si="222"/>
        <v>-</v>
      </c>
      <c r="AL988" s="246" t="str">
        <f t="shared" si="223"/>
        <v>-</v>
      </c>
      <c r="AM988" s="237"/>
      <c r="AN988" s="237"/>
      <c r="AO988" s="237"/>
      <c r="AP988" s="237"/>
      <c r="AQ988" s="237"/>
      <c r="AR988" s="237"/>
      <c r="AS988" s="237"/>
      <c r="AT988" s="237"/>
      <c r="AU988" s="237"/>
      <c r="AV988" s="237"/>
      <c r="AW988" s="13"/>
      <c r="AX988" s="13"/>
    </row>
    <row r="989" spans="1:50" ht="12.75" customHeight="1" x14ac:dyDescent="0.2">
      <c r="A989" s="144">
        <f t="shared" si="210"/>
        <v>16</v>
      </c>
      <c r="B989" s="9">
        <v>966</v>
      </c>
      <c r="C989" s="213"/>
      <c r="D989" s="214"/>
      <c r="E989" s="79" t="str">
        <f>IF(ISBLANK(D989), "", VLOOKUP(D989, Z!$A$2:$C$4127, 3, FALSE))</f>
        <v/>
      </c>
      <c r="F989" s="215"/>
      <c r="G989" s="216"/>
      <c r="H989" s="217" t="b">
        <v>0</v>
      </c>
      <c r="I989" s="217" t="b">
        <v>0</v>
      </c>
      <c r="J989" s="152" t="str">
        <f t="shared" si="213"/>
        <v>-</v>
      </c>
      <c r="K989" s="218"/>
      <c r="L989" s="219"/>
      <c r="M989" s="220"/>
      <c r="N989" s="152" t="str">
        <f t="shared" si="214"/>
        <v>-</v>
      </c>
      <c r="O989" s="221"/>
      <c r="P989" s="222"/>
      <c r="Q989" s="214"/>
      <c r="R989" s="223"/>
      <c r="S989" s="213"/>
      <c r="T989" s="214"/>
      <c r="U989" s="79" t="str">
        <f>IF(ISBLANK(T989), "", VLOOKUP(T989, Z!$A$2:$C$4127, 3, FALSE))</f>
        <v/>
      </c>
      <c r="V989" s="225"/>
      <c r="W989" s="160">
        <f t="shared" si="215"/>
        <v>0</v>
      </c>
      <c r="X989" s="237"/>
      <c r="Y989" s="241">
        <f t="shared" si="216"/>
        <v>0</v>
      </c>
      <c r="Z989" s="242">
        <f t="shared" si="217"/>
        <v>15</v>
      </c>
      <c r="AA989" s="242">
        <v>0.75</v>
      </c>
      <c r="AB989" s="242">
        <f t="shared" si="211"/>
        <v>1.8</v>
      </c>
      <c r="AC989" s="242">
        <f t="shared" si="218"/>
        <v>43</v>
      </c>
      <c r="AD989" s="241" t="str" cm="1">
        <f t="array" ref="AD989">IFERROR(INDEX($AO$26:$AO$35, AF989), "-")</f>
        <v>-</v>
      </c>
      <c r="AE989" s="243" cm="1">
        <f t="array" ref="AE989">IFERROR(INDEX(($AP$26:$AS$35,$AP$36:$AV$40), IF($Y$20="B", MATCH($AF989, $AN$36:$AN$40, 0), MATCH($AF989, $AN$26:$AN$35, 0)), MATCH($AK989, $AP$25:$AV$25, 0), IF($Y$20="B", 2, 1)), 0)</f>
        <v>0</v>
      </c>
      <c r="AF989" s="244" t="str">
        <f t="shared" si="212"/>
        <v>-</v>
      </c>
      <c r="AG989" s="244" t="str">
        <f t="shared" si="219"/>
        <v>-</v>
      </c>
      <c r="AH989" s="245" t="str">
        <f t="shared" si="220"/>
        <v>-</v>
      </c>
      <c r="AI989" s="245" t="str">
        <f t="shared" si="221"/>
        <v>-</v>
      </c>
      <c r="AJ989" s="245" t="str" cm="1">
        <f t="array" ref="AJ989">IF($AG989=1, IF(ISBLANK($L989), "!", $L989), IFERROR(_xlfn.SWITCH(TRUE, AH989&lt;=0.5, "A", AH989&lt;=1, "B", AH989&lt;=1.5, "C", AH989&lt;=2, "D", AH989&lt;=2.5, "E", AH989&lt;=3, "F", AH989&lt;=1000, "G"), "-"))</f>
        <v>-</v>
      </c>
      <c r="AK989" s="245" t="str">
        <f t="shared" si="222"/>
        <v>-</v>
      </c>
      <c r="AL989" s="246" t="str">
        <f t="shared" si="223"/>
        <v>-</v>
      </c>
      <c r="AM989" s="237"/>
      <c r="AN989" s="237"/>
      <c r="AO989" s="237"/>
      <c r="AP989" s="237"/>
      <c r="AQ989" s="237"/>
      <c r="AR989" s="237"/>
      <c r="AS989" s="237"/>
      <c r="AT989" s="237"/>
      <c r="AU989" s="237"/>
      <c r="AV989" s="237"/>
      <c r="AW989" s="13"/>
      <c r="AX989" s="13"/>
    </row>
    <row r="990" spans="1:50" ht="12.75" customHeight="1" x14ac:dyDescent="0.2">
      <c r="A990" s="144">
        <f t="shared" si="210"/>
        <v>16</v>
      </c>
      <c r="B990" s="9">
        <v>967</v>
      </c>
      <c r="C990" s="213"/>
      <c r="D990" s="214"/>
      <c r="E990" s="79" t="str">
        <f>IF(ISBLANK(D990), "", VLOOKUP(D990, Z!$A$2:$C$4127, 3, FALSE))</f>
        <v/>
      </c>
      <c r="F990" s="215"/>
      <c r="G990" s="216"/>
      <c r="H990" s="217" t="b">
        <v>0</v>
      </c>
      <c r="I990" s="217" t="b">
        <v>0</v>
      </c>
      <c r="J990" s="152" t="str">
        <f t="shared" si="213"/>
        <v>-</v>
      </c>
      <c r="K990" s="218"/>
      <c r="L990" s="219"/>
      <c r="M990" s="220"/>
      <c r="N990" s="152" t="str">
        <f t="shared" si="214"/>
        <v>-</v>
      </c>
      <c r="O990" s="221"/>
      <c r="P990" s="222"/>
      <c r="Q990" s="214"/>
      <c r="R990" s="223"/>
      <c r="S990" s="213"/>
      <c r="T990" s="214"/>
      <c r="U990" s="79" t="str">
        <f>IF(ISBLANK(T990), "", VLOOKUP(T990, Z!$A$2:$C$4127, 3, FALSE))</f>
        <v/>
      </c>
      <c r="V990" s="225"/>
      <c r="W990" s="160">
        <f t="shared" si="215"/>
        <v>0</v>
      </c>
      <c r="X990" s="237"/>
      <c r="Y990" s="241">
        <f t="shared" si="216"/>
        <v>0</v>
      </c>
      <c r="Z990" s="242">
        <f t="shared" si="217"/>
        <v>15</v>
      </c>
      <c r="AA990" s="242">
        <v>0.75</v>
      </c>
      <c r="AB990" s="242">
        <f t="shared" si="211"/>
        <v>1.8</v>
      </c>
      <c r="AC990" s="242">
        <f t="shared" si="218"/>
        <v>43</v>
      </c>
      <c r="AD990" s="241" t="str" cm="1">
        <f t="array" ref="AD990">IFERROR(INDEX($AO$26:$AO$35, AF990), "-")</f>
        <v>-</v>
      </c>
      <c r="AE990" s="243" cm="1">
        <f t="array" ref="AE990">IFERROR(INDEX(($AP$26:$AS$35,$AP$36:$AV$40), IF($Y$20="B", MATCH($AF990, $AN$36:$AN$40, 0), MATCH($AF990, $AN$26:$AN$35, 0)), MATCH($AK990, $AP$25:$AV$25, 0), IF($Y$20="B", 2, 1)), 0)</f>
        <v>0</v>
      </c>
      <c r="AF990" s="244" t="str">
        <f t="shared" si="212"/>
        <v>-</v>
      </c>
      <c r="AG990" s="244" t="str">
        <f t="shared" si="219"/>
        <v>-</v>
      </c>
      <c r="AH990" s="245" t="str">
        <f t="shared" si="220"/>
        <v>-</v>
      </c>
      <c r="AI990" s="245" t="str">
        <f t="shared" si="221"/>
        <v>-</v>
      </c>
      <c r="AJ990" s="245" t="str" cm="1">
        <f t="array" ref="AJ990">IF($AG990=1, IF(ISBLANK($L990), "!", $L990), IFERROR(_xlfn.SWITCH(TRUE, AH990&lt;=0.5, "A", AH990&lt;=1, "B", AH990&lt;=1.5, "C", AH990&lt;=2, "D", AH990&lt;=2.5, "E", AH990&lt;=3, "F", AH990&lt;=1000, "G"), "-"))</f>
        <v>-</v>
      </c>
      <c r="AK990" s="245" t="str">
        <f t="shared" si="222"/>
        <v>-</v>
      </c>
      <c r="AL990" s="246" t="str">
        <f t="shared" si="223"/>
        <v>-</v>
      </c>
      <c r="AM990" s="237"/>
      <c r="AN990" s="237"/>
      <c r="AO990" s="237"/>
      <c r="AP990" s="237"/>
      <c r="AQ990" s="237"/>
      <c r="AR990" s="237"/>
      <c r="AS990" s="237"/>
      <c r="AT990" s="237"/>
      <c r="AU990" s="237"/>
      <c r="AV990" s="237"/>
      <c r="AW990" s="13"/>
      <c r="AX990" s="13"/>
    </row>
    <row r="991" spans="1:50" ht="12.75" customHeight="1" x14ac:dyDescent="0.2">
      <c r="A991" s="144">
        <f t="shared" si="210"/>
        <v>16</v>
      </c>
      <c r="B991" s="9">
        <v>968</v>
      </c>
      <c r="C991" s="213"/>
      <c r="D991" s="214"/>
      <c r="E991" s="79" t="str">
        <f>IF(ISBLANK(D991), "", VLOOKUP(D991, Z!$A$2:$C$4127, 3, FALSE))</f>
        <v/>
      </c>
      <c r="F991" s="215"/>
      <c r="G991" s="216"/>
      <c r="H991" s="217" t="b">
        <v>0</v>
      </c>
      <c r="I991" s="217" t="b">
        <v>0</v>
      </c>
      <c r="J991" s="152" t="str">
        <f t="shared" si="213"/>
        <v>-</v>
      </c>
      <c r="K991" s="218"/>
      <c r="L991" s="219"/>
      <c r="M991" s="220"/>
      <c r="N991" s="152" t="str">
        <f t="shared" si="214"/>
        <v>-</v>
      </c>
      <c r="O991" s="221"/>
      <c r="P991" s="222"/>
      <c r="Q991" s="214"/>
      <c r="R991" s="223"/>
      <c r="S991" s="213"/>
      <c r="T991" s="214"/>
      <c r="U991" s="79" t="str">
        <f>IF(ISBLANK(T991), "", VLOOKUP(T991, Z!$A$2:$C$4127, 3, FALSE))</f>
        <v/>
      </c>
      <c r="V991" s="225"/>
      <c r="W991" s="160">
        <f t="shared" si="215"/>
        <v>0</v>
      </c>
      <c r="X991" s="237"/>
      <c r="Y991" s="241">
        <f t="shared" si="216"/>
        <v>0</v>
      </c>
      <c r="Z991" s="242">
        <f t="shared" si="217"/>
        <v>15</v>
      </c>
      <c r="AA991" s="242">
        <v>0.75</v>
      </c>
      <c r="AB991" s="242">
        <f t="shared" si="211"/>
        <v>1.8</v>
      </c>
      <c r="AC991" s="242">
        <f t="shared" si="218"/>
        <v>43</v>
      </c>
      <c r="AD991" s="241" t="str" cm="1">
        <f t="array" ref="AD991">IFERROR(INDEX($AO$26:$AO$35, AF991), "-")</f>
        <v>-</v>
      </c>
      <c r="AE991" s="243" cm="1">
        <f t="array" ref="AE991">IFERROR(INDEX(($AP$26:$AS$35,$AP$36:$AV$40), IF($Y$20="B", MATCH($AF991, $AN$36:$AN$40, 0), MATCH($AF991, $AN$26:$AN$35, 0)), MATCH($AK991, $AP$25:$AV$25, 0), IF($Y$20="B", 2, 1)), 0)</f>
        <v>0</v>
      </c>
      <c r="AF991" s="244" t="str">
        <f t="shared" si="212"/>
        <v>-</v>
      </c>
      <c r="AG991" s="244" t="str">
        <f t="shared" si="219"/>
        <v>-</v>
      </c>
      <c r="AH991" s="245" t="str">
        <f t="shared" si="220"/>
        <v>-</v>
      </c>
      <c r="AI991" s="245" t="str">
        <f t="shared" si="221"/>
        <v>-</v>
      </c>
      <c r="AJ991" s="245" t="str" cm="1">
        <f t="array" ref="AJ991">IF($AG991=1, IF(ISBLANK($L991), "!", $L991), IFERROR(_xlfn.SWITCH(TRUE, AH991&lt;=0.5, "A", AH991&lt;=1, "B", AH991&lt;=1.5, "C", AH991&lt;=2, "D", AH991&lt;=2.5, "E", AH991&lt;=3, "F", AH991&lt;=1000, "G"), "-"))</f>
        <v>-</v>
      </c>
      <c r="AK991" s="245" t="str">
        <f t="shared" si="222"/>
        <v>-</v>
      </c>
      <c r="AL991" s="246" t="str">
        <f t="shared" si="223"/>
        <v>-</v>
      </c>
      <c r="AM991" s="237"/>
      <c r="AN991" s="237"/>
      <c r="AO991" s="237"/>
      <c r="AP991" s="237"/>
      <c r="AQ991" s="237"/>
      <c r="AR991" s="237"/>
      <c r="AS991" s="237"/>
      <c r="AT991" s="237"/>
      <c r="AU991" s="237"/>
      <c r="AV991" s="237"/>
      <c r="AW991" s="13"/>
      <c r="AX991" s="13"/>
    </row>
    <row r="992" spans="1:50" ht="12.75" customHeight="1" x14ac:dyDescent="0.2">
      <c r="A992" s="144">
        <f t="shared" si="210"/>
        <v>16</v>
      </c>
      <c r="B992" s="9">
        <v>969</v>
      </c>
      <c r="C992" s="213"/>
      <c r="D992" s="214"/>
      <c r="E992" s="79" t="str">
        <f>IF(ISBLANK(D992), "", VLOOKUP(D992, Z!$A$2:$C$4127, 3, FALSE))</f>
        <v/>
      </c>
      <c r="F992" s="215"/>
      <c r="G992" s="216"/>
      <c r="H992" s="217" t="b">
        <v>0</v>
      </c>
      <c r="I992" s="217" t="b">
        <v>0</v>
      </c>
      <c r="J992" s="152" t="str">
        <f t="shared" si="213"/>
        <v>-</v>
      </c>
      <c r="K992" s="218"/>
      <c r="L992" s="219"/>
      <c r="M992" s="220"/>
      <c r="N992" s="152" t="str">
        <f t="shared" si="214"/>
        <v>-</v>
      </c>
      <c r="O992" s="221"/>
      <c r="P992" s="222"/>
      <c r="Q992" s="214"/>
      <c r="R992" s="223"/>
      <c r="S992" s="213"/>
      <c r="T992" s="214"/>
      <c r="U992" s="79" t="str">
        <f>IF(ISBLANK(T992), "", VLOOKUP(T992, Z!$A$2:$C$4127, 3, FALSE))</f>
        <v/>
      </c>
      <c r="V992" s="225"/>
      <c r="W992" s="160">
        <f t="shared" si="215"/>
        <v>0</v>
      </c>
      <c r="X992" s="237"/>
      <c r="Y992" s="241">
        <f t="shared" si="216"/>
        <v>0</v>
      </c>
      <c r="Z992" s="242">
        <f t="shared" si="217"/>
        <v>15</v>
      </c>
      <c r="AA992" s="242">
        <v>0.75</v>
      </c>
      <c r="AB992" s="242">
        <f t="shared" si="211"/>
        <v>1.8</v>
      </c>
      <c r="AC992" s="242">
        <f t="shared" si="218"/>
        <v>43</v>
      </c>
      <c r="AD992" s="241" t="str" cm="1">
        <f t="array" ref="AD992">IFERROR(INDEX($AO$26:$AO$35, AF992), "-")</f>
        <v>-</v>
      </c>
      <c r="AE992" s="243" cm="1">
        <f t="array" ref="AE992">IFERROR(INDEX(($AP$26:$AS$35,$AP$36:$AV$40), IF($Y$20="B", MATCH($AF992, $AN$36:$AN$40, 0), MATCH($AF992, $AN$26:$AN$35, 0)), MATCH($AK992, $AP$25:$AV$25, 0), IF($Y$20="B", 2, 1)), 0)</f>
        <v>0</v>
      </c>
      <c r="AF992" s="244" t="str">
        <f t="shared" si="212"/>
        <v>-</v>
      </c>
      <c r="AG992" s="244" t="str">
        <f t="shared" si="219"/>
        <v>-</v>
      </c>
      <c r="AH992" s="245" t="str">
        <f t="shared" si="220"/>
        <v>-</v>
      </c>
      <c r="AI992" s="245" t="str">
        <f t="shared" si="221"/>
        <v>-</v>
      </c>
      <c r="AJ992" s="245" t="str" cm="1">
        <f t="array" ref="AJ992">IF($AG992=1, IF(ISBLANK($L992), "!", $L992), IFERROR(_xlfn.SWITCH(TRUE, AH992&lt;=0.5, "A", AH992&lt;=1, "B", AH992&lt;=1.5, "C", AH992&lt;=2, "D", AH992&lt;=2.5, "E", AH992&lt;=3, "F", AH992&lt;=1000, "G"), "-"))</f>
        <v>-</v>
      </c>
      <c r="AK992" s="245" t="str">
        <f t="shared" si="222"/>
        <v>-</v>
      </c>
      <c r="AL992" s="246" t="str">
        <f t="shared" si="223"/>
        <v>-</v>
      </c>
      <c r="AM992" s="237"/>
      <c r="AN992" s="237"/>
      <c r="AO992" s="237"/>
      <c r="AP992" s="237"/>
      <c r="AQ992" s="237"/>
      <c r="AR992" s="237"/>
      <c r="AS992" s="237"/>
      <c r="AT992" s="237"/>
      <c r="AU992" s="237"/>
      <c r="AV992" s="237"/>
      <c r="AW992" s="13"/>
      <c r="AX992" s="13"/>
    </row>
    <row r="993" spans="1:50" ht="12.75" customHeight="1" x14ac:dyDescent="0.2">
      <c r="A993" s="144">
        <f t="shared" si="210"/>
        <v>16</v>
      </c>
      <c r="B993" s="9">
        <v>970</v>
      </c>
      <c r="C993" s="213"/>
      <c r="D993" s="214"/>
      <c r="E993" s="79" t="str">
        <f>IF(ISBLANK(D993), "", VLOOKUP(D993, Z!$A$2:$C$4127, 3, FALSE))</f>
        <v/>
      </c>
      <c r="F993" s="215"/>
      <c r="G993" s="216"/>
      <c r="H993" s="217" t="b">
        <v>0</v>
      </c>
      <c r="I993" s="217" t="b">
        <v>0</v>
      </c>
      <c r="J993" s="152" t="str">
        <f t="shared" si="213"/>
        <v>-</v>
      </c>
      <c r="K993" s="218"/>
      <c r="L993" s="219"/>
      <c r="M993" s="220"/>
      <c r="N993" s="152" t="str">
        <f t="shared" si="214"/>
        <v>-</v>
      </c>
      <c r="O993" s="221"/>
      <c r="P993" s="222"/>
      <c r="Q993" s="214"/>
      <c r="R993" s="223"/>
      <c r="S993" s="213"/>
      <c r="T993" s="214"/>
      <c r="U993" s="79" t="str">
        <f>IF(ISBLANK(T993), "", VLOOKUP(T993, Z!$A$2:$C$4127, 3, FALSE))</f>
        <v/>
      </c>
      <c r="V993" s="225"/>
      <c r="W993" s="160">
        <f t="shared" si="215"/>
        <v>0</v>
      </c>
      <c r="X993" s="237"/>
      <c r="Y993" s="241">
        <f t="shared" si="216"/>
        <v>0</v>
      </c>
      <c r="Z993" s="242">
        <f t="shared" si="217"/>
        <v>15</v>
      </c>
      <c r="AA993" s="242">
        <v>0.75</v>
      </c>
      <c r="AB993" s="242">
        <f t="shared" si="211"/>
        <v>1.8</v>
      </c>
      <c r="AC993" s="242">
        <f t="shared" si="218"/>
        <v>43</v>
      </c>
      <c r="AD993" s="241" t="str" cm="1">
        <f t="array" ref="AD993">IFERROR(INDEX($AO$26:$AO$35, AF993), "-")</f>
        <v>-</v>
      </c>
      <c r="AE993" s="243" cm="1">
        <f t="array" ref="AE993">IFERROR(INDEX(($AP$26:$AS$35,$AP$36:$AV$40), IF($Y$20="B", MATCH($AF993, $AN$36:$AN$40, 0), MATCH($AF993, $AN$26:$AN$35, 0)), MATCH($AK993, $AP$25:$AV$25, 0), IF($Y$20="B", 2, 1)), 0)</f>
        <v>0</v>
      </c>
      <c r="AF993" s="244" t="str">
        <f t="shared" si="212"/>
        <v>-</v>
      </c>
      <c r="AG993" s="244" t="str">
        <f t="shared" si="219"/>
        <v>-</v>
      </c>
      <c r="AH993" s="245" t="str">
        <f t="shared" si="220"/>
        <v>-</v>
      </c>
      <c r="AI993" s="245" t="str">
        <f t="shared" si="221"/>
        <v>-</v>
      </c>
      <c r="AJ993" s="245" t="str" cm="1">
        <f t="array" ref="AJ993">IF($AG993=1, IF(ISBLANK($L993), "!", $L993), IFERROR(_xlfn.SWITCH(TRUE, AH993&lt;=0.5, "A", AH993&lt;=1, "B", AH993&lt;=1.5, "C", AH993&lt;=2, "D", AH993&lt;=2.5, "E", AH993&lt;=3, "F", AH993&lt;=1000, "G"), "-"))</f>
        <v>-</v>
      </c>
      <c r="AK993" s="245" t="str">
        <f t="shared" si="222"/>
        <v>-</v>
      </c>
      <c r="AL993" s="246" t="str">
        <f t="shared" si="223"/>
        <v>-</v>
      </c>
      <c r="AM993" s="237"/>
      <c r="AN993" s="237"/>
      <c r="AO993" s="237"/>
      <c r="AP993" s="237"/>
      <c r="AQ993" s="237"/>
      <c r="AR993" s="237"/>
      <c r="AS993" s="237"/>
      <c r="AT993" s="237"/>
      <c r="AU993" s="237"/>
      <c r="AV993" s="237"/>
      <c r="AW993" s="13"/>
      <c r="AX993" s="13"/>
    </row>
    <row r="994" spans="1:50" ht="12.75" customHeight="1" x14ac:dyDescent="0.2">
      <c r="A994" s="144">
        <f t="shared" si="210"/>
        <v>16</v>
      </c>
      <c r="B994" s="9">
        <v>971</v>
      </c>
      <c r="C994" s="213"/>
      <c r="D994" s="214"/>
      <c r="E994" s="79" t="str">
        <f>IF(ISBLANK(D994), "", VLOOKUP(D994, Z!$A$2:$C$4127, 3, FALSE))</f>
        <v/>
      </c>
      <c r="F994" s="215"/>
      <c r="G994" s="216"/>
      <c r="H994" s="217" t="b">
        <v>0</v>
      </c>
      <c r="I994" s="217" t="b">
        <v>0</v>
      </c>
      <c r="J994" s="152" t="str">
        <f t="shared" si="213"/>
        <v>-</v>
      </c>
      <c r="K994" s="218"/>
      <c r="L994" s="219"/>
      <c r="M994" s="220"/>
      <c r="N994" s="152" t="str">
        <f t="shared" si="214"/>
        <v>-</v>
      </c>
      <c r="O994" s="221"/>
      <c r="P994" s="222"/>
      <c r="Q994" s="214"/>
      <c r="R994" s="223"/>
      <c r="S994" s="213"/>
      <c r="T994" s="214"/>
      <c r="U994" s="79" t="str">
        <f>IF(ISBLANK(T994), "", VLOOKUP(T994, Z!$A$2:$C$4127, 3, FALSE))</f>
        <v/>
      </c>
      <c r="V994" s="225"/>
      <c r="W994" s="160">
        <f t="shared" si="215"/>
        <v>0</v>
      </c>
      <c r="X994" s="237"/>
      <c r="Y994" s="241">
        <f t="shared" si="216"/>
        <v>0</v>
      </c>
      <c r="Z994" s="242">
        <f t="shared" si="217"/>
        <v>15</v>
      </c>
      <c r="AA994" s="242">
        <v>0.75</v>
      </c>
      <c r="AB994" s="242">
        <f t="shared" si="211"/>
        <v>1.8</v>
      </c>
      <c r="AC994" s="242">
        <f t="shared" si="218"/>
        <v>43</v>
      </c>
      <c r="AD994" s="241" t="str" cm="1">
        <f t="array" ref="AD994">IFERROR(INDEX($AO$26:$AO$35, AF994), "-")</f>
        <v>-</v>
      </c>
      <c r="AE994" s="243" cm="1">
        <f t="array" ref="AE994">IFERROR(INDEX(($AP$26:$AS$35,$AP$36:$AV$40), IF($Y$20="B", MATCH($AF994, $AN$36:$AN$40, 0), MATCH($AF994, $AN$26:$AN$35, 0)), MATCH($AK994, $AP$25:$AV$25, 0), IF($Y$20="B", 2, 1)), 0)</f>
        <v>0</v>
      </c>
      <c r="AF994" s="244" t="str">
        <f t="shared" si="212"/>
        <v>-</v>
      </c>
      <c r="AG994" s="244" t="str">
        <f t="shared" si="219"/>
        <v>-</v>
      </c>
      <c r="AH994" s="245" t="str">
        <f t="shared" si="220"/>
        <v>-</v>
      </c>
      <c r="AI994" s="245" t="str">
        <f t="shared" si="221"/>
        <v>-</v>
      </c>
      <c r="AJ994" s="245" t="str" cm="1">
        <f t="array" ref="AJ994">IF($AG994=1, IF(ISBLANK($L994), "!", $L994), IFERROR(_xlfn.SWITCH(TRUE, AH994&lt;=0.5, "A", AH994&lt;=1, "B", AH994&lt;=1.5, "C", AH994&lt;=2, "D", AH994&lt;=2.5, "E", AH994&lt;=3, "F", AH994&lt;=1000, "G"), "-"))</f>
        <v>-</v>
      </c>
      <c r="AK994" s="245" t="str">
        <f t="shared" si="222"/>
        <v>-</v>
      </c>
      <c r="AL994" s="246" t="str">
        <f t="shared" si="223"/>
        <v>-</v>
      </c>
      <c r="AM994" s="237"/>
      <c r="AN994" s="237"/>
      <c r="AO994" s="237"/>
      <c r="AP994" s="237"/>
      <c r="AQ994" s="237"/>
      <c r="AR994" s="237"/>
      <c r="AS994" s="237"/>
      <c r="AT994" s="237"/>
      <c r="AU994" s="237"/>
      <c r="AV994" s="237"/>
      <c r="AW994" s="13"/>
      <c r="AX994" s="13"/>
    </row>
    <row r="995" spans="1:50" ht="12.75" customHeight="1" x14ac:dyDescent="0.2">
      <c r="A995" s="144">
        <f t="shared" si="210"/>
        <v>16</v>
      </c>
      <c r="B995" s="9">
        <v>972</v>
      </c>
      <c r="C995" s="213"/>
      <c r="D995" s="214"/>
      <c r="E995" s="79" t="str">
        <f>IF(ISBLANK(D995), "", VLOOKUP(D995, Z!$A$2:$C$4127, 3, FALSE))</f>
        <v/>
      </c>
      <c r="F995" s="215"/>
      <c r="G995" s="216"/>
      <c r="H995" s="217" t="b">
        <v>0</v>
      </c>
      <c r="I995" s="217" t="b">
        <v>0</v>
      </c>
      <c r="J995" s="152" t="str">
        <f t="shared" si="213"/>
        <v>-</v>
      </c>
      <c r="K995" s="218"/>
      <c r="L995" s="219"/>
      <c r="M995" s="220"/>
      <c r="N995" s="152" t="str">
        <f t="shared" si="214"/>
        <v>-</v>
      </c>
      <c r="O995" s="221"/>
      <c r="P995" s="222"/>
      <c r="Q995" s="214"/>
      <c r="R995" s="223"/>
      <c r="S995" s="213"/>
      <c r="T995" s="214"/>
      <c r="U995" s="79" t="str">
        <f>IF(ISBLANK(T995), "", VLOOKUP(T995, Z!$A$2:$C$4127, 3, FALSE))</f>
        <v/>
      </c>
      <c r="V995" s="225"/>
      <c r="W995" s="160">
        <f t="shared" si="215"/>
        <v>0</v>
      </c>
      <c r="X995" s="237"/>
      <c r="Y995" s="241">
        <f t="shared" si="216"/>
        <v>0</v>
      </c>
      <c r="Z995" s="242">
        <f t="shared" si="217"/>
        <v>15</v>
      </c>
      <c r="AA995" s="242">
        <v>0.75</v>
      </c>
      <c r="AB995" s="242">
        <f t="shared" si="211"/>
        <v>1.8</v>
      </c>
      <c r="AC995" s="242">
        <f t="shared" si="218"/>
        <v>43</v>
      </c>
      <c r="AD995" s="241" t="str" cm="1">
        <f t="array" ref="AD995">IFERROR(INDEX($AO$26:$AO$35, AF995), "-")</f>
        <v>-</v>
      </c>
      <c r="AE995" s="243" cm="1">
        <f t="array" ref="AE995">IFERROR(INDEX(($AP$26:$AS$35,$AP$36:$AV$40), IF($Y$20="B", MATCH($AF995, $AN$36:$AN$40, 0), MATCH($AF995, $AN$26:$AN$35, 0)), MATCH($AK995, $AP$25:$AV$25, 0), IF($Y$20="B", 2, 1)), 0)</f>
        <v>0</v>
      </c>
      <c r="AF995" s="244" t="str">
        <f t="shared" si="212"/>
        <v>-</v>
      </c>
      <c r="AG995" s="244" t="str">
        <f t="shared" si="219"/>
        <v>-</v>
      </c>
      <c r="AH995" s="245" t="str">
        <f t="shared" si="220"/>
        <v>-</v>
      </c>
      <c r="AI995" s="245" t="str">
        <f t="shared" si="221"/>
        <v>-</v>
      </c>
      <c r="AJ995" s="245" t="str" cm="1">
        <f t="array" ref="AJ995">IF($AG995=1, IF(ISBLANK($L995), "!", $L995), IFERROR(_xlfn.SWITCH(TRUE, AH995&lt;=0.5, "A", AH995&lt;=1, "B", AH995&lt;=1.5, "C", AH995&lt;=2, "D", AH995&lt;=2.5, "E", AH995&lt;=3, "F", AH995&lt;=1000, "G"), "-"))</f>
        <v>-</v>
      </c>
      <c r="AK995" s="245" t="str">
        <f t="shared" si="222"/>
        <v>-</v>
      </c>
      <c r="AL995" s="246" t="str">
        <f t="shared" si="223"/>
        <v>-</v>
      </c>
      <c r="AM995" s="237"/>
      <c r="AN995" s="237"/>
      <c r="AO995" s="237"/>
      <c r="AP995" s="237"/>
      <c r="AQ995" s="237"/>
      <c r="AR995" s="237"/>
      <c r="AS995" s="237"/>
      <c r="AT995" s="237"/>
      <c r="AU995" s="237"/>
      <c r="AV995" s="237"/>
      <c r="AW995" s="13"/>
      <c r="AX995" s="13"/>
    </row>
    <row r="996" spans="1:50" ht="12.75" customHeight="1" x14ac:dyDescent="0.2">
      <c r="A996" s="144">
        <f t="shared" si="210"/>
        <v>16</v>
      </c>
      <c r="B996" s="9">
        <v>973</v>
      </c>
      <c r="C996" s="213"/>
      <c r="D996" s="214"/>
      <c r="E996" s="79" t="str">
        <f>IF(ISBLANK(D996), "", VLOOKUP(D996, Z!$A$2:$C$4127, 3, FALSE))</f>
        <v/>
      </c>
      <c r="F996" s="215"/>
      <c r="G996" s="216"/>
      <c r="H996" s="217" t="b">
        <v>0</v>
      </c>
      <c r="I996" s="217" t="b">
        <v>0</v>
      </c>
      <c r="J996" s="152" t="str">
        <f t="shared" si="213"/>
        <v>-</v>
      </c>
      <c r="K996" s="218"/>
      <c r="L996" s="219"/>
      <c r="M996" s="220"/>
      <c r="N996" s="152" t="str">
        <f t="shared" si="214"/>
        <v>-</v>
      </c>
      <c r="O996" s="221"/>
      <c r="P996" s="222"/>
      <c r="Q996" s="214"/>
      <c r="R996" s="223"/>
      <c r="S996" s="213"/>
      <c r="T996" s="214"/>
      <c r="U996" s="79" t="str">
        <f>IF(ISBLANK(T996), "", VLOOKUP(T996, Z!$A$2:$C$4127, 3, FALSE))</f>
        <v/>
      </c>
      <c r="V996" s="225"/>
      <c r="W996" s="160">
        <f t="shared" si="215"/>
        <v>0</v>
      </c>
      <c r="X996" s="237"/>
      <c r="Y996" s="241">
        <f t="shared" si="216"/>
        <v>0</v>
      </c>
      <c r="Z996" s="242">
        <f t="shared" si="217"/>
        <v>15</v>
      </c>
      <c r="AA996" s="242">
        <v>0.75</v>
      </c>
      <c r="AB996" s="242">
        <f t="shared" si="211"/>
        <v>1.8</v>
      </c>
      <c r="AC996" s="242">
        <f t="shared" si="218"/>
        <v>43</v>
      </c>
      <c r="AD996" s="241" t="str" cm="1">
        <f t="array" ref="AD996">IFERROR(INDEX($AO$26:$AO$35, AF996), "-")</f>
        <v>-</v>
      </c>
      <c r="AE996" s="243" cm="1">
        <f t="array" ref="AE996">IFERROR(INDEX(($AP$26:$AS$35,$AP$36:$AV$40), IF($Y$20="B", MATCH($AF996, $AN$36:$AN$40, 0), MATCH($AF996, $AN$26:$AN$35, 0)), MATCH($AK996, $AP$25:$AV$25, 0), IF($Y$20="B", 2, 1)), 0)</f>
        <v>0</v>
      </c>
      <c r="AF996" s="244" t="str">
        <f t="shared" si="212"/>
        <v>-</v>
      </c>
      <c r="AG996" s="244" t="str">
        <f t="shared" si="219"/>
        <v>-</v>
      </c>
      <c r="AH996" s="245" t="str">
        <f t="shared" si="220"/>
        <v>-</v>
      </c>
      <c r="AI996" s="245" t="str">
        <f t="shared" si="221"/>
        <v>-</v>
      </c>
      <c r="AJ996" s="245" t="str" cm="1">
        <f t="array" ref="AJ996">IF($AG996=1, IF(ISBLANK($L996), "!", $L996), IFERROR(_xlfn.SWITCH(TRUE, AH996&lt;=0.5, "A", AH996&lt;=1, "B", AH996&lt;=1.5, "C", AH996&lt;=2, "D", AH996&lt;=2.5, "E", AH996&lt;=3, "F", AH996&lt;=1000, "G"), "-"))</f>
        <v>-</v>
      </c>
      <c r="AK996" s="245" t="str">
        <f t="shared" si="222"/>
        <v>-</v>
      </c>
      <c r="AL996" s="246" t="str">
        <f t="shared" si="223"/>
        <v>-</v>
      </c>
      <c r="AM996" s="237"/>
      <c r="AN996" s="237"/>
      <c r="AO996" s="237"/>
      <c r="AP996" s="237"/>
      <c r="AQ996" s="237"/>
      <c r="AR996" s="237"/>
      <c r="AS996" s="237"/>
      <c r="AT996" s="237"/>
      <c r="AU996" s="237"/>
      <c r="AV996" s="237"/>
      <c r="AW996" s="13"/>
      <c r="AX996" s="13"/>
    </row>
    <row r="997" spans="1:50" ht="12.75" customHeight="1" x14ac:dyDescent="0.2">
      <c r="A997" s="144">
        <f t="shared" si="210"/>
        <v>16</v>
      </c>
      <c r="B997" s="9">
        <v>974</v>
      </c>
      <c r="C997" s="213"/>
      <c r="D997" s="214"/>
      <c r="E997" s="79" t="str">
        <f>IF(ISBLANK(D997), "", VLOOKUP(D997, Z!$A$2:$C$4127, 3, FALSE))</f>
        <v/>
      </c>
      <c r="F997" s="215"/>
      <c r="G997" s="216"/>
      <c r="H997" s="217" t="b">
        <v>0</v>
      </c>
      <c r="I997" s="217" t="b">
        <v>0</v>
      </c>
      <c r="J997" s="152" t="str">
        <f t="shared" si="213"/>
        <v>-</v>
      </c>
      <c r="K997" s="218"/>
      <c r="L997" s="219"/>
      <c r="M997" s="220"/>
      <c r="N997" s="152" t="str">
        <f t="shared" si="214"/>
        <v>-</v>
      </c>
      <c r="O997" s="221"/>
      <c r="P997" s="222"/>
      <c r="Q997" s="214"/>
      <c r="R997" s="223"/>
      <c r="S997" s="213"/>
      <c r="T997" s="214"/>
      <c r="U997" s="79" t="str">
        <f>IF(ISBLANK(T997), "", VLOOKUP(T997, Z!$A$2:$C$4127, 3, FALSE))</f>
        <v/>
      </c>
      <c r="V997" s="225"/>
      <c r="W997" s="160">
        <f t="shared" si="215"/>
        <v>0</v>
      </c>
      <c r="X997" s="237"/>
      <c r="Y997" s="241">
        <f t="shared" si="216"/>
        <v>0</v>
      </c>
      <c r="Z997" s="242">
        <f t="shared" si="217"/>
        <v>15</v>
      </c>
      <c r="AA997" s="242">
        <v>0.75</v>
      </c>
      <c r="AB997" s="242">
        <f t="shared" si="211"/>
        <v>1.8</v>
      </c>
      <c r="AC997" s="242">
        <f t="shared" si="218"/>
        <v>43</v>
      </c>
      <c r="AD997" s="241" t="str" cm="1">
        <f t="array" ref="AD997">IFERROR(INDEX($AO$26:$AO$35, AF997), "-")</f>
        <v>-</v>
      </c>
      <c r="AE997" s="243" cm="1">
        <f t="array" ref="AE997">IFERROR(INDEX(($AP$26:$AS$35,$AP$36:$AV$40), IF($Y$20="B", MATCH($AF997, $AN$36:$AN$40, 0), MATCH($AF997, $AN$26:$AN$35, 0)), MATCH($AK997, $AP$25:$AV$25, 0), IF($Y$20="B", 2, 1)), 0)</f>
        <v>0</v>
      </c>
      <c r="AF997" s="244" t="str">
        <f t="shared" si="212"/>
        <v>-</v>
      </c>
      <c r="AG997" s="244" t="str">
        <f t="shared" si="219"/>
        <v>-</v>
      </c>
      <c r="AH997" s="245" t="str">
        <f t="shared" si="220"/>
        <v>-</v>
      </c>
      <c r="AI997" s="245" t="str">
        <f t="shared" si="221"/>
        <v>-</v>
      </c>
      <c r="AJ997" s="245" t="str" cm="1">
        <f t="array" ref="AJ997">IF($AG997=1, IF(ISBLANK($L997), "!", $L997), IFERROR(_xlfn.SWITCH(TRUE, AH997&lt;=0.5, "A", AH997&lt;=1, "B", AH997&lt;=1.5, "C", AH997&lt;=2, "D", AH997&lt;=2.5, "E", AH997&lt;=3, "F", AH997&lt;=1000, "G"), "-"))</f>
        <v>-</v>
      </c>
      <c r="AK997" s="245" t="str">
        <f t="shared" si="222"/>
        <v>-</v>
      </c>
      <c r="AL997" s="246" t="str">
        <f t="shared" si="223"/>
        <v>-</v>
      </c>
      <c r="AM997" s="237"/>
      <c r="AN997" s="237"/>
      <c r="AO997" s="237"/>
      <c r="AP997" s="237"/>
      <c r="AQ997" s="237"/>
      <c r="AR997" s="237"/>
      <c r="AS997" s="237"/>
      <c r="AT997" s="237"/>
      <c r="AU997" s="237"/>
      <c r="AV997" s="237"/>
      <c r="AW997" s="13"/>
      <c r="AX997" s="13"/>
    </row>
    <row r="998" spans="1:50" ht="12.75" customHeight="1" x14ac:dyDescent="0.2">
      <c r="A998" s="144">
        <f t="shared" si="210"/>
        <v>16</v>
      </c>
      <c r="B998" s="9">
        <v>975</v>
      </c>
      <c r="C998" s="213"/>
      <c r="D998" s="214"/>
      <c r="E998" s="79" t="str">
        <f>IF(ISBLANK(D998), "", VLOOKUP(D998, Z!$A$2:$C$4127, 3, FALSE))</f>
        <v/>
      </c>
      <c r="F998" s="215"/>
      <c r="G998" s="216"/>
      <c r="H998" s="217" t="b">
        <v>0</v>
      </c>
      <c r="I998" s="217" t="b">
        <v>0</v>
      </c>
      <c r="J998" s="152" t="str">
        <f t="shared" si="213"/>
        <v>-</v>
      </c>
      <c r="K998" s="218"/>
      <c r="L998" s="219"/>
      <c r="M998" s="220"/>
      <c r="N998" s="152" t="str">
        <f t="shared" si="214"/>
        <v>-</v>
      </c>
      <c r="O998" s="221"/>
      <c r="P998" s="222"/>
      <c r="Q998" s="214"/>
      <c r="R998" s="223"/>
      <c r="S998" s="213"/>
      <c r="T998" s="214"/>
      <c r="U998" s="79" t="str">
        <f>IF(ISBLANK(T998), "", VLOOKUP(T998, Z!$A$2:$C$4127, 3, FALSE))</f>
        <v/>
      </c>
      <c r="V998" s="225"/>
      <c r="W998" s="160">
        <f t="shared" si="215"/>
        <v>0</v>
      </c>
      <c r="X998" s="237"/>
      <c r="Y998" s="241">
        <f t="shared" si="216"/>
        <v>0</v>
      </c>
      <c r="Z998" s="242">
        <f t="shared" si="217"/>
        <v>15</v>
      </c>
      <c r="AA998" s="242">
        <v>0.75</v>
      </c>
      <c r="AB998" s="242">
        <f t="shared" si="211"/>
        <v>1.8</v>
      </c>
      <c r="AC998" s="242">
        <f t="shared" si="218"/>
        <v>43</v>
      </c>
      <c r="AD998" s="241" t="str" cm="1">
        <f t="array" ref="AD998">IFERROR(INDEX($AO$26:$AO$35, AF998), "-")</f>
        <v>-</v>
      </c>
      <c r="AE998" s="243" cm="1">
        <f t="array" ref="AE998">IFERROR(INDEX(($AP$26:$AS$35,$AP$36:$AV$40), IF($Y$20="B", MATCH($AF998, $AN$36:$AN$40, 0), MATCH($AF998, $AN$26:$AN$35, 0)), MATCH($AK998, $AP$25:$AV$25, 0), IF($Y$20="B", 2, 1)), 0)</f>
        <v>0</v>
      </c>
      <c r="AF998" s="244" t="str">
        <f t="shared" si="212"/>
        <v>-</v>
      </c>
      <c r="AG998" s="244" t="str">
        <f t="shared" si="219"/>
        <v>-</v>
      </c>
      <c r="AH998" s="245" t="str">
        <f t="shared" si="220"/>
        <v>-</v>
      </c>
      <c r="AI998" s="245" t="str">
        <f t="shared" si="221"/>
        <v>-</v>
      </c>
      <c r="AJ998" s="245" t="str" cm="1">
        <f t="array" ref="AJ998">IF($AG998=1, IF(ISBLANK($L998), "!", $L998), IFERROR(_xlfn.SWITCH(TRUE, AH998&lt;=0.5, "A", AH998&lt;=1, "B", AH998&lt;=1.5, "C", AH998&lt;=2, "D", AH998&lt;=2.5, "E", AH998&lt;=3, "F", AH998&lt;=1000, "G"), "-"))</f>
        <v>-</v>
      </c>
      <c r="AK998" s="245" t="str">
        <f t="shared" si="222"/>
        <v>-</v>
      </c>
      <c r="AL998" s="246" t="str">
        <f t="shared" si="223"/>
        <v>-</v>
      </c>
      <c r="AM998" s="237"/>
      <c r="AN998" s="237"/>
      <c r="AO998" s="237"/>
      <c r="AP998" s="237"/>
      <c r="AQ998" s="237"/>
      <c r="AR998" s="237"/>
      <c r="AS998" s="237"/>
      <c r="AT998" s="237"/>
      <c r="AU998" s="237"/>
      <c r="AV998" s="237"/>
      <c r="AW998" s="13"/>
      <c r="AX998" s="13"/>
    </row>
    <row r="999" spans="1:50" ht="12.75" customHeight="1" x14ac:dyDescent="0.2">
      <c r="A999" s="144">
        <f t="shared" si="210"/>
        <v>16</v>
      </c>
      <c r="B999" s="9">
        <v>976</v>
      </c>
      <c r="C999" s="213"/>
      <c r="D999" s="214"/>
      <c r="E999" s="79" t="str">
        <f>IF(ISBLANK(D999), "", VLOOKUP(D999, Z!$A$2:$C$4127, 3, FALSE))</f>
        <v/>
      </c>
      <c r="F999" s="215"/>
      <c r="G999" s="216"/>
      <c r="H999" s="217" t="b">
        <v>0</v>
      </c>
      <c r="I999" s="217" t="b">
        <v>0</v>
      </c>
      <c r="J999" s="152" t="str">
        <f t="shared" si="213"/>
        <v>-</v>
      </c>
      <c r="K999" s="218"/>
      <c r="L999" s="219"/>
      <c r="M999" s="220"/>
      <c r="N999" s="152" t="str">
        <f t="shared" si="214"/>
        <v>-</v>
      </c>
      <c r="O999" s="221"/>
      <c r="P999" s="222"/>
      <c r="Q999" s="214"/>
      <c r="R999" s="223"/>
      <c r="S999" s="213"/>
      <c r="T999" s="214"/>
      <c r="U999" s="79" t="str">
        <f>IF(ISBLANK(T999), "", VLOOKUP(T999, Z!$A$2:$C$4127, 3, FALSE))</f>
        <v/>
      </c>
      <c r="V999" s="225"/>
      <c r="W999" s="160">
        <f t="shared" si="215"/>
        <v>0</v>
      </c>
      <c r="X999" s="237"/>
      <c r="Y999" s="241">
        <f t="shared" si="216"/>
        <v>0</v>
      </c>
      <c r="Z999" s="242">
        <f t="shared" si="217"/>
        <v>15</v>
      </c>
      <c r="AA999" s="242">
        <v>0.75</v>
      </c>
      <c r="AB999" s="242">
        <f t="shared" si="211"/>
        <v>1.8</v>
      </c>
      <c r="AC999" s="242">
        <f t="shared" si="218"/>
        <v>43</v>
      </c>
      <c r="AD999" s="241" t="str" cm="1">
        <f t="array" ref="AD999">IFERROR(INDEX($AO$26:$AO$35, AF999), "-")</f>
        <v>-</v>
      </c>
      <c r="AE999" s="243" cm="1">
        <f t="array" ref="AE999">IFERROR(INDEX(($AP$26:$AS$35,$AP$36:$AV$40), IF($Y$20="B", MATCH($AF999, $AN$36:$AN$40, 0), MATCH($AF999, $AN$26:$AN$35, 0)), MATCH($AK999, $AP$25:$AV$25, 0), IF($Y$20="B", 2, 1)), 0)</f>
        <v>0</v>
      </c>
      <c r="AF999" s="244" t="str">
        <f t="shared" si="212"/>
        <v>-</v>
      </c>
      <c r="AG999" s="244" t="str">
        <f t="shared" si="219"/>
        <v>-</v>
      </c>
      <c r="AH999" s="245" t="str">
        <f t="shared" si="220"/>
        <v>-</v>
      </c>
      <c r="AI999" s="245" t="str">
        <f t="shared" si="221"/>
        <v>-</v>
      </c>
      <c r="AJ999" s="245" t="str" cm="1">
        <f t="array" ref="AJ999">IF($AG999=1, IF(ISBLANK($L999), "!", $L999), IFERROR(_xlfn.SWITCH(TRUE, AH999&lt;=0.5, "A", AH999&lt;=1, "B", AH999&lt;=1.5, "C", AH999&lt;=2, "D", AH999&lt;=2.5, "E", AH999&lt;=3, "F", AH999&lt;=1000, "G"), "-"))</f>
        <v>-</v>
      </c>
      <c r="AK999" s="245" t="str">
        <f t="shared" si="222"/>
        <v>-</v>
      </c>
      <c r="AL999" s="246" t="str">
        <f t="shared" si="223"/>
        <v>-</v>
      </c>
      <c r="AM999" s="237"/>
      <c r="AN999" s="237"/>
      <c r="AO999" s="237"/>
      <c r="AP999" s="237"/>
      <c r="AQ999" s="237"/>
      <c r="AR999" s="237"/>
      <c r="AS999" s="237"/>
      <c r="AT999" s="237"/>
      <c r="AU999" s="237"/>
      <c r="AV999" s="237"/>
      <c r="AW999" s="13"/>
      <c r="AX999" s="13"/>
    </row>
    <row r="1000" spans="1:50" ht="12.75" customHeight="1" x14ac:dyDescent="0.2">
      <c r="A1000" s="144">
        <f t="shared" si="210"/>
        <v>16</v>
      </c>
      <c r="B1000" s="9">
        <v>977</v>
      </c>
      <c r="C1000" s="213"/>
      <c r="D1000" s="214"/>
      <c r="E1000" s="79" t="str">
        <f>IF(ISBLANK(D1000), "", VLOOKUP(D1000, Z!$A$2:$C$4127, 3, FALSE))</f>
        <v/>
      </c>
      <c r="F1000" s="215"/>
      <c r="G1000" s="216"/>
      <c r="H1000" s="217" t="b">
        <v>0</v>
      </c>
      <c r="I1000" s="217" t="b">
        <v>0</v>
      </c>
      <c r="J1000" s="152" t="str">
        <f t="shared" si="213"/>
        <v>-</v>
      </c>
      <c r="K1000" s="218"/>
      <c r="L1000" s="219"/>
      <c r="M1000" s="220"/>
      <c r="N1000" s="152" t="str">
        <f t="shared" si="214"/>
        <v>-</v>
      </c>
      <c r="O1000" s="221"/>
      <c r="P1000" s="222"/>
      <c r="Q1000" s="214"/>
      <c r="R1000" s="223"/>
      <c r="S1000" s="213"/>
      <c r="T1000" s="214"/>
      <c r="U1000" s="79" t="str">
        <f>IF(ISBLANK(T1000), "", VLOOKUP(T1000, Z!$A$2:$C$4127, 3, FALSE))</f>
        <v/>
      </c>
      <c r="V1000" s="225"/>
      <c r="W1000" s="160">
        <f t="shared" si="215"/>
        <v>0</v>
      </c>
      <c r="X1000" s="237"/>
      <c r="Y1000" s="241">
        <f t="shared" si="216"/>
        <v>0</v>
      </c>
      <c r="Z1000" s="242">
        <f t="shared" si="217"/>
        <v>15</v>
      </c>
      <c r="AA1000" s="242">
        <v>0.75</v>
      </c>
      <c r="AB1000" s="242">
        <f t="shared" si="211"/>
        <v>1.8</v>
      </c>
      <c r="AC1000" s="242">
        <f t="shared" si="218"/>
        <v>43</v>
      </c>
      <c r="AD1000" s="241" t="str" cm="1">
        <f t="array" ref="AD1000">IFERROR(INDEX($AO$26:$AO$35, AF1000), "-")</f>
        <v>-</v>
      </c>
      <c r="AE1000" s="243" cm="1">
        <f t="array" ref="AE1000">IFERROR(INDEX(($AP$26:$AS$35,$AP$36:$AV$40), IF($Y$20="B", MATCH($AF1000, $AN$36:$AN$40, 0), MATCH($AF1000, $AN$26:$AN$35, 0)), MATCH($AK1000, $AP$25:$AV$25, 0), IF($Y$20="B", 2, 1)), 0)</f>
        <v>0</v>
      </c>
      <c r="AF1000" s="244" t="str">
        <f t="shared" si="212"/>
        <v>-</v>
      </c>
      <c r="AG1000" s="244" t="str">
        <f t="shared" si="219"/>
        <v>-</v>
      </c>
      <c r="AH1000" s="245" t="str">
        <f t="shared" si="220"/>
        <v>-</v>
      </c>
      <c r="AI1000" s="245" t="str">
        <f t="shared" si="221"/>
        <v>-</v>
      </c>
      <c r="AJ1000" s="245" t="str" cm="1">
        <f t="array" ref="AJ1000">IF($AG1000=1, IF(ISBLANK($L1000), "!", $L1000), IFERROR(_xlfn.SWITCH(TRUE, AH1000&lt;=0.5, "A", AH1000&lt;=1, "B", AH1000&lt;=1.5, "C", AH1000&lt;=2, "D", AH1000&lt;=2.5, "E", AH1000&lt;=3, "F", AH1000&lt;=1000, "G"), "-"))</f>
        <v>-</v>
      </c>
      <c r="AK1000" s="245" t="str">
        <f t="shared" si="222"/>
        <v>-</v>
      </c>
      <c r="AL1000" s="246" t="str">
        <f t="shared" si="223"/>
        <v>-</v>
      </c>
      <c r="AM1000" s="237"/>
      <c r="AN1000" s="237"/>
      <c r="AO1000" s="237"/>
      <c r="AP1000" s="237"/>
      <c r="AQ1000" s="237"/>
      <c r="AR1000" s="237"/>
      <c r="AS1000" s="237"/>
      <c r="AT1000" s="237"/>
      <c r="AU1000" s="237"/>
      <c r="AV1000" s="237"/>
      <c r="AW1000" s="13"/>
      <c r="AX1000" s="13"/>
    </row>
    <row r="1001" spans="1:50" ht="12.75" customHeight="1" x14ac:dyDescent="0.2">
      <c r="A1001" s="144">
        <f t="shared" si="210"/>
        <v>16</v>
      </c>
      <c r="B1001" s="9">
        <v>978</v>
      </c>
      <c r="C1001" s="213"/>
      <c r="D1001" s="214"/>
      <c r="E1001" s="79" t="str">
        <f>IF(ISBLANK(D1001), "", VLOOKUP(D1001, Z!$A$2:$C$4127, 3, FALSE))</f>
        <v/>
      </c>
      <c r="F1001" s="215"/>
      <c r="G1001" s="216"/>
      <c r="H1001" s="217" t="b">
        <v>0</v>
      </c>
      <c r="I1001" s="217" t="b">
        <v>0</v>
      </c>
      <c r="J1001" s="152" t="str">
        <f t="shared" si="213"/>
        <v>-</v>
      </c>
      <c r="K1001" s="218"/>
      <c r="L1001" s="219"/>
      <c r="M1001" s="220"/>
      <c r="N1001" s="152" t="str">
        <f t="shared" si="214"/>
        <v>-</v>
      </c>
      <c r="O1001" s="221"/>
      <c r="P1001" s="222"/>
      <c r="Q1001" s="214"/>
      <c r="R1001" s="223"/>
      <c r="S1001" s="213"/>
      <c r="T1001" s="214"/>
      <c r="U1001" s="79" t="str">
        <f>IF(ISBLANK(T1001), "", VLOOKUP(T1001, Z!$A$2:$C$4127, 3, FALSE))</f>
        <v/>
      </c>
      <c r="V1001" s="225"/>
      <c r="W1001" s="160">
        <f t="shared" si="215"/>
        <v>0</v>
      </c>
      <c r="X1001" s="237"/>
      <c r="Y1001" s="241">
        <f t="shared" si="216"/>
        <v>0</v>
      </c>
      <c r="Z1001" s="242">
        <f t="shared" si="217"/>
        <v>15</v>
      </c>
      <c r="AA1001" s="242">
        <v>0.75</v>
      </c>
      <c r="AB1001" s="242">
        <f t="shared" si="211"/>
        <v>1.8</v>
      </c>
      <c r="AC1001" s="242">
        <f t="shared" si="218"/>
        <v>43</v>
      </c>
      <c r="AD1001" s="241" t="str" cm="1">
        <f t="array" ref="AD1001">IFERROR(INDEX($AO$26:$AO$35, AF1001), "-")</f>
        <v>-</v>
      </c>
      <c r="AE1001" s="243" cm="1">
        <f t="array" ref="AE1001">IFERROR(INDEX(($AP$26:$AS$35,$AP$36:$AV$40), IF($Y$20="B", MATCH($AF1001, $AN$36:$AN$40, 0), MATCH($AF1001, $AN$26:$AN$35, 0)), MATCH($AK1001, $AP$25:$AV$25, 0), IF($Y$20="B", 2, 1)), 0)</f>
        <v>0</v>
      </c>
      <c r="AF1001" s="244" t="str">
        <f t="shared" si="212"/>
        <v>-</v>
      </c>
      <c r="AG1001" s="244" t="str">
        <f t="shared" si="219"/>
        <v>-</v>
      </c>
      <c r="AH1001" s="245" t="str">
        <f t="shared" si="220"/>
        <v>-</v>
      </c>
      <c r="AI1001" s="245" t="str">
        <f t="shared" si="221"/>
        <v>-</v>
      </c>
      <c r="AJ1001" s="245" t="str" cm="1">
        <f t="array" ref="AJ1001">IF($AG1001=1, IF(ISBLANK($L1001), "!", $L1001), IFERROR(_xlfn.SWITCH(TRUE, AH1001&lt;=0.5, "A", AH1001&lt;=1, "B", AH1001&lt;=1.5, "C", AH1001&lt;=2, "D", AH1001&lt;=2.5, "E", AH1001&lt;=3, "F", AH1001&lt;=1000, "G"), "-"))</f>
        <v>-</v>
      </c>
      <c r="AK1001" s="245" t="str">
        <f t="shared" si="222"/>
        <v>-</v>
      </c>
      <c r="AL1001" s="246" t="str">
        <f t="shared" si="223"/>
        <v>-</v>
      </c>
      <c r="AM1001" s="237"/>
      <c r="AN1001" s="237"/>
      <c r="AO1001" s="237"/>
      <c r="AP1001" s="237"/>
      <c r="AQ1001" s="237"/>
      <c r="AR1001" s="237"/>
      <c r="AS1001" s="237"/>
      <c r="AT1001" s="237"/>
      <c r="AU1001" s="237"/>
      <c r="AV1001" s="237"/>
      <c r="AW1001" s="13"/>
      <c r="AX1001" s="13"/>
    </row>
    <row r="1002" spans="1:50" ht="12.75" customHeight="1" x14ac:dyDescent="0.2">
      <c r="A1002" s="144">
        <f t="shared" si="210"/>
        <v>16</v>
      </c>
      <c r="B1002" s="9">
        <v>979</v>
      </c>
      <c r="C1002" s="213"/>
      <c r="D1002" s="214"/>
      <c r="E1002" s="79" t="str">
        <f>IF(ISBLANK(D1002), "", VLOOKUP(D1002, Z!$A$2:$C$4127, 3, FALSE))</f>
        <v/>
      </c>
      <c r="F1002" s="215"/>
      <c r="G1002" s="216"/>
      <c r="H1002" s="217" t="b">
        <v>0</v>
      </c>
      <c r="I1002" s="217" t="b">
        <v>0</v>
      </c>
      <c r="J1002" s="152" t="str">
        <f t="shared" si="213"/>
        <v>-</v>
      </c>
      <c r="K1002" s="218"/>
      <c r="L1002" s="219"/>
      <c r="M1002" s="220"/>
      <c r="N1002" s="152" t="str">
        <f t="shared" si="214"/>
        <v>-</v>
      </c>
      <c r="O1002" s="221"/>
      <c r="P1002" s="222"/>
      <c r="Q1002" s="214"/>
      <c r="R1002" s="223"/>
      <c r="S1002" s="213"/>
      <c r="T1002" s="214"/>
      <c r="U1002" s="79" t="str">
        <f>IF(ISBLANK(T1002), "", VLOOKUP(T1002, Z!$A$2:$C$4127, 3, FALSE))</f>
        <v/>
      </c>
      <c r="V1002" s="225"/>
      <c r="W1002" s="160">
        <f t="shared" si="215"/>
        <v>0</v>
      </c>
      <c r="X1002" s="237"/>
      <c r="Y1002" s="241">
        <f t="shared" si="216"/>
        <v>0</v>
      </c>
      <c r="Z1002" s="242">
        <f t="shared" si="217"/>
        <v>15</v>
      </c>
      <c r="AA1002" s="242">
        <v>0.75</v>
      </c>
      <c r="AB1002" s="242">
        <f t="shared" si="211"/>
        <v>1.8</v>
      </c>
      <c r="AC1002" s="242">
        <f t="shared" si="218"/>
        <v>43</v>
      </c>
      <c r="AD1002" s="241" t="str" cm="1">
        <f t="array" ref="AD1002">IFERROR(INDEX($AO$26:$AO$35, AF1002), "-")</f>
        <v>-</v>
      </c>
      <c r="AE1002" s="243" cm="1">
        <f t="array" ref="AE1002">IFERROR(INDEX(($AP$26:$AS$35,$AP$36:$AV$40), IF($Y$20="B", MATCH($AF1002, $AN$36:$AN$40, 0), MATCH($AF1002, $AN$26:$AN$35, 0)), MATCH($AK1002, $AP$25:$AV$25, 0), IF($Y$20="B", 2, 1)), 0)</f>
        <v>0</v>
      </c>
      <c r="AF1002" s="244" t="str">
        <f t="shared" si="212"/>
        <v>-</v>
      </c>
      <c r="AG1002" s="244" t="str">
        <f t="shared" si="219"/>
        <v>-</v>
      </c>
      <c r="AH1002" s="245" t="str">
        <f t="shared" si="220"/>
        <v>-</v>
      </c>
      <c r="AI1002" s="245" t="str">
        <f t="shared" si="221"/>
        <v>-</v>
      </c>
      <c r="AJ1002" s="245" t="str" cm="1">
        <f t="array" ref="AJ1002">IF($AG1002=1, IF(ISBLANK($L1002), "!", $L1002), IFERROR(_xlfn.SWITCH(TRUE, AH1002&lt;=0.5, "A", AH1002&lt;=1, "B", AH1002&lt;=1.5, "C", AH1002&lt;=2, "D", AH1002&lt;=2.5, "E", AH1002&lt;=3, "F", AH1002&lt;=1000, "G"), "-"))</f>
        <v>-</v>
      </c>
      <c r="AK1002" s="245" t="str">
        <f t="shared" si="222"/>
        <v>-</v>
      </c>
      <c r="AL1002" s="246" t="str">
        <f t="shared" si="223"/>
        <v>-</v>
      </c>
      <c r="AM1002" s="237"/>
      <c r="AN1002" s="237"/>
      <c r="AO1002" s="237"/>
      <c r="AP1002" s="237"/>
      <c r="AQ1002" s="237"/>
      <c r="AR1002" s="237"/>
      <c r="AS1002" s="237"/>
      <c r="AT1002" s="237"/>
      <c r="AU1002" s="237"/>
      <c r="AV1002" s="237"/>
      <c r="AW1002" s="13"/>
      <c r="AX1002" s="13"/>
    </row>
    <row r="1003" spans="1:50" ht="12.75" customHeight="1" x14ac:dyDescent="0.2">
      <c r="A1003" s="144">
        <f t="shared" si="210"/>
        <v>16</v>
      </c>
      <c r="B1003" s="9">
        <v>980</v>
      </c>
      <c r="C1003" s="213"/>
      <c r="D1003" s="214"/>
      <c r="E1003" s="79" t="str">
        <f>IF(ISBLANK(D1003), "", VLOOKUP(D1003, Z!$A$2:$C$4127, 3, FALSE))</f>
        <v/>
      </c>
      <c r="F1003" s="215"/>
      <c r="G1003" s="216"/>
      <c r="H1003" s="217" t="b">
        <v>0</v>
      </c>
      <c r="I1003" s="217" t="b">
        <v>0</v>
      </c>
      <c r="J1003" s="152" t="str">
        <f t="shared" si="213"/>
        <v>-</v>
      </c>
      <c r="K1003" s="218"/>
      <c r="L1003" s="219"/>
      <c r="M1003" s="220"/>
      <c r="N1003" s="152" t="str">
        <f t="shared" si="214"/>
        <v>-</v>
      </c>
      <c r="O1003" s="221"/>
      <c r="P1003" s="222"/>
      <c r="Q1003" s="214"/>
      <c r="R1003" s="223"/>
      <c r="S1003" s="213"/>
      <c r="T1003" s="214"/>
      <c r="U1003" s="79" t="str">
        <f>IF(ISBLANK(T1003), "", VLOOKUP(T1003, Z!$A$2:$C$4127, 3, FALSE))</f>
        <v/>
      </c>
      <c r="V1003" s="225"/>
      <c r="W1003" s="160">
        <f t="shared" si="215"/>
        <v>0</v>
      </c>
      <c r="X1003" s="237"/>
      <c r="Y1003" s="241">
        <f t="shared" si="216"/>
        <v>0</v>
      </c>
      <c r="Z1003" s="242">
        <f t="shared" si="217"/>
        <v>15</v>
      </c>
      <c r="AA1003" s="242">
        <v>0.75</v>
      </c>
      <c r="AB1003" s="242">
        <f t="shared" si="211"/>
        <v>1.8</v>
      </c>
      <c r="AC1003" s="242">
        <f t="shared" si="218"/>
        <v>43</v>
      </c>
      <c r="AD1003" s="241" t="str" cm="1">
        <f t="array" ref="AD1003">IFERROR(INDEX($AO$26:$AO$35, AF1003), "-")</f>
        <v>-</v>
      </c>
      <c r="AE1003" s="243" cm="1">
        <f t="array" ref="AE1003">IFERROR(INDEX(($AP$26:$AS$35,$AP$36:$AV$40), IF($Y$20="B", MATCH($AF1003, $AN$36:$AN$40, 0), MATCH($AF1003, $AN$26:$AN$35, 0)), MATCH($AK1003, $AP$25:$AV$25, 0), IF($Y$20="B", 2, 1)), 0)</f>
        <v>0</v>
      </c>
      <c r="AF1003" s="244" t="str">
        <f t="shared" si="212"/>
        <v>-</v>
      </c>
      <c r="AG1003" s="244" t="str">
        <f t="shared" si="219"/>
        <v>-</v>
      </c>
      <c r="AH1003" s="245" t="str">
        <f t="shared" si="220"/>
        <v>-</v>
      </c>
      <c r="AI1003" s="245" t="str">
        <f t="shared" si="221"/>
        <v>-</v>
      </c>
      <c r="AJ1003" s="245" t="str" cm="1">
        <f t="array" ref="AJ1003">IF($AG1003=1, IF(ISBLANK($L1003), "!", $L1003), IFERROR(_xlfn.SWITCH(TRUE, AH1003&lt;=0.5, "A", AH1003&lt;=1, "B", AH1003&lt;=1.5, "C", AH1003&lt;=2, "D", AH1003&lt;=2.5, "E", AH1003&lt;=3, "F", AH1003&lt;=1000, "G"), "-"))</f>
        <v>-</v>
      </c>
      <c r="AK1003" s="245" t="str">
        <f t="shared" si="222"/>
        <v>-</v>
      </c>
      <c r="AL1003" s="246" t="str">
        <f t="shared" si="223"/>
        <v>-</v>
      </c>
      <c r="AM1003" s="237"/>
      <c r="AN1003" s="237"/>
      <c r="AO1003" s="237"/>
      <c r="AP1003" s="237"/>
      <c r="AQ1003" s="237"/>
      <c r="AR1003" s="237"/>
      <c r="AS1003" s="237"/>
      <c r="AT1003" s="237"/>
      <c r="AU1003" s="237"/>
      <c r="AV1003" s="237"/>
      <c r="AW1003" s="13"/>
      <c r="AX1003" s="13"/>
    </row>
    <row r="1004" spans="1:50" ht="12.75" customHeight="1" x14ac:dyDescent="0.2">
      <c r="A1004" s="144">
        <f t="shared" si="210"/>
        <v>16</v>
      </c>
      <c r="B1004" s="9">
        <v>981</v>
      </c>
      <c r="C1004" s="213"/>
      <c r="D1004" s="214"/>
      <c r="E1004" s="79" t="str">
        <f>IF(ISBLANK(D1004), "", VLOOKUP(D1004, Z!$A$2:$C$4127, 3, FALSE))</f>
        <v/>
      </c>
      <c r="F1004" s="215"/>
      <c r="G1004" s="216"/>
      <c r="H1004" s="217" t="b">
        <v>0</v>
      </c>
      <c r="I1004" s="217" t="b">
        <v>0</v>
      </c>
      <c r="J1004" s="152" t="str">
        <f t="shared" si="213"/>
        <v>-</v>
      </c>
      <c r="K1004" s="218"/>
      <c r="L1004" s="219"/>
      <c r="M1004" s="220"/>
      <c r="N1004" s="152" t="str">
        <f t="shared" si="214"/>
        <v>-</v>
      </c>
      <c r="O1004" s="221"/>
      <c r="P1004" s="222"/>
      <c r="Q1004" s="214"/>
      <c r="R1004" s="223"/>
      <c r="S1004" s="213"/>
      <c r="T1004" s="214"/>
      <c r="U1004" s="79" t="str">
        <f>IF(ISBLANK(T1004), "", VLOOKUP(T1004, Z!$A$2:$C$4127, 3, FALSE))</f>
        <v/>
      </c>
      <c r="V1004" s="225"/>
      <c r="W1004" s="160">
        <f t="shared" si="215"/>
        <v>0</v>
      </c>
      <c r="X1004" s="237"/>
      <c r="Y1004" s="241">
        <f t="shared" si="216"/>
        <v>0</v>
      </c>
      <c r="Z1004" s="242">
        <f t="shared" si="217"/>
        <v>15</v>
      </c>
      <c r="AA1004" s="242">
        <v>0.75</v>
      </c>
      <c r="AB1004" s="242">
        <f t="shared" si="211"/>
        <v>1.8</v>
      </c>
      <c r="AC1004" s="242">
        <f t="shared" si="218"/>
        <v>43</v>
      </c>
      <c r="AD1004" s="241" t="str" cm="1">
        <f t="array" ref="AD1004">IFERROR(INDEX($AO$26:$AO$35, AF1004), "-")</f>
        <v>-</v>
      </c>
      <c r="AE1004" s="243" cm="1">
        <f t="array" ref="AE1004">IFERROR(INDEX(($AP$26:$AS$35,$AP$36:$AV$40), IF($Y$20="B", MATCH($AF1004, $AN$36:$AN$40, 0), MATCH($AF1004, $AN$26:$AN$35, 0)), MATCH($AK1004, $AP$25:$AV$25, 0), IF($Y$20="B", 2, 1)), 0)</f>
        <v>0</v>
      </c>
      <c r="AF1004" s="244" t="str">
        <f t="shared" si="212"/>
        <v>-</v>
      </c>
      <c r="AG1004" s="244" t="str">
        <f t="shared" si="219"/>
        <v>-</v>
      </c>
      <c r="AH1004" s="245" t="str">
        <f t="shared" si="220"/>
        <v>-</v>
      </c>
      <c r="AI1004" s="245" t="str">
        <f t="shared" si="221"/>
        <v>-</v>
      </c>
      <c r="AJ1004" s="245" t="str" cm="1">
        <f t="array" ref="AJ1004">IF($AG1004=1, IF(ISBLANK($L1004), "!", $L1004), IFERROR(_xlfn.SWITCH(TRUE, AH1004&lt;=0.5, "A", AH1004&lt;=1, "B", AH1004&lt;=1.5, "C", AH1004&lt;=2, "D", AH1004&lt;=2.5, "E", AH1004&lt;=3, "F", AH1004&lt;=1000, "G"), "-"))</f>
        <v>-</v>
      </c>
      <c r="AK1004" s="245" t="str">
        <f t="shared" si="222"/>
        <v>-</v>
      </c>
      <c r="AL1004" s="246" t="str">
        <f t="shared" si="223"/>
        <v>-</v>
      </c>
      <c r="AM1004" s="237"/>
      <c r="AN1004" s="237"/>
      <c r="AO1004" s="237"/>
      <c r="AP1004" s="237"/>
      <c r="AQ1004" s="237"/>
      <c r="AR1004" s="237"/>
      <c r="AS1004" s="237"/>
      <c r="AT1004" s="237"/>
      <c r="AU1004" s="237"/>
      <c r="AV1004" s="237"/>
      <c r="AW1004" s="13"/>
      <c r="AX1004" s="13"/>
    </row>
    <row r="1005" spans="1:50" ht="12.75" customHeight="1" x14ac:dyDescent="0.2">
      <c r="A1005" s="144">
        <f t="shared" si="210"/>
        <v>16</v>
      </c>
      <c r="B1005" s="9">
        <v>982</v>
      </c>
      <c r="C1005" s="213"/>
      <c r="D1005" s="214"/>
      <c r="E1005" s="79" t="str">
        <f>IF(ISBLANK(D1005), "", VLOOKUP(D1005, Z!$A$2:$C$4127, 3, FALSE))</f>
        <v/>
      </c>
      <c r="F1005" s="215"/>
      <c r="G1005" s="216"/>
      <c r="H1005" s="217" t="b">
        <v>0</v>
      </c>
      <c r="I1005" s="217" t="b">
        <v>0</v>
      </c>
      <c r="J1005" s="152" t="str">
        <f t="shared" si="213"/>
        <v>-</v>
      </c>
      <c r="K1005" s="218"/>
      <c r="L1005" s="219"/>
      <c r="M1005" s="220"/>
      <c r="N1005" s="152" t="str">
        <f t="shared" si="214"/>
        <v>-</v>
      </c>
      <c r="O1005" s="221"/>
      <c r="P1005" s="222"/>
      <c r="Q1005" s="214"/>
      <c r="R1005" s="223"/>
      <c r="S1005" s="213"/>
      <c r="T1005" s="214"/>
      <c r="U1005" s="79" t="str">
        <f>IF(ISBLANK(T1005), "", VLOOKUP(T1005, Z!$A$2:$C$4127, 3, FALSE))</f>
        <v/>
      </c>
      <c r="V1005" s="225"/>
      <c r="W1005" s="160">
        <f t="shared" si="215"/>
        <v>0</v>
      </c>
      <c r="X1005" s="237"/>
      <c r="Y1005" s="241">
        <f t="shared" si="216"/>
        <v>0</v>
      </c>
      <c r="Z1005" s="242">
        <f t="shared" si="217"/>
        <v>15</v>
      </c>
      <c r="AA1005" s="242">
        <v>0.75</v>
      </c>
      <c r="AB1005" s="242">
        <f t="shared" si="211"/>
        <v>1.8</v>
      </c>
      <c r="AC1005" s="242">
        <f t="shared" si="218"/>
        <v>43</v>
      </c>
      <c r="AD1005" s="241" t="str" cm="1">
        <f t="array" ref="AD1005">IFERROR(INDEX($AO$26:$AO$35, AF1005), "-")</f>
        <v>-</v>
      </c>
      <c r="AE1005" s="243" cm="1">
        <f t="array" ref="AE1005">IFERROR(INDEX(($AP$26:$AS$35,$AP$36:$AV$40), IF($Y$20="B", MATCH($AF1005, $AN$36:$AN$40, 0), MATCH($AF1005, $AN$26:$AN$35, 0)), MATCH($AK1005, $AP$25:$AV$25, 0), IF($Y$20="B", 2, 1)), 0)</f>
        <v>0</v>
      </c>
      <c r="AF1005" s="244" t="str">
        <f t="shared" si="212"/>
        <v>-</v>
      </c>
      <c r="AG1005" s="244" t="str">
        <f t="shared" si="219"/>
        <v>-</v>
      </c>
      <c r="AH1005" s="245" t="str">
        <f t="shared" si="220"/>
        <v>-</v>
      </c>
      <c r="AI1005" s="245" t="str">
        <f t="shared" si="221"/>
        <v>-</v>
      </c>
      <c r="AJ1005" s="245" t="str" cm="1">
        <f t="array" ref="AJ1005">IF($AG1005=1, IF(ISBLANK($L1005), "!", $L1005), IFERROR(_xlfn.SWITCH(TRUE, AH1005&lt;=0.5, "A", AH1005&lt;=1, "B", AH1005&lt;=1.5, "C", AH1005&lt;=2, "D", AH1005&lt;=2.5, "E", AH1005&lt;=3, "F", AH1005&lt;=1000, "G"), "-"))</f>
        <v>-</v>
      </c>
      <c r="AK1005" s="245" t="str">
        <f t="shared" si="222"/>
        <v>-</v>
      </c>
      <c r="AL1005" s="246" t="str">
        <f t="shared" si="223"/>
        <v>-</v>
      </c>
      <c r="AM1005" s="237"/>
      <c r="AN1005" s="237"/>
      <c r="AO1005" s="237"/>
      <c r="AP1005" s="237"/>
      <c r="AQ1005" s="237"/>
      <c r="AR1005" s="237"/>
      <c r="AS1005" s="237"/>
      <c r="AT1005" s="237"/>
      <c r="AU1005" s="237"/>
      <c r="AV1005" s="237"/>
      <c r="AW1005" s="13"/>
      <c r="AX1005" s="13"/>
    </row>
    <row r="1006" spans="1:50" ht="12.75" customHeight="1" x14ac:dyDescent="0.2">
      <c r="A1006" s="144">
        <f t="shared" si="210"/>
        <v>16</v>
      </c>
      <c r="B1006" s="9">
        <v>983</v>
      </c>
      <c r="C1006" s="213"/>
      <c r="D1006" s="214"/>
      <c r="E1006" s="79" t="str">
        <f>IF(ISBLANK(D1006), "", VLOOKUP(D1006, Z!$A$2:$C$4127, 3, FALSE))</f>
        <v/>
      </c>
      <c r="F1006" s="215"/>
      <c r="G1006" s="216"/>
      <c r="H1006" s="217" t="b">
        <v>0</v>
      </c>
      <c r="I1006" s="217" t="b">
        <v>0</v>
      </c>
      <c r="J1006" s="152" t="str">
        <f t="shared" si="213"/>
        <v>-</v>
      </c>
      <c r="K1006" s="218"/>
      <c r="L1006" s="219"/>
      <c r="M1006" s="220"/>
      <c r="N1006" s="152" t="str">
        <f t="shared" si="214"/>
        <v>-</v>
      </c>
      <c r="O1006" s="221"/>
      <c r="P1006" s="222"/>
      <c r="Q1006" s="214"/>
      <c r="R1006" s="223"/>
      <c r="S1006" s="213"/>
      <c r="T1006" s="214"/>
      <c r="U1006" s="79" t="str">
        <f>IF(ISBLANK(T1006), "", VLOOKUP(T1006, Z!$A$2:$C$4127, 3, FALSE))</f>
        <v/>
      </c>
      <c r="V1006" s="225"/>
      <c r="W1006" s="160">
        <f t="shared" si="215"/>
        <v>0</v>
      </c>
      <c r="X1006" s="237"/>
      <c r="Y1006" s="241">
        <f t="shared" si="216"/>
        <v>0</v>
      </c>
      <c r="Z1006" s="242">
        <f t="shared" si="217"/>
        <v>15</v>
      </c>
      <c r="AA1006" s="242">
        <v>0.75</v>
      </c>
      <c r="AB1006" s="242">
        <f t="shared" si="211"/>
        <v>1.8</v>
      </c>
      <c r="AC1006" s="242">
        <f t="shared" si="218"/>
        <v>43</v>
      </c>
      <c r="AD1006" s="241" t="str" cm="1">
        <f t="array" ref="AD1006">IFERROR(INDEX($AO$26:$AO$35, AF1006), "-")</f>
        <v>-</v>
      </c>
      <c r="AE1006" s="243" cm="1">
        <f t="array" ref="AE1006">IFERROR(INDEX(($AP$26:$AS$35,$AP$36:$AV$40), IF($Y$20="B", MATCH($AF1006, $AN$36:$AN$40, 0), MATCH($AF1006, $AN$26:$AN$35, 0)), MATCH($AK1006, $AP$25:$AV$25, 0), IF($Y$20="B", 2, 1)), 0)</f>
        <v>0</v>
      </c>
      <c r="AF1006" s="244" t="str">
        <f t="shared" si="212"/>
        <v>-</v>
      </c>
      <c r="AG1006" s="244" t="str">
        <f t="shared" si="219"/>
        <v>-</v>
      </c>
      <c r="AH1006" s="245" t="str">
        <f t="shared" si="220"/>
        <v>-</v>
      </c>
      <c r="AI1006" s="245" t="str">
        <f t="shared" si="221"/>
        <v>-</v>
      </c>
      <c r="AJ1006" s="245" t="str" cm="1">
        <f t="array" ref="AJ1006">IF($AG1006=1, IF(ISBLANK($L1006), "!", $L1006), IFERROR(_xlfn.SWITCH(TRUE, AH1006&lt;=0.5, "A", AH1006&lt;=1, "B", AH1006&lt;=1.5, "C", AH1006&lt;=2, "D", AH1006&lt;=2.5, "E", AH1006&lt;=3, "F", AH1006&lt;=1000, "G"), "-"))</f>
        <v>-</v>
      </c>
      <c r="AK1006" s="245" t="str">
        <f t="shared" si="222"/>
        <v>-</v>
      </c>
      <c r="AL1006" s="246" t="str">
        <f t="shared" si="223"/>
        <v>-</v>
      </c>
      <c r="AM1006" s="237"/>
      <c r="AN1006" s="237"/>
      <c r="AO1006" s="237"/>
      <c r="AP1006" s="237"/>
      <c r="AQ1006" s="237"/>
      <c r="AR1006" s="237"/>
      <c r="AS1006" s="237"/>
      <c r="AT1006" s="237"/>
      <c r="AU1006" s="237"/>
      <c r="AV1006" s="237"/>
      <c r="AW1006" s="13"/>
      <c r="AX1006" s="13"/>
    </row>
    <row r="1007" spans="1:50" ht="12.75" customHeight="1" x14ac:dyDescent="0.2">
      <c r="A1007" s="144">
        <f t="shared" si="210"/>
        <v>16</v>
      </c>
      <c r="B1007" s="9">
        <v>984</v>
      </c>
      <c r="C1007" s="213"/>
      <c r="D1007" s="214"/>
      <c r="E1007" s="79" t="str">
        <f>IF(ISBLANK(D1007), "", VLOOKUP(D1007, Z!$A$2:$C$4127, 3, FALSE))</f>
        <v/>
      </c>
      <c r="F1007" s="215"/>
      <c r="G1007" s="216"/>
      <c r="H1007" s="217" t="b">
        <v>0</v>
      </c>
      <c r="I1007" s="217" t="b">
        <v>0</v>
      </c>
      <c r="J1007" s="152" t="str">
        <f t="shared" si="213"/>
        <v>-</v>
      </c>
      <c r="K1007" s="218"/>
      <c r="L1007" s="219"/>
      <c r="M1007" s="220"/>
      <c r="N1007" s="152" t="str">
        <f t="shared" si="214"/>
        <v>-</v>
      </c>
      <c r="O1007" s="221"/>
      <c r="P1007" s="222"/>
      <c r="Q1007" s="214"/>
      <c r="R1007" s="223"/>
      <c r="S1007" s="213"/>
      <c r="T1007" s="214"/>
      <c r="U1007" s="79" t="str">
        <f>IF(ISBLANK(T1007), "", VLOOKUP(T1007, Z!$A$2:$C$4127, 3, FALSE))</f>
        <v/>
      </c>
      <c r="V1007" s="225"/>
      <c r="W1007" s="160">
        <f t="shared" si="215"/>
        <v>0</v>
      </c>
      <c r="X1007" s="237"/>
      <c r="Y1007" s="241">
        <f t="shared" si="216"/>
        <v>0</v>
      </c>
      <c r="Z1007" s="242">
        <f t="shared" si="217"/>
        <v>15</v>
      </c>
      <c r="AA1007" s="242">
        <v>0.75</v>
      </c>
      <c r="AB1007" s="242">
        <f t="shared" si="211"/>
        <v>1.8</v>
      </c>
      <c r="AC1007" s="242">
        <f t="shared" si="218"/>
        <v>43</v>
      </c>
      <c r="AD1007" s="241" t="str" cm="1">
        <f t="array" ref="AD1007">IFERROR(INDEX($AO$26:$AO$35, AF1007), "-")</f>
        <v>-</v>
      </c>
      <c r="AE1007" s="243" cm="1">
        <f t="array" ref="AE1007">IFERROR(INDEX(($AP$26:$AS$35,$AP$36:$AV$40), IF($Y$20="B", MATCH($AF1007, $AN$36:$AN$40, 0), MATCH($AF1007, $AN$26:$AN$35, 0)), MATCH($AK1007, $AP$25:$AV$25, 0), IF($Y$20="B", 2, 1)), 0)</f>
        <v>0</v>
      </c>
      <c r="AF1007" s="244" t="str">
        <f t="shared" si="212"/>
        <v>-</v>
      </c>
      <c r="AG1007" s="244" t="str">
        <f t="shared" si="219"/>
        <v>-</v>
      </c>
      <c r="AH1007" s="245" t="str">
        <f t="shared" si="220"/>
        <v>-</v>
      </c>
      <c r="AI1007" s="245" t="str">
        <f t="shared" si="221"/>
        <v>-</v>
      </c>
      <c r="AJ1007" s="245" t="str" cm="1">
        <f t="array" ref="AJ1007">IF($AG1007=1, IF(ISBLANK($L1007), "!", $L1007), IFERROR(_xlfn.SWITCH(TRUE, AH1007&lt;=0.5, "A", AH1007&lt;=1, "B", AH1007&lt;=1.5, "C", AH1007&lt;=2, "D", AH1007&lt;=2.5, "E", AH1007&lt;=3, "F", AH1007&lt;=1000, "G"), "-"))</f>
        <v>-</v>
      </c>
      <c r="AK1007" s="245" t="str">
        <f t="shared" si="222"/>
        <v>-</v>
      </c>
      <c r="AL1007" s="246" t="str">
        <f t="shared" si="223"/>
        <v>-</v>
      </c>
      <c r="AM1007" s="237"/>
      <c r="AN1007" s="237"/>
      <c r="AO1007" s="237"/>
      <c r="AP1007" s="237"/>
      <c r="AQ1007" s="237"/>
      <c r="AR1007" s="237"/>
      <c r="AS1007" s="237"/>
      <c r="AT1007" s="237"/>
      <c r="AU1007" s="237"/>
      <c r="AV1007" s="237"/>
      <c r="AW1007" s="13"/>
      <c r="AX1007" s="13"/>
    </row>
    <row r="1008" spans="1:50" ht="12.75" customHeight="1" x14ac:dyDescent="0.2">
      <c r="A1008" s="144">
        <f t="shared" si="210"/>
        <v>16</v>
      </c>
      <c r="B1008" s="9">
        <v>985</v>
      </c>
      <c r="C1008" s="213"/>
      <c r="D1008" s="214"/>
      <c r="E1008" s="79" t="str">
        <f>IF(ISBLANK(D1008), "", VLOOKUP(D1008, Z!$A$2:$C$4127, 3, FALSE))</f>
        <v/>
      </c>
      <c r="F1008" s="215"/>
      <c r="G1008" s="216"/>
      <c r="H1008" s="217" t="b">
        <v>0</v>
      </c>
      <c r="I1008" s="217" t="b">
        <v>0</v>
      </c>
      <c r="J1008" s="152" t="str">
        <f t="shared" si="213"/>
        <v>-</v>
      </c>
      <c r="K1008" s="218"/>
      <c r="L1008" s="219"/>
      <c r="M1008" s="220"/>
      <c r="N1008" s="152" t="str">
        <f t="shared" si="214"/>
        <v>-</v>
      </c>
      <c r="O1008" s="221"/>
      <c r="P1008" s="222"/>
      <c r="Q1008" s="214"/>
      <c r="R1008" s="223"/>
      <c r="S1008" s="213"/>
      <c r="T1008" s="214"/>
      <c r="U1008" s="79" t="str">
        <f>IF(ISBLANK(T1008), "", VLOOKUP(T1008, Z!$A$2:$C$4127, 3, FALSE))</f>
        <v/>
      </c>
      <c r="V1008" s="225"/>
      <c r="W1008" s="160">
        <f t="shared" si="215"/>
        <v>0</v>
      </c>
      <c r="X1008" s="237"/>
      <c r="Y1008" s="241">
        <f t="shared" si="216"/>
        <v>0</v>
      </c>
      <c r="Z1008" s="242">
        <f t="shared" si="217"/>
        <v>15</v>
      </c>
      <c r="AA1008" s="242">
        <v>0.75</v>
      </c>
      <c r="AB1008" s="242">
        <f t="shared" si="211"/>
        <v>1.8</v>
      </c>
      <c r="AC1008" s="242">
        <f t="shared" si="218"/>
        <v>43</v>
      </c>
      <c r="AD1008" s="241" t="str" cm="1">
        <f t="array" ref="AD1008">IFERROR(INDEX($AO$26:$AO$35, AF1008), "-")</f>
        <v>-</v>
      </c>
      <c r="AE1008" s="243" cm="1">
        <f t="array" ref="AE1008">IFERROR(INDEX(($AP$26:$AS$35,$AP$36:$AV$40), IF($Y$20="B", MATCH($AF1008, $AN$36:$AN$40, 0), MATCH($AF1008, $AN$26:$AN$35, 0)), MATCH($AK1008, $AP$25:$AV$25, 0), IF($Y$20="B", 2, 1)), 0)</f>
        <v>0</v>
      </c>
      <c r="AF1008" s="244" t="str">
        <f t="shared" si="212"/>
        <v>-</v>
      </c>
      <c r="AG1008" s="244" t="str">
        <f t="shared" si="219"/>
        <v>-</v>
      </c>
      <c r="AH1008" s="245" t="str">
        <f t="shared" si="220"/>
        <v>-</v>
      </c>
      <c r="AI1008" s="245" t="str">
        <f t="shared" si="221"/>
        <v>-</v>
      </c>
      <c r="AJ1008" s="245" t="str" cm="1">
        <f t="array" ref="AJ1008">IF($AG1008=1, IF(ISBLANK($L1008), "!", $L1008), IFERROR(_xlfn.SWITCH(TRUE, AH1008&lt;=0.5, "A", AH1008&lt;=1, "B", AH1008&lt;=1.5, "C", AH1008&lt;=2, "D", AH1008&lt;=2.5, "E", AH1008&lt;=3, "F", AH1008&lt;=1000, "G"), "-"))</f>
        <v>-</v>
      </c>
      <c r="AK1008" s="245" t="str">
        <f t="shared" si="222"/>
        <v>-</v>
      </c>
      <c r="AL1008" s="246" t="str">
        <f t="shared" si="223"/>
        <v>-</v>
      </c>
      <c r="AM1008" s="237"/>
      <c r="AN1008" s="237"/>
      <c r="AO1008" s="237"/>
      <c r="AP1008" s="237"/>
      <c r="AQ1008" s="237"/>
      <c r="AR1008" s="237"/>
      <c r="AS1008" s="237"/>
      <c r="AT1008" s="237"/>
      <c r="AU1008" s="237"/>
      <c r="AV1008" s="237"/>
      <c r="AW1008" s="13"/>
      <c r="AX1008" s="13"/>
    </row>
    <row r="1009" spans="1:50" ht="12.75" customHeight="1" x14ac:dyDescent="0.2">
      <c r="A1009" s="144">
        <f t="shared" si="210"/>
        <v>16</v>
      </c>
      <c r="B1009" s="9">
        <v>986</v>
      </c>
      <c r="C1009" s="213"/>
      <c r="D1009" s="214"/>
      <c r="E1009" s="79" t="str">
        <f>IF(ISBLANK(D1009), "", VLOOKUP(D1009, Z!$A$2:$C$4127, 3, FALSE))</f>
        <v/>
      </c>
      <c r="F1009" s="215"/>
      <c r="G1009" s="216"/>
      <c r="H1009" s="217" t="b">
        <v>0</v>
      </c>
      <c r="I1009" s="217" t="b">
        <v>0</v>
      </c>
      <c r="J1009" s="152" t="str">
        <f t="shared" si="213"/>
        <v>-</v>
      </c>
      <c r="K1009" s="218"/>
      <c r="L1009" s="219"/>
      <c r="M1009" s="220"/>
      <c r="N1009" s="152" t="str">
        <f t="shared" si="214"/>
        <v>-</v>
      </c>
      <c r="O1009" s="221"/>
      <c r="P1009" s="222"/>
      <c r="Q1009" s="214"/>
      <c r="R1009" s="223"/>
      <c r="S1009" s="213"/>
      <c r="T1009" s="214"/>
      <c r="U1009" s="79" t="str">
        <f>IF(ISBLANK(T1009), "", VLOOKUP(T1009, Z!$A$2:$C$4127, 3, FALSE))</f>
        <v/>
      </c>
      <c r="V1009" s="225"/>
      <c r="W1009" s="160">
        <f t="shared" si="215"/>
        <v>0</v>
      </c>
      <c r="X1009" s="237"/>
      <c r="Y1009" s="241">
        <f t="shared" si="216"/>
        <v>0</v>
      </c>
      <c r="Z1009" s="242">
        <f t="shared" si="217"/>
        <v>15</v>
      </c>
      <c r="AA1009" s="242">
        <v>0.75</v>
      </c>
      <c r="AB1009" s="242">
        <f t="shared" si="211"/>
        <v>1.8</v>
      </c>
      <c r="AC1009" s="242">
        <f t="shared" si="218"/>
        <v>43</v>
      </c>
      <c r="AD1009" s="241" t="str" cm="1">
        <f t="array" ref="AD1009">IFERROR(INDEX($AO$26:$AO$35, AF1009), "-")</f>
        <v>-</v>
      </c>
      <c r="AE1009" s="243" cm="1">
        <f t="array" ref="AE1009">IFERROR(INDEX(($AP$26:$AS$35,$AP$36:$AV$40), IF($Y$20="B", MATCH($AF1009, $AN$36:$AN$40, 0), MATCH($AF1009, $AN$26:$AN$35, 0)), MATCH($AK1009, $AP$25:$AV$25, 0), IF($Y$20="B", 2, 1)), 0)</f>
        <v>0</v>
      </c>
      <c r="AF1009" s="244" t="str">
        <f t="shared" si="212"/>
        <v>-</v>
      </c>
      <c r="AG1009" s="244" t="str">
        <f t="shared" si="219"/>
        <v>-</v>
      </c>
      <c r="AH1009" s="245" t="str">
        <f t="shared" si="220"/>
        <v>-</v>
      </c>
      <c r="AI1009" s="245" t="str">
        <f t="shared" si="221"/>
        <v>-</v>
      </c>
      <c r="AJ1009" s="245" t="str" cm="1">
        <f t="array" ref="AJ1009">IF($AG1009=1, IF(ISBLANK($L1009), "!", $L1009), IFERROR(_xlfn.SWITCH(TRUE, AH1009&lt;=0.5, "A", AH1009&lt;=1, "B", AH1009&lt;=1.5, "C", AH1009&lt;=2, "D", AH1009&lt;=2.5, "E", AH1009&lt;=3, "F", AH1009&lt;=1000, "G"), "-"))</f>
        <v>-</v>
      </c>
      <c r="AK1009" s="245" t="str">
        <f t="shared" si="222"/>
        <v>-</v>
      </c>
      <c r="AL1009" s="246" t="str">
        <f t="shared" si="223"/>
        <v>-</v>
      </c>
      <c r="AM1009" s="237"/>
      <c r="AN1009" s="237"/>
      <c r="AO1009" s="237"/>
      <c r="AP1009" s="237"/>
      <c r="AQ1009" s="237"/>
      <c r="AR1009" s="237"/>
      <c r="AS1009" s="237"/>
      <c r="AT1009" s="237"/>
      <c r="AU1009" s="237"/>
      <c r="AV1009" s="237"/>
      <c r="AW1009" s="13"/>
      <c r="AX1009" s="13"/>
    </row>
    <row r="1010" spans="1:50" ht="12.75" customHeight="1" x14ac:dyDescent="0.2">
      <c r="A1010" s="144">
        <f t="shared" si="210"/>
        <v>16</v>
      </c>
      <c r="B1010" s="9">
        <v>987</v>
      </c>
      <c r="C1010" s="213"/>
      <c r="D1010" s="214"/>
      <c r="E1010" s="79" t="str">
        <f>IF(ISBLANK(D1010), "", VLOOKUP(D1010, Z!$A$2:$C$4127, 3, FALSE))</f>
        <v/>
      </c>
      <c r="F1010" s="215"/>
      <c r="G1010" s="216"/>
      <c r="H1010" s="217" t="b">
        <v>0</v>
      </c>
      <c r="I1010" s="217" t="b">
        <v>0</v>
      </c>
      <c r="J1010" s="152" t="str">
        <f t="shared" si="213"/>
        <v>-</v>
      </c>
      <c r="K1010" s="218"/>
      <c r="L1010" s="219"/>
      <c r="M1010" s="220"/>
      <c r="N1010" s="152" t="str">
        <f t="shared" si="214"/>
        <v>-</v>
      </c>
      <c r="O1010" s="221"/>
      <c r="P1010" s="222"/>
      <c r="Q1010" s="214"/>
      <c r="R1010" s="223"/>
      <c r="S1010" s="213"/>
      <c r="T1010" s="214"/>
      <c r="U1010" s="79" t="str">
        <f>IF(ISBLANK(T1010), "", VLOOKUP(T1010, Z!$A$2:$C$4127, 3, FALSE))</f>
        <v/>
      </c>
      <c r="V1010" s="225"/>
      <c r="W1010" s="160">
        <f t="shared" si="215"/>
        <v>0</v>
      </c>
      <c r="X1010" s="237"/>
      <c r="Y1010" s="241">
        <f t="shared" si="216"/>
        <v>0</v>
      </c>
      <c r="Z1010" s="242">
        <f t="shared" si="217"/>
        <v>15</v>
      </c>
      <c r="AA1010" s="242">
        <v>0.75</v>
      </c>
      <c r="AB1010" s="242">
        <f t="shared" si="211"/>
        <v>1.8</v>
      </c>
      <c r="AC1010" s="242">
        <f t="shared" si="218"/>
        <v>43</v>
      </c>
      <c r="AD1010" s="241" t="str" cm="1">
        <f t="array" ref="AD1010">IFERROR(INDEX($AO$26:$AO$35, AF1010), "-")</f>
        <v>-</v>
      </c>
      <c r="AE1010" s="243" cm="1">
        <f t="array" ref="AE1010">IFERROR(INDEX(($AP$26:$AS$35,$AP$36:$AV$40), IF($Y$20="B", MATCH($AF1010, $AN$36:$AN$40, 0), MATCH($AF1010, $AN$26:$AN$35, 0)), MATCH($AK1010, $AP$25:$AV$25, 0), IF($Y$20="B", 2, 1)), 0)</f>
        <v>0</v>
      </c>
      <c r="AF1010" s="244" t="str">
        <f t="shared" si="212"/>
        <v>-</v>
      </c>
      <c r="AG1010" s="244" t="str">
        <f t="shared" si="219"/>
        <v>-</v>
      </c>
      <c r="AH1010" s="245" t="str">
        <f t="shared" si="220"/>
        <v>-</v>
      </c>
      <c r="AI1010" s="245" t="str">
        <f t="shared" si="221"/>
        <v>-</v>
      </c>
      <c r="AJ1010" s="245" t="str" cm="1">
        <f t="array" ref="AJ1010">IF($AG1010=1, IF(ISBLANK($L1010), "!", $L1010), IFERROR(_xlfn.SWITCH(TRUE, AH1010&lt;=0.5, "A", AH1010&lt;=1, "B", AH1010&lt;=1.5, "C", AH1010&lt;=2, "D", AH1010&lt;=2.5, "E", AH1010&lt;=3, "F", AH1010&lt;=1000, "G"), "-"))</f>
        <v>-</v>
      </c>
      <c r="AK1010" s="245" t="str">
        <f t="shared" si="222"/>
        <v>-</v>
      </c>
      <c r="AL1010" s="246" t="str">
        <f t="shared" si="223"/>
        <v>-</v>
      </c>
      <c r="AM1010" s="237"/>
      <c r="AN1010" s="237"/>
      <c r="AO1010" s="237"/>
      <c r="AP1010" s="237"/>
      <c r="AQ1010" s="237"/>
      <c r="AR1010" s="237"/>
      <c r="AS1010" s="237"/>
      <c r="AT1010" s="237"/>
      <c r="AU1010" s="237"/>
      <c r="AV1010" s="237"/>
      <c r="AW1010" s="13"/>
      <c r="AX1010" s="13"/>
    </row>
    <row r="1011" spans="1:50" ht="12.75" customHeight="1" x14ac:dyDescent="0.2">
      <c r="A1011" s="144">
        <f t="shared" si="210"/>
        <v>16</v>
      </c>
      <c r="B1011" s="9">
        <v>988</v>
      </c>
      <c r="C1011" s="213"/>
      <c r="D1011" s="214"/>
      <c r="E1011" s="79" t="str">
        <f>IF(ISBLANK(D1011), "", VLOOKUP(D1011, Z!$A$2:$C$4127, 3, FALSE))</f>
        <v/>
      </c>
      <c r="F1011" s="215"/>
      <c r="G1011" s="216"/>
      <c r="H1011" s="217" t="b">
        <v>0</v>
      </c>
      <c r="I1011" s="217" t="b">
        <v>0</v>
      </c>
      <c r="J1011" s="152" t="str">
        <f t="shared" si="213"/>
        <v>-</v>
      </c>
      <c r="K1011" s="218"/>
      <c r="L1011" s="219"/>
      <c r="M1011" s="220"/>
      <c r="N1011" s="152" t="str">
        <f t="shared" si="214"/>
        <v>-</v>
      </c>
      <c r="O1011" s="221"/>
      <c r="P1011" s="222"/>
      <c r="Q1011" s="214"/>
      <c r="R1011" s="223"/>
      <c r="S1011" s="213"/>
      <c r="T1011" s="214"/>
      <c r="U1011" s="79" t="str">
        <f>IF(ISBLANK(T1011), "", VLOOKUP(T1011, Z!$A$2:$C$4127, 3, FALSE))</f>
        <v/>
      </c>
      <c r="V1011" s="225"/>
      <c r="W1011" s="160">
        <f t="shared" si="215"/>
        <v>0</v>
      </c>
      <c r="X1011" s="237"/>
      <c r="Y1011" s="241">
        <f t="shared" si="216"/>
        <v>0</v>
      </c>
      <c r="Z1011" s="242">
        <f t="shared" si="217"/>
        <v>15</v>
      </c>
      <c r="AA1011" s="242">
        <v>0.75</v>
      </c>
      <c r="AB1011" s="242">
        <f t="shared" si="211"/>
        <v>1.8</v>
      </c>
      <c r="AC1011" s="242">
        <f t="shared" si="218"/>
        <v>43</v>
      </c>
      <c r="AD1011" s="241" t="str" cm="1">
        <f t="array" ref="AD1011">IFERROR(INDEX($AO$26:$AO$35, AF1011), "-")</f>
        <v>-</v>
      </c>
      <c r="AE1011" s="243" cm="1">
        <f t="array" ref="AE1011">IFERROR(INDEX(($AP$26:$AS$35,$AP$36:$AV$40), IF($Y$20="B", MATCH($AF1011, $AN$36:$AN$40, 0), MATCH($AF1011, $AN$26:$AN$35, 0)), MATCH($AK1011, $AP$25:$AV$25, 0), IF($Y$20="B", 2, 1)), 0)</f>
        <v>0</v>
      </c>
      <c r="AF1011" s="244" t="str">
        <f t="shared" si="212"/>
        <v>-</v>
      </c>
      <c r="AG1011" s="244" t="str">
        <f t="shared" si="219"/>
        <v>-</v>
      </c>
      <c r="AH1011" s="245" t="str">
        <f t="shared" si="220"/>
        <v>-</v>
      </c>
      <c r="AI1011" s="245" t="str">
        <f t="shared" si="221"/>
        <v>-</v>
      </c>
      <c r="AJ1011" s="245" t="str" cm="1">
        <f t="array" ref="AJ1011">IF($AG1011=1, IF(ISBLANK($L1011), "!", $L1011), IFERROR(_xlfn.SWITCH(TRUE, AH1011&lt;=0.5, "A", AH1011&lt;=1, "B", AH1011&lt;=1.5, "C", AH1011&lt;=2, "D", AH1011&lt;=2.5, "E", AH1011&lt;=3, "F", AH1011&lt;=1000, "G"), "-"))</f>
        <v>-</v>
      </c>
      <c r="AK1011" s="245" t="str">
        <f t="shared" si="222"/>
        <v>-</v>
      </c>
      <c r="AL1011" s="246" t="str">
        <f t="shared" si="223"/>
        <v>-</v>
      </c>
      <c r="AM1011" s="237"/>
      <c r="AN1011" s="237"/>
      <c r="AO1011" s="237"/>
      <c r="AP1011" s="237"/>
      <c r="AQ1011" s="237"/>
      <c r="AR1011" s="237"/>
      <c r="AS1011" s="237"/>
      <c r="AT1011" s="237"/>
      <c r="AU1011" s="237"/>
      <c r="AV1011" s="237"/>
      <c r="AW1011" s="13"/>
      <c r="AX1011" s="13"/>
    </row>
    <row r="1012" spans="1:50" ht="12.75" customHeight="1" x14ac:dyDescent="0.2">
      <c r="A1012" s="144">
        <f t="shared" si="210"/>
        <v>16</v>
      </c>
      <c r="B1012" s="9">
        <v>989</v>
      </c>
      <c r="C1012" s="213"/>
      <c r="D1012" s="214"/>
      <c r="E1012" s="79" t="str">
        <f>IF(ISBLANK(D1012), "", VLOOKUP(D1012, Z!$A$2:$C$4127, 3, FALSE))</f>
        <v/>
      </c>
      <c r="F1012" s="215"/>
      <c r="G1012" s="216"/>
      <c r="H1012" s="217" t="b">
        <v>0</v>
      </c>
      <c r="I1012" s="217" t="b">
        <v>0</v>
      </c>
      <c r="J1012" s="152" t="str">
        <f t="shared" si="213"/>
        <v>-</v>
      </c>
      <c r="K1012" s="218"/>
      <c r="L1012" s="219"/>
      <c r="M1012" s="220"/>
      <c r="N1012" s="152" t="str">
        <f t="shared" si="214"/>
        <v>-</v>
      </c>
      <c r="O1012" s="221"/>
      <c r="P1012" s="222"/>
      <c r="Q1012" s="214"/>
      <c r="R1012" s="223"/>
      <c r="S1012" s="213"/>
      <c r="T1012" s="214"/>
      <c r="U1012" s="79" t="str">
        <f>IF(ISBLANK(T1012), "", VLOOKUP(T1012, Z!$A$2:$C$4127, 3, FALSE))</f>
        <v/>
      </c>
      <c r="V1012" s="225"/>
      <c r="W1012" s="160">
        <f t="shared" si="215"/>
        <v>0</v>
      </c>
      <c r="X1012" s="237"/>
      <c r="Y1012" s="241">
        <f t="shared" si="216"/>
        <v>0</v>
      </c>
      <c r="Z1012" s="242">
        <f t="shared" si="217"/>
        <v>15</v>
      </c>
      <c r="AA1012" s="242">
        <v>0.75</v>
      </c>
      <c r="AB1012" s="242">
        <f t="shared" si="211"/>
        <v>1.8</v>
      </c>
      <c r="AC1012" s="242">
        <f t="shared" si="218"/>
        <v>43</v>
      </c>
      <c r="AD1012" s="241" t="str" cm="1">
        <f t="array" ref="AD1012">IFERROR(INDEX($AO$26:$AO$35, AF1012), "-")</f>
        <v>-</v>
      </c>
      <c r="AE1012" s="243" cm="1">
        <f t="array" ref="AE1012">IFERROR(INDEX(($AP$26:$AS$35,$AP$36:$AV$40), IF($Y$20="B", MATCH($AF1012, $AN$36:$AN$40, 0), MATCH($AF1012, $AN$26:$AN$35, 0)), MATCH($AK1012, $AP$25:$AV$25, 0), IF($Y$20="B", 2, 1)), 0)</f>
        <v>0</v>
      </c>
      <c r="AF1012" s="244" t="str">
        <f t="shared" si="212"/>
        <v>-</v>
      </c>
      <c r="AG1012" s="244" t="str">
        <f t="shared" si="219"/>
        <v>-</v>
      </c>
      <c r="AH1012" s="245" t="str">
        <f t="shared" si="220"/>
        <v>-</v>
      </c>
      <c r="AI1012" s="245" t="str">
        <f t="shared" si="221"/>
        <v>-</v>
      </c>
      <c r="AJ1012" s="245" t="str" cm="1">
        <f t="array" ref="AJ1012">IF($AG1012=1, IF(ISBLANK($L1012), "!", $L1012), IFERROR(_xlfn.SWITCH(TRUE, AH1012&lt;=0.5, "A", AH1012&lt;=1, "B", AH1012&lt;=1.5, "C", AH1012&lt;=2, "D", AH1012&lt;=2.5, "E", AH1012&lt;=3, "F", AH1012&lt;=1000, "G"), "-"))</f>
        <v>-</v>
      </c>
      <c r="AK1012" s="245" t="str">
        <f t="shared" si="222"/>
        <v>-</v>
      </c>
      <c r="AL1012" s="246" t="str">
        <f t="shared" si="223"/>
        <v>-</v>
      </c>
      <c r="AM1012" s="237"/>
      <c r="AN1012" s="237"/>
      <c r="AO1012" s="237"/>
      <c r="AP1012" s="237"/>
      <c r="AQ1012" s="237"/>
      <c r="AR1012" s="237"/>
      <c r="AS1012" s="237"/>
      <c r="AT1012" s="237"/>
      <c r="AU1012" s="237"/>
      <c r="AV1012" s="237"/>
      <c r="AW1012" s="13"/>
      <c r="AX1012" s="13"/>
    </row>
    <row r="1013" spans="1:50" ht="12.75" customHeight="1" x14ac:dyDescent="0.2">
      <c r="A1013" s="144">
        <f t="shared" si="210"/>
        <v>16</v>
      </c>
      <c r="B1013" s="9">
        <v>990</v>
      </c>
      <c r="C1013" s="213"/>
      <c r="D1013" s="214"/>
      <c r="E1013" s="79" t="str">
        <f>IF(ISBLANK(D1013), "", VLOOKUP(D1013, Z!$A$2:$C$4127, 3, FALSE))</f>
        <v/>
      </c>
      <c r="F1013" s="215"/>
      <c r="G1013" s="216"/>
      <c r="H1013" s="217" t="b">
        <v>0</v>
      </c>
      <c r="I1013" s="217" t="b">
        <v>0</v>
      </c>
      <c r="J1013" s="152" t="str">
        <f t="shared" si="213"/>
        <v>-</v>
      </c>
      <c r="K1013" s="218"/>
      <c r="L1013" s="219"/>
      <c r="M1013" s="220"/>
      <c r="N1013" s="152" t="str">
        <f t="shared" si="214"/>
        <v>-</v>
      </c>
      <c r="O1013" s="221"/>
      <c r="P1013" s="222"/>
      <c r="Q1013" s="214"/>
      <c r="R1013" s="223"/>
      <c r="S1013" s="213"/>
      <c r="T1013" s="214"/>
      <c r="U1013" s="79" t="str">
        <f>IF(ISBLANK(T1013), "", VLOOKUP(T1013, Z!$A$2:$C$4127, 3, FALSE))</f>
        <v/>
      </c>
      <c r="V1013" s="225"/>
      <c r="W1013" s="160">
        <f t="shared" si="215"/>
        <v>0</v>
      </c>
      <c r="X1013" s="237"/>
      <c r="Y1013" s="241">
        <f t="shared" si="216"/>
        <v>0</v>
      </c>
      <c r="Z1013" s="242">
        <f t="shared" si="217"/>
        <v>15</v>
      </c>
      <c r="AA1013" s="242">
        <v>0.75</v>
      </c>
      <c r="AB1013" s="242">
        <f t="shared" si="211"/>
        <v>1.8</v>
      </c>
      <c r="AC1013" s="242">
        <f t="shared" si="218"/>
        <v>43</v>
      </c>
      <c r="AD1013" s="241" t="str" cm="1">
        <f t="array" ref="AD1013">IFERROR(INDEX($AO$26:$AO$35, AF1013), "-")</f>
        <v>-</v>
      </c>
      <c r="AE1013" s="243" cm="1">
        <f t="array" ref="AE1013">IFERROR(INDEX(($AP$26:$AS$35,$AP$36:$AV$40), IF($Y$20="B", MATCH($AF1013, $AN$36:$AN$40, 0), MATCH($AF1013, $AN$26:$AN$35, 0)), MATCH($AK1013, $AP$25:$AV$25, 0), IF($Y$20="B", 2, 1)), 0)</f>
        <v>0</v>
      </c>
      <c r="AF1013" s="244" t="str">
        <f t="shared" si="212"/>
        <v>-</v>
      </c>
      <c r="AG1013" s="244" t="str">
        <f t="shared" si="219"/>
        <v>-</v>
      </c>
      <c r="AH1013" s="245" t="str">
        <f t="shared" si="220"/>
        <v>-</v>
      </c>
      <c r="AI1013" s="245" t="str">
        <f t="shared" si="221"/>
        <v>-</v>
      </c>
      <c r="AJ1013" s="245" t="str" cm="1">
        <f t="array" ref="AJ1013">IF($AG1013=1, IF(ISBLANK($L1013), "!", $L1013), IFERROR(_xlfn.SWITCH(TRUE, AH1013&lt;=0.5, "A", AH1013&lt;=1, "B", AH1013&lt;=1.5, "C", AH1013&lt;=2, "D", AH1013&lt;=2.5, "E", AH1013&lt;=3, "F", AH1013&lt;=1000, "G"), "-"))</f>
        <v>-</v>
      </c>
      <c r="AK1013" s="245" t="str">
        <f t="shared" si="222"/>
        <v>-</v>
      </c>
      <c r="AL1013" s="246" t="str">
        <f t="shared" si="223"/>
        <v>-</v>
      </c>
      <c r="AM1013" s="237"/>
      <c r="AN1013" s="237"/>
      <c r="AO1013" s="237"/>
      <c r="AP1013" s="237"/>
      <c r="AQ1013" s="237"/>
      <c r="AR1013" s="237"/>
      <c r="AS1013" s="237"/>
      <c r="AT1013" s="237"/>
      <c r="AU1013" s="237"/>
      <c r="AV1013" s="237"/>
      <c r="AW1013" s="13"/>
      <c r="AX1013" s="13"/>
    </row>
    <row r="1014" spans="1:50" ht="12.75" customHeight="1" x14ac:dyDescent="0.2">
      <c r="A1014" s="144">
        <f t="shared" si="210"/>
        <v>16</v>
      </c>
      <c r="B1014" s="9">
        <v>991</v>
      </c>
      <c r="C1014" s="213"/>
      <c r="D1014" s="214"/>
      <c r="E1014" s="79" t="str">
        <f>IF(ISBLANK(D1014), "", VLOOKUP(D1014, Z!$A$2:$C$4127, 3, FALSE))</f>
        <v/>
      </c>
      <c r="F1014" s="215"/>
      <c r="G1014" s="216"/>
      <c r="H1014" s="217" t="b">
        <v>0</v>
      </c>
      <c r="I1014" s="217" t="b">
        <v>0</v>
      </c>
      <c r="J1014" s="152" t="str">
        <f t="shared" si="213"/>
        <v>-</v>
      </c>
      <c r="K1014" s="218"/>
      <c r="L1014" s="219"/>
      <c r="M1014" s="220"/>
      <c r="N1014" s="152" t="str">
        <f t="shared" si="214"/>
        <v>-</v>
      </c>
      <c r="O1014" s="221"/>
      <c r="P1014" s="222"/>
      <c r="Q1014" s="214"/>
      <c r="R1014" s="223"/>
      <c r="S1014" s="213"/>
      <c r="T1014" s="214"/>
      <c r="U1014" s="79" t="str">
        <f>IF(ISBLANK(T1014), "", VLOOKUP(T1014, Z!$A$2:$C$4127, 3, FALSE))</f>
        <v/>
      </c>
      <c r="V1014" s="225"/>
      <c r="W1014" s="160">
        <f t="shared" si="215"/>
        <v>0</v>
      </c>
      <c r="X1014" s="237"/>
      <c r="Y1014" s="241">
        <f t="shared" si="216"/>
        <v>0</v>
      </c>
      <c r="Z1014" s="242">
        <f t="shared" si="217"/>
        <v>15</v>
      </c>
      <c r="AA1014" s="242">
        <v>0.75</v>
      </c>
      <c r="AB1014" s="242">
        <f t="shared" si="211"/>
        <v>1.8</v>
      </c>
      <c r="AC1014" s="242">
        <f t="shared" si="218"/>
        <v>43</v>
      </c>
      <c r="AD1014" s="241" t="str" cm="1">
        <f t="array" ref="AD1014">IFERROR(INDEX($AO$26:$AO$35, AF1014), "-")</f>
        <v>-</v>
      </c>
      <c r="AE1014" s="243" cm="1">
        <f t="array" ref="AE1014">IFERROR(INDEX(($AP$26:$AS$35,$AP$36:$AV$40), IF($Y$20="B", MATCH($AF1014, $AN$36:$AN$40, 0), MATCH($AF1014, $AN$26:$AN$35, 0)), MATCH($AK1014, $AP$25:$AV$25, 0), IF($Y$20="B", 2, 1)), 0)</f>
        <v>0</v>
      </c>
      <c r="AF1014" s="244" t="str">
        <f t="shared" si="212"/>
        <v>-</v>
      </c>
      <c r="AG1014" s="244" t="str">
        <f t="shared" si="219"/>
        <v>-</v>
      </c>
      <c r="AH1014" s="245" t="str">
        <f t="shared" si="220"/>
        <v>-</v>
      </c>
      <c r="AI1014" s="245" t="str">
        <f t="shared" si="221"/>
        <v>-</v>
      </c>
      <c r="AJ1014" s="245" t="str" cm="1">
        <f t="array" ref="AJ1014">IF($AG1014=1, IF(ISBLANK($L1014), "!", $L1014), IFERROR(_xlfn.SWITCH(TRUE, AH1014&lt;=0.5, "A", AH1014&lt;=1, "B", AH1014&lt;=1.5, "C", AH1014&lt;=2, "D", AH1014&lt;=2.5, "E", AH1014&lt;=3, "F", AH1014&lt;=1000, "G"), "-"))</f>
        <v>-</v>
      </c>
      <c r="AK1014" s="245" t="str">
        <f t="shared" si="222"/>
        <v>-</v>
      </c>
      <c r="AL1014" s="246" t="str">
        <f t="shared" si="223"/>
        <v>-</v>
      </c>
      <c r="AM1014" s="237"/>
      <c r="AN1014" s="237"/>
      <c r="AO1014" s="237"/>
      <c r="AP1014" s="237"/>
      <c r="AQ1014" s="237"/>
      <c r="AR1014" s="237"/>
      <c r="AS1014" s="237"/>
      <c r="AT1014" s="237"/>
      <c r="AU1014" s="237"/>
      <c r="AV1014" s="237"/>
      <c r="AW1014" s="13"/>
      <c r="AX1014" s="13"/>
    </row>
    <row r="1015" spans="1:50" ht="12.75" customHeight="1" x14ac:dyDescent="0.2">
      <c r="A1015" s="144">
        <f t="shared" si="210"/>
        <v>16</v>
      </c>
      <c r="B1015" s="9">
        <v>992</v>
      </c>
      <c r="C1015" s="213"/>
      <c r="D1015" s="214"/>
      <c r="E1015" s="79" t="str">
        <f>IF(ISBLANK(D1015), "", VLOOKUP(D1015, Z!$A$2:$C$4127, 3, FALSE))</f>
        <v/>
      </c>
      <c r="F1015" s="215"/>
      <c r="G1015" s="216"/>
      <c r="H1015" s="217" t="b">
        <v>0</v>
      </c>
      <c r="I1015" s="217" t="b">
        <v>0</v>
      </c>
      <c r="J1015" s="152" t="str">
        <f t="shared" si="213"/>
        <v>-</v>
      </c>
      <c r="K1015" s="218"/>
      <c r="L1015" s="219"/>
      <c r="M1015" s="220"/>
      <c r="N1015" s="152" t="str">
        <f t="shared" si="214"/>
        <v>-</v>
      </c>
      <c r="O1015" s="221"/>
      <c r="P1015" s="222"/>
      <c r="Q1015" s="214"/>
      <c r="R1015" s="223"/>
      <c r="S1015" s="213"/>
      <c r="T1015" s="214"/>
      <c r="U1015" s="79" t="str">
        <f>IF(ISBLANK(T1015), "", VLOOKUP(T1015, Z!$A$2:$C$4127, 3, FALSE))</f>
        <v/>
      </c>
      <c r="V1015" s="225"/>
      <c r="W1015" s="160">
        <f t="shared" si="215"/>
        <v>0</v>
      </c>
      <c r="X1015" s="237"/>
      <c r="Y1015" s="241">
        <f t="shared" si="216"/>
        <v>0</v>
      </c>
      <c r="Z1015" s="242">
        <f t="shared" si="217"/>
        <v>15</v>
      </c>
      <c r="AA1015" s="242">
        <v>0.75</v>
      </c>
      <c r="AB1015" s="242">
        <f t="shared" si="211"/>
        <v>1.8</v>
      </c>
      <c r="AC1015" s="242">
        <f t="shared" si="218"/>
        <v>43</v>
      </c>
      <c r="AD1015" s="241" t="str" cm="1">
        <f t="array" ref="AD1015">IFERROR(INDEX($AO$26:$AO$35, AF1015), "-")</f>
        <v>-</v>
      </c>
      <c r="AE1015" s="243" cm="1">
        <f t="array" ref="AE1015">IFERROR(INDEX(($AP$26:$AS$35,$AP$36:$AV$40), IF($Y$20="B", MATCH($AF1015, $AN$36:$AN$40, 0), MATCH($AF1015, $AN$26:$AN$35, 0)), MATCH($AK1015, $AP$25:$AV$25, 0), IF($Y$20="B", 2, 1)), 0)</f>
        <v>0</v>
      </c>
      <c r="AF1015" s="244" t="str">
        <f t="shared" si="212"/>
        <v>-</v>
      </c>
      <c r="AG1015" s="244" t="str">
        <f t="shared" si="219"/>
        <v>-</v>
      </c>
      <c r="AH1015" s="245" t="str">
        <f t="shared" si="220"/>
        <v>-</v>
      </c>
      <c r="AI1015" s="245" t="str">
        <f t="shared" si="221"/>
        <v>-</v>
      </c>
      <c r="AJ1015" s="245" t="str" cm="1">
        <f t="array" ref="AJ1015">IF($AG1015=1, IF(ISBLANK($L1015), "!", $L1015), IFERROR(_xlfn.SWITCH(TRUE, AH1015&lt;=0.5, "A", AH1015&lt;=1, "B", AH1015&lt;=1.5, "C", AH1015&lt;=2, "D", AH1015&lt;=2.5, "E", AH1015&lt;=3, "F", AH1015&lt;=1000, "G"), "-"))</f>
        <v>-</v>
      </c>
      <c r="AK1015" s="245" t="str">
        <f t="shared" si="222"/>
        <v>-</v>
      </c>
      <c r="AL1015" s="246" t="str">
        <f t="shared" si="223"/>
        <v>-</v>
      </c>
      <c r="AM1015" s="237"/>
      <c r="AN1015" s="237"/>
      <c r="AO1015" s="237"/>
      <c r="AP1015" s="237"/>
      <c r="AQ1015" s="237"/>
      <c r="AR1015" s="237"/>
      <c r="AS1015" s="237"/>
      <c r="AT1015" s="237"/>
      <c r="AU1015" s="237"/>
      <c r="AV1015" s="237"/>
      <c r="AW1015" s="13"/>
      <c r="AX1015" s="13"/>
    </row>
    <row r="1016" spans="1:50" ht="12.75" customHeight="1" x14ac:dyDescent="0.2">
      <c r="A1016" s="144">
        <f t="shared" si="210"/>
        <v>16</v>
      </c>
      <c r="B1016" s="9">
        <v>993</v>
      </c>
      <c r="C1016" s="213"/>
      <c r="D1016" s="214"/>
      <c r="E1016" s="79" t="str">
        <f>IF(ISBLANK(D1016), "", VLOOKUP(D1016, Z!$A$2:$C$4127, 3, FALSE))</f>
        <v/>
      </c>
      <c r="F1016" s="215"/>
      <c r="G1016" s="216"/>
      <c r="H1016" s="217" t="b">
        <v>0</v>
      </c>
      <c r="I1016" s="217" t="b">
        <v>0</v>
      </c>
      <c r="J1016" s="152" t="str">
        <f t="shared" si="213"/>
        <v>-</v>
      </c>
      <c r="K1016" s="218"/>
      <c r="L1016" s="219"/>
      <c r="M1016" s="220"/>
      <c r="N1016" s="152" t="str">
        <f t="shared" si="214"/>
        <v>-</v>
      </c>
      <c r="O1016" s="221"/>
      <c r="P1016" s="222"/>
      <c r="Q1016" s="214"/>
      <c r="R1016" s="223"/>
      <c r="S1016" s="213"/>
      <c r="T1016" s="214"/>
      <c r="U1016" s="79" t="str">
        <f>IF(ISBLANK(T1016), "", VLOOKUP(T1016, Z!$A$2:$C$4127, 3, FALSE))</f>
        <v/>
      </c>
      <c r="V1016" s="225"/>
      <c r="W1016" s="160">
        <f t="shared" si="215"/>
        <v>0</v>
      </c>
      <c r="X1016" s="237"/>
      <c r="Y1016" s="241">
        <f t="shared" si="216"/>
        <v>0</v>
      </c>
      <c r="Z1016" s="242">
        <f t="shared" si="217"/>
        <v>15</v>
      </c>
      <c r="AA1016" s="242">
        <v>0.75</v>
      </c>
      <c r="AB1016" s="242">
        <f t="shared" si="211"/>
        <v>1.8</v>
      </c>
      <c r="AC1016" s="242">
        <f t="shared" si="218"/>
        <v>43</v>
      </c>
      <c r="AD1016" s="241" t="str" cm="1">
        <f t="array" ref="AD1016">IFERROR(INDEX($AO$26:$AO$35, AF1016), "-")</f>
        <v>-</v>
      </c>
      <c r="AE1016" s="243" cm="1">
        <f t="array" ref="AE1016">IFERROR(INDEX(($AP$26:$AS$35,$AP$36:$AV$40), IF($Y$20="B", MATCH($AF1016, $AN$36:$AN$40, 0), MATCH($AF1016, $AN$26:$AN$35, 0)), MATCH($AK1016, $AP$25:$AV$25, 0), IF($Y$20="B", 2, 1)), 0)</f>
        <v>0</v>
      </c>
      <c r="AF1016" s="244" t="str">
        <f t="shared" si="212"/>
        <v>-</v>
      </c>
      <c r="AG1016" s="244" t="str">
        <f t="shared" si="219"/>
        <v>-</v>
      </c>
      <c r="AH1016" s="245" t="str">
        <f t="shared" si="220"/>
        <v>-</v>
      </c>
      <c r="AI1016" s="245" t="str">
        <f t="shared" si="221"/>
        <v>-</v>
      </c>
      <c r="AJ1016" s="245" t="str" cm="1">
        <f t="array" ref="AJ1016">IF($AG1016=1, IF(ISBLANK($L1016), "!", $L1016), IFERROR(_xlfn.SWITCH(TRUE, AH1016&lt;=0.5, "A", AH1016&lt;=1, "B", AH1016&lt;=1.5, "C", AH1016&lt;=2, "D", AH1016&lt;=2.5, "E", AH1016&lt;=3, "F", AH1016&lt;=1000, "G"), "-"))</f>
        <v>-</v>
      </c>
      <c r="AK1016" s="245" t="str">
        <f t="shared" si="222"/>
        <v>-</v>
      </c>
      <c r="AL1016" s="246" t="str">
        <f t="shared" si="223"/>
        <v>-</v>
      </c>
      <c r="AM1016" s="237"/>
      <c r="AN1016" s="237"/>
      <c r="AO1016" s="237"/>
      <c r="AP1016" s="237"/>
      <c r="AQ1016" s="237"/>
      <c r="AR1016" s="237"/>
      <c r="AS1016" s="237"/>
      <c r="AT1016" s="237"/>
      <c r="AU1016" s="237"/>
      <c r="AV1016" s="237"/>
      <c r="AW1016" s="13"/>
      <c r="AX1016" s="13"/>
    </row>
    <row r="1017" spans="1:50" ht="12.75" customHeight="1" x14ac:dyDescent="0.2">
      <c r="A1017" s="144">
        <f t="shared" si="210"/>
        <v>16</v>
      </c>
      <c r="B1017" s="9">
        <v>994</v>
      </c>
      <c r="C1017" s="213"/>
      <c r="D1017" s="214"/>
      <c r="E1017" s="79" t="str">
        <f>IF(ISBLANK(D1017), "", VLOOKUP(D1017, Z!$A$2:$C$4127, 3, FALSE))</f>
        <v/>
      </c>
      <c r="F1017" s="215"/>
      <c r="G1017" s="216"/>
      <c r="H1017" s="217" t="b">
        <v>0</v>
      </c>
      <c r="I1017" s="217" t="b">
        <v>0</v>
      </c>
      <c r="J1017" s="152" t="str">
        <f t="shared" si="213"/>
        <v>-</v>
      </c>
      <c r="K1017" s="218"/>
      <c r="L1017" s="219"/>
      <c r="M1017" s="220"/>
      <c r="N1017" s="152" t="str">
        <f t="shared" si="214"/>
        <v>-</v>
      </c>
      <c r="O1017" s="221"/>
      <c r="P1017" s="222"/>
      <c r="Q1017" s="214"/>
      <c r="R1017" s="223"/>
      <c r="S1017" s="213"/>
      <c r="T1017" s="214"/>
      <c r="U1017" s="79" t="str">
        <f>IF(ISBLANK(T1017), "", VLOOKUP(T1017, Z!$A$2:$C$4127, 3, FALSE))</f>
        <v/>
      </c>
      <c r="V1017" s="225"/>
      <c r="W1017" s="160">
        <f t="shared" si="215"/>
        <v>0</v>
      </c>
      <c r="X1017" s="237"/>
      <c r="Y1017" s="241">
        <f t="shared" si="216"/>
        <v>0</v>
      </c>
      <c r="Z1017" s="242">
        <f t="shared" si="217"/>
        <v>15</v>
      </c>
      <c r="AA1017" s="242">
        <v>0.75</v>
      </c>
      <c r="AB1017" s="242">
        <f t="shared" si="211"/>
        <v>1.8</v>
      </c>
      <c r="AC1017" s="242">
        <f t="shared" si="218"/>
        <v>43</v>
      </c>
      <c r="AD1017" s="241" t="str" cm="1">
        <f t="array" ref="AD1017">IFERROR(INDEX($AO$26:$AO$35, AF1017), "-")</f>
        <v>-</v>
      </c>
      <c r="AE1017" s="243" cm="1">
        <f t="array" ref="AE1017">IFERROR(INDEX(($AP$26:$AS$35,$AP$36:$AV$40), IF($Y$20="B", MATCH($AF1017, $AN$36:$AN$40, 0), MATCH($AF1017, $AN$26:$AN$35, 0)), MATCH($AK1017, $AP$25:$AV$25, 0), IF($Y$20="B", 2, 1)), 0)</f>
        <v>0</v>
      </c>
      <c r="AF1017" s="244" t="str">
        <f t="shared" si="212"/>
        <v>-</v>
      </c>
      <c r="AG1017" s="244" t="str">
        <f t="shared" si="219"/>
        <v>-</v>
      </c>
      <c r="AH1017" s="245" t="str">
        <f t="shared" si="220"/>
        <v>-</v>
      </c>
      <c r="AI1017" s="245" t="str">
        <f t="shared" si="221"/>
        <v>-</v>
      </c>
      <c r="AJ1017" s="245" t="str" cm="1">
        <f t="array" ref="AJ1017">IF($AG1017=1, IF(ISBLANK($L1017), "!", $L1017), IFERROR(_xlfn.SWITCH(TRUE, AH1017&lt;=0.5, "A", AH1017&lt;=1, "B", AH1017&lt;=1.5, "C", AH1017&lt;=2, "D", AH1017&lt;=2.5, "E", AH1017&lt;=3, "F", AH1017&lt;=1000, "G"), "-"))</f>
        <v>-</v>
      </c>
      <c r="AK1017" s="245" t="str">
        <f t="shared" si="222"/>
        <v>-</v>
      </c>
      <c r="AL1017" s="246" t="str">
        <f t="shared" si="223"/>
        <v>-</v>
      </c>
      <c r="AM1017" s="237"/>
      <c r="AN1017" s="237"/>
      <c r="AO1017" s="237"/>
      <c r="AP1017" s="237"/>
      <c r="AQ1017" s="237"/>
      <c r="AR1017" s="237"/>
      <c r="AS1017" s="237"/>
      <c r="AT1017" s="237"/>
      <c r="AU1017" s="237"/>
      <c r="AV1017" s="237"/>
      <c r="AW1017" s="13"/>
      <c r="AX1017" s="13"/>
    </row>
    <row r="1018" spans="1:50" ht="12.75" customHeight="1" x14ac:dyDescent="0.2">
      <c r="A1018" s="144">
        <f t="shared" si="210"/>
        <v>16</v>
      </c>
      <c r="B1018" s="9">
        <v>995</v>
      </c>
      <c r="C1018" s="213"/>
      <c r="D1018" s="214"/>
      <c r="E1018" s="79" t="str">
        <f>IF(ISBLANK(D1018), "", VLOOKUP(D1018, Z!$A$2:$C$4127, 3, FALSE))</f>
        <v/>
      </c>
      <c r="F1018" s="215"/>
      <c r="G1018" s="216"/>
      <c r="H1018" s="217" t="b">
        <v>0</v>
      </c>
      <c r="I1018" s="217" t="b">
        <v>0</v>
      </c>
      <c r="J1018" s="152" t="str">
        <f t="shared" si="213"/>
        <v>-</v>
      </c>
      <c r="K1018" s="218"/>
      <c r="L1018" s="219"/>
      <c r="M1018" s="220"/>
      <c r="N1018" s="152" t="str">
        <f t="shared" si="214"/>
        <v>-</v>
      </c>
      <c r="O1018" s="221"/>
      <c r="P1018" s="222"/>
      <c r="Q1018" s="214"/>
      <c r="R1018" s="223"/>
      <c r="S1018" s="213"/>
      <c r="T1018" s="214"/>
      <c r="U1018" s="79" t="str">
        <f>IF(ISBLANK(T1018), "", VLOOKUP(T1018, Z!$A$2:$C$4127, 3, FALSE))</f>
        <v/>
      </c>
      <c r="V1018" s="225"/>
      <c r="W1018" s="160">
        <f t="shared" si="215"/>
        <v>0</v>
      </c>
      <c r="X1018" s="237"/>
      <c r="Y1018" s="241">
        <f t="shared" si="216"/>
        <v>0</v>
      </c>
      <c r="Z1018" s="242">
        <f t="shared" si="217"/>
        <v>15</v>
      </c>
      <c r="AA1018" s="242">
        <v>0.75</v>
      </c>
      <c r="AB1018" s="242">
        <f t="shared" si="211"/>
        <v>1.8</v>
      </c>
      <c r="AC1018" s="242">
        <f t="shared" si="218"/>
        <v>43</v>
      </c>
      <c r="AD1018" s="241" t="str" cm="1">
        <f t="array" ref="AD1018">IFERROR(INDEX($AO$26:$AO$35, AF1018), "-")</f>
        <v>-</v>
      </c>
      <c r="AE1018" s="243" cm="1">
        <f t="array" ref="AE1018">IFERROR(INDEX(($AP$26:$AS$35,$AP$36:$AV$40), IF($Y$20="B", MATCH($AF1018, $AN$36:$AN$40, 0), MATCH($AF1018, $AN$26:$AN$35, 0)), MATCH($AK1018, $AP$25:$AV$25, 0), IF($Y$20="B", 2, 1)), 0)</f>
        <v>0</v>
      </c>
      <c r="AF1018" s="244" t="str">
        <f t="shared" si="212"/>
        <v>-</v>
      </c>
      <c r="AG1018" s="244" t="str">
        <f t="shared" si="219"/>
        <v>-</v>
      </c>
      <c r="AH1018" s="245" t="str">
        <f t="shared" si="220"/>
        <v>-</v>
      </c>
      <c r="AI1018" s="245" t="str">
        <f t="shared" si="221"/>
        <v>-</v>
      </c>
      <c r="AJ1018" s="245" t="str" cm="1">
        <f t="array" ref="AJ1018">IF($AG1018=1, IF(ISBLANK($L1018), "!", $L1018), IFERROR(_xlfn.SWITCH(TRUE, AH1018&lt;=0.5, "A", AH1018&lt;=1, "B", AH1018&lt;=1.5, "C", AH1018&lt;=2, "D", AH1018&lt;=2.5, "E", AH1018&lt;=3, "F", AH1018&lt;=1000, "G"), "-"))</f>
        <v>-</v>
      </c>
      <c r="AK1018" s="245" t="str">
        <f t="shared" si="222"/>
        <v>-</v>
      </c>
      <c r="AL1018" s="246" t="str">
        <f t="shared" si="223"/>
        <v>-</v>
      </c>
      <c r="AM1018" s="237"/>
      <c r="AN1018" s="237"/>
      <c r="AO1018" s="237"/>
      <c r="AP1018" s="237"/>
      <c r="AQ1018" s="237"/>
      <c r="AR1018" s="237"/>
      <c r="AS1018" s="237"/>
      <c r="AT1018" s="237"/>
      <c r="AU1018" s="237"/>
      <c r="AV1018" s="237"/>
      <c r="AW1018" s="13"/>
      <c r="AX1018" s="13"/>
    </row>
    <row r="1019" spans="1:50" ht="12.75" customHeight="1" x14ac:dyDescent="0.2">
      <c r="A1019" s="144">
        <f t="shared" si="210"/>
        <v>16</v>
      </c>
      <c r="B1019" s="9">
        <v>996</v>
      </c>
      <c r="C1019" s="213"/>
      <c r="D1019" s="214"/>
      <c r="E1019" s="79" t="str">
        <f>IF(ISBLANK(D1019), "", VLOOKUP(D1019, Z!$A$2:$C$4127, 3, FALSE))</f>
        <v/>
      </c>
      <c r="F1019" s="215"/>
      <c r="G1019" s="216"/>
      <c r="H1019" s="217" t="b">
        <v>0</v>
      </c>
      <c r="I1019" s="217" t="b">
        <v>0</v>
      </c>
      <c r="J1019" s="152" t="str">
        <f t="shared" si="213"/>
        <v>-</v>
      </c>
      <c r="K1019" s="218"/>
      <c r="L1019" s="219"/>
      <c r="M1019" s="220"/>
      <c r="N1019" s="152" t="str">
        <f t="shared" si="214"/>
        <v>-</v>
      </c>
      <c r="O1019" s="221"/>
      <c r="P1019" s="222"/>
      <c r="Q1019" s="214"/>
      <c r="R1019" s="223"/>
      <c r="S1019" s="213"/>
      <c r="T1019" s="214"/>
      <c r="U1019" s="79" t="str">
        <f>IF(ISBLANK(T1019), "", VLOOKUP(T1019, Z!$A$2:$C$4127, 3, FALSE))</f>
        <v/>
      </c>
      <c r="V1019" s="225"/>
      <c r="W1019" s="160">
        <f t="shared" si="215"/>
        <v>0</v>
      </c>
      <c r="X1019" s="237"/>
      <c r="Y1019" s="241">
        <f t="shared" si="216"/>
        <v>0</v>
      </c>
      <c r="Z1019" s="242">
        <f t="shared" si="217"/>
        <v>15</v>
      </c>
      <c r="AA1019" s="242">
        <v>0.75</v>
      </c>
      <c r="AB1019" s="242">
        <f t="shared" si="211"/>
        <v>1.8</v>
      </c>
      <c r="AC1019" s="242">
        <f t="shared" si="218"/>
        <v>43</v>
      </c>
      <c r="AD1019" s="241" t="str" cm="1">
        <f t="array" ref="AD1019">IFERROR(INDEX($AO$26:$AO$35, AF1019), "-")</f>
        <v>-</v>
      </c>
      <c r="AE1019" s="243" cm="1">
        <f t="array" ref="AE1019">IFERROR(INDEX(($AP$26:$AS$35,$AP$36:$AV$40), IF($Y$20="B", MATCH($AF1019, $AN$36:$AN$40, 0), MATCH($AF1019, $AN$26:$AN$35, 0)), MATCH($AK1019, $AP$25:$AV$25, 0), IF($Y$20="B", 2, 1)), 0)</f>
        <v>0</v>
      </c>
      <c r="AF1019" s="244" t="str">
        <f t="shared" si="212"/>
        <v>-</v>
      </c>
      <c r="AG1019" s="244" t="str">
        <f t="shared" si="219"/>
        <v>-</v>
      </c>
      <c r="AH1019" s="245" t="str">
        <f t="shared" si="220"/>
        <v>-</v>
      </c>
      <c r="AI1019" s="245" t="str">
        <f t="shared" si="221"/>
        <v>-</v>
      </c>
      <c r="AJ1019" s="245" t="str" cm="1">
        <f t="array" ref="AJ1019">IF($AG1019=1, IF(ISBLANK($L1019), "!", $L1019), IFERROR(_xlfn.SWITCH(TRUE, AH1019&lt;=0.5, "A", AH1019&lt;=1, "B", AH1019&lt;=1.5, "C", AH1019&lt;=2, "D", AH1019&lt;=2.5, "E", AH1019&lt;=3, "F", AH1019&lt;=1000, "G"), "-"))</f>
        <v>-</v>
      </c>
      <c r="AK1019" s="245" t="str">
        <f t="shared" si="222"/>
        <v>-</v>
      </c>
      <c r="AL1019" s="246" t="str">
        <f t="shared" si="223"/>
        <v>-</v>
      </c>
      <c r="AM1019" s="237"/>
      <c r="AN1019" s="237"/>
      <c r="AO1019" s="237"/>
      <c r="AP1019" s="237"/>
      <c r="AQ1019" s="237"/>
      <c r="AR1019" s="237"/>
      <c r="AS1019" s="237"/>
      <c r="AT1019" s="237"/>
      <c r="AU1019" s="237"/>
      <c r="AV1019" s="237"/>
      <c r="AW1019" s="13"/>
      <c r="AX1019" s="13"/>
    </row>
    <row r="1020" spans="1:50" ht="12.75" customHeight="1" x14ac:dyDescent="0.2">
      <c r="A1020" s="144">
        <f t="shared" si="210"/>
        <v>16</v>
      </c>
      <c r="B1020" s="9">
        <v>997</v>
      </c>
      <c r="C1020" s="213"/>
      <c r="D1020" s="214"/>
      <c r="E1020" s="79" t="str">
        <f>IF(ISBLANK(D1020), "", VLOOKUP(D1020, Z!$A$2:$C$4127, 3, FALSE))</f>
        <v/>
      </c>
      <c r="F1020" s="215"/>
      <c r="G1020" s="216"/>
      <c r="H1020" s="217" t="b">
        <v>0</v>
      </c>
      <c r="I1020" s="217" t="b">
        <v>0</v>
      </c>
      <c r="J1020" s="152" t="str">
        <f t="shared" si="213"/>
        <v>-</v>
      </c>
      <c r="K1020" s="218"/>
      <c r="L1020" s="219"/>
      <c r="M1020" s="220"/>
      <c r="N1020" s="152" t="str">
        <f t="shared" si="214"/>
        <v>-</v>
      </c>
      <c r="O1020" s="221"/>
      <c r="P1020" s="222"/>
      <c r="Q1020" s="214"/>
      <c r="R1020" s="223"/>
      <c r="S1020" s="213"/>
      <c r="T1020" s="214"/>
      <c r="U1020" s="79" t="str">
        <f>IF(ISBLANK(T1020), "", VLOOKUP(T1020, Z!$A$2:$C$4127, 3, FALSE))</f>
        <v/>
      </c>
      <c r="V1020" s="225"/>
      <c r="W1020" s="160">
        <f t="shared" si="215"/>
        <v>0</v>
      </c>
      <c r="X1020" s="237"/>
      <c r="Y1020" s="241">
        <f t="shared" si="216"/>
        <v>0</v>
      </c>
      <c r="Z1020" s="242">
        <f t="shared" si="217"/>
        <v>15</v>
      </c>
      <c r="AA1020" s="242">
        <v>0.75</v>
      </c>
      <c r="AB1020" s="242">
        <f t="shared" si="211"/>
        <v>1.8</v>
      </c>
      <c r="AC1020" s="242">
        <f t="shared" si="218"/>
        <v>43</v>
      </c>
      <c r="AD1020" s="241" t="str" cm="1">
        <f t="array" ref="AD1020">IFERROR(INDEX($AO$26:$AO$35, AF1020), "-")</f>
        <v>-</v>
      </c>
      <c r="AE1020" s="243" cm="1">
        <f t="array" ref="AE1020">IFERROR(INDEX(($AP$26:$AS$35,$AP$36:$AV$40), IF($Y$20="B", MATCH($AF1020, $AN$36:$AN$40, 0), MATCH($AF1020, $AN$26:$AN$35, 0)), MATCH($AK1020, $AP$25:$AV$25, 0), IF($Y$20="B", 2, 1)), 0)</f>
        <v>0</v>
      </c>
      <c r="AF1020" s="244" t="str">
        <f t="shared" si="212"/>
        <v>-</v>
      </c>
      <c r="AG1020" s="244" t="str">
        <f t="shared" si="219"/>
        <v>-</v>
      </c>
      <c r="AH1020" s="245" t="str">
        <f t="shared" si="220"/>
        <v>-</v>
      </c>
      <c r="AI1020" s="245" t="str">
        <f t="shared" si="221"/>
        <v>-</v>
      </c>
      <c r="AJ1020" s="245" t="str" cm="1">
        <f t="array" ref="AJ1020">IF($AG1020=1, IF(ISBLANK($L1020), "!", $L1020), IFERROR(_xlfn.SWITCH(TRUE, AH1020&lt;=0.5, "A", AH1020&lt;=1, "B", AH1020&lt;=1.5, "C", AH1020&lt;=2, "D", AH1020&lt;=2.5, "E", AH1020&lt;=3, "F", AH1020&lt;=1000, "G"), "-"))</f>
        <v>-</v>
      </c>
      <c r="AK1020" s="245" t="str">
        <f t="shared" si="222"/>
        <v>-</v>
      </c>
      <c r="AL1020" s="246" t="str">
        <f t="shared" si="223"/>
        <v>-</v>
      </c>
      <c r="AM1020" s="237"/>
      <c r="AN1020" s="237"/>
      <c r="AO1020" s="237"/>
      <c r="AP1020" s="237"/>
      <c r="AQ1020" s="237"/>
      <c r="AR1020" s="237"/>
      <c r="AS1020" s="237"/>
      <c r="AT1020" s="237"/>
      <c r="AU1020" s="237"/>
      <c r="AV1020" s="237"/>
      <c r="AW1020" s="13"/>
      <c r="AX1020" s="13"/>
    </row>
    <row r="1021" spans="1:50" ht="12.75" customHeight="1" x14ac:dyDescent="0.2">
      <c r="A1021" s="144">
        <f t="shared" si="210"/>
        <v>16</v>
      </c>
      <c r="B1021" s="9">
        <v>998</v>
      </c>
      <c r="C1021" s="213"/>
      <c r="D1021" s="214"/>
      <c r="E1021" s="79" t="str">
        <f>IF(ISBLANK(D1021), "", VLOOKUP(D1021, Z!$A$2:$C$4127, 3, FALSE))</f>
        <v/>
      </c>
      <c r="F1021" s="215"/>
      <c r="G1021" s="216"/>
      <c r="H1021" s="217" t="b">
        <v>0</v>
      </c>
      <c r="I1021" s="217" t="b">
        <v>0</v>
      </c>
      <c r="J1021" s="152" t="str">
        <f t="shared" si="213"/>
        <v>-</v>
      </c>
      <c r="K1021" s="218"/>
      <c r="L1021" s="219"/>
      <c r="M1021" s="220"/>
      <c r="N1021" s="152" t="str">
        <f t="shared" si="214"/>
        <v>-</v>
      </c>
      <c r="O1021" s="221"/>
      <c r="P1021" s="222"/>
      <c r="Q1021" s="214"/>
      <c r="R1021" s="223"/>
      <c r="S1021" s="213"/>
      <c r="T1021" s="214"/>
      <c r="U1021" s="79" t="str">
        <f>IF(ISBLANK(T1021), "", VLOOKUP(T1021, Z!$A$2:$C$4127, 3, FALSE))</f>
        <v/>
      </c>
      <c r="V1021" s="225"/>
      <c r="W1021" s="160">
        <f t="shared" si="215"/>
        <v>0</v>
      </c>
      <c r="X1021" s="237"/>
      <c r="Y1021" s="241">
        <f t="shared" si="216"/>
        <v>0</v>
      </c>
      <c r="Z1021" s="242">
        <f t="shared" si="217"/>
        <v>15</v>
      </c>
      <c r="AA1021" s="242">
        <v>0.75</v>
      </c>
      <c r="AB1021" s="242">
        <f t="shared" si="211"/>
        <v>1.8</v>
      </c>
      <c r="AC1021" s="242">
        <f t="shared" si="218"/>
        <v>43</v>
      </c>
      <c r="AD1021" s="241" t="str" cm="1">
        <f t="array" ref="AD1021">IFERROR(INDEX($AO$26:$AO$35, AF1021), "-")</f>
        <v>-</v>
      </c>
      <c r="AE1021" s="243" cm="1">
        <f t="array" ref="AE1021">IFERROR(INDEX(($AP$26:$AS$35,$AP$36:$AV$40), IF($Y$20="B", MATCH($AF1021, $AN$36:$AN$40, 0), MATCH($AF1021, $AN$26:$AN$35, 0)), MATCH($AK1021, $AP$25:$AV$25, 0), IF($Y$20="B", 2, 1)), 0)</f>
        <v>0</v>
      </c>
      <c r="AF1021" s="244" t="str">
        <f t="shared" si="212"/>
        <v>-</v>
      </c>
      <c r="AG1021" s="244" t="str">
        <f t="shared" si="219"/>
        <v>-</v>
      </c>
      <c r="AH1021" s="245" t="str">
        <f t="shared" si="220"/>
        <v>-</v>
      </c>
      <c r="AI1021" s="245" t="str">
        <f t="shared" si="221"/>
        <v>-</v>
      </c>
      <c r="AJ1021" s="245" t="str" cm="1">
        <f t="array" ref="AJ1021">IF($AG1021=1, IF(ISBLANK($L1021), "!", $L1021), IFERROR(_xlfn.SWITCH(TRUE, AH1021&lt;=0.5, "A", AH1021&lt;=1, "B", AH1021&lt;=1.5, "C", AH1021&lt;=2, "D", AH1021&lt;=2.5, "E", AH1021&lt;=3, "F", AH1021&lt;=1000, "G"), "-"))</f>
        <v>-</v>
      </c>
      <c r="AK1021" s="245" t="str">
        <f t="shared" si="222"/>
        <v>-</v>
      </c>
      <c r="AL1021" s="246" t="str">
        <f t="shared" si="223"/>
        <v>-</v>
      </c>
      <c r="AM1021" s="237"/>
      <c r="AN1021" s="237"/>
      <c r="AO1021" s="237"/>
      <c r="AP1021" s="237"/>
      <c r="AQ1021" s="237"/>
      <c r="AR1021" s="237"/>
      <c r="AS1021" s="237"/>
      <c r="AT1021" s="237"/>
      <c r="AU1021" s="237"/>
      <c r="AV1021" s="237"/>
      <c r="AW1021" s="13"/>
      <c r="AX1021" s="13"/>
    </row>
    <row r="1022" spans="1:50" ht="12.75" customHeight="1" x14ac:dyDescent="0.2">
      <c r="A1022" s="144">
        <f t="shared" si="210"/>
        <v>16</v>
      </c>
      <c r="B1022" s="9">
        <v>999</v>
      </c>
      <c r="C1022" s="213"/>
      <c r="D1022" s="214"/>
      <c r="E1022" s="79" t="str">
        <f>IF(ISBLANK(D1022), "", VLOOKUP(D1022, Z!$A$2:$C$4127, 3, FALSE))</f>
        <v/>
      </c>
      <c r="F1022" s="215"/>
      <c r="G1022" s="216"/>
      <c r="H1022" s="217" t="b">
        <v>0</v>
      </c>
      <c r="I1022" s="217" t="b">
        <v>0</v>
      </c>
      <c r="J1022" s="152" t="str">
        <f t="shared" si="213"/>
        <v>-</v>
      </c>
      <c r="K1022" s="218"/>
      <c r="L1022" s="219"/>
      <c r="M1022" s="220"/>
      <c r="N1022" s="152" t="str">
        <f t="shared" si="214"/>
        <v>-</v>
      </c>
      <c r="O1022" s="221"/>
      <c r="P1022" s="222"/>
      <c r="Q1022" s="214"/>
      <c r="R1022" s="223"/>
      <c r="S1022" s="213"/>
      <c r="T1022" s="214"/>
      <c r="U1022" s="79" t="str">
        <f>IF(ISBLANK(T1022), "", VLOOKUP(T1022, Z!$A$2:$C$4127, 3, FALSE))</f>
        <v/>
      </c>
      <c r="V1022" s="225"/>
      <c r="W1022" s="160">
        <f t="shared" si="215"/>
        <v>0</v>
      </c>
      <c r="X1022" s="237"/>
      <c r="Y1022" s="241">
        <f t="shared" si="216"/>
        <v>0</v>
      </c>
      <c r="Z1022" s="242">
        <f t="shared" si="217"/>
        <v>15</v>
      </c>
      <c r="AA1022" s="242">
        <v>0.75</v>
      </c>
      <c r="AB1022" s="242">
        <f t="shared" si="211"/>
        <v>1.8</v>
      </c>
      <c r="AC1022" s="242">
        <f t="shared" si="218"/>
        <v>43</v>
      </c>
      <c r="AD1022" s="241" t="str" cm="1">
        <f t="array" ref="AD1022">IFERROR(INDEX($AO$26:$AO$35, AF1022), "-")</f>
        <v>-</v>
      </c>
      <c r="AE1022" s="243" cm="1">
        <f t="array" ref="AE1022">IFERROR(INDEX(($AP$26:$AS$35,$AP$36:$AV$40), IF($Y$20="B", MATCH($AF1022, $AN$36:$AN$40, 0), MATCH($AF1022, $AN$26:$AN$35, 0)), MATCH($AK1022, $AP$25:$AV$25, 0), IF($Y$20="B", 2, 1)), 0)</f>
        <v>0</v>
      </c>
      <c r="AF1022" s="244" t="str">
        <f t="shared" si="212"/>
        <v>-</v>
      </c>
      <c r="AG1022" s="244" t="str">
        <f t="shared" si="219"/>
        <v>-</v>
      </c>
      <c r="AH1022" s="245" t="str">
        <f t="shared" si="220"/>
        <v>-</v>
      </c>
      <c r="AI1022" s="245" t="str">
        <f t="shared" si="221"/>
        <v>-</v>
      </c>
      <c r="AJ1022" s="245" t="str" cm="1">
        <f t="array" ref="AJ1022">IF($AG1022=1, IF(ISBLANK($L1022), "!", $L1022), IFERROR(_xlfn.SWITCH(TRUE, AH1022&lt;=0.5, "A", AH1022&lt;=1, "B", AH1022&lt;=1.5, "C", AH1022&lt;=2, "D", AH1022&lt;=2.5, "E", AH1022&lt;=3, "F", AH1022&lt;=1000, "G"), "-"))</f>
        <v>-</v>
      </c>
      <c r="AK1022" s="245" t="str">
        <f t="shared" si="222"/>
        <v>-</v>
      </c>
      <c r="AL1022" s="246" t="str">
        <f t="shared" si="223"/>
        <v>-</v>
      </c>
      <c r="AM1022" s="237"/>
      <c r="AN1022" s="237"/>
      <c r="AO1022" s="237"/>
      <c r="AP1022" s="237"/>
      <c r="AQ1022" s="237"/>
      <c r="AR1022" s="237"/>
      <c r="AS1022" s="237"/>
      <c r="AT1022" s="237"/>
      <c r="AU1022" s="237"/>
      <c r="AV1022" s="237"/>
      <c r="AW1022" s="13"/>
      <c r="AX1022" s="13"/>
    </row>
    <row r="1023" spans="1:50" ht="12.75" customHeight="1" x14ac:dyDescent="0.2">
      <c r="A1023" s="144">
        <f t="shared" si="210"/>
        <v>16</v>
      </c>
      <c r="B1023" s="9">
        <v>1000</v>
      </c>
      <c r="C1023" s="213"/>
      <c r="D1023" s="214"/>
      <c r="E1023" s="79" t="str">
        <f>IF(ISBLANK(D1023), "", VLOOKUP(D1023, Z!$A$2:$C$4127, 3, FALSE))</f>
        <v/>
      </c>
      <c r="F1023" s="215"/>
      <c r="G1023" s="216"/>
      <c r="H1023" s="217" t="b">
        <v>0</v>
      </c>
      <c r="I1023" s="217" t="b">
        <v>0</v>
      </c>
      <c r="J1023" s="152" t="str">
        <f t="shared" si="213"/>
        <v>-</v>
      </c>
      <c r="K1023" s="218"/>
      <c r="L1023" s="219"/>
      <c r="M1023" s="220"/>
      <c r="N1023" s="152" t="str">
        <f t="shared" si="214"/>
        <v>-</v>
      </c>
      <c r="O1023" s="221"/>
      <c r="P1023" s="222"/>
      <c r="Q1023" s="214"/>
      <c r="R1023" s="223"/>
      <c r="S1023" s="213"/>
      <c r="T1023" s="214"/>
      <c r="U1023" s="79" t="str">
        <f>IF(ISBLANK(T1023), "", VLOOKUP(T1023, Z!$A$2:$C$4127, 3, FALSE))</f>
        <v/>
      </c>
      <c r="V1023" s="225"/>
      <c r="W1023" s="160">
        <f t="shared" si="215"/>
        <v>0</v>
      </c>
      <c r="X1023" s="237"/>
      <c r="Y1023" s="241">
        <f t="shared" si="216"/>
        <v>0</v>
      </c>
      <c r="Z1023" s="242">
        <f t="shared" si="217"/>
        <v>15</v>
      </c>
      <c r="AA1023" s="242">
        <v>0.75</v>
      </c>
      <c r="AB1023" s="242">
        <f t="shared" si="211"/>
        <v>1.8</v>
      </c>
      <c r="AC1023" s="242">
        <f t="shared" si="218"/>
        <v>43</v>
      </c>
      <c r="AD1023" s="241" t="str" cm="1">
        <f t="array" ref="AD1023">IFERROR(INDEX($AO$26:$AO$35, AF1023), "-")</f>
        <v>-</v>
      </c>
      <c r="AE1023" s="243" cm="1">
        <f t="array" ref="AE1023">IFERROR(INDEX(($AP$26:$AS$35,$AP$36:$AV$40), IF($Y$20="B", MATCH($AF1023, $AN$36:$AN$40, 0), MATCH($AF1023, $AN$26:$AN$35, 0)), MATCH($AK1023, $AP$25:$AV$25, 0), IF($Y$20="B", 2, 1)), 0)</f>
        <v>0</v>
      </c>
      <c r="AF1023" s="244" t="str">
        <f t="shared" si="212"/>
        <v>-</v>
      </c>
      <c r="AG1023" s="244" t="str">
        <f t="shared" si="219"/>
        <v>-</v>
      </c>
      <c r="AH1023" s="245" t="str">
        <f t="shared" si="220"/>
        <v>-</v>
      </c>
      <c r="AI1023" s="245" t="str">
        <f t="shared" si="221"/>
        <v>-</v>
      </c>
      <c r="AJ1023" s="245" t="str" cm="1">
        <f t="array" ref="AJ1023">IF($AG1023=1, IF(ISBLANK($L1023), "!", $L1023), IFERROR(_xlfn.SWITCH(TRUE, AH1023&lt;=0.5, "A", AH1023&lt;=1, "B", AH1023&lt;=1.5, "C", AH1023&lt;=2, "D", AH1023&lt;=2.5, "E", AH1023&lt;=3, "F", AH1023&lt;=1000, "G"), "-"))</f>
        <v>-</v>
      </c>
      <c r="AK1023" s="245" t="str">
        <f t="shared" si="222"/>
        <v>-</v>
      </c>
      <c r="AL1023" s="246" t="str">
        <f t="shared" si="223"/>
        <v>-</v>
      </c>
      <c r="AM1023" s="237"/>
      <c r="AN1023" s="237"/>
      <c r="AO1023" s="237"/>
      <c r="AP1023" s="237"/>
      <c r="AQ1023" s="237"/>
      <c r="AR1023" s="237"/>
      <c r="AS1023" s="237"/>
      <c r="AT1023" s="237"/>
      <c r="AU1023" s="237"/>
      <c r="AV1023" s="237"/>
      <c r="AW1023" s="13"/>
      <c r="AX1023" s="13"/>
    </row>
  </sheetData>
  <sheetProtection algorithmName="SHA-512" hashValue="n08H8sitOPUuRcElEdPAfK2xVApXw+j/RcU3Vlp0q/ZJRJSMSvtI52HAo1VGnsbCijRWWvO/UcGYKs+5lpJ30Q==" saltValue="mclhY3/jXX3VoQ7Ys0nJ/g==" spinCount="100000" sheet="1" objects="1" scenarios="1" formatRows="0"/>
  <mergeCells count="29">
    <mergeCell ref="AP24:AV24"/>
    <mergeCell ref="Y21:AA21"/>
    <mergeCell ref="AB21:AD21"/>
    <mergeCell ref="AE21:AL21"/>
    <mergeCell ref="Z20:AL20"/>
    <mergeCell ref="K20:N20"/>
    <mergeCell ref="B2:C2"/>
    <mergeCell ref="C21:C22"/>
    <mergeCell ref="D21:D22"/>
    <mergeCell ref="E21:E22"/>
    <mergeCell ref="F21:F22"/>
    <mergeCell ref="D15:E15"/>
    <mergeCell ref="D17:E17"/>
    <mergeCell ref="D16:E16"/>
    <mergeCell ref="I21:I22"/>
    <mergeCell ref="G21:G22"/>
    <mergeCell ref="H21:H22"/>
    <mergeCell ref="J21:J22"/>
    <mergeCell ref="K21:L21"/>
    <mergeCell ref="O21:O22"/>
    <mergeCell ref="P21:P22"/>
    <mergeCell ref="Q21:Q22"/>
    <mergeCell ref="M21:N21"/>
    <mergeCell ref="W21:W22"/>
    <mergeCell ref="T21:T22"/>
    <mergeCell ref="U21:U22"/>
    <mergeCell ref="V21:V22"/>
    <mergeCell ref="R21:R22"/>
    <mergeCell ref="S21:S22"/>
  </mergeCells>
  <phoneticPr fontId="22" type="noConversion"/>
  <conditionalFormatting sqref="K20">
    <cfRule type="expression" dxfId="9" priority="5">
      <formula>$M$1</formula>
    </cfRule>
  </conditionalFormatting>
  <conditionalFormatting sqref="K24:K1023">
    <cfRule type="expression" dxfId="8" priority="35">
      <formula>AND($AG24&lt;&gt;1, ISNUMBER($K24))</formula>
    </cfRule>
  </conditionalFormatting>
  <conditionalFormatting sqref="K24:L1023">
    <cfRule type="expression" dxfId="7" priority="42">
      <formula>($AG24&lt;&gt;1)</formula>
    </cfRule>
  </conditionalFormatting>
  <conditionalFormatting sqref="L24:L1023">
    <cfRule type="expression" dxfId="6" priority="41">
      <formula>AND($AG24&lt;&gt;1, ISTEXT($L24))</formula>
    </cfRule>
  </conditionalFormatting>
  <conditionalFormatting sqref="M24">
    <cfRule type="expression" dxfId="5" priority="59">
      <formula>AND($AL24)</formula>
    </cfRule>
    <cfRule type="expression" dxfId="4" priority="60">
      <formula>AND($AG24&lt;&gt;2, ISNUMBER($M24))</formula>
    </cfRule>
    <cfRule type="expression" dxfId="3" priority="61">
      <formula>($AG24&lt;&gt;2)</formula>
    </cfRule>
  </conditionalFormatting>
  <conditionalFormatting sqref="M24:M1023">
    <cfRule type="expression" dxfId="2" priority="43">
      <formula>AND($AL24)</formula>
    </cfRule>
    <cfRule type="expression" dxfId="1" priority="44">
      <formula>AND($AG24&lt;&gt;2, ISNUMBER($M24))</formula>
    </cfRule>
    <cfRule type="expression" dxfId="0" priority="45">
      <formula>($AG24&lt;&gt;2)</formula>
    </cfRule>
  </conditionalFormatting>
  <dataValidations count="6">
    <dataValidation type="list" allowBlank="1" showInputMessage="1" showErrorMessage="1" sqref="B8:B9" xr:uid="{AFD83454-3471-496D-843F-5BE398528784}">
      <formula1>"D,F,I"</formula1>
    </dataValidation>
    <dataValidation type="list" allowBlank="1" showInputMessage="1" showErrorMessage="1" sqref="Q24:Q1023" xr:uid="{788A04C3-D1C9-4EAF-9417-77ADD32C8B20}">
      <formula1>"A+++,A++"</formula1>
    </dataValidation>
    <dataValidation type="decimal" allowBlank="1" showInputMessage="1" showErrorMessage="1" sqref="M24:M1023 J24:K1023" xr:uid="{E4B45A4D-A1F0-4E32-B1B3-4AF05D54E6D5}">
      <formula1>0</formula1>
      <formula2>999</formula2>
    </dataValidation>
    <dataValidation type="list" allowBlank="1" showInputMessage="1" showErrorMessage="1" sqref="L24:L1023" xr:uid="{6BD25AB0-9980-42AF-A7BA-C386E9FD0964}">
      <formula1>"A,B,C,D"</formula1>
    </dataValidation>
    <dataValidation type="decimal" operator="greaterThanOrEqual" allowBlank="1" showInputMessage="1" showErrorMessage="1" sqref="K24:K1023" xr:uid="{3CD79570-ACB8-4BC2-B24C-5409A5A43CF3}">
      <formula1>0</formula1>
    </dataValidation>
    <dataValidation type="list" allowBlank="1" showInputMessage="1" showErrorMessage="1" sqref="G24:G1023" xr:uid="{A60ADD2A-0854-4A94-9FE2-2B973DFA1001}">
      <formula1>IF($Y$20="B", INDEX(categories_BO,,$B$1), INDEX(categories_EZ,,$B$1))</formula1>
    </dataValidation>
  </dataValidations>
  <hyperlinks>
    <hyperlink ref="R21" r:id="rId1" xr:uid="{49070CAB-5413-4EA8-990F-A0DA09AB0EFC}"/>
    <hyperlink ref="B2" location="Version!A1" display="Version!A1" xr:uid="{9CBF5D81-07DE-4BF0-B4C8-6618BAB14FBE}"/>
  </hyperlinks>
  <pageMargins left="0.7" right="0.7" top="0.75" bottom="0.75" header="0.3" footer="0.3"/>
  <pageSetup paperSize="9" orientation="portrait" r:id="rId2"/>
  <ignoredErrors>
    <ignoredError sqref="L22:M22" 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745CE69D-1CCC-4713-A347-20BE7E53FC1A}">
          <x14:formula1>
            <xm:f>Z!$A$2:$A$4111</xm:f>
          </x14:formula1>
          <xm:sqref>T24:T1023 D24:D1023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199" activePane="bottomLeft" state="frozen"/>
      <selection pane="bottomLeft" activeCell="C226" sqref="C226"/>
    </sheetView>
  </sheetViews>
  <sheetFormatPr baseColWidth="10" defaultColWidth="9.140625" defaultRowHeight="12.75" outlineLevelRow="1" x14ac:dyDescent="0.2"/>
  <cols>
    <col min="1" max="1" width="16.7109375" style="2" bestFit="1" customWidth="1"/>
    <col min="2" max="2" width="5.7109375" style="100" customWidth="1"/>
    <col min="3" max="8" width="40.7109375" style="26" customWidth="1"/>
    <col min="9" max="16384" width="9.140625" style="2"/>
  </cols>
  <sheetData>
    <row r="1" spans="1:8" x14ac:dyDescent="0.2">
      <c r="A1" s="30" t="s">
        <v>4781</v>
      </c>
      <c r="B1" s="30" t="s">
        <v>4464</v>
      </c>
      <c r="C1" s="30" t="s">
        <v>4466</v>
      </c>
      <c r="D1" s="30" t="s">
        <v>4570</v>
      </c>
      <c r="E1" s="30" t="s">
        <v>4571</v>
      </c>
      <c r="F1" s="30" t="s">
        <v>4466</v>
      </c>
      <c r="G1" s="30" t="s">
        <v>4570</v>
      </c>
      <c r="H1" s="30" t="s">
        <v>4571</v>
      </c>
    </row>
    <row r="2" spans="1:8" x14ac:dyDescent="0.2">
      <c r="A2" s="108" t="s">
        <v>4790</v>
      </c>
      <c r="B2" s="110">
        <v>1</v>
      </c>
      <c r="C2" s="25" t="s">
        <v>4791</v>
      </c>
      <c r="D2" s="25" t="s">
        <v>4793</v>
      </c>
      <c r="E2" s="25" t="s">
        <v>4792</v>
      </c>
      <c r="F2" s="25"/>
      <c r="G2" s="25"/>
      <c r="H2" s="25"/>
    </row>
    <row r="3" spans="1:8" outlineLevel="1" x14ac:dyDescent="0.2">
      <c r="A3" s="109"/>
      <c r="B3" s="110">
        <v>2</v>
      </c>
      <c r="C3" s="25" t="s">
        <v>4467</v>
      </c>
      <c r="D3" s="25" t="s">
        <v>4468</v>
      </c>
      <c r="E3" s="25" t="s">
        <v>4487</v>
      </c>
      <c r="F3" s="25"/>
      <c r="G3" s="25"/>
      <c r="H3" s="25"/>
    </row>
    <row r="4" spans="1:8" outlineLevel="1" x14ac:dyDescent="0.2">
      <c r="A4" s="109"/>
      <c r="B4" s="110">
        <v>3</v>
      </c>
      <c r="C4" s="25" t="s">
        <v>4469</v>
      </c>
      <c r="D4" s="25" t="s">
        <v>4470</v>
      </c>
      <c r="E4" s="25" t="s">
        <v>4496</v>
      </c>
      <c r="F4" s="25"/>
      <c r="G4" s="25"/>
      <c r="H4" s="25"/>
    </row>
    <row r="5" spans="1:8" outlineLevel="1" x14ac:dyDescent="0.2">
      <c r="A5" s="109"/>
      <c r="B5" s="110">
        <v>4</v>
      </c>
      <c r="C5" s="25" t="s">
        <v>4495</v>
      </c>
      <c r="D5" s="25" t="s">
        <v>4471</v>
      </c>
      <c r="E5" s="25" t="s">
        <v>4497</v>
      </c>
      <c r="F5" s="25"/>
      <c r="G5" s="25"/>
      <c r="H5" s="25"/>
    </row>
    <row r="6" spans="1:8" outlineLevel="1" x14ac:dyDescent="0.2">
      <c r="A6" s="109"/>
      <c r="B6" s="110">
        <v>5</v>
      </c>
      <c r="C6" s="25" t="s">
        <v>4877</v>
      </c>
      <c r="D6" s="25" t="s">
        <v>4880</v>
      </c>
      <c r="E6" s="25" t="s">
        <v>4881</v>
      </c>
      <c r="F6" s="25"/>
      <c r="G6" s="25"/>
      <c r="H6" s="25"/>
    </row>
    <row r="7" spans="1:8" outlineLevel="1" x14ac:dyDescent="0.2">
      <c r="A7" s="109"/>
      <c r="B7" s="110">
        <v>6</v>
      </c>
      <c r="C7" s="25" t="s">
        <v>4483</v>
      </c>
      <c r="D7" s="25" t="s">
        <v>4484</v>
      </c>
      <c r="E7" s="25" t="s">
        <v>4498</v>
      </c>
      <c r="F7" s="25"/>
      <c r="G7" s="25"/>
      <c r="H7" s="25"/>
    </row>
    <row r="8" spans="1:8" outlineLevel="1" x14ac:dyDescent="0.2">
      <c r="A8" s="109"/>
      <c r="B8" s="110">
        <v>7</v>
      </c>
      <c r="C8" s="25" t="s">
        <v>4936</v>
      </c>
      <c r="D8" s="25" t="s">
        <v>4934</v>
      </c>
      <c r="E8" s="25" t="s">
        <v>4935</v>
      </c>
      <c r="F8" s="25"/>
      <c r="G8" s="25"/>
      <c r="H8" s="25"/>
    </row>
    <row r="9" spans="1:8" outlineLevel="1" x14ac:dyDescent="0.2">
      <c r="A9" s="109"/>
      <c r="B9" s="110">
        <v>8</v>
      </c>
      <c r="C9" s="25" t="s">
        <v>4486</v>
      </c>
      <c r="D9" s="25" t="s">
        <v>4485</v>
      </c>
      <c r="E9" s="25" t="s">
        <v>4499</v>
      </c>
      <c r="F9" s="25"/>
      <c r="G9" s="25"/>
      <c r="H9" s="25"/>
    </row>
    <row r="10" spans="1:8" outlineLevel="1" x14ac:dyDescent="0.2">
      <c r="A10" s="109"/>
      <c r="B10" s="110">
        <v>9</v>
      </c>
      <c r="C10" s="25" t="s">
        <v>4984</v>
      </c>
      <c r="D10" s="25" t="s">
        <v>5019</v>
      </c>
      <c r="E10" s="25" t="s">
        <v>4500</v>
      </c>
      <c r="F10" s="25"/>
      <c r="G10" s="25"/>
      <c r="H10" s="25"/>
    </row>
    <row r="11" spans="1:8" outlineLevel="1" x14ac:dyDescent="0.2">
      <c r="A11" s="109"/>
      <c r="B11" s="110">
        <v>10</v>
      </c>
      <c r="C11" s="25" t="s">
        <v>4472</v>
      </c>
      <c r="D11" s="25" t="s">
        <v>4473</v>
      </c>
      <c r="E11" s="25" t="s">
        <v>4473</v>
      </c>
      <c r="F11" s="25"/>
      <c r="G11" s="25"/>
      <c r="H11" s="25"/>
    </row>
    <row r="12" spans="1:8" outlineLevel="1" x14ac:dyDescent="0.2">
      <c r="A12" s="109"/>
      <c r="B12" s="110">
        <v>11</v>
      </c>
      <c r="C12" s="25" t="s">
        <v>4474</v>
      </c>
      <c r="D12" s="25" t="s">
        <v>4475</v>
      </c>
      <c r="E12" s="25" t="s">
        <v>4488</v>
      </c>
      <c r="F12" s="25"/>
      <c r="G12" s="25"/>
      <c r="H12" s="25"/>
    </row>
    <row r="13" spans="1:8" outlineLevel="1" x14ac:dyDescent="0.2">
      <c r="A13" s="109"/>
      <c r="B13" s="110">
        <v>12</v>
      </c>
      <c r="C13" s="25" t="s">
        <v>4476</v>
      </c>
      <c r="D13" s="25" t="s">
        <v>4476</v>
      </c>
      <c r="E13" s="25" t="s">
        <v>4489</v>
      </c>
      <c r="F13" s="25"/>
      <c r="G13" s="25"/>
      <c r="H13" s="25"/>
    </row>
    <row r="14" spans="1:8" outlineLevel="1" x14ac:dyDescent="0.2">
      <c r="A14" s="109"/>
      <c r="B14" s="110">
        <v>13</v>
      </c>
      <c r="C14" s="25" t="s">
        <v>4464</v>
      </c>
      <c r="D14" s="25" t="s">
        <v>4479</v>
      </c>
      <c r="E14" s="25" t="s">
        <v>4490</v>
      </c>
      <c r="F14" s="25"/>
      <c r="G14" s="25"/>
      <c r="H14" s="25"/>
    </row>
    <row r="15" spans="1:8" outlineLevel="1" x14ac:dyDescent="0.2">
      <c r="A15" s="109"/>
      <c r="B15" s="110">
        <v>14</v>
      </c>
      <c r="C15" s="25" t="s">
        <v>4477</v>
      </c>
      <c r="D15" s="25" t="s">
        <v>4478</v>
      </c>
      <c r="E15" s="25" t="s">
        <v>4491</v>
      </c>
      <c r="F15" s="25"/>
      <c r="G15" s="25"/>
      <c r="H15" s="25"/>
    </row>
    <row r="16" spans="1:8" outlineLevel="1" x14ac:dyDescent="0.2">
      <c r="A16" s="109"/>
      <c r="B16" s="110">
        <v>15</v>
      </c>
      <c r="C16" s="25" t="s">
        <v>0</v>
      </c>
      <c r="D16" s="25" t="s">
        <v>4480</v>
      </c>
      <c r="E16" s="25" t="s">
        <v>4492</v>
      </c>
      <c r="F16" s="25"/>
      <c r="G16" s="25"/>
      <c r="H16" s="25"/>
    </row>
    <row r="17" spans="1:8" outlineLevel="1" x14ac:dyDescent="0.2">
      <c r="A17" s="109"/>
      <c r="B17" s="110">
        <v>16</v>
      </c>
      <c r="C17" s="25" t="s">
        <v>4501</v>
      </c>
      <c r="D17" s="25" t="s">
        <v>4502</v>
      </c>
      <c r="E17" s="25" t="s">
        <v>4503</v>
      </c>
      <c r="F17" s="25"/>
      <c r="G17" s="25"/>
      <c r="H17" s="25"/>
    </row>
    <row r="18" spans="1:8" outlineLevel="1" x14ac:dyDescent="0.2">
      <c r="A18" s="109"/>
      <c r="B18" s="110">
        <v>17</v>
      </c>
      <c r="C18" s="25" t="s">
        <v>4940</v>
      </c>
      <c r="D18" s="25" t="s">
        <v>4939</v>
      </c>
      <c r="E18" s="25" t="s">
        <v>4938</v>
      </c>
      <c r="F18" s="25"/>
      <c r="G18" s="25"/>
      <c r="H18" s="25"/>
    </row>
    <row r="19" spans="1:8" outlineLevel="1" x14ac:dyDescent="0.2">
      <c r="A19" s="109"/>
      <c r="B19" s="110">
        <v>18</v>
      </c>
      <c r="C19" s="25" t="s">
        <v>4584</v>
      </c>
      <c r="D19" s="25" t="s">
        <v>4585</v>
      </c>
      <c r="E19" s="25" t="s">
        <v>4586</v>
      </c>
      <c r="F19" s="25"/>
      <c r="G19" s="25"/>
      <c r="H19" s="25"/>
    </row>
    <row r="20" spans="1:8" outlineLevel="1" x14ac:dyDescent="0.2">
      <c r="A20" s="109"/>
      <c r="B20" s="110">
        <v>19</v>
      </c>
      <c r="C20" s="25" t="s">
        <v>4651</v>
      </c>
      <c r="D20" s="25" t="s">
        <v>4652</v>
      </c>
      <c r="E20" s="25" t="s">
        <v>4653</v>
      </c>
      <c r="F20" s="25"/>
      <c r="G20" s="25"/>
      <c r="H20" s="25"/>
    </row>
    <row r="21" spans="1:8" outlineLevel="1" x14ac:dyDescent="0.2">
      <c r="A21" s="109"/>
      <c r="B21" s="110">
        <v>20</v>
      </c>
      <c r="C21" s="25" t="s">
        <v>4794</v>
      </c>
      <c r="D21" s="25" t="s">
        <v>4481</v>
      </c>
      <c r="E21" s="25" t="s">
        <v>4493</v>
      </c>
      <c r="F21" s="25"/>
      <c r="G21" s="25"/>
      <c r="H21" s="25"/>
    </row>
    <row r="22" spans="1:8" outlineLevel="1" x14ac:dyDescent="0.2">
      <c r="A22" s="109"/>
      <c r="B22" s="110">
        <v>21</v>
      </c>
      <c r="C22" s="25" t="s">
        <v>4482</v>
      </c>
      <c r="D22" s="25" t="s">
        <v>4461</v>
      </c>
      <c r="E22" s="25" t="s">
        <v>4494</v>
      </c>
      <c r="F22" s="25"/>
      <c r="G22" s="25"/>
      <c r="H22" s="25"/>
    </row>
    <row r="23" spans="1:8" outlineLevel="1" x14ac:dyDescent="0.2">
      <c r="A23" s="109"/>
      <c r="B23" s="110">
        <v>22</v>
      </c>
      <c r="C23" s="25" t="s">
        <v>4878</v>
      </c>
      <c r="D23" s="25" t="s">
        <v>4879</v>
      </c>
      <c r="E23" s="25" t="s">
        <v>4882</v>
      </c>
      <c r="F23" s="25"/>
      <c r="G23" s="25"/>
      <c r="H23" s="25"/>
    </row>
    <row r="24" spans="1:8" outlineLevel="1" x14ac:dyDescent="0.2">
      <c r="A24" s="109"/>
      <c r="B24" s="110">
        <v>23</v>
      </c>
      <c r="C24" s="25" t="s">
        <v>4885</v>
      </c>
      <c r="D24" s="25" t="s">
        <v>4884</v>
      </c>
      <c r="E24" s="25" t="s">
        <v>4886</v>
      </c>
      <c r="F24" s="25"/>
      <c r="G24" s="25"/>
      <c r="H24" s="25"/>
    </row>
    <row r="25" spans="1:8" outlineLevel="1" x14ac:dyDescent="0.2">
      <c r="A25" s="109"/>
      <c r="B25" s="110">
        <v>24</v>
      </c>
      <c r="C25" s="25" t="s">
        <v>4659</v>
      </c>
      <c r="D25" s="25" t="s">
        <v>4659</v>
      </c>
      <c r="E25" s="25" t="s">
        <v>4720</v>
      </c>
      <c r="F25" s="25"/>
      <c r="G25" s="25"/>
      <c r="H25" s="25"/>
    </row>
    <row r="26" spans="1:8" outlineLevel="1" x14ac:dyDescent="0.2">
      <c r="A26" s="109"/>
      <c r="B26" s="110">
        <v>25</v>
      </c>
      <c r="C26" s="25" t="s">
        <v>4887</v>
      </c>
      <c r="D26" s="25" t="s">
        <v>4888</v>
      </c>
      <c r="E26" s="25" t="s">
        <v>4889</v>
      </c>
      <c r="F26" s="25"/>
      <c r="G26" s="25"/>
      <c r="H26" s="25"/>
    </row>
    <row r="27" spans="1:8" outlineLevel="1" x14ac:dyDescent="0.2">
      <c r="A27" s="109"/>
      <c r="B27" s="110">
        <v>26</v>
      </c>
      <c r="C27" s="25" t="s">
        <v>4896</v>
      </c>
      <c r="D27" s="25" t="s">
        <v>4897</v>
      </c>
      <c r="E27" s="25" t="s">
        <v>4898</v>
      </c>
      <c r="F27" s="25"/>
      <c r="G27" s="25"/>
      <c r="H27" s="25"/>
    </row>
    <row r="28" spans="1:8" outlineLevel="1" x14ac:dyDescent="0.2">
      <c r="A28" s="109"/>
      <c r="B28" s="110">
        <v>27</v>
      </c>
      <c r="C28" s="25" t="s">
        <v>4899</v>
      </c>
      <c r="D28" s="25" t="s">
        <v>4900</v>
      </c>
      <c r="E28" s="25" t="s">
        <v>4901</v>
      </c>
      <c r="F28" s="25"/>
      <c r="G28" s="25"/>
      <c r="H28" s="25"/>
    </row>
    <row r="29" spans="1:8" outlineLevel="1" x14ac:dyDescent="0.2">
      <c r="A29" s="109"/>
      <c r="B29" s="110">
        <v>28</v>
      </c>
      <c r="C29" s="25" t="s">
        <v>4903</v>
      </c>
      <c r="D29" s="25" t="s">
        <v>4904</v>
      </c>
      <c r="E29" s="25" t="s">
        <v>4905</v>
      </c>
      <c r="F29" s="25"/>
      <c r="G29" s="25"/>
      <c r="H29" s="25"/>
    </row>
    <row r="30" spans="1:8" ht="25.5" outlineLevel="1" x14ac:dyDescent="0.2">
      <c r="A30" s="109"/>
      <c r="B30" s="110">
        <v>29</v>
      </c>
      <c r="C30" s="25" t="s">
        <v>4985</v>
      </c>
      <c r="D30" s="25" t="s">
        <v>4913</v>
      </c>
      <c r="E30" s="25" t="s">
        <v>4914</v>
      </c>
      <c r="F30" s="25"/>
      <c r="G30" s="25"/>
      <c r="H30" s="25"/>
    </row>
    <row r="31" spans="1:8" ht="25.5" outlineLevel="1" x14ac:dyDescent="0.2">
      <c r="A31" s="109"/>
      <c r="B31" s="110">
        <v>30</v>
      </c>
      <c r="C31" s="25" t="s">
        <v>4917</v>
      </c>
      <c r="D31" s="25" t="s">
        <v>4916</v>
      </c>
      <c r="E31" s="25" t="s">
        <v>4915</v>
      </c>
      <c r="F31" s="25"/>
      <c r="G31" s="25"/>
      <c r="H31" s="25"/>
    </row>
    <row r="32" spans="1:8" outlineLevel="1" x14ac:dyDescent="0.2">
      <c r="A32" s="109"/>
      <c r="B32" s="110">
        <v>31</v>
      </c>
      <c r="C32" s="25" t="s">
        <v>4505</v>
      </c>
      <c r="D32" s="25" t="s">
        <v>4506</v>
      </c>
      <c r="E32" s="25" t="s">
        <v>4507</v>
      </c>
      <c r="F32" s="25"/>
      <c r="G32" s="25"/>
      <c r="H32" s="25"/>
    </row>
    <row r="33" spans="1:8" outlineLevel="1" x14ac:dyDescent="0.2">
      <c r="A33" s="109"/>
      <c r="B33" s="110">
        <v>32</v>
      </c>
      <c r="C33" s="25" t="s">
        <v>4795</v>
      </c>
      <c r="D33" s="25" t="s">
        <v>4796</v>
      </c>
      <c r="E33" s="25" t="s">
        <v>4797</v>
      </c>
      <c r="F33" s="25"/>
      <c r="G33" s="25"/>
      <c r="H33" s="25"/>
    </row>
    <row r="34" spans="1:8" outlineLevel="1" x14ac:dyDescent="0.2">
      <c r="A34" s="109"/>
      <c r="B34" s="110">
        <v>33</v>
      </c>
      <c r="C34" s="25" t="s">
        <v>4535</v>
      </c>
      <c r="D34" s="25" t="s">
        <v>4508</v>
      </c>
      <c r="E34" s="25" t="s">
        <v>4509</v>
      </c>
      <c r="F34" s="25"/>
      <c r="G34" s="25"/>
      <c r="H34" s="25"/>
    </row>
    <row r="35" spans="1:8" ht="25.5" outlineLevel="1" x14ac:dyDescent="0.2">
      <c r="A35" s="109"/>
      <c r="B35" s="110">
        <v>34</v>
      </c>
      <c r="C35" s="25" t="s">
        <v>4941</v>
      </c>
      <c r="D35" s="25" t="s">
        <v>4937</v>
      </c>
      <c r="E35" s="25" t="s">
        <v>4942</v>
      </c>
      <c r="F35" s="25"/>
      <c r="G35" s="25"/>
      <c r="H35" s="25"/>
    </row>
    <row r="36" spans="1:8" outlineLevel="1" x14ac:dyDescent="0.2">
      <c r="A36" s="109"/>
      <c r="B36" s="110">
        <v>35</v>
      </c>
      <c r="C36" s="25" t="s">
        <v>4522</v>
      </c>
      <c r="D36" s="25" t="s">
        <v>4523</v>
      </c>
      <c r="E36" s="25" t="s">
        <v>4524</v>
      </c>
      <c r="F36" s="25"/>
      <c r="G36" s="25"/>
      <c r="H36" s="25"/>
    </row>
    <row r="37" spans="1:8" outlineLevel="1" x14ac:dyDescent="0.2">
      <c r="A37" s="109"/>
      <c r="B37" s="110">
        <v>36</v>
      </c>
      <c r="C37" s="25" t="s">
        <v>4569</v>
      </c>
      <c r="D37" s="25" t="s">
        <v>4567</v>
      </c>
      <c r="E37" s="25" t="s">
        <v>4568</v>
      </c>
      <c r="F37" s="25"/>
      <c r="G37" s="25"/>
      <c r="H37" s="25"/>
    </row>
    <row r="38" spans="1:8" outlineLevel="1" x14ac:dyDescent="0.2">
      <c r="A38" s="109"/>
      <c r="B38" s="110">
        <v>37</v>
      </c>
      <c r="C38" s="25" t="s">
        <v>4511</v>
      </c>
      <c r="D38" s="25" t="s">
        <v>4512</v>
      </c>
      <c r="E38" s="25" t="s">
        <v>4513</v>
      </c>
      <c r="F38" s="25"/>
      <c r="G38" s="25"/>
      <c r="H38" s="25"/>
    </row>
    <row r="39" spans="1:8" outlineLevel="1" x14ac:dyDescent="0.2">
      <c r="A39" s="109"/>
      <c r="B39" s="110">
        <v>38</v>
      </c>
      <c r="C39" s="25" t="s">
        <v>4514</v>
      </c>
      <c r="D39" s="25" t="s">
        <v>4515</v>
      </c>
      <c r="E39" s="25" t="s">
        <v>4516</v>
      </c>
      <c r="F39" s="25"/>
      <c r="G39" s="25"/>
      <c r="H39" s="25"/>
    </row>
    <row r="40" spans="1:8" outlineLevel="1" x14ac:dyDescent="0.2">
      <c r="A40" s="109"/>
      <c r="B40" s="110">
        <v>39</v>
      </c>
      <c r="C40" s="25" t="s">
        <v>4519</v>
      </c>
      <c r="D40" s="25" t="s">
        <v>4520</v>
      </c>
      <c r="E40" s="25" t="s">
        <v>4521</v>
      </c>
      <c r="F40" s="25"/>
      <c r="G40" s="25"/>
      <c r="H40" s="25"/>
    </row>
    <row r="41" spans="1:8" outlineLevel="1" x14ac:dyDescent="0.2">
      <c r="A41" s="109"/>
      <c r="B41" s="110">
        <v>40</v>
      </c>
      <c r="C41" s="25" t="s">
        <v>4631</v>
      </c>
      <c r="D41" s="25" t="s">
        <v>4632</v>
      </c>
      <c r="E41" s="25" t="s">
        <v>4650</v>
      </c>
      <c r="F41" s="25"/>
      <c r="G41" s="25"/>
      <c r="H41" s="25"/>
    </row>
    <row r="42" spans="1:8" outlineLevel="1" x14ac:dyDescent="0.2">
      <c r="A42" s="109"/>
      <c r="B42" s="110">
        <v>41</v>
      </c>
      <c r="C42" s="25" t="s">
        <v>4504</v>
      </c>
      <c r="D42" s="25" t="s">
        <v>4504</v>
      </c>
      <c r="E42" s="25" t="s">
        <v>4504</v>
      </c>
      <c r="F42" s="25"/>
      <c r="G42" s="25"/>
      <c r="H42" s="25"/>
    </row>
    <row r="43" spans="1:8" outlineLevel="1" x14ac:dyDescent="0.2">
      <c r="A43" s="109"/>
      <c r="B43" s="110">
        <v>42</v>
      </c>
      <c r="C43" s="25" t="s">
        <v>4561</v>
      </c>
      <c r="D43" s="25" t="s">
        <v>4562</v>
      </c>
      <c r="E43" s="25" t="s">
        <v>4563</v>
      </c>
      <c r="F43" s="25"/>
      <c r="G43" s="25"/>
      <c r="H43" s="25"/>
    </row>
    <row r="44" spans="1:8" outlineLevel="1" x14ac:dyDescent="0.2">
      <c r="A44" s="109"/>
      <c r="B44" s="110">
        <v>43</v>
      </c>
      <c r="C44" s="25" t="s">
        <v>4843</v>
      </c>
      <c r="D44" s="25" t="s">
        <v>4580</v>
      </c>
      <c r="E44" s="25" t="s">
        <v>4580</v>
      </c>
      <c r="F44" s="25"/>
      <c r="G44" s="25"/>
      <c r="H44" s="25"/>
    </row>
    <row r="45" spans="1:8" outlineLevel="1" x14ac:dyDescent="0.2">
      <c r="A45" s="109"/>
      <c r="B45" s="110">
        <v>44</v>
      </c>
      <c r="C45" s="25" t="s">
        <v>4847</v>
      </c>
      <c r="D45" s="25" t="s">
        <v>4845</v>
      </c>
      <c r="E45" s="25" t="s">
        <v>4846</v>
      </c>
      <c r="F45" s="25"/>
      <c r="G45" s="25"/>
      <c r="H45" s="25"/>
    </row>
    <row r="46" spans="1:8" outlineLevel="1" x14ac:dyDescent="0.2">
      <c r="A46" s="109"/>
      <c r="B46" s="110">
        <v>45</v>
      </c>
      <c r="C46" s="25" t="s">
        <v>4679</v>
      </c>
      <c r="D46" s="25" t="s">
        <v>4679</v>
      </c>
      <c r="E46" s="25" t="s">
        <v>4743</v>
      </c>
      <c r="F46" s="25"/>
      <c r="G46" s="25"/>
      <c r="H46" s="25"/>
    </row>
    <row r="47" spans="1:8" ht="38.25" outlineLevel="1" x14ac:dyDescent="0.2">
      <c r="A47" s="109"/>
      <c r="B47" s="110">
        <v>46</v>
      </c>
      <c r="C47" s="25" t="s">
        <v>4974</v>
      </c>
      <c r="D47" s="25" t="s">
        <v>4975</v>
      </c>
      <c r="E47" s="25" t="s">
        <v>4976</v>
      </c>
      <c r="F47" s="25"/>
      <c r="G47" s="25"/>
      <c r="H47" s="25"/>
    </row>
    <row r="48" spans="1:8" outlineLevel="1" x14ac:dyDescent="0.2">
      <c r="A48" s="109"/>
      <c r="B48" s="110">
        <v>47</v>
      </c>
      <c r="C48" s="25" t="s">
        <v>4989</v>
      </c>
      <c r="D48" s="25" t="s">
        <v>4990</v>
      </c>
      <c r="E48" s="25" t="s">
        <v>4991</v>
      </c>
      <c r="F48" s="25"/>
      <c r="G48" s="25"/>
      <c r="H48" s="25"/>
    </row>
    <row r="49" spans="1:8" outlineLevel="1" x14ac:dyDescent="0.2">
      <c r="A49" s="109"/>
      <c r="B49" s="110">
        <v>48</v>
      </c>
      <c r="C49" s="25" t="s">
        <v>4669</v>
      </c>
      <c r="D49" s="25" t="s">
        <v>4705</v>
      </c>
      <c r="E49" s="25" t="s">
        <v>4736</v>
      </c>
      <c r="F49" s="25"/>
      <c r="G49" s="25"/>
      <c r="H49" s="25"/>
    </row>
    <row r="50" spans="1:8" ht="25.5" outlineLevel="1" x14ac:dyDescent="0.2">
      <c r="A50" s="109"/>
      <c r="B50" s="110">
        <v>49</v>
      </c>
      <c r="C50" s="25" t="s">
        <v>4992</v>
      </c>
      <c r="D50" s="25" t="s">
        <v>4993</v>
      </c>
      <c r="E50" s="25" t="s">
        <v>4994</v>
      </c>
      <c r="F50" s="25"/>
      <c r="G50" s="25"/>
      <c r="H50" s="25"/>
    </row>
    <row r="51" spans="1:8" outlineLevel="1" x14ac:dyDescent="0.2">
      <c r="A51" s="109"/>
      <c r="B51" s="110">
        <v>50</v>
      </c>
      <c r="C51" s="102" t="s">
        <v>4582</v>
      </c>
      <c r="D51" s="102" t="s">
        <v>4583</v>
      </c>
      <c r="E51" s="102" t="s">
        <v>4537</v>
      </c>
      <c r="F51" s="102"/>
      <c r="G51" s="102"/>
      <c r="H51" s="102"/>
    </row>
    <row r="52" spans="1:8" ht="25.5" outlineLevel="1" x14ac:dyDescent="0.2">
      <c r="A52" s="109"/>
      <c r="B52" s="110">
        <v>51</v>
      </c>
      <c r="C52" s="102" t="s">
        <v>4587</v>
      </c>
      <c r="D52" s="102" t="s">
        <v>4589</v>
      </c>
      <c r="E52" s="102" t="s">
        <v>4588</v>
      </c>
      <c r="F52" s="102"/>
      <c r="G52" s="102"/>
      <c r="H52" s="102"/>
    </row>
    <row r="53" spans="1:8" outlineLevel="1" x14ac:dyDescent="0.2">
      <c r="A53" s="109"/>
      <c r="B53" s="110">
        <v>52</v>
      </c>
      <c r="C53" s="102" t="s">
        <v>4556</v>
      </c>
      <c r="D53" s="102" t="s">
        <v>4558</v>
      </c>
      <c r="E53" s="102" t="s">
        <v>4560</v>
      </c>
      <c r="F53" s="102"/>
      <c r="G53" s="102"/>
      <c r="H53" s="102"/>
    </row>
    <row r="54" spans="1:8" outlineLevel="1" x14ac:dyDescent="0.2">
      <c r="A54" s="109"/>
      <c r="B54" s="110">
        <v>53</v>
      </c>
      <c r="C54" s="102" t="s">
        <v>4555</v>
      </c>
      <c r="D54" s="102" t="s">
        <v>4557</v>
      </c>
      <c r="E54" s="102" t="s">
        <v>4559</v>
      </c>
      <c r="F54" s="102"/>
      <c r="G54" s="102"/>
      <c r="H54" s="102"/>
    </row>
    <row r="55" spans="1:8" outlineLevel="1" x14ac:dyDescent="0.2">
      <c r="A55" s="109"/>
      <c r="B55" s="110">
        <v>54</v>
      </c>
      <c r="C55" s="102" t="s">
        <v>4573</v>
      </c>
      <c r="D55" s="102" t="s">
        <v>4574</v>
      </c>
      <c r="E55" s="102" t="s">
        <v>4575</v>
      </c>
      <c r="F55" s="102"/>
      <c r="G55" s="102"/>
      <c r="H55" s="102"/>
    </row>
    <row r="56" spans="1:8" outlineLevel="1" x14ac:dyDescent="0.2">
      <c r="A56" s="109"/>
      <c r="B56" s="110">
        <v>55</v>
      </c>
      <c r="C56" s="102" t="s">
        <v>4848</v>
      </c>
      <c r="D56" s="102" t="s">
        <v>4562</v>
      </c>
      <c r="E56" s="102" t="s">
        <v>4854</v>
      </c>
      <c r="F56" s="102"/>
      <c r="G56" s="102"/>
      <c r="H56" s="102"/>
    </row>
    <row r="57" spans="1:8" outlineLevel="1" x14ac:dyDescent="0.2">
      <c r="A57" s="109"/>
      <c r="B57" s="110">
        <v>56</v>
      </c>
      <c r="C57" s="102" t="s">
        <v>4849</v>
      </c>
      <c r="D57" s="102" t="s">
        <v>4850</v>
      </c>
      <c r="E57" s="102" t="s">
        <v>4851</v>
      </c>
      <c r="F57" s="102"/>
      <c r="G57" s="102"/>
      <c r="H57" s="102"/>
    </row>
    <row r="58" spans="1:8" outlineLevel="1" x14ac:dyDescent="0.2">
      <c r="A58" s="109"/>
      <c r="B58" s="110">
        <v>57</v>
      </c>
      <c r="C58" s="102" t="s">
        <v>4925</v>
      </c>
      <c r="D58" s="102" t="s">
        <v>4926</v>
      </c>
      <c r="E58" s="102" t="s">
        <v>4927</v>
      </c>
      <c r="F58" s="102"/>
      <c r="G58" s="102"/>
      <c r="H58" s="102"/>
    </row>
    <row r="59" spans="1:8" outlineLevel="1" x14ac:dyDescent="0.2">
      <c r="A59" s="109"/>
      <c r="B59" s="110">
        <v>58</v>
      </c>
      <c r="C59" s="102"/>
      <c r="D59" s="102"/>
      <c r="E59" s="102"/>
      <c r="F59" s="102"/>
      <c r="G59" s="102"/>
      <c r="H59" s="102"/>
    </row>
    <row r="60" spans="1:8" outlineLevel="1" x14ac:dyDescent="0.2">
      <c r="A60" s="109"/>
      <c r="B60" s="110">
        <v>59</v>
      </c>
      <c r="C60" s="102"/>
      <c r="D60" s="102"/>
      <c r="E60" s="102"/>
      <c r="F60" s="102"/>
      <c r="G60" s="102"/>
      <c r="H60" s="102"/>
    </row>
    <row r="61" spans="1:8" outlineLevel="1" x14ac:dyDescent="0.2">
      <c r="A61" s="109"/>
      <c r="B61" s="110">
        <v>60</v>
      </c>
      <c r="C61" s="102"/>
      <c r="D61" s="102"/>
      <c r="E61" s="102"/>
      <c r="F61" s="102"/>
      <c r="G61" s="102"/>
      <c r="H61" s="102"/>
    </row>
    <row r="62" spans="1:8" outlineLevel="1" x14ac:dyDescent="0.2">
      <c r="A62" s="109"/>
      <c r="B62" s="110">
        <v>61</v>
      </c>
      <c r="C62" s="102"/>
      <c r="D62" s="102"/>
      <c r="E62" s="102"/>
      <c r="F62" s="102"/>
      <c r="G62" s="102"/>
      <c r="H62" s="102"/>
    </row>
    <row r="63" spans="1:8" outlineLevel="1" x14ac:dyDescent="0.2">
      <c r="A63" s="109"/>
      <c r="B63" s="110">
        <v>62</v>
      </c>
      <c r="C63" s="102"/>
      <c r="D63" s="102"/>
      <c r="E63" s="102"/>
      <c r="F63" s="102"/>
      <c r="G63" s="102"/>
      <c r="H63" s="102"/>
    </row>
    <row r="64" spans="1:8" outlineLevel="1" x14ac:dyDescent="0.2">
      <c r="A64" s="109"/>
      <c r="B64" s="110">
        <v>63</v>
      </c>
      <c r="C64" s="102"/>
      <c r="D64" s="102"/>
      <c r="E64" s="102"/>
      <c r="F64" s="102"/>
      <c r="G64" s="102"/>
      <c r="H64" s="102"/>
    </row>
    <row r="65" spans="1:8" outlineLevel="1" x14ac:dyDescent="0.2">
      <c r="A65" s="109"/>
      <c r="B65" s="110">
        <v>64</v>
      </c>
      <c r="C65" s="102"/>
      <c r="D65" s="102"/>
      <c r="E65" s="102"/>
      <c r="F65" s="102"/>
      <c r="G65" s="102"/>
      <c r="H65" s="102"/>
    </row>
    <row r="66" spans="1:8" outlineLevel="1" x14ac:dyDescent="0.2">
      <c r="A66" s="109"/>
      <c r="B66" s="110">
        <v>65</v>
      </c>
      <c r="C66" s="102"/>
      <c r="D66" s="102"/>
      <c r="E66" s="102"/>
      <c r="F66" s="102"/>
      <c r="G66" s="102"/>
      <c r="H66" s="102"/>
    </row>
    <row r="67" spans="1:8" outlineLevel="1" x14ac:dyDescent="0.2">
      <c r="A67" s="109"/>
      <c r="B67" s="110">
        <v>66</v>
      </c>
      <c r="C67" s="102"/>
      <c r="D67" s="102"/>
      <c r="E67" s="102"/>
      <c r="F67" s="102"/>
      <c r="G67" s="102"/>
      <c r="H67" s="102"/>
    </row>
    <row r="68" spans="1:8" outlineLevel="1" x14ac:dyDescent="0.2">
      <c r="A68" s="109"/>
      <c r="B68" s="110">
        <v>67</v>
      </c>
      <c r="C68" s="102"/>
      <c r="D68" s="102"/>
      <c r="E68" s="102"/>
      <c r="F68" s="102"/>
      <c r="G68" s="102"/>
      <c r="H68" s="102"/>
    </row>
    <row r="69" spans="1:8" outlineLevel="1" x14ac:dyDescent="0.2">
      <c r="A69" s="109"/>
      <c r="B69" s="110">
        <v>68</v>
      </c>
      <c r="C69" s="102"/>
      <c r="D69" s="102"/>
      <c r="E69" s="102"/>
      <c r="F69" s="102"/>
      <c r="G69" s="102"/>
      <c r="H69" s="102"/>
    </row>
    <row r="70" spans="1:8" outlineLevel="1" x14ac:dyDescent="0.2">
      <c r="A70" s="109"/>
      <c r="B70" s="110">
        <v>69</v>
      </c>
      <c r="C70" s="102"/>
      <c r="D70" s="102"/>
      <c r="E70" s="102"/>
      <c r="F70" s="102"/>
      <c r="G70" s="102"/>
      <c r="H70" s="102"/>
    </row>
    <row r="71" spans="1:8" outlineLevel="1" x14ac:dyDescent="0.2">
      <c r="A71" s="109"/>
      <c r="B71" s="110">
        <v>70</v>
      </c>
      <c r="C71" s="102"/>
      <c r="D71" s="102"/>
      <c r="E71" s="102"/>
      <c r="F71" s="102"/>
      <c r="G71" s="102"/>
      <c r="H71" s="102"/>
    </row>
    <row r="72" spans="1:8" outlineLevel="1" x14ac:dyDescent="0.2">
      <c r="A72" s="109"/>
      <c r="B72" s="110">
        <v>71</v>
      </c>
      <c r="C72" s="102"/>
      <c r="D72" s="102"/>
      <c r="E72" s="102"/>
      <c r="F72" s="102"/>
      <c r="G72" s="102"/>
      <c r="H72" s="102"/>
    </row>
    <row r="73" spans="1:8" outlineLevel="1" x14ac:dyDescent="0.2">
      <c r="A73" s="109"/>
      <c r="B73" s="110">
        <v>72</v>
      </c>
      <c r="C73" s="102"/>
      <c r="D73" s="102"/>
      <c r="E73" s="102"/>
      <c r="F73" s="102"/>
      <c r="G73" s="102"/>
      <c r="H73" s="102"/>
    </row>
    <row r="74" spans="1:8" outlineLevel="1" x14ac:dyDescent="0.2">
      <c r="A74" s="109"/>
      <c r="B74" s="110">
        <v>73</v>
      </c>
      <c r="C74" s="102" t="s">
        <v>4922</v>
      </c>
      <c r="D74" s="102" t="s">
        <v>4924</v>
      </c>
      <c r="E74" s="102" t="s">
        <v>4923</v>
      </c>
      <c r="F74" s="102"/>
      <c r="G74" s="102"/>
      <c r="H74" s="102"/>
    </row>
    <row r="75" spans="1:8" outlineLevel="1" x14ac:dyDescent="0.2">
      <c r="A75" s="109"/>
      <c r="B75" s="110">
        <v>74</v>
      </c>
      <c r="C75" s="102" t="s">
        <v>4929</v>
      </c>
      <c r="D75" s="102" t="s">
        <v>4930</v>
      </c>
      <c r="E75" s="102" t="s">
        <v>4932</v>
      </c>
      <c r="F75" s="102"/>
      <c r="G75" s="102"/>
      <c r="H75" s="102"/>
    </row>
    <row r="76" spans="1:8" outlineLevel="1" x14ac:dyDescent="0.2">
      <c r="A76" s="109"/>
      <c r="B76" s="110">
        <v>75</v>
      </c>
      <c r="C76" s="102" t="s">
        <v>4928</v>
      </c>
      <c r="D76" s="102" t="s">
        <v>4931</v>
      </c>
      <c r="E76" s="102" t="s">
        <v>4933</v>
      </c>
      <c r="F76" s="102"/>
      <c r="G76" s="102"/>
      <c r="H76" s="102"/>
    </row>
    <row r="77" spans="1:8" outlineLevel="1" x14ac:dyDescent="0.2">
      <c r="A77" s="109"/>
      <c r="B77" s="110">
        <v>76</v>
      </c>
      <c r="C77" s="102"/>
      <c r="D77" s="102"/>
      <c r="E77" s="102"/>
      <c r="F77" s="102"/>
      <c r="G77" s="102"/>
      <c r="H77" s="102"/>
    </row>
    <row r="78" spans="1:8" outlineLevel="1" x14ac:dyDescent="0.2">
      <c r="A78" s="109"/>
      <c r="B78" s="110">
        <v>77</v>
      </c>
      <c r="C78" s="102" t="s">
        <v>4577</v>
      </c>
      <c r="D78" s="102" t="s">
        <v>4578</v>
      </c>
      <c r="E78" s="102" t="s">
        <v>4579</v>
      </c>
      <c r="F78" s="102"/>
      <c r="G78" s="102"/>
      <c r="H78" s="102"/>
    </row>
    <row r="79" spans="1:8" outlineLevel="1" x14ac:dyDescent="0.2">
      <c r="A79" s="109"/>
      <c r="B79" s="110">
        <v>78</v>
      </c>
      <c r="C79" s="102" t="s">
        <v>4655</v>
      </c>
      <c r="D79" s="102" t="s">
        <v>4654</v>
      </c>
      <c r="E79" s="102" t="s">
        <v>4654</v>
      </c>
      <c r="F79" s="102"/>
      <c r="G79" s="102"/>
      <c r="H79" s="102"/>
    </row>
    <row r="80" spans="1:8" outlineLevel="1" x14ac:dyDescent="0.2">
      <c r="A80" s="109"/>
      <c r="B80" s="110">
        <v>79</v>
      </c>
      <c r="C80" s="102"/>
      <c r="D80" s="102"/>
      <c r="E80" s="102"/>
      <c r="F80" s="102"/>
      <c r="G80" s="102"/>
      <c r="H80" s="102"/>
    </row>
    <row r="81" spans="1:8" outlineLevel="1" x14ac:dyDescent="0.2">
      <c r="A81" s="109"/>
      <c r="B81" s="110">
        <v>80</v>
      </c>
      <c r="C81" s="102" t="s">
        <v>4651</v>
      </c>
      <c r="D81" s="102" t="s">
        <v>4652</v>
      </c>
      <c r="E81" s="102" t="s">
        <v>4653</v>
      </c>
      <c r="F81" s="102"/>
      <c r="G81" s="102"/>
      <c r="H81" s="102"/>
    </row>
    <row r="82" spans="1:8" outlineLevel="1" x14ac:dyDescent="0.2">
      <c r="A82" s="109"/>
      <c r="B82" s="110">
        <v>81</v>
      </c>
      <c r="C82" s="102" t="s">
        <v>4525</v>
      </c>
      <c r="D82" s="102" t="s">
        <v>4538</v>
      </c>
      <c r="E82" s="102" t="s">
        <v>4548</v>
      </c>
      <c r="F82" s="102"/>
      <c r="G82" s="102"/>
      <c r="H82" s="102"/>
    </row>
    <row r="83" spans="1:8" outlineLevel="1" x14ac:dyDescent="0.2">
      <c r="A83" s="109"/>
      <c r="B83" s="110">
        <v>82</v>
      </c>
      <c r="C83" s="102" t="s">
        <v>4526</v>
      </c>
      <c r="D83" s="102" t="s">
        <v>4539</v>
      </c>
      <c r="E83" s="102" t="s">
        <v>4549</v>
      </c>
      <c r="F83" s="102"/>
      <c r="G83" s="102"/>
      <c r="H83" s="102"/>
    </row>
    <row r="84" spans="1:8" outlineLevel="1" x14ac:dyDescent="0.2">
      <c r="A84" s="109"/>
      <c r="B84" s="110">
        <v>83</v>
      </c>
      <c r="C84" s="102" t="s">
        <v>4527</v>
      </c>
      <c r="D84" s="102" t="s">
        <v>4540</v>
      </c>
      <c r="E84" s="102" t="s">
        <v>4550</v>
      </c>
      <c r="F84" s="102"/>
      <c r="G84" s="102"/>
      <c r="H84" s="102"/>
    </row>
    <row r="85" spans="1:8" outlineLevel="1" x14ac:dyDescent="0.2">
      <c r="A85" s="109"/>
      <c r="B85" s="110">
        <v>84</v>
      </c>
      <c r="C85" s="102" t="s">
        <v>4528</v>
      </c>
      <c r="D85" s="102" t="s">
        <v>4541</v>
      </c>
      <c r="E85" s="102" t="s">
        <v>4551</v>
      </c>
      <c r="F85" s="102"/>
      <c r="G85" s="102"/>
      <c r="H85" s="102"/>
    </row>
    <row r="86" spans="1:8" outlineLevel="1" x14ac:dyDescent="0.2">
      <c r="A86" s="109"/>
      <c r="B86" s="110">
        <v>85</v>
      </c>
      <c r="C86" s="102" t="s">
        <v>4529</v>
      </c>
      <c r="D86" s="102" t="s">
        <v>4542</v>
      </c>
      <c r="E86" s="102" t="s">
        <v>5007</v>
      </c>
      <c r="F86" s="102"/>
      <c r="G86" s="102"/>
      <c r="H86" s="102"/>
    </row>
    <row r="87" spans="1:8" outlineLevel="1" x14ac:dyDescent="0.2">
      <c r="A87" s="109"/>
      <c r="B87" s="110">
        <v>86</v>
      </c>
      <c r="C87" s="102" t="s">
        <v>4530</v>
      </c>
      <c r="D87" s="102" t="s">
        <v>4543</v>
      </c>
      <c r="E87" s="102" t="s">
        <v>4552</v>
      </c>
      <c r="F87" s="102"/>
      <c r="G87" s="102"/>
      <c r="H87" s="102"/>
    </row>
    <row r="88" spans="1:8" outlineLevel="1" x14ac:dyDescent="0.2">
      <c r="A88" s="109"/>
      <c r="B88" s="110">
        <v>87</v>
      </c>
      <c r="C88" s="102" t="s">
        <v>4531</v>
      </c>
      <c r="D88" s="102" t="s">
        <v>4544</v>
      </c>
      <c r="E88" s="102" t="s">
        <v>5008</v>
      </c>
      <c r="F88" s="102"/>
      <c r="G88" s="102"/>
      <c r="H88" s="102"/>
    </row>
    <row r="89" spans="1:8" outlineLevel="1" x14ac:dyDescent="0.2">
      <c r="A89" s="109"/>
      <c r="B89" s="110">
        <v>88</v>
      </c>
      <c r="C89" s="102" t="s">
        <v>4532</v>
      </c>
      <c r="D89" s="102" t="s">
        <v>4545</v>
      </c>
      <c r="E89" s="102" t="s">
        <v>5009</v>
      </c>
      <c r="F89" s="102"/>
      <c r="G89" s="102"/>
      <c r="H89" s="102"/>
    </row>
    <row r="90" spans="1:8" outlineLevel="1" x14ac:dyDescent="0.2">
      <c r="A90" s="109"/>
      <c r="B90" s="110">
        <v>89</v>
      </c>
      <c r="C90" s="102" t="s">
        <v>4533</v>
      </c>
      <c r="D90" s="102" t="s">
        <v>4546</v>
      </c>
      <c r="E90" s="102" t="s">
        <v>5010</v>
      </c>
      <c r="F90" s="102"/>
      <c r="G90" s="102"/>
      <c r="H90" s="102"/>
    </row>
    <row r="91" spans="1:8" outlineLevel="1" x14ac:dyDescent="0.2">
      <c r="A91" s="109"/>
      <c r="B91" s="110">
        <v>90</v>
      </c>
      <c r="C91" s="102" t="s">
        <v>4534</v>
      </c>
      <c r="D91" s="102" t="s">
        <v>4547</v>
      </c>
      <c r="E91" s="102" t="s">
        <v>5011</v>
      </c>
      <c r="F91" s="102"/>
      <c r="G91" s="102"/>
      <c r="H91" s="102"/>
    </row>
    <row r="92" spans="1:8" outlineLevel="1" x14ac:dyDescent="0.2">
      <c r="A92" s="109"/>
      <c r="B92" s="110">
        <v>91</v>
      </c>
      <c r="C92" s="102"/>
      <c r="D92" s="102"/>
      <c r="E92" s="102"/>
      <c r="F92" s="102"/>
      <c r="G92" s="102"/>
      <c r="H92" s="102"/>
    </row>
    <row r="93" spans="1:8" outlineLevel="1" x14ac:dyDescent="0.2">
      <c r="A93" s="109"/>
      <c r="B93" s="110">
        <v>92</v>
      </c>
      <c r="C93" s="102"/>
      <c r="D93" s="102"/>
      <c r="E93" s="102"/>
      <c r="F93" s="102"/>
      <c r="G93" s="102"/>
      <c r="H93" s="102"/>
    </row>
    <row r="94" spans="1:8" outlineLevel="1" x14ac:dyDescent="0.2">
      <c r="A94" s="109"/>
      <c r="B94" s="110">
        <v>93</v>
      </c>
      <c r="C94" s="102"/>
      <c r="D94" s="102"/>
      <c r="E94" s="102"/>
      <c r="F94" s="102"/>
      <c r="G94" s="102"/>
      <c r="H94" s="102"/>
    </row>
    <row r="95" spans="1:8" outlineLevel="1" x14ac:dyDescent="0.2">
      <c r="A95" s="109"/>
      <c r="B95" s="110">
        <v>94</v>
      </c>
      <c r="C95" s="102"/>
      <c r="D95" s="102"/>
      <c r="E95" s="102"/>
      <c r="F95" s="102"/>
      <c r="G95" s="102"/>
      <c r="H95" s="102"/>
    </row>
    <row r="96" spans="1:8" outlineLevel="1" x14ac:dyDescent="0.2">
      <c r="A96" s="109"/>
      <c r="B96" s="110">
        <v>95</v>
      </c>
      <c r="C96" s="102"/>
      <c r="D96" s="102"/>
      <c r="E96" s="102"/>
      <c r="F96" s="102"/>
      <c r="G96" s="102"/>
      <c r="H96" s="102"/>
    </row>
    <row r="97" spans="1:8" outlineLevel="1" x14ac:dyDescent="0.2">
      <c r="A97" s="109"/>
      <c r="B97" s="110">
        <v>96</v>
      </c>
      <c r="C97" s="102"/>
      <c r="D97" s="102"/>
      <c r="E97" s="102"/>
      <c r="F97" s="102"/>
      <c r="G97" s="102"/>
      <c r="H97" s="102"/>
    </row>
    <row r="98" spans="1:8" outlineLevel="1" x14ac:dyDescent="0.2">
      <c r="A98" s="109"/>
      <c r="B98" s="110">
        <v>97</v>
      </c>
      <c r="C98" s="102"/>
      <c r="D98" s="102"/>
      <c r="E98" s="102"/>
      <c r="F98" s="102"/>
      <c r="G98" s="102"/>
      <c r="H98" s="102"/>
    </row>
    <row r="99" spans="1:8" outlineLevel="1" x14ac:dyDescent="0.2">
      <c r="A99" s="109"/>
      <c r="B99" s="110">
        <v>98</v>
      </c>
      <c r="C99" s="102"/>
      <c r="D99" s="102"/>
      <c r="E99" s="102"/>
      <c r="F99" s="102"/>
      <c r="G99" s="102"/>
      <c r="H99" s="102"/>
    </row>
    <row r="100" spans="1:8" outlineLevel="1" x14ac:dyDescent="0.2">
      <c r="A100" s="109"/>
      <c r="B100" s="110">
        <v>99</v>
      </c>
      <c r="C100" s="102"/>
      <c r="D100" s="102"/>
      <c r="E100" s="102"/>
      <c r="F100" s="102"/>
      <c r="G100" s="102"/>
      <c r="H100" s="102"/>
    </row>
    <row r="101" spans="1:8" x14ac:dyDescent="0.2">
      <c r="A101" s="105" t="s">
        <v>4788</v>
      </c>
      <c r="B101" s="104">
        <v>100</v>
      </c>
      <c r="C101" s="25" t="s">
        <v>4798</v>
      </c>
      <c r="D101" s="25" t="s">
        <v>4799</v>
      </c>
      <c r="E101" s="25" t="s">
        <v>4800</v>
      </c>
      <c r="F101" s="25"/>
      <c r="G101" s="25"/>
      <c r="H101" s="25"/>
    </row>
    <row r="102" spans="1:8" outlineLevel="1" x14ac:dyDescent="0.2">
      <c r="A102" s="103"/>
      <c r="B102" s="104">
        <v>101</v>
      </c>
      <c r="C102" s="25" t="s">
        <v>4656</v>
      </c>
      <c r="D102" s="25" t="s">
        <v>4674</v>
      </c>
      <c r="E102" s="25" t="s">
        <v>4718</v>
      </c>
      <c r="F102" s="25"/>
      <c r="G102" s="25"/>
      <c r="H102" s="25"/>
    </row>
    <row r="103" spans="1:8" outlineLevel="1" x14ac:dyDescent="0.2">
      <c r="A103" s="103"/>
      <c r="B103" s="104">
        <v>102</v>
      </c>
      <c r="C103" s="25" t="s">
        <v>4658</v>
      </c>
      <c r="D103" s="25" t="s">
        <v>4697</v>
      </c>
      <c r="E103" s="25" t="s">
        <v>4719</v>
      </c>
      <c r="F103" s="25"/>
      <c r="G103" s="25"/>
      <c r="H103" s="25"/>
    </row>
    <row r="104" spans="1:8" outlineLevel="1" x14ac:dyDescent="0.2">
      <c r="A104" s="103"/>
      <c r="B104" s="104">
        <v>103</v>
      </c>
      <c r="C104" s="25" t="s">
        <v>4659</v>
      </c>
      <c r="D104" s="25" t="s">
        <v>4659</v>
      </c>
      <c r="E104" s="25" t="s">
        <v>4720</v>
      </c>
      <c r="F104" s="25"/>
      <c r="G104" s="25"/>
      <c r="H104" s="25"/>
    </row>
    <row r="105" spans="1:8" outlineLevel="1" x14ac:dyDescent="0.2">
      <c r="A105" s="103"/>
      <c r="B105" s="104">
        <v>104</v>
      </c>
      <c r="C105" s="25" t="s">
        <v>4660</v>
      </c>
      <c r="D105" s="25" t="s">
        <v>4675</v>
      </c>
      <c r="E105" s="25" t="s">
        <v>4721</v>
      </c>
      <c r="F105" s="25"/>
      <c r="G105" s="25"/>
      <c r="H105" s="25"/>
    </row>
    <row r="106" spans="1:8" ht="89.25" outlineLevel="1" x14ac:dyDescent="0.2">
      <c r="A106" s="103"/>
      <c r="B106" s="104">
        <v>105</v>
      </c>
      <c r="C106" s="25" t="s">
        <v>4661</v>
      </c>
      <c r="D106" s="25" t="s">
        <v>4698</v>
      </c>
      <c r="E106" s="25" t="s">
        <v>4722</v>
      </c>
      <c r="F106" s="25"/>
      <c r="G106" s="25"/>
      <c r="H106" s="25"/>
    </row>
    <row r="107" spans="1:8" outlineLevel="1" x14ac:dyDescent="0.2">
      <c r="A107" s="103"/>
      <c r="B107" s="104">
        <v>106</v>
      </c>
      <c r="C107" s="25"/>
      <c r="D107" s="25"/>
      <c r="E107" s="25"/>
      <c r="F107" s="25"/>
      <c r="G107" s="25"/>
      <c r="H107" s="25"/>
    </row>
    <row r="108" spans="1:8" outlineLevel="1" x14ac:dyDescent="0.2">
      <c r="A108" s="103"/>
      <c r="B108" s="104">
        <v>107</v>
      </c>
      <c r="C108" s="25"/>
      <c r="D108" s="25"/>
      <c r="E108" s="25"/>
      <c r="F108" s="25"/>
      <c r="G108" s="25"/>
      <c r="H108" s="25"/>
    </row>
    <row r="109" spans="1:8" outlineLevel="1" x14ac:dyDescent="0.2">
      <c r="A109" s="103"/>
      <c r="B109" s="104">
        <v>108</v>
      </c>
      <c r="C109" s="25"/>
      <c r="D109" s="25"/>
      <c r="E109" s="25"/>
      <c r="F109" s="25"/>
      <c r="G109" s="25"/>
      <c r="H109" s="25"/>
    </row>
    <row r="110" spans="1:8" outlineLevel="1" x14ac:dyDescent="0.2">
      <c r="A110" s="103"/>
      <c r="B110" s="104">
        <v>109</v>
      </c>
      <c r="C110" s="112" t="s">
        <v>4689</v>
      </c>
      <c r="D110" s="112" t="s">
        <v>4711</v>
      </c>
      <c r="E110" s="112" t="s">
        <v>4733</v>
      </c>
      <c r="F110" s="112"/>
      <c r="G110" s="112"/>
      <c r="H110" s="112"/>
    </row>
    <row r="111" spans="1:8" outlineLevel="1" x14ac:dyDescent="0.2">
      <c r="A111" s="103"/>
      <c r="B111" s="104">
        <v>110</v>
      </c>
      <c r="C111" s="25" t="s">
        <v>4663</v>
      </c>
      <c r="D111" s="25" t="s">
        <v>4802</v>
      </c>
      <c r="E111" s="25" t="s">
        <v>4723</v>
      </c>
      <c r="F111" s="25"/>
      <c r="G111" s="25"/>
      <c r="H111" s="25"/>
    </row>
    <row r="112" spans="1:8" outlineLevel="1" x14ac:dyDescent="0.2">
      <c r="A112" s="103"/>
      <c r="B112" s="104">
        <v>111</v>
      </c>
      <c r="C112" s="25" t="s">
        <v>4665</v>
      </c>
      <c r="D112" s="25" t="s">
        <v>4700</v>
      </c>
      <c r="E112" s="25" t="s">
        <v>4725</v>
      </c>
      <c r="F112" s="25"/>
      <c r="G112" s="25"/>
      <c r="H112" s="25"/>
    </row>
    <row r="113" spans="1:8" outlineLevel="1" x14ac:dyDescent="0.2">
      <c r="A113" s="103"/>
      <c r="B113" s="104">
        <v>112</v>
      </c>
      <c r="C113" s="25"/>
      <c r="D113" s="25"/>
      <c r="E113" s="25"/>
      <c r="F113" s="25"/>
      <c r="G113" s="25"/>
      <c r="H113" s="25"/>
    </row>
    <row r="114" spans="1:8" outlineLevel="1" x14ac:dyDescent="0.2">
      <c r="A114" s="103"/>
      <c r="B114" s="104">
        <v>113</v>
      </c>
      <c r="C114" s="25"/>
      <c r="D114" s="25"/>
      <c r="E114" s="25"/>
      <c r="F114" s="25"/>
      <c r="G114" s="25"/>
      <c r="H114" s="25"/>
    </row>
    <row r="115" spans="1:8" outlineLevel="1" x14ac:dyDescent="0.2">
      <c r="A115" s="103"/>
      <c r="B115" s="104">
        <v>114</v>
      </c>
      <c r="C115" s="112" t="s">
        <v>4666</v>
      </c>
      <c r="D115" s="112" t="s">
        <v>4701</v>
      </c>
      <c r="E115" s="112" t="s">
        <v>4726</v>
      </c>
      <c r="F115" s="112"/>
      <c r="G115" s="112"/>
      <c r="H115" s="112"/>
    </row>
    <row r="116" spans="1:8" ht="63.75" outlineLevel="1" x14ac:dyDescent="0.2">
      <c r="A116" s="103"/>
      <c r="B116" s="104">
        <v>115</v>
      </c>
      <c r="C116" s="25" t="s">
        <v>5012</v>
      </c>
      <c r="D116" s="25" t="s">
        <v>4815</v>
      </c>
      <c r="E116" s="25" t="s">
        <v>4816</v>
      </c>
      <c r="F116" s="25"/>
      <c r="G116" s="25"/>
      <c r="H116" s="25"/>
    </row>
    <row r="117" spans="1:8" outlineLevel="1" x14ac:dyDescent="0.2">
      <c r="A117" s="103"/>
      <c r="B117" s="104">
        <v>116</v>
      </c>
      <c r="C117" s="25" t="s">
        <v>4676</v>
      </c>
      <c r="D117" s="25" t="s">
        <v>4706</v>
      </c>
      <c r="E117" s="25" t="s">
        <v>4727</v>
      </c>
      <c r="F117" s="25"/>
      <c r="G117" s="25"/>
      <c r="H117" s="25"/>
    </row>
    <row r="118" spans="1:8" outlineLevel="1" x14ac:dyDescent="0.2">
      <c r="A118" s="103"/>
      <c r="B118" s="104">
        <v>117</v>
      </c>
      <c r="C118" s="25" t="s">
        <v>4677</v>
      </c>
      <c r="D118" s="25" t="s">
        <v>4707</v>
      </c>
      <c r="E118" s="25" t="s">
        <v>4728</v>
      </c>
      <c r="F118" s="25"/>
      <c r="G118" s="25"/>
      <c r="H118" s="25"/>
    </row>
    <row r="119" spans="1:8" outlineLevel="1" x14ac:dyDescent="0.2">
      <c r="A119" s="103"/>
      <c r="B119" s="104">
        <v>118</v>
      </c>
      <c r="C119" s="25" t="s">
        <v>4678</v>
      </c>
      <c r="D119" s="25" t="s">
        <v>4708</v>
      </c>
      <c r="E119" s="25" t="s">
        <v>4729</v>
      </c>
      <c r="F119" s="25"/>
      <c r="G119" s="25"/>
      <c r="H119" s="25"/>
    </row>
    <row r="120" spans="1:8" outlineLevel="1" x14ac:dyDescent="0.2">
      <c r="A120" s="103"/>
      <c r="B120" s="104">
        <v>119</v>
      </c>
      <c r="C120" s="25" t="s">
        <v>4838</v>
      </c>
      <c r="D120" s="25" t="s">
        <v>4837</v>
      </c>
      <c r="E120" s="25" t="s">
        <v>4839</v>
      </c>
      <c r="F120" s="25"/>
      <c r="G120" s="25"/>
      <c r="H120" s="25"/>
    </row>
    <row r="121" spans="1:8" outlineLevel="1" x14ac:dyDescent="0.2">
      <c r="A121" s="103"/>
      <c r="B121" s="104">
        <v>120</v>
      </c>
      <c r="C121" s="25" t="s">
        <v>4680</v>
      </c>
      <c r="D121" s="25" t="s">
        <v>4709</v>
      </c>
      <c r="E121" s="25" t="s">
        <v>4730</v>
      </c>
      <c r="F121" s="25"/>
      <c r="G121" s="25"/>
      <c r="H121" s="25"/>
    </row>
    <row r="122" spans="1:8" ht="38.25" outlineLevel="1" x14ac:dyDescent="0.2">
      <c r="A122" s="103"/>
      <c r="B122" s="104">
        <v>121</v>
      </c>
      <c r="C122" s="25" t="s">
        <v>4868</v>
      </c>
      <c r="D122" s="25" t="s">
        <v>4817</v>
      </c>
      <c r="E122" s="25" t="s">
        <v>4731</v>
      </c>
      <c r="F122" s="25"/>
      <c r="G122" s="25"/>
      <c r="H122" s="25"/>
    </row>
    <row r="123" spans="1:8" outlineLevel="1" x14ac:dyDescent="0.2">
      <c r="A123" s="103"/>
      <c r="B123" s="104">
        <v>122</v>
      </c>
      <c r="C123" s="25" t="s">
        <v>4681</v>
      </c>
      <c r="D123" s="25" t="s">
        <v>4710</v>
      </c>
      <c r="E123" s="25" t="s">
        <v>4732</v>
      </c>
      <c r="F123" s="25"/>
      <c r="G123" s="25"/>
      <c r="H123" s="25"/>
    </row>
    <row r="124" spans="1:8" ht="51" outlineLevel="1" x14ac:dyDescent="0.2">
      <c r="A124" s="103"/>
      <c r="B124" s="104">
        <v>123</v>
      </c>
      <c r="C124" s="25" t="s">
        <v>5013</v>
      </c>
      <c r="D124" s="25" t="s">
        <v>5014</v>
      </c>
      <c r="E124" s="25" t="s">
        <v>5015</v>
      </c>
      <c r="F124" s="25"/>
      <c r="G124" s="25"/>
      <c r="H124" s="25"/>
    </row>
    <row r="125" spans="1:8" outlineLevel="1" x14ac:dyDescent="0.2">
      <c r="A125" s="103"/>
      <c r="B125" s="104">
        <v>124</v>
      </c>
      <c r="C125" s="25"/>
      <c r="D125" s="25"/>
      <c r="E125" s="25"/>
      <c r="F125" s="25"/>
      <c r="G125" s="25"/>
      <c r="H125" s="25"/>
    </row>
    <row r="126" spans="1:8" outlineLevel="1" x14ac:dyDescent="0.2">
      <c r="A126" s="103"/>
      <c r="B126" s="104">
        <v>125</v>
      </c>
      <c r="C126" s="112" t="s">
        <v>4667</v>
      </c>
      <c r="D126" s="112" t="s">
        <v>4702</v>
      </c>
      <c r="E126" s="112" t="s">
        <v>4739</v>
      </c>
      <c r="F126" s="112"/>
      <c r="G126" s="112"/>
      <c r="H126" s="112"/>
    </row>
    <row r="127" spans="1:8" ht="51" outlineLevel="1" x14ac:dyDescent="0.2">
      <c r="A127" s="103"/>
      <c r="B127" s="104">
        <v>126</v>
      </c>
      <c r="C127" s="25" t="s">
        <v>4759</v>
      </c>
      <c r="D127" s="25" t="s">
        <v>4760</v>
      </c>
      <c r="E127" s="25" t="s">
        <v>4761</v>
      </c>
      <c r="F127" s="25"/>
      <c r="G127" s="25"/>
      <c r="H127" s="25"/>
    </row>
    <row r="128" spans="1:8" outlineLevel="1" x14ac:dyDescent="0.2">
      <c r="A128" s="103"/>
      <c r="B128" s="104">
        <v>127</v>
      </c>
      <c r="C128" s="25" t="s">
        <v>4756</v>
      </c>
      <c r="D128" s="25" t="s">
        <v>4757</v>
      </c>
      <c r="E128" s="25" t="s">
        <v>4758</v>
      </c>
      <c r="F128" s="25"/>
      <c r="G128" s="25"/>
      <c r="H128" s="25"/>
    </row>
    <row r="129" spans="1:8" ht="63.75" outlineLevel="1" x14ac:dyDescent="0.2">
      <c r="A129" s="103"/>
      <c r="B129" s="104">
        <v>128</v>
      </c>
      <c r="C129" s="25" t="s">
        <v>4807</v>
      </c>
      <c r="D129" s="25" t="s">
        <v>4808</v>
      </c>
      <c r="E129" s="25" t="s">
        <v>4809</v>
      </c>
      <c r="F129" s="25"/>
      <c r="G129" s="25"/>
      <c r="H129" s="25"/>
    </row>
    <row r="130" spans="1:8" ht="63.75" outlineLevel="1" x14ac:dyDescent="0.2">
      <c r="A130" s="103"/>
      <c r="B130" s="104">
        <v>129</v>
      </c>
      <c r="C130" s="25" t="s">
        <v>4875</v>
      </c>
      <c r="D130" s="25" t="s">
        <v>4873</v>
      </c>
      <c r="E130" s="25" t="s">
        <v>4876</v>
      </c>
      <c r="F130" s="25"/>
      <c r="G130" s="25"/>
      <c r="H130" s="25"/>
    </row>
    <row r="131" spans="1:8" outlineLevel="1" x14ac:dyDescent="0.2">
      <c r="A131" s="103"/>
      <c r="B131" s="104">
        <v>130</v>
      </c>
      <c r="C131" s="25" t="s">
        <v>4874</v>
      </c>
      <c r="D131" s="25" t="s">
        <v>4703</v>
      </c>
      <c r="E131" s="25" t="s">
        <v>4738</v>
      </c>
      <c r="F131" s="25"/>
      <c r="G131" s="25"/>
      <c r="H131" s="25"/>
    </row>
    <row r="132" spans="1:8" ht="25.5" outlineLevel="1" x14ac:dyDescent="0.2">
      <c r="A132" s="103"/>
      <c r="B132" s="104">
        <v>131</v>
      </c>
      <c r="C132" s="25" t="s">
        <v>4812</v>
      </c>
      <c r="D132" s="25" t="s">
        <v>4811</v>
      </c>
      <c r="E132" s="25" t="s">
        <v>4734</v>
      </c>
      <c r="F132" s="25"/>
      <c r="G132" s="25"/>
      <c r="H132" s="25"/>
    </row>
    <row r="133" spans="1:8" outlineLevel="1" x14ac:dyDescent="0.2">
      <c r="A133" s="103"/>
      <c r="B133" s="104">
        <v>132</v>
      </c>
      <c r="C133" s="25"/>
      <c r="D133" s="25"/>
      <c r="E133" s="25"/>
      <c r="F133" s="25"/>
      <c r="G133" s="25"/>
      <c r="H133" s="25"/>
    </row>
    <row r="134" spans="1:8" outlineLevel="1" x14ac:dyDescent="0.2">
      <c r="A134" s="103"/>
      <c r="B134" s="104">
        <v>133</v>
      </c>
      <c r="C134" s="25"/>
      <c r="D134" s="25"/>
      <c r="E134" s="25"/>
      <c r="F134" s="25"/>
      <c r="G134" s="25"/>
      <c r="H134" s="25"/>
    </row>
    <row r="135" spans="1:8" outlineLevel="1" x14ac:dyDescent="0.2">
      <c r="A135" s="103"/>
      <c r="B135" s="104">
        <v>134</v>
      </c>
      <c r="C135" s="25"/>
      <c r="D135" s="25"/>
      <c r="E135" s="25"/>
      <c r="F135" s="25"/>
      <c r="G135" s="25"/>
      <c r="H135" s="25"/>
    </row>
    <row r="136" spans="1:8" outlineLevel="1" x14ac:dyDescent="0.2">
      <c r="A136" s="103"/>
      <c r="B136" s="104">
        <v>135</v>
      </c>
      <c r="C136" s="113" t="s">
        <v>4804</v>
      </c>
      <c r="D136" s="113" t="s">
        <v>4805</v>
      </c>
      <c r="E136" s="113" t="s">
        <v>4806</v>
      </c>
      <c r="F136" s="113"/>
      <c r="G136" s="113"/>
      <c r="H136" s="113"/>
    </row>
    <row r="137" spans="1:8" ht="38.25" outlineLevel="1" x14ac:dyDescent="0.2">
      <c r="A137" s="103"/>
      <c r="B137" s="104">
        <v>136</v>
      </c>
      <c r="C137" s="25" t="s">
        <v>4944</v>
      </c>
      <c r="D137" s="25" t="s">
        <v>4945</v>
      </c>
      <c r="E137" s="25" t="s">
        <v>4946</v>
      </c>
      <c r="F137" s="25"/>
      <c r="G137" s="25"/>
      <c r="H137" s="25"/>
    </row>
    <row r="138" spans="1:8" outlineLevel="1" x14ac:dyDescent="0.2">
      <c r="A138" s="103"/>
      <c r="B138" s="104">
        <v>137</v>
      </c>
      <c r="C138" s="25" t="s">
        <v>4943</v>
      </c>
      <c r="D138" s="25" t="s">
        <v>4948</v>
      </c>
      <c r="E138" s="25" t="s">
        <v>4947</v>
      </c>
      <c r="F138" s="25"/>
      <c r="G138" s="25"/>
      <c r="H138" s="25"/>
    </row>
    <row r="139" spans="1:8" outlineLevel="1" x14ac:dyDescent="0.2">
      <c r="A139" s="103"/>
      <c r="B139" s="104">
        <v>138</v>
      </c>
      <c r="C139" s="25" t="s">
        <v>4668</v>
      </c>
      <c r="D139" s="25" t="s">
        <v>4704</v>
      </c>
      <c r="E139" s="25" t="s">
        <v>4737</v>
      </c>
      <c r="F139" s="25"/>
      <c r="G139" s="25"/>
      <c r="H139" s="25"/>
    </row>
    <row r="140" spans="1:8" ht="38.25" outlineLevel="1" x14ac:dyDescent="0.2">
      <c r="A140" s="103"/>
      <c r="B140" s="104">
        <v>139</v>
      </c>
      <c r="C140" s="25" t="s">
        <v>4972</v>
      </c>
      <c r="D140" s="25" t="s">
        <v>4973</v>
      </c>
      <c r="E140" s="25" t="s">
        <v>4818</v>
      </c>
      <c r="F140" s="25"/>
      <c r="G140" s="25"/>
      <c r="H140" s="25"/>
    </row>
    <row r="141" spans="1:8" outlineLevel="1" x14ac:dyDescent="0.2">
      <c r="A141" s="103"/>
      <c r="B141" s="104">
        <v>140</v>
      </c>
      <c r="C141" s="112" t="s">
        <v>4669</v>
      </c>
      <c r="D141" s="112" t="s">
        <v>4705</v>
      </c>
      <c r="E141" s="112" t="s">
        <v>4736</v>
      </c>
      <c r="F141" s="112"/>
      <c r="G141" s="112"/>
      <c r="H141" s="112"/>
    </row>
    <row r="142" spans="1:8" ht="76.5" outlineLevel="1" x14ac:dyDescent="0.2">
      <c r="A142" s="103"/>
      <c r="B142" s="104">
        <v>141</v>
      </c>
      <c r="C142" s="25" t="s">
        <v>4970</v>
      </c>
      <c r="D142" s="25" t="s">
        <v>5005</v>
      </c>
      <c r="E142" s="25" t="s">
        <v>5006</v>
      </c>
      <c r="F142" s="25"/>
      <c r="G142" s="25"/>
      <c r="H142" s="25"/>
    </row>
    <row r="143" spans="1:8" outlineLevel="1" x14ac:dyDescent="0.2">
      <c r="A143" s="103"/>
      <c r="B143" s="104">
        <v>142</v>
      </c>
      <c r="C143" s="25" t="s">
        <v>4813</v>
      </c>
      <c r="D143" s="25"/>
      <c r="E143" s="25"/>
      <c r="F143" s="25"/>
      <c r="G143" s="25"/>
      <c r="H143" s="25"/>
    </row>
    <row r="144" spans="1:8" outlineLevel="1" x14ac:dyDescent="0.2">
      <c r="A144" s="103"/>
      <c r="B144" s="104">
        <v>143</v>
      </c>
      <c r="C144" s="112" t="s">
        <v>4482</v>
      </c>
      <c r="D144" s="112" t="s">
        <v>4461</v>
      </c>
      <c r="E144" s="112" t="s">
        <v>4735</v>
      </c>
      <c r="F144" s="112"/>
      <c r="G144" s="112"/>
      <c r="H144" s="112"/>
    </row>
    <row r="145" spans="1:8" outlineLevel="1" x14ac:dyDescent="0.2">
      <c r="A145" s="103"/>
      <c r="B145" s="104">
        <v>144</v>
      </c>
      <c r="C145" s="25" t="s">
        <v>4893</v>
      </c>
      <c r="D145" s="25" t="s">
        <v>4894</v>
      </c>
      <c r="E145" s="25" t="s">
        <v>4895</v>
      </c>
      <c r="F145" s="25"/>
      <c r="G145" s="25"/>
      <c r="H145" s="25"/>
    </row>
    <row r="146" spans="1:8" ht="25.5" outlineLevel="1" x14ac:dyDescent="0.2">
      <c r="A146" s="103"/>
      <c r="B146" s="104">
        <v>145</v>
      </c>
      <c r="C146" s="25" t="s">
        <v>4869</v>
      </c>
      <c r="D146" s="25" t="s">
        <v>4871</v>
      </c>
      <c r="E146" s="25" t="s">
        <v>4872</v>
      </c>
      <c r="F146" s="25"/>
      <c r="G146" s="25"/>
      <c r="H146" s="25"/>
    </row>
    <row r="147" spans="1:8" outlineLevel="1" x14ac:dyDescent="0.2">
      <c r="A147" s="103"/>
      <c r="B147" s="104">
        <v>146</v>
      </c>
      <c r="C147" s="25" t="s">
        <v>4870</v>
      </c>
      <c r="D147" s="25"/>
      <c r="E147" s="25"/>
      <c r="F147" s="25"/>
      <c r="G147" s="25"/>
      <c r="H147" s="25"/>
    </row>
    <row r="148" spans="1:8" outlineLevel="1" x14ac:dyDescent="0.2">
      <c r="A148" s="103"/>
      <c r="B148" s="104">
        <v>147</v>
      </c>
      <c r="C148" s="112" t="s">
        <v>4910</v>
      </c>
      <c r="D148" s="112" t="s">
        <v>4911</v>
      </c>
      <c r="E148" s="112" t="s">
        <v>4912</v>
      </c>
      <c r="F148" s="112"/>
      <c r="G148" s="112"/>
      <c r="H148" s="112"/>
    </row>
    <row r="149" spans="1:8" outlineLevel="1" x14ac:dyDescent="0.2">
      <c r="A149" s="103"/>
      <c r="B149" s="104">
        <v>148</v>
      </c>
      <c r="C149" s="25" t="s">
        <v>4899</v>
      </c>
      <c r="D149" s="25" t="s">
        <v>4900</v>
      </c>
      <c r="E149" s="25" t="s">
        <v>4901</v>
      </c>
      <c r="F149" s="25"/>
      <c r="G149" s="25"/>
      <c r="H149" s="25"/>
    </row>
    <row r="150" spans="1:8" outlineLevel="1" x14ac:dyDescent="0.2">
      <c r="A150" s="103"/>
      <c r="B150" s="104">
        <v>149</v>
      </c>
      <c r="C150" s="25" t="s">
        <v>4903</v>
      </c>
      <c r="D150" s="25" t="s">
        <v>4904</v>
      </c>
      <c r="E150" s="25" t="s">
        <v>4905</v>
      </c>
      <c r="F150" s="25"/>
      <c r="G150" s="25"/>
      <c r="H150" s="25"/>
    </row>
    <row r="151" spans="1:8" ht="25.5" outlineLevel="1" x14ac:dyDescent="0.2">
      <c r="A151" s="111" t="s">
        <v>4801</v>
      </c>
      <c r="B151" s="104">
        <v>150</v>
      </c>
      <c r="C151" s="102" t="s">
        <v>4657</v>
      </c>
      <c r="D151" s="102" t="s">
        <v>4696</v>
      </c>
      <c r="E151" s="102" t="s">
        <v>4717</v>
      </c>
      <c r="F151" s="102" t="s">
        <v>4954</v>
      </c>
      <c r="G151" s="102" t="s">
        <v>4964</v>
      </c>
      <c r="H151" s="102" t="s">
        <v>4962</v>
      </c>
    </row>
    <row r="152" spans="1:8" ht="38.25" outlineLevel="1" x14ac:dyDescent="0.2">
      <c r="A152" s="111" t="s">
        <v>4802</v>
      </c>
      <c r="B152" s="104">
        <v>151</v>
      </c>
      <c r="C152" s="102" t="s">
        <v>4664</v>
      </c>
      <c r="D152" s="102" t="s">
        <v>4699</v>
      </c>
      <c r="E152" s="102" t="s">
        <v>4724</v>
      </c>
      <c r="F152" s="102" t="s">
        <v>4963</v>
      </c>
      <c r="G152" s="102" t="s">
        <v>4965</v>
      </c>
      <c r="H152" s="102" t="s">
        <v>4966</v>
      </c>
    </row>
    <row r="153" spans="1:8" ht="127.5" outlineLevel="1" x14ac:dyDescent="0.2">
      <c r="A153" s="111" t="s">
        <v>4700</v>
      </c>
      <c r="B153" s="104">
        <v>152</v>
      </c>
      <c r="C153" s="102" t="s">
        <v>4841</v>
      </c>
      <c r="D153" s="102" t="s">
        <v>4840</v>
      </c>
      <c r="E153" s="102" t="s">
        <v>4842</v>
      </c>
      <c r="F153" s="102" t="s">
        <v>4967</v>
      </c>
      <c r="G153" s="102" t="s">
        <v>4969</v>
      </c>
      <c r="H153" s="102" t="s">
        <v>4968</v>
      </c>
    </row>
    <row r="154" spans="1:8" outlineLevel="1" x14ac:dyDescent="0.2">
      <c r="A154" s="111" t="s">
        <v>4803</v>
      </c>
      <c r="B154" s="104">
        <v>153</v>
      </c>
      <c r="C154" s="102"/>
      <c r="D154" s="102"/>
      <c r="E154" s="102"/>
      <c r="F154" s="102"/>
      <c r="G154" s="102"/>
      <c r="H154" s="102"/>
    </row>
    <row r="155" spans="1:8" outlineLevel="1" x14ac:dyDescent="0.2">
      <c r="A155" s="103"/>
      <c r="B155" s="104">
        <v>154</v>
      </c>
      <c r="C155" s="141"/>
      <c r="D155" s="141"/>
      <c r="E155" s="141"/>
      <c r="F155" s="141"/>
      <c r="G155" s="141"/>
      <c r="H155" s="141"/>
    </row>
    <row r="156" spans="1:8" outlineLevel="1" x14ac:dyDescent="0.2">
      <c r="A156" s="103"/>
      <c r="B156" s="104">
        <v>155</v>
      </c>
      <c r="C156" s="141"/>
      <c r="D156" s="141"/>
      <c r="E156" s="141"/>
      <c r="F156" s="141"/>
      <c r="G156" s="141"/>
      <c r="H156" s="141"/>
    </row>
    <row r="157" spans="1:8" outlineLevel="1" x14ac:dyDescent="0.2">
      <c r="A157" s="103"/>
      <c r="B157" s="104">
        <v>156</v>
      </c>
      <c r="C157" s="141"/>
      <c r="D157" s="141"/>
      <c r="E157" s="141"/>
      <c r="F157" s="141"/>
      <c r="G157" s="141"/>
      <c r="H157" s="141"/>
    </row>
    <row r="158" spans="1:8" outlineLevel="1" x14ac:dyDescent="0.2">
      <c r="A158" s="103"/>
      <c r="B158" s="104">
        <v>157</v>
      </c>
      <c r="C158" s="141"/>
      <c r="D158" s="141"/>
      <c r="E158" s="141"/>
      <c r="F158" s="141"/>
      <c r="G158" s="141"/>
      <c r="H158" s="141"/>
    </row>
    <row r="159" spans="1:8" outlineLevel="1" x14ac:dyDescent="0.2">
      <c r="A159" s="103"/>
      <c r="B159" s="104">
        <v>158</v>
      </c>
      <c r="C159" s="141"/>
      <c r="D159" s="141"/>
      <c r="E159" s="141"/>
      <c r="F159" s="141"/>
      <c r="G159" s="141"/>
      <c r="H159" s="141"/>
    </row>
    <row r="160" spans="1:8" outlineLevel="1" x14ac:dyDescent="0.2">
      <c r="A160" s="103"/>
      <c r="B160" s="104">
        <v>159</v>
      </c>
      <c r="C160" s="141"/>
      <c r="D160" s="141"/>
      <c r="E160" s="141"/>
      <c r="F160" s="141"/>
      <c r="G160" s="141"/>
      <c r="H160" s="141"/>
    </row>
    <row r="161" spans="1:8" ht="38.25" outlineLevel="1" x14ac:dyDescent="0.2">
      <c r="A161" s="111" t="s">
        <v>4831</v>
      </c>
      <c r="B161" s="104">
        <v>160</v>
      </c>
      <c r="C161" s="102" t="s">
        <v>4834</v>
      </c>
      <c r="D161" s="102" t="s">
        <v>4835</v>
      </c>
      <c r="E161" s="102" t="s">
        <v>4836</v>
      </c>
      <c r="F161" s="102" t="s">
        <v>4834</v>
      </c>
      <c r="G161" s="102" t="s">
        <v>4835</v>
      </c>
      <c r="H161" s="102" t="s">
        <v>4836</v>
      </c>
    </row>
    <row r="162" spans="1:8" outlineLevel="1" x14ac:dyDescent="0.2">
      <c r="A162" s="111" t="s">
        <v>4831</v>
      </c>
      <c r="B162" s="104">
        <v>161</v>
      </c>
      <c r="C162" s="102"/>
      <c r="D162" s="102"/>
      <c r="E162" s="102"/>
      <c r="F162" s="102"/>
      <c r="G162" s="102"/>
      <c r="H162" s="102"/>
    </row>
    <row r="163" spans="1:8" outlineLevel="1" x14ac:dyDescent="0.2">
      <c r="A163" s="111" t="s">
        <v>4831</v>
      </c>
      <c r="B163" s="104">
        <v>162</v>
      </c>
      <c r="C163" s="102"/>
      <c r="D163" s="102"/>
      <c r="E163" s="102"/>
      <c r="F163" s="102"/>
      <c r="G163" s="102"/>
      <c r="H163" s="102"/>
    </row>
    <row r="164" spans="1:8" outlineLevel="1" x14ac:dyDescent="0.2">
      <c r="A164" s="111" t="s">
        <v>4831</v>
      </c>
      <c r="B164" s="104">
        <v>163</v>
      </c>
      <c r="C164" s="102"/>
      <c r="D164" s="102"/>
      <c r="E164" s="102"/>
      <c r="F164" s="102"/>
      <c r="G164" s="102"/>
      <c r="H164" s="102"/>
    </row>
    <row r="165" spans="1:8" outlineLevel="1" x14ac:dyDescent="0.2">
      <c r="A165" s="103"/>
      <c r="B165" s="104">
        <v>164</v>
      </c>
      <c r="C165" s="141"/>
      <c r="D165" s="141"/>
      <c r="E165" s="141"/>
      <c r="F165" s="141"/>
      <c r="G165" s="141"/>
      <c r="H165" s="141"/>
    </row>
    <row r="166" spans="1:8" outlineLevel="1" x14ac:dyDescent="0.2">
      <c r="A166" s="103"/>
      <c r="B166" s="104">
        <v>165</v>
      </c>
      <c r="C166" s="141"/>
      <c r="D166" s="141"/>
      <c r="E166" s="141"/>
      <c r="F166" s="141"/>
      <c r="G166" s="141"/>
      <c r="H166" s="141"/>
    </row>
    <row r="167" spans="1:8" outlineLevel="1" x14ac:dyDescent="0.2">
      <c r="A167" s="103"/>
      <c r="B167" s="104">
        <v>166</v>
      </c>
      <c r="C167" s="141"/>
      <c r="D167" s="141"/>
      <c r="E167" s="141"/>
      <c r="F167" s="141"/>
      <c r="G167" s="141"/>
      <c r="H167" s="141"/>
    </row>
    <row r="168" spans="1:8" outlineLevel="1" x14ac:dyDescent="0.2">
      <c r="A168" s="103"/>
      <c r="B168" s="104">
        <v>167</v>
      </c>
      <c r="C168" s="141"/>
      <c r="D168" s="141"/>
      <c r="E168" s="141"/>
      <c r="F168" s="141"/>
      <c r="G168" s="141"/>
      <c r="H168" s="141"/>
    </row>
    <row r="169" spans="1:8" outlineLevel="1" x14ac:dyDescent="0.2">
      <c r="A169" s="103"/>
      <c r="B169" s="104">
        <v>168</v>
      </c>
      <c r="C169" s="141"/>
      <c r="D169" s="141"/>
      <c r="E169" s="141"/>
      <c r="F169" s="141"/>
      <c r="G169" s="141"/>
      <c r="H169" s="141"/>
    </row>
    <row r="170" spans="1:8" outlineLevel="1" x14ac:dyDescent="0.2">
      <c r="A170" s="103"/>
      <c r="B170" s="104">
        <v>169</v>
      </c>
      <c r="C170" s="141"/>
      <c r="D170" s="141"/>
      <c r="E170" s="141"/>
      <c r="F170" s="141"/>
      <c r="G170" s="141"/>
      <c r="H170" s="141"/>
    </row>
    <row r="171" spans="1:8" outlineLevel="1" x14ac:dyDescent="0.2">
      <c r="A171" s="111" t="s">
        <v>4832</v>
      </c>
      <c r="B171" s="104">
        <v>170</v>
      </c>
      <c r="C171" s="140" t="s">
        <v>4679</v>
      </c>
      <c r="D171" s="140" t="s">
        <v>4679</v>
      </c>
      <c r="E171" s="140" t="s">
        <v>4743</v>
      </c>
      <c r="F171" s="140" t="s">
        <v>4679</v>
      </c>
      <c r="G171" s="140" t="s">
        <v>4679</v>
      </c>
      <c r="H171" s="140" t="s">
        <v>4743</v>
      </c>
    </row>
    <row r="172" spans="1:8" ht="38.25" outlineLevel="1" x14ac:dyDescent="0.2">
      <c r="A172" s="103"/>
      <c r="B172" s="104">
        <v>171</v>
      </c>
      <c r="C172" s="102" t="s">
        <v>4826</v>
      </c>
      <c r="D172" s="102" t="s">
        <v>4829</v>
      </c>
      <c r="E172" s="102" t="s">
        <v>4830</v>
      </c>
      <c r="F172" s="102" t="s">
        <v>2</v>
      </c>
      <c r="G172" s="102" t="s">
        <v>2</v>
      </c>
      <c r="H172" s="102" t="s">
        <v>2</v>
      </c>
    </row>
    <row r="173" spans="1:8" ht="51" outlineLevel="1" x14ac:dyDescent="0.2">
      <c r="A173" s="103"/>
      <c r="B173" s="104">
        <v>172</v>
      </c>
      <c r="C173" s="102" t="s">
        <v>4825</v>
      </c>
      <c r="D173" s="102" t="s">
        <v>4827</v>
      </c>
      <c r="E173" s="102" t="s">
        <v>4828</v>
      </c>
      <c r="F173" s="102" t="s">
        <v>4955</v>
      </c>
      <c r="G173" s="102" t="s">
        <v>4960</v>
      </c>
      <c r="H173" s="102" t="s">
        <v>4959</v>
      </c>
    </row>
    <row r="174" spans="1:8" outlineLevel="1" x14ac:dyDescent="0.2">
      <c r="A174" s="103"/>
      <c r="B174" s="104">
        <v>173</v>
      </c>
      <c r="C174" s="140" t="s">
        <v>4819</v>
      </c>
      <c r="D174" s="140" t="s">
        <v>4821</v>
      </c>
      <c r="E174" s="140" t="s">
        <v>4820</v>
      </c>
      <c r="F174" s="140"/>
      <c r="G174" s="140"/>
      <c r="H174" s="140"/>
    </row>
    <row r="175" spans="1:8" outlineLevel="1" x14ac:dyDescent="0.2">
      <c r="A175" s="103"/>
      <c r="B175" s="104">
        <v>174</v>
      </c>
      <c r="C175" s="102" t="s">
        <v>2</v>
      </c>
      <c r="D175" s="102" t="s">
        <v>2</v>
      </c>
      <c r="E175" s="102" t="s">
        <v>2</v>
      </c>
      <c r="F175" s="102"/>
      <c r="G175" s="102"/>
      <c r="H175" s="102"/>
    </row>
    <row r="176" spans="1:8" outlineLevel="1" x14ac:dyDescent="0.2">
      <c r="A176" s="103"/>
      <c r="B176" s="104">
        <v>175</v>
      </c>
      <c r="C176" s="102" t="s">
        <v>4822</v>
      </c>
      <c r="D176" s="102" t="s">
        <v>4824</v>
      </c>
      <c r="E176" s="102" t="s">
        <v>4823</v>
      </c>
      <c r="F176" s="102"/>
      <c r="G176" s="102"/>
      <c r="H176" s="102"/>
    </row>
    <row r="177" spans="1:8" outlineLevel="1" x14ac:dyDescent="0.2">
      <c r="A177" s="103"/>
      <c r="B177" s="104">
        <v>176</v>
      </c>
      <c r="C177" s="140"/>
      <c r="D177" s="140"/>
      <c r="E177" s="140"/>
      <c r="F177" s="140"/>
      <c r="G177" s="140"/>
      <c r="H177" s="140"/>
    </row>
    <row r="178" spans="1:8" outlineLevel="1" x14ac:dyDescent="0.2">
      <c r="A178" s="103"/>
      <c r="B178" s="104">
        <v>177</v>
      </c>
      <c r="C178" s="102"/>
      <c r="D178" s="102"/>
      <c r="E178" s="102"/>
      <c r="F178" s="102"/>
      <c r="G178" s="102"/>
      <c r="H178" s="102"/>
    </row>
    <row r="179" spans="1:8" outlineLevel="1" x14ac:dyDescent="0.2">
      <c r="A179" s="103"/>
      <c r="B179" s="104">
        <v>178</v>
      </c>
      <c r="C179" s="102"/>
      <c r="D179" s="102"/>
      <c r="E179" s="102"/>
      <c r="F179" s="102"/>
      <c r="G179" s="102"/>
      <c r="H179" s="102"/>
    </row>
    <row r="180" spans="1:8" outlineLevel="1" x14ac:dyDescent="0.2">
      <c r="A180" s="103"/>
      <c r="B180" s="104">
        <v>179</v>
      </c>
      <c r="C180" s="102"/>
      <c r="D180" s="102"/>
      <c r="E180" s="102"/>
      <c r="F180" s="102"/>
      <c r="G180" s="102"/>
      <c r="H180" s="102"/>
    </row>
    <row r="181" spans="1:8" outlineLevel="1" x14ac:dyDescent="0.2">
      <c r="A181" s="111" t="s">
        <v>4833</v>
      </c>
      <c r="B181" s="104">
        <v>180</v>
      </c>
      <c r="C181" s="140" t="s">
        <v>4514</v>
      </c>
      <c r="D181" s="140" t="s">
        <v>4515</v>
      </c>
      <c r="E181" s="140" t="s">
        <v>4516</v>
      </c>
      <c r="F181" s="140" t="s">
        <v>4514</v>
      </c>
      <c r="G181" s="140" t="s">
        <v>4515</v>
      </c>
      <c r="H181" s="140" t="s">
        <v>4516</v>
      </c>
    </row>
    <row r="182" spans="1:8" outlineLevel="1" x14ac:dyDescent="0.2">
      <c r="A182" s="103"/>
      <c r="B182" s="104">
        <v>181</v>
      </c>
      <c r="C182" s="102" t="s">
        <v>4682</v>
      </c>
      <c r="D182" s="102" t="s">
        <v>4752</v>
      </c>
      <c r="E182" s="102" t="s">
        <v>4753</v>
      </c>
      <c r="F182" s="102" t="s">
        <v>4956</v>
      </c>
      <c r="G182" s="102" t="s">
        <v>4957</v>
      </c>
      <c r="H182" s="102" t="s">
        <v>4961</v>
      </c>
    </row>
    <row r="183" spans="1:8" outlineLevel="1" x14ac:dyDescent="0.2">
      <c r="A183" s="103"/>
      <c r="B183" s="104">
        <v>182</v>
      </c>
      <c r="C183" s="140" t="s">
        <v>4683</v>
      </c>
      <c r="D183" s="140" t="s">
        <v>4715</v>
      </c>
      <c r="E183" s="140" t="s">
        <v>4747</v>
      </c>
      <c r="F183" s="140"/>
      <c r="G183" s="140"/>
      <c r="H183" s="140"/>
    </row>
    <row r="184" spans="1:8" outlineLevel="1" x14ac:dyDescent="0.2">
      <c r="A184" s="103"/>
      <c r="B184" s="104">
        <v>183</v>
      </c>
      <c r="C184" s="102" t="s">
        <v>4684</v>
      </c>
      <c r="D184" s="102" t="s">
        <v>4714</v>
      </c>
      <c r="E184" s="102" t="s">
        <v>4746</v>
      </c>
      <c r="F184" s="102"/>
      <c r="G184" s="102"/>
      <c r="H184" s="102"/>
    </row>
    <row r="185" spans="1:8" outlineLevel="1" x14ac:dyDescent="0.2">
      <c r="A185" s="103"/>
      <c r="B185" s="104">
        <v>184</v>
      </c>
      <c r="C185" s="140" t="s">
        <v>4685</v>
      </c>
      <c r="D185" s="140" t="s">
        <v>4713</v>
      </c>
      <c r="E185" s="140" t="s">
        <v>4745</v>
      </c>
      <c r="F185" s="140"/>
      <c r="G185" s="140"/>
      <c r="H185" s="140"/>
    </row>
    <row r="186" spans="1:8" outlineLevel="1" x14ac:dyDescent="0.2">
      <c r="A186" s="103"/>
      <c r="B186" s="104">
        <v>185</v>
      </c>
      <c r="C186" s="102" t="s">
        <v>4686</v>
      </c>
      <c r="D186" s="102" t="s">
        <v>4712</v>
      </c>
      <c r="E186" s="102" t="s">
        <v>4744</v>
      </c>
      <c r="F186" s="102"/>
      <c r="G186" s="102"/>
      <c r="H186" s="102"/>
    </row>
    <row r="187" spans="1:8" outlineLevel="1" x14ac:dyDescent="0.2">
      <c r="A187" s="103"/>
      <c r="B187" s="104">
        <v>186</v>
      </c>
      <c r="C187" s="140" t="s">
        <v>4687</v>
      </c>
      <c r="D187" s="140" t="s">
        <v>4750</v>
      </c>
      <c r="E187" s="140" t="s">
        <v>4749</v>
      </c>
      <c r="F187" s="140"/>
      <c r="G187" s="140"/>
      <c r="H187" s="140"/>
    </row>
    <row r="188" spans="1:8" ht="25.5" outlineLevel="1" x14ac:dyDescent="0.2">
      <c r="A188" s="103"/>
      <c r="B188" s="104">
        <v>187</v>
      </c>
      <c r="C188" s="102" t="s">
        <v>4688</v>
      </c>
      <c r="D188" s="102" t="s">
        <v>4751</v>
      </c>
      <c r="E188" s="102" t="s">
        <v>4748</v>
      </c>
      <c r="F188" s="102"/>
      <c r="G188" s="102"/>
      <c r="H188" s="102"/>
    </row>
    <row r="189" spans="1:8" outlineLevel="1" x14ac:dyDescent="0.2">
      <c r="A189" s="103"/>
      <c r="B189" s="104">
        <v>188</v>
      </c>
      <c r="C189" s="102"/>
      <c r="D189" s="102"/>
      <c r="E189" s="102"/>
      <c r="F189" s="102"/>
      <c r="G189" s="102"/>
      <c r="H189" s="102"/>
    </row>
    <row r="190" spans="1:8" outlineLevel="1" x14ac:dyDescent="0.2">
      <c r="A190" s="103"/>
      <c r="B190" s="104">
        <v>189</v>
      </c>
      <c r="C190" s="102"/>
      <c r="D190" s="102"/>
      <c r="E190" s="102"/>
      <c r="F190" s="102"/>
      <c r="G190" s="102"/>
      <c r="H190" s="102"/>
    </row>
    <row r="191" spans="1:8" outlineLevel="1" x14ac:dyDescent="0.2">
      <c r="A191" s="103"/>
      <c r="B191" s="104">
        <v>190</v>
      </c>
      <c r="C191" s="102"/>
      <c r="D191" s="102"/>
      <c r="E191" s="102"/>
      <c r="F191" s="102"/>
      <c r="G191" s="102"/>
      <c r="H191" s="102"/>
    </row>
    <row r="192" spans="1:8" outlineLevel="1" x14ac:dyDescent="0.2">
      <c r="A192" s="103"/>
      <c r="B192" s="104">
        <v>191</v>
      </c>
      <c r="C192" s="102"/>
      <c r="D192" s="102"/>
      <c r="E192" s="102"/>
      <c r="F192" s="102"/>
      <c r="G192" s="102"/>
      <c r="H192" s="102"/>
    </row>
    <row r="193" spans="1:8" outlineLevel="1" x14ac:dyDescent="0.2">
      <c r="A193" s="103"/>
      <c r="B193" s="104">
        <v>192</v>
      </c>
      <c r="C193" s="102"/>
      <c r="D193" s="102"/>
      <c r="E193" s="102"/>
      <c r="F193" s="102"/>
      <c r="G193" s="102"/>
      <c r="H193" s="102"/>
    </row>
    <row r="194" spans="1:8" outlineLevel="1" x14ac:dyDescent="0.2">
      <c r="A194" s="103"/>
      <c r="B194" s="104">
        <v>193</v>
      </c>
      <c r="C194" s="102"/>
      <c r="D194" s="102"/>
      <c r="E194" s="102"/>
      <c r="F194" s="102"/>
      <c r="G194" s="102"/>
      <c r="H194" s="102"/>
    </row>
    <row r="195" spans="1:8" outlineLevel="1" x14ac:dyDescent="0.2">
      <c r="A195" s="103"/>
      <c r="B195" s="104">
        <v>194</v>
      </c>
      <c r="C195" s="102"/>
      <c r="D195" s="102"/>
      <c r="E195" s="102"/>
      <c r="F195" s="102"/>
      <c r="G195" s="102"/>
      <c r="H195" s="102"/>
    </row>
    <row r="196" spans="1:8" outlineLevel="1" x14ac:dyDescent="0.2">
      <c r="A196" s="111" t="s">
        <v>4810</v>
      </c>
      <c r="B196" s="104">
        <v>195</v>
      </c>
      <c r="C196" s="102"/>
      <c r="D196" s="102"/>
      <c r="E196" s="102"/>
      <c r="F196" s="102"/>
      <c r="G196" s="102"/>
      <c r="H196" s="102"/>
    </row>
    <row r="197" spans="1:8" outlineLevel="1" x14ac:dyDescent="0.2">
      <c r="A197" s="103"/>
      <c r="B197" s="104">
        <v>196</v>
      </c>
      <c r="C197" s="141"/>
      <c r="D197" s="141"/>
      <c r="E197" s="141"/>
      <c r="F197" s="141"/>
      <c r="G197" s="141"/>
      <c r="H197" s="141"/>
    </row>
    <row r="198" spans="1:8" outlineLevel="1" x14ac:dyDescent="0.2">
      <c r="A198" s="103"/>
      <c r="B198" s="104">
        <v>197</v>
      </c>
      <c r="C198" s="141"/>
      <c r="D198" s="141"/>
      <c r="E198" s="141"/>
      <c r="F198" s="141"/>
      <c r="G198" s="141"/>
      <c r="H198" s="141"/>
    </row>
    <row r="199" spans="1:8" outlineLevel="1" x14ac:dyDescent="0.2">
      <c r="A199" s="103"/>
      <c r="B199" s="104">
        <v>198</v>
      </c>
      <c r="C199" s="141"/>
      <c r="D199" s="141"/>
      <c r="E199" s="141"/>
      <c r="F199" s="141"/>
      <c r="G199" s="141"/>
      <c r="H199" s="141"/>
    </row>
    <row r="200" spans="1:8" outlineLevel="1" x14ac:dyDescent="0.2">
      <c r="A200" s="103"/>
      <c r="B200" s="104">
        <v>199</v>
      </c>
      <c r="C200" s="141"/>
      <c r="D200" s="141"/>
      <c r="E200" s="141"/>
      <c r="F200" s="141"/>
      <c r="G200" s="141"/>
      <c r="H200" s="141"/>
    </row>
    <row r="201" spans="1:8" x14ac:dyDescent="0.2">
      <c r="A201" s="106" t="s">
        <v>4659</v>
      </c>
      <c r="B201" s="101">
        <v>200</v>
      </c>
      <c r="C201" s="25" t="s">
        <v>4670</v>
      </c>
      <c r="D201" s="25" t="s">
        <v>4754</v>
      </c>
      <c r="E201" s="25" t="s">
        <v>4741</v>
      </c>
      <c r="F201" s="25"/>
      <c r="G201" s="25"/>
      <c r="H201" s="25"/>
    </row>
    <row r="202" spans="1:8" outlineLevel="1" x14ac:dyDescent="0.2">
      <c r="A202" s="99"/>
      <c r="B202" s="101">
        <v>201</v>
      </c>
      <c r="C202" s="25" t="s">
        <v>4671</v>
      </c>
      <c r="D202" s="25" t="s">
        <v>4755</v>
      </c>
      <c r="E202" s="25" t="s">
        <v>4742</v>
      </c>
      <c r="F202" s="25"/>
      <c r="G202" s="25"/>
      <c r="H202" s="25"/>
    </row>
    <row r="203" spans="1:8" outlineLevel="1" x14ac:dyDescent="0.2">
      <c r="A203" s="99"/>
      <c r="B203" s="101">
        <v>202</v>
      </c>
      <c r="C203" s="25" t="s">
        <v>4672</v>
      </c>
      <c r="D203" s="25" t="s">
        <v>4716</v>
      </c>
      <c r="E203" s="25" t="s">
        <v>4740</v>
      </c>
      <c r="F203" s="25"/>
      <c r="G203" s="25"/>
      <c r="H203" s="25"/>
    </row>
    <row r="204" spans="1:8" outlineLevel="1" x14ac:dyDescent="0.2">
      <c r="A204" s="99"/>
      <c r="B204" s="101">
        <v>203</v>
      </c>
      <c r="C204" s="25" t="s">
        <v>4764</v>
      </c>
      <c r="D204" s="25" t="s">
        <v>4763</v>
      </c>
      <c r="E204" s="25" t="s">
        <v>4765</v>
      </c>
      <c r="F204" s="25"/>
      <c r="G204" s="25"/>
      <c r="H204" s="25"/>
    </row>
    <row r="205" spans="1:8" outlineLevel="1" x14ac:dyDescent="0.2">
      <c r="A205" s="99"/>
      <c r="B205" s="101">
        <v>204</v>
      </c>
      <c r="C205" s="25" t="s">
        <v>4918</v>
      </c>
      <c r="D205" s="25" t="s">
        <v>4920</v>
      </c>
      <c r="E205" s="25" t="s">
        <v>4919</v>
      </c>
      <c r="F205" s="25"/>
      <c r="G205" s="25"/>
      <c r="H205" s="25"/>
    </row>
    <row r="206" spans="1:8" outlineLevel="1" x14ac:dyDescent="0.2">
      <c r="A206" s="99"/>
      <c r="B206" s="101">
        <v>205</v>
      </c>
      <c r="C206" s="25" t="s">
        <v>4773</v>
      </c>
      <c r="D206" s="25" t="s">
        <v>4775</v>
      </c>
      <c r="E206" s="25" t="s">
        <v>4774</v>
      </c>
      <c r="F206" s="25"/>
      <c r="G206" s="25"/>
      <c r="H206" s="25"/>
    </row>
    <row r="207" spans="1:8" outlineLevel="1" x14ac:dyDescent="0.2">
      <c r="A207" s="99"/>
      <c r="B207" s="101">
        <v>206</v>
      </c>
      <c r="C207" s="25" t="s">
        <v>4776</v>
      </c>
      <c r="D207" s="25" t="s">
        <v>4777</v>
      </c>
      <c r="E207" s="25" t="s">
        <v>4783</v>
      </c>
      <c r="F207" s="25"/>
      <c r="G207" s="25"/>
      <c r="H207" s="25"/>
    </row>
    <row r="208" spans="1:8" outlineLevel="1" x14ac:dyDescent="0.2">
      <c r="A208" s="99"/>
      <c r="B208" s="101">
        <v>207</v>
      </c>
      <c r="C208" s="25" t="s">
        <v>4778</v>
      </c>
      <c r="D208" s="25" t="s">
        <v>4782</v>
      </c>
      <c r="E208" s="25" t="s">
        <v>4784</v>
      </c>
      <c r="F208" s="25"/>
      <c r="G208" s="25"/>
      <c r="H208" s="25"/>
    </row>
    <row r="209" spans="1:8" ht="38.25" outlineLevel="1" x14ac:dyDescent="0.2">
      <c r="A209" s="99"/>
      <c r="B209" s="101">
        <v>208</v>
      </c>
      <c r="C209" s="25" t="s">
        <v>4907</v>
      </c>
      <c r="D209" s="25" t="s">
        <v>5016</v>
      </c>
      <c r="E209" s="25" t="s">
        <v>4906</v>
      </c>
      <c r="F209" s="25"/>
      <c r="G209" s="25"/>
      <c r="H209" s="25"/>
    </row>
    <row r="210" spans="1:8" ht="38.25" outlineLevel="1" x14ac:dyDescent="0.2">
      <c r="A210" s="99"/>
      <c r="B210" s="101">
        <v>209</v>
      </c>
      <c r="C210" s="25" t="s">
        <v>4909</v>
      </c>
      <c r="D210" s="25" t="s">
        <v>5017</v>
      </c>
      <c r="E210" s="25" t="s">
        <v>4908</v>
      </c>
      <c r="F210" s="25"/>
      <c r="G210" s="25"/>
      <c r="H210" s="25"/>
    </row>
    <row r="211" spans="1:8" outlineLevel="1" x14ac:dyDescent="0.2">
      <c r="A211" s="99"/>
      <c r="B211" s="101">
        <v>210</v>
      </c>
      <c r="C211" s="25" t="s">
        <v>4766</v>
      </c>
      <c r="D211" s="25" t="s">
        <v>4767</v>
      </c>
      <c r="E211" s="25" t="s">
        <v>4768</v>
      </c>
      <c r="F211" s="25"/>
      <c r="G211" s="25"/>
      <c r="H211" s="25"/>
    </row>
    <row r="212" spans="1:8" outlineLevel="1" x14ac:dyDescent="0.2">
      <c r="A212" s="99"/>
      <c r="B212" s="101">
        <v>211</v>
      </c>
      <c r="C212" s="25" t="s">
        <v>4866</v>
      </c>
      <c r="D212" s="25" t="s">
        <v>4865</v>
      </c>
      <c r="E212" s="25" t="s">
        <v>4867</v>
      </c>
      <c r="F212" s="25"/>
      <c r="G212" s="25"/>
      <c r="H212" s="25"/>
    </row>
    <row r="213" spans="1:8" outlineLevel="1" x14ac:dyDescent="0.2">
      <c r="A213" s="99"/>
      <c r="B213" s="101">
        <v>212</v>
      </c>
      <c r="C213" s="25"/>
      <c r="D213" s="25"/>
      <c r="E213" s="25"/>
      <c r="F213" s="25"/>
      <c r="G213" s="25"/>
      <c r="H213" s="25"/>
    </row>
    <row r="214" spans="1:8" outlineLevel="1" x14ac:dyDescent="0.2">
      <c r="A214" s="99"/>
      <c r="B214" s="101">
        <v>213</v>
      </c>
      <c r="C214" s="25"/>
      <c r="D214" s="25"/>
      <c r="E214" s="25"/>
      <c r="F214" s="25"/>
      <c r="G214" s="25"/>
      <c r="H214" s="25"/>
    </row>
    <row r="215" spans="1:8" outlineLevel="1" x14ac:dyDescent="0.2">
      <c r="A215" s="99"/>
      <c r="B215" s="101">
        <v>214</v>
      </c>
      <c r="C215" s="25"/>
      <c r="D215" s="25"/>
      <c r="E215" s="25"/>
      <c r="F215" s="25"/>
      <c r="G215" s="25"/>
      <c r="H215" s="25"/>
    </row>
    <row r="216" spans="1:8" outlineLevel="1" x14ac:dyDescent="0.2">
      <c r="A216" s="99"/>
      <c r="B216" s="101">
        <v>215</v>
      </c>
      <c r="C216" s="25"/>
      <c r="D216" s="25"/>
      <c r="E216" s="25"/>
      <c r="F216" s="25"/>
      <c r="G216" s="25"/>
      <c r="H216" s="25"/>
    </row>
    <row r="217" spans="1:8" outlineLevel="1" x14ac:dyDescent="0.2">
      <c r="A217" s="99"/>
      <c r="B217" s="101">
        <v>216</v>
      </c>
      <c r="C217" s="25"/>
      <c r="D217" s="25"/>
      <c r="E217" s="25"/>
      <c r="F217" s="25"/>
      <c r="G217" s="25"/>
      <c r="H217" s="25"/>
    </row>
    <row r="218" spans="1:8" outlineLevel="1" x14ac:dyDescent="0.2">
      <c r="A218" s="99"/>
      <c r="B218" s="101">
        <v>217</v>
      </c>
      <c r="C218" s="25"/>
      <c r="D218" s="25"/>
      <c r="E218" s="25"/>
      <c r="F218" s="25"/>
      <c r="G218" s="25"/>
      <c r="H218" s="25"/>
    </row>
    <row r="219" spans="1:8" outlineLevel="1" x14ac:dyDescent="0.2">
      <c r="A219" s="99"/>
      <c r="B219" s="101">
        <v>218</v>
      </c>
      <c r="C219" s="25"/>
      <c r="D219" s="25"/>
      <c r="E219" s="25"/>
      <c r="F219" s="25"/>
      <c r="G219" s="25"/>
      <c r="H219" s="25"/>
    </row>
    <row r="220" spans="1:8" outlineLevel="1" x14ac:dyDescent="0.2">
      <c r="A220" s="99"/>
      <c r="B220" s="101">
        <v>219</v>
      </c>
      <c r="C220" s="25"/>
      <c r="D220" s="25"/>
      <c r="E220" s="25"/>
      <c r="F220" s="25"/>
      <c r="G220" s="25"/>
      <c r="H220" s="25"/>
    </row>
    <row r="221" spans="1:8" outlineLevel="1" x14ac:dyDescent="0.2">
      <c r="A221" s="99"/>
      <c r="B221" s="101">
        <v>220</v>
      </c>
      <c r="C221" s="25" t="s">
        <v>4770</v>
      </c>
      <c r="D221" s="25" t="s">
        <v>4771</v>
      </c>
      <c r="E221" s="25" t="s">
        <v>4779</v>
      </c>
      <c r="F221" s="25"/>
      <c r="G221" s="25"/>
      <c r="H221" s="25"/>
    </row>
    <row r="222" spans="1:8" outlineLevel="1" x14ac:dyDescent="0.2">
      <c r="A222" s="99"/>
      <c r="B222" s="101">
        <v>221</v>
      </c>
      <c r="C222" s="25" t="s">
        <v>4572</v>
      </c>
      <c r="D222" s="25" t="s">
        <v>4769</v>
      </c>
      <c r="E222" s="25" t="s">
        <v>4780</v>
      </c>
      <c r="F222" s="25"/>
      <c r="G222" s="25"/>
      <c r="H222" s="25"/>
    </row>
    <row r="223" spans="1:8" ht="25.5" outlineLevel="1" x14ac:dyDescent="0.2">
      <c r="A223" s="99"/>
      <c r="B223" s="101">
        <v>222</v>
      </c>
      <c r="C223" s="102" t="s">
        <v>4855</v>
      </c>
      <c r="D223" s="102" t="s">
        <v>5018</v>
      </c>
      <c r="E223" s="102" t="s">
        <v>4863</v>
      </c>
      <c r="F223" s="102"/>
      <c r="G223" s="102"/>
      <c r="H223" s="102"/>
    </row>
    <row r="224" spans="1:8" ht="25.5" outlineLevel="1" x14ac:dyDescent="0.2">
      <c r="A224" s="99"/>
      <c r="B224" s="101">
        <v>223</v>
      </c>
      <c r="C224" s="102" t="s">
        <v>4856</v>
      </c>
      <c r="D224" s="102" t="s">
        <v>4857</v>
      </c>
      <c r="E224" s="102" t="s">
        <v>4864</v>
      </c>
      <c r="F224" s="102"/>
      <c r="G224" s="102"/>
      <c r="H224" s="102"/>
    </row>
    <row r="225" spans="1:8" ht="25.5" outlineLevel="1" x14ac:dyDescent="0.2">
      <c r="A225" s="99"/>
      <c r="B225" s="101">
        <v>224</v>
      </c>
      <c r="C225" s="102" t="s">
        <v>4858</v>
      </c>
      <c r="D225" s="102" t="s">
        <v>4859</v>
      </c>
      <c r="E225" s="102" t="s">
        <v>4862</v>
      </c>
      <c r="F225" s="102"/>
      <c r="G225" s="102"/>
      <c r="H225" s="102"/>
    </row>
    <row r="226" spans="1:8" outlineLevel="1" x14ac:dyDescent="0.2">
      <c r="A226" s="99"/>
      <c r="B226" s="101">
        <v>225</v>
      </c>
      <c r="C226" s="102" t="s">
        <v>5020</v>
      </c>
      <c r="D226" s="102" t="s">
        <v>4860</v>
      </c>
      <c r="E226" s="102" t="s">
        <v>4861</v>
      </c>
      <c r="F226" s="102"/>
      <c r="G226" s="102"/>
      <c r="H226" s="102"/>
    </row>
    <row r="227" spans="1:8" outlineLevel="1" x14ac:dyDescent="0.2">
      <c r="A227" s="99"/>
      <c r="B227" s="101">
        <v>226</v>
      </c>
      <c r="C227" s="102"/>
      <c r="D227" s="102"/>
      <c r="E227" s="102"/>
      <c r="F227" s="102"/>
      <c r="G227" s="102"/>
      <c r="H227" s="102"/>
    </row>
    <row r="228" spans="1:8" outlineLevel="1" x14ac:dyDescent="0.2">
      <c r="A228" s="99"/>
      <c r="B228" s="101">
        <v>227</v>
      </c>
      <c r="C228" s="102"/>
      <c r="D228" s="102"/>
      <c r="E228" s="102"/>
      <c r="F228" s="102"/>
      <c r="G228" s="102"/>
      <c r="H228" s="102"/>
    </row>
    <row r="229" spans="1:8" outlineLevel="1" x14ac:dyDescent="0.2">
      <c r="A229" s="99"/>
      <c r="B229" s="101">
        <v>228</v>
      </c>
      <c r="C229" s="102"/>
      <c r="D229" s="102"/>
      <c r="E229" s="102"/>
      <c r="F229" s="102"/>
      <c r="G229" s="102"/>
      <c r="H229" s="102"/>
    </row>
    <row r="230" spans="1:8" outlineLevel="1" x14ac:dyDescent="0.2">
      <c r="A230" s="99"/>
      <c r="B230" s="101">
        <v>229</v>
      </c>
      <c r="C230" s="102"/>
      <c r="D230" s="102"/>
      <c r="E230" s="102"/>
      <c r="F230" s="102"/>
      <c r="G230" s="102"/>
      <c r="H230" s="102"/>
    </row>
    <row r="231" spans="1:8" outlineLevel="1" x14ac:dyDescent="0.2">
      <c r="A231" s="99"/>
      <c r="B231" s="101">
        <v>230</v>
      </c>
      <c r="C231" s="102"/>
      <c r="D231" s="102"/>
      <c r="E231" s="102"/>
      <c r="F231" s="102"/>
      <c r="G231" s="102"/>
      <c r="H231" s="102"/>
    </row>
    <row r="232" spans="1:8" outlineLevel="1" x14ac:dyDescent="0.2">
      <c r="A232" s="99"/>
      <c r="B232" s="101">
        <v>231</v>
      </c>
      <c r="C232" s="25"/>
      <c r="D232" s="25"/>
      <c r="E232" s="25"/>
      <c r="F232" s="25"/>
      <c r="G232" s="25"/>
      <c r="H232" s="25"/>
    </row>
    <row r="233" spans="1:8" outlineLevel="1" x14ac:dyDescent="0.2">
      <c r="A233" s="99"/>
      <c r="B233" s="101">
        <v>232</v>
      </c>
      <c r="C233" s="25"/>
      <c r="D233" s="25"/>
      <c r="E233" s="25"/>
      <c r="F233" s="25"/>
      <c r="G233" s="25"/>
      <c r="H233" s="25"/>
    </row>
    <row r="234" spans="1:8" outlineLevel="1" x14ac:dyDescent="0.2">
      <c r="A234" s="99"/>
      <c r="B234" s="101">
        <v>233</v>
      </c>
      <c r="C234" s="25"/>
      <c r="D234" s="25"/>
      <c r="E234" s="25"/>
      <c r="F234" s="25"/>
      <c r="G234" s="25"/>
      <c r="H234" s="25"/>
    </row>
    <row r="235" spans="1:8" outlineLevel="1" x14ac:dyDescent="0.2">
      <c r="A235" s="99"/>
      <c r="B235" s="101">
        <v>234</v>
      </c>
      <c r="C235" s="25"/>
      <c r="D235" s="25"/>
      <c r="E235" s="25"/>
      <c r="F235" s="25"/>
      <c r="G235" s="25"/>
      <c r="H235" s="25"/>
    </row>
    <row r="236" spans="1:8" outlineLevel="1" x14ac:dyDescent="0.2">
      <c r="A236" s="99"/>
      <c r="B236" s="101">
        <v>235</v>
      </c>
      <c r="C236" s="25"/>
      <c r="D236" s="25"/>
      <c r="E236" s="25"/>
      <c r="F236" s="25"/>
      <c r="G236" s="25"/>
      <c r="H236" s="25"/>
    </row>
    <row r="237" spans="1:8" outlineLevel="1" x14ac:dyDescent="0.2">
      <c r="A237" s="99"/>
      <c r="B237" s="101">
        <v>236</v>
      </c>
      <c r="C237" s="25"/>
      <c r="D237" s="25"/>
      <c r="E237" s="25"/>
      <c r="F237" s="25"/>
      <c r="G237" s="25"/>
      <c r="H237" s="25"/>
    </row>
    <row r="238" spans="1:8" outlineLevel="1" x14ac:dyDescent="0.2">
      <c r="A238" s="99"/>
      <c r="B238" s="101">
        <v>237</v>
      </c>
      <c r="C238" s="25"/>
      <c r="D238" s="25"/>
      <c r="E238" s="25"/>
      <c r="F238" s="25"/>
      <c r="G238" s="25"/>
      <c r="H238" s="25"/>
    </row>
    <row r="239" spans="1:8" outlineLevel="1" x14ac:dyDescent="0.2">
      <c r="A239" s="99"/>
      <c r="B239" s="101">
        <v>238</v>
      </c>
      <c r="C239" s="25"/>
      <c r="D239" s="25"/>
      <c r="E239" s="25"/>
      <c r="F239" s="25"/>
      <c r="G239" s="25"/>
      <c r="H239" s="25"/>
    </row>
    <row r="240" spans="1:8" outlineLevel="1" x14ac:dyDescent="0.2">
      <c r="A240" s="99"/>
      <c r="B240" s="101">
        <v>239</v>
      </c>
      <c r="C240" s="25"/>
      <c r="D240" s="25"/>
      <c r="E240" s="25"/>
      <c r="F240" s="25"/>
      <c r="G240" s="25"/>
      <c r="H240" s="25"/>
    </row>
    <row r="241" spans="1:8" outlineLevel="1" x14ac:dyDescent="0.2">
      <c r="A241" s="99"/>
      <c r="B241" s="101">
        <v>240</v>
      </c>
      <c r="C241" s="25" t="s">
        <v>4662</v>
      </c>
      <c r="D241" s="25" t="s">
        <v>4662</v>
      </c>
      <c r="E241" s="25" t="s">
        <v>4662</v>
      </c>
      <c r="F241" s="25"/>
      <c r="G241" s="25"/>
      <c r="H241" s="25"/>
    </row>
    <row r="242" spans="1:8" ht="140.25" outlineLevel="1" x14ac:dyDescent="0.2">
      <c r="A242" s="99"/>
      <c r="B242" s="101">
        <v>241</v>
      </c>
      <c r="C242" s="25" t="s">
        <v>4786</v>
      </c>
      <c r="D242" s="25" t="s">
        <v>4785</v>
      </c>
      <c r="E242" s="25" t="s">
        <v>4787</v>
      </c>
      <c r="F242" s="25"/>
      <c r="G242" s="25"/>
      <c r="H242" s="25"/>
    </row>
    <row r="243" spans="1:8" outlineLevel="1" x14ac:dyDescent="0.2">
      <c r="A243" s="99"/>
      <c r="B243" s="101">
        <v>242</v>
      </c>
      <c r="C243" s="25"/>
      <c r="D243" s="25"/>
      <c r="E243" s="25"/>
      <c r="F243" s="25"/>
      <c r="G243" s="25"/>
      <c r="H243" s="25"/>
    </row>
    <row r="244" spans="1:8" outlineLevel="1" x14ac:dyDescent="0.2">
      <c r="A244" s="99"/>
      <c r="B244" s="101">
        <v>243</v>
      </c>
      <c r="C244" s="25"/>
      <c r="D244" s="25"/>
      <c r="E244" s="25"/>
      <c r="F244" s="25"/>
      <c r="G244" s="25"/>
      <c r="H244" s="25"/>
    </row>
    <row r="245" spans="1:8" outlineLevel="1" x14ac:dyDescent="0.2">
      <c r="A245" s="99"/>
      <c r="B245" s="101">
        <v>244</v>
      </c>
      <c r="C245" s="25"/>
      <c r="D245" s="25"/>
      <c r="E245" s="25"/>
      <c r="F245" s="25"/>
      <c r="G245" s="25"/>
      <c r="H245" s="25"/>
    </row>
    <row r="246" spans="1:8" outlineLevel="1" x14ac:dyDescent="0.2">
      <c r="A246" s="99"/>
      <c r="B246" s="101">
        <v>245</v>
      </c>
      <c r="C246" s="25"/>
      <c r="D246" s="25"/>
      <c r="E246" s="25"/>
      <c r="F246" s="25"/>
      <c r="G246" s="25"/>
      <c r="H246" s="25"/>
    </row>
    <row r="247" spans="1:8" outlineLevel="1" x14ac:dyDescent="0.2">
      <c r="A247" s="99"/>
      <c r="B247" s="101">
        <v>246</v>
      </c>
      <c r="C247" s="25"/>
      <c r="D247" s="25"/>
      <c r="E247" s="25"/>
      <c r="F247" s="25"/>
      <c r="G247" s="25"/>
      <c r="H247" s="25"/>
    </row>
    <row r="248" spans="1:8" outlineLevel="1" x14ac:dyDescent="0.2">
      <c r="A248" s="99"/>
      <c r="B248" s="101">
        <v>247</v>
      </c>
      <c r="C248" s="25"/>
      <c r="D248" s="25"/>
      <c r="E248" s="25"/>
      <c r="F248" s="25"/>
      <c r="G248" s="25"/>
      <c r="H248" s="25"/>
    </row>
    <row r="249" spans="1:8" outlineLevel="1" x14ac:dyDescent="0.2">
      <c r="A249" s="99"/>
      <c r="B249" s="101">
        <v>248</v>
      </c>
      <c r="C249" s="25"/>
      <c r="D249" s="25"/>
      <c r="E249" s="25"/>
      <c r="F249" s="25"/>
      <c r="G249" s="25"/>
      <c r="H249" s="25"/>
    </row>
    <row r="250" spans="1:8" outlineLevel="1" x14ac:dyDescent="0.2">
      <c r="A250" s="99"/>
      <c r="B250" s="101">
        <v>249</v>
      </c>
      <c r="C250" s="25"/>
      <c r="D250" s="25"/>
      <c r="E250" s="25"/>
      <c r="F250" s="25"/>
      <c r="G250" s="25"/>
      <c r="H250" s="25"/>
    </row>
    <row r="251" spans="1:8" outlineLevel="1" x14ac:dyDescent="0.2">
      <c r="A251" s="99"/>
      <c r="B251" s="101">
        <v>250</v>
      </c>
      <c r="C251" s="25"/>
      <c r="D251" s="25"/>
      <c r="E251" s="25"/>
      <c r="F251" s="25"/>
      <c r="G251" s="25"/>
      <c r="H251" s="25"/>
    </row>
    <row r="252" spans="1:8" x14ac:dyDescent="0.2">
      <c r="A252" s="107" t="s">
        <v>4789</v>
      </c>
      <c r="B252" s="100">
        <v>251</v>
      </c>
      <c r="C252" s="25"/>
      <c r="D252" s="25"/>
      <c r="E252" s="25"/>
      <c r="F252" s="25"/>
      <c r="G252" s="25"/>
      <c r="H252" s="25"/>
    </row>
    <row r="253" spans="1:8" x14ac:dyDescent="0.2">
      <c r="B253" s="100">
        <v>252</v>
      </c>
      <c r="C253" s="25"/>
      <c r="D253" s="25"/>
      <c r="E253" s="25"/>
      <c r="F253" s="25"/>
      <c r="G253" s="25"/>
      <c r="H253" s="25"/>
    </row>
    <row r="254" spans="1:8" x14ac:dyDescent="0.2">
      <c r="B254" s="100">
        <v>253</v>
      </c>
      <c r="C254" s="25"/>
      <c r="D254" s="25"/>
      <c r="E254" s="25"/>
      <c r="F254" s="25"/>
      <c r="G254" s="25"/>
      <c r="H254" s="25"/>
    </row>
    <row r="255" spans="1:8" x14ac:dyDescent="0.2">
      <c r="B255" s="100">
        <v>254</v>
      </c>
      <c r="C255" s="25"/>
      <c r="D255" s="25"/>
      <c r="E255" s="25"/>
      <c r="F255" s="25"/>
      <c r="G255" s="25"/>
      <c r="H255" s="25"/>
    </row>
    <row r="256" spans="1:8" x14ac:dyDescent="0.2">
      <c r="B256" s="100">
        <v>255</v>
      </c>
      <c r="C256" s="25"/>
      <c r="D256" s="25"/>
      <c r="E256" s="25"/>
      <c r="F256" s="25"/>
      <c r="G256" s="25"/>
      <c r="H256" s="25"/>
    </row>
    <row r="257" spans="2:8" x14ac:dyDescent="0.2">
      <c r="B257" s="100">
        <v>256</v>
      </c>
      <c r="C257" s="25"/>
      <c r="D257" s="25"/>
      <c r="E257" s="25"/>
      <c r="F257" s="25"/>
      <c r="G257" s="25"/>
      <c r="H257" s="25"/>
    </row>
    <row r="258" spans="2:8" x14ac:dyDescent="0.2">
      <c r="B258" s="100">
        <v>257</v>
      </c>
      <c r="C258" s="25"/>
      <c r="D258" s="25"/>
      <c r="E258" s="25"/>
      <c r="F258" s="25"/>
      <c r="G258" s="25"/>
      <c r="H258" s="25"/>
    </row>
    <row r="259" spans="2:8" x14ac:dyDescent="0.2">
      <c r="B259" s="100">
        <v>258</v>
      </c>
      <c r="C259" s="25"/>
      <c r="D259" s="25"/>
      <c r="E259" s="25"/>
      <c r="F259" s="25"/>
      <c r="G259" s="25"/>
      <c r="H259" s="25"/>
    </row>
    <row r="260" spans="2:8" x14ac:dyDescent="0.2">
      <c r="B260" s="100">
        <v>259</v>
      </c>
      <c r="C260" s="25"/>
      <c r="D260" s="25"/>
      <c r="E260" s="25"/>
      <c r="F260" s="25"/>
      <c r="G260" s="25"/>
      <c r="H260" s="25"/>
    </row>
    <row r="261" spans="2:8" x14ac:dyDescent="0.2">
      <c r="B261" s="100">
        <v>260</v>
      </c>
      <c r="C261" s="25"/>
      <c r="D261" s="25"/>
      <c r="E261" s="25"/>
      <c r="F261" s="25"/>
      <c r="G261" s="25"/>
      <c r="H261" s="25"/>
    </row>
    <row r="262" spans="2:8" x14ac:dyDescent="0.2">
      <c r="B262" s="100">
        <v>261</v>
      </c>
      <c r="C262" s="25"/>
      <c r="D262" s="25"/>
      <c r="E262" s="25"/>
      <c r="F262" s="25"/>
      <c r="G262" s="25"/>
      <c r="H262" s="25"/>
    </row>
    <row r="263" spans="2:8" x14ac:dyDescent="0.2">
      <c r="B263" s="100">
        <v>262</v>
      </c>
      <c r="C263" s="25"/>
      <c r="D263" s="25"/>
      <c r="E263" s="25"/>
      <c r="F263" s="25"/>
      <c r="G263" s="25"/>
      <c r="H263" s="25"/>
    </row>
    <row r="264" spans="2:8" x14ac:dyDescent="0.2">
      <c r="B264" s="100">
        <v>263</v>
      </c>
      <c r="C264" s="25"/>
      <c r="D264" s="25"/>
      <c r="E264" s="25"/>
      <c r="F264" s="25"/>
      <c r="G264" s="25"/>
      <c r="H264" s="25"/>
    </row>
    <row r="265" spans="2:8" x14ac:dyDescent="0.2">
      <c r="B265" s="100">
        <v>264</v>
      </c>
      <c r="C265" s="25"/>
      <c r="D265" s="25"/>
      <c r="E265" s="25"/>
      <c r="F265" s="25"/>
      <c r="G265" s="25"/>
      <c r="H265" s="25"/>
    </row>
    <row r="266" spans="2:8" x14ac:dyDescent="0.2">
      <c r="B266" s="100">
        <v>265</v>
      </c>
      <c r="C266" s="25"/>
      <c r="D266" s="25"/>
      <c r="E266" s="25"/>
      <c r="F266" s="25"/>
      <c r="G266" s="25"/>
      <c r="H266" s="25"/>
    </row>
    <row r="267" spans="2:8" x14ac:dyDescent="0.2">
      <c r="B267" s="100">
        <v>266</v>
      </c>
      <c r="C267" s="25"/>
      <c r="D267" s="25"/>
      <c r="E267" s="25"/>
      <c r="F267" s="25"/>
      <c r="G267" s="25"/>
      <c r="H267" s="25"/>
    </row>
    <row r="268" spans="2:8" x14ac:dyDescent="0.2">
      <c r="B268" s="100">
        <v>267</v>
      </c>
      <c r="C268" s="25"/>
      <c r="D268" s="25"/>
      <c r="E268" s="25"/>
      <c r="F268" s="25"/>
      <c r="G268" s="25"/>
      <c r="H268" s="25"/>
    </row>
    <row r="269" spans="2:8" x14ac:dyDescent="0.2">
      <c r="B269" s="100">
        <v>268</v>
      </c>
      <c r="C269" s="25"/>
      <c r="D269" s="25"/>
      <c r="E269" s="25"/>
      <c r="F269" s="25"/>
      <c r="G269" s="25"/>
      <c r="H269" s="25"/>
    </row>
    <row r="270" spans="2:8" x14ac:dyDescent="0.2">
      <c r="B270" s="100">
        <v>269</v>
      </c>
      <c r="C270" s="25"/>
      <c r="D270" s="25"/>
      <c r="E270" s="25"/>
      <c r="F270" s="25"/>
      <c r="G270" s="25"/>
      <c r="H270" s="25"/>
    </row>
    <row r="271" spans="2:8" x14ac:dyDescent="0.2">
      <c r="B271" s="100">
        <v>270</v>
      </c>
      <c r="C271" s="25"/>
      <c r="D271" s="25"/>
      <c r="E271" s="25"/>
      <c r="F271" s="25"/>
      <c r="G271" s="25"/>
      <c r="H271" s="25"/>
    </row>
    <row r="272" spans="2:8" x14ac:dyDescent="0.2">
      <c r="B272" s="100">
        <v>271</v>
      </c>
      <c r="C272" s="25"/>
      <c r="D272" s="25"/>
      <c r="E272" s="25"/>
      <c r="F272" s="25"/>
      <c r="G272" s="25"/>
      <c r="H272" s="25"/>
    </row>
    <row r="273" spans="2:8" x14ac:dyDescent="0.2">
      <c r="B273" s="100">
        <v>272</v>
      </c>
      <c r="C273" s="25"/>
      <c r="D273" s="25"/>
      <c r="E273" s="25"/>
      <c r="F273" s="25"/>
      <c r="G273" s="25"/>
      <c r="H273" s="25"/>
    </row>
    <row r="274" spans="2:8" x14ac:dyDescent="0.2">
      <c r="B274" s="100">
        <v>273</v>
      </c>
      <c r="C274" s="25"/>
      <c r="D274" s="25"/>
      <c r="E274" s="25"/>
      <c r="F274" s="25"/>
      <c r="G274" s="25"/>
      <c r="H274" s="25"/>
    </row>
    <row r="275" spans="2:8" x14ac:dyDescent="0.2">
      <c r="B275" s="100">
        <v>274</v>
      </c>
      <c r="C275" s="25"/>
      <c r="D275" s="25"/>
      <c r="E275" s="25"/>
      <c r="F275" s="25"/>
      <c r="G275" s="25"/>
      <c r="H275" s="25"/>
    </row>
    <row r="276" spans="2:8" x14ac:dyDescent="0.2">
      <c r="B276" s="100">
        <v>275</v>
      </c>
      <c r="C276" s="25"/>
      <c r="D276" s="25"/>
      <c r="E276" s="25"/>
      <c r="F276" s="25"/>
      <c r="G276" s="25"/>
      <c r="H276" s="25"/>
    </row>
    <row r="277" spans="2:8" x14ac:dyDescent="0.2">
      <c r="B277" s="100">
        <v>276</v>
      </c>
      <c r="C277" s="25"/>
      <c r="D277" s="25"/>
      <c r="E277" s="25"/>
      <c r="F277" s="25"/>
      <c r="G277" s="25"/>
      <c r="H277" s="25"/>
    </row>
    <row r="278" spans="2:8" x14ac:dyDescent="0.2">
      <c r="B278" s="100">
        <v>277</v>
      </c>
      <c r="C278" s="25"/>
      <c r="D278" s="25"/>
      <c r="E278" s="25"/>
      <c r="F278" s="25"/>
      <c r="G278" s="25"/>
      <c r="H278" s="25"/>
    </row>
    <row r="279" spans="2:8" x14ac:dyDescent="0.2">
      <c r="B279" s="100">
        <v>278</v>
      </c>
      <c r="C279" s="25"/>
      <c r="D279" s="25"/>
      <c r="E279" s="25"/>
      <c r="F279" s="25"/>
      <c r="G279" s="25"/>
      <c r="H279" s="25"/>
    </row>
    <row r="280" spans="2:8" x14ac:dyDescent="0.2">
      <c r="B280" s="100">
        <v>279</v>
      </c>
      <c r="C280" s="25"/>
      <c r="D280" s="25"/>
      <c r="E280" s="25"/>
      <c r="F280" s="25"/>
      <c r="G280" s="25"/>
      <c r="H280" s="25"/>
    </row>
    <row r="281" spans="2:8" x14ac:dyDescent="0.2">
      <c r="B281" s="100">
        <v>280</v>
      </c>
      <c r="C281" s="25"/>
      <c r="D281" s="25"/>
      <c r="E281" s="25"/>
      <c r="F281" s="25"/>
      <c r="G281" s="25"/>
      <c r="H281" s="25"/>
    </row>
    <row r="282" spans="2:8" x14ac:dyDescent="0.2">
      <c r="B282" s="100">
        <v>281</v>
      </c>
      <c r="C282" s="25"/>
      <c r="D282" s="25"/>
      <c r="E282" s="25"/>
      <c r="F282" s="25"/>
      <c r="G282" s="25"/>
      <c r="H282" s="25"/>
    </row>
    <row r="283" spans="2:8" x14ac:dyDescent="0.2">
      <c r="B283" s="100">
        <v>282</v>
      </c>
      <c r="C283" s="25"/>
      <c r="D283" s="25"/>
      <c r="E283" s="25"/>
      <c r="F283" s="25"/>
      <c r="G283" s="25"/>
      <c r="H283" s="25"/>
    </row>
    <row r="284" spans="2:8" x14ac:dyDescent="0.2">
      <c r="B284" s="100">
        <v>283</v>
      </c>
      <c r="C284" s="25"/>
      <c r="D284" s="25"/>
      <c r="E284" s="25"/>
      <c r="F284" s="25"/>
      <c r="G284" s="25"/>
      <c r="H284" s="25"/>
    </row>
    <row r="285" spans="2:8" x14ac:dyDescent="0.2">
      <c r="B285" s="100">
        <v>284</v>
      </c>
      <c r="C285" s="25"/>
      <c r="D285" s="25"/>
      <c r="E285" s="25"/>
      <c r="F285" s="25"/>
      <c r="G285" s="25"/>
      <c r="H285" s="25"/>
    </row>
    <row r="286" spans="2:8" x14ac:dyDescent="0.2">
      <c r="B286" s="100">
        <v>285</v>
      </c>
      <c r="C286" s="25"/>
      <c r="D286" s="25"/>
      <c r="E286" s="25"/>
      <c r="F286" s="25"/>
      <c r="G286" s="25"/>
      <c r="H286" s="25"/>
    </row>
    <row r="287" spans="2:8" x14ac:dyDescent="0.2">
      <c r="B287" s="100">
        <v>286</v>
      </c>
      <c r="C287" s="25"/>
      <c r="D287" s="25"/>
      <c r="E287" s="25"/>
      <c r="F287" s="25"/>
      <c r="G287" s="25"/>
      <c r="H287" s="25"/>
    </row>
    <row r="288" spans="2:8" x14ac:dyDescent="0.2">
      <c r="B288" s="100">
        <v>287</v>
      </c>
      <c r="C288" s="25"/>
      <c r="D288" s="25"/>
      <c r="E288" s="25"/>
      <c r="F288" s="25"/>
      <c r="G288" s="25"/>
      <c r="H288" s="25"/>
    </row>
    <row r="289" spans="2:8" x14ac:dyDescent="0.2">
      <c r="B289" s="100">
        <v>288</v>
      </c>
      <c r="C289" s="25"/>
      <c r="D289" s="25"/>
      <c r="E289" s="25"/>
      <c r="F289" s="25"/>
      <c r="G289" s="25"/>
      <c r="H289" s="25"/>
    </row>
    <row r="290" spans="2:8" x14ac:dyDescent="0.2">
      <c r="B290" s="100">
        <v>289</v>
      </c>
      <c r="C290" s="25"/>
      <c r="D290" s="25"/>
      <c r="E290" s="25"/>
      <c r="F290" s="25"/>
      <c r="G290" s="25"/>
      <c r="H290" s="25"/>
    </row>
    <row r="291" spans="2:8" x14ac:dyDescent="0.2">
      <c r="B291" s="100">
        <v>290</v>
      </c>
      <c r="C291" s="25"/>
      <c r="D291" s="25"/>
      <c r="E291" s="25"/>
      <c r="F291" s="25"/>
      <c r="G291" s="25"/>
      <c r="H291" s="25"/>
    </row>
    <row r="292" spans="2:8" x14ac:dyDescent="0.2">
      <c r="B292" s="100">
        <v>291</v>
      </c>
      <c r="C292" s="25"/>
      <c r="D292" s="25"/>
      <c r="E292" s="25"/>
      <c r="F292" s="25"/>
      <c r="G292" s="25"/>
      <c r="H292" s="25"/>
    </row>
    <row r="293" spans="2:8" x14ac:dyDescent="0.2">
      <c r="B293" s="100">
        <v>292</v>
      </c>
      <c r="C293" s="25"/>
      <c r="D293" s="25"/>
      <c r="E293" s="25"/>
      <c r="F293" s="25"/>
      <c r="G293" s="25"/>
      <c r="H293" s="25"/>
    </row>
    <row r="294" spans="2:8" x14ac:dyDescent="0.2">
      <c r="B294" s="100">
        <v>293</v>
      </c>
      <c r="C294" s="25"/>
      <c r="D294" s="25"/>
      <c r="E294" s="25"/>
      <c r="F294" s="25"/>
      <c r="G294" s="25"/>
      <c r="H294" s="25"/>
    </row>
    <row r="295" spans="2:8" x14ac:dyDescent="0.2">
      <c r="B295" s="100">
        <v>294</v>
      </c>
      <c r="C295" s="25"/>
      <c r="D295" s="25"/>
      <c r="E295" s="25"/>
      <c r="F295" s="25"/>
      <c r="G295" s="25"/>
      <c r="H295" s="25"/>
    </row>
    <row r="296" spans="2:8" x14ac:dyDescent="0.2">
      <c r="B296" s="100">
        <v>295</v>
      </c>
      <c r="C296" s="25"/>
      <c r="D296" s="25"/>
      <c r="E296" s="25"/>
      <c r="F296" s="25"/>
      <c r="G296" s="25"/>
      <c r="H296" s="25"/>
    </row>
    <row r="297" spans="2:8" x14ac:dyDescent="0.2">
      <c r="B297" s="100">
        <v>296</v>
      </c>
      <c r="C297" s="25"/>
      <c r="D297" s="25"/>
      <c r="E297" s="25"/>
      <c r="F297" s="25"/>
      <c r="G297" s="25"/>
      <c r="H297" s="25"/>
    </row>
    <row r="298" spans="2:8" x14ac:dyDescent="0.2">
      <c r="B298" s="100">
        <v>297</v>
      </c>
      <c r="C298" s="25"/>
      <c r="D298" s="25"/>
      <c r="E298" s="25"/>
      <c r="F298" s="25"/>
      <c r="G298" s="25"/>
      <c r="H298" s="25"/>
    </row>
    <row r="299" spans="2:8" x14ac:dyDescent="0.2">
      <c r="B299" s="100">
        <v>298</v>
      </c>
      <c r="C299" s="25"/>
      <c r="D299" s="25"/>
      <c r="E299" s="25"/>
      <c r="F299" s="25"/>
      <c r="G299" s="25"/>
      <c r="H299" s="25"/>
    </row>
    <row r="300" spans="2:8" x14ac:dyDescent="0.2">
      <c r="B300" s="100">
        <v>299</v>
      </c>
      <c r="C300" s="25"/>
      <c r="D300" s="25"/>
      <c r="E300" s="25"/>
      <c r="F300" s="25"/>
      <c r="G300" s="25"/>
      <c r="H300" s="25"/>
    </row>
    <row r="301" spans="2:8" x14ac:dyDescent="0.2">
      <c r="B301" s="100">
        <v>300</v>
      </c>
      <c r="C301" s="25"/>
      <c r="D301" s="25"/>
      <c r="E301" s="25"/>
      <c r="F301" s="25"/>
      <c r="G301" s="25"/>
      <c r="H301" s="25"/>
    </row>
    <row r="302" spans="2:8" x14ac:dyDescent="0.2">
      <c r="B302" s="100">
        <v>301</v>
      </c>
      <c r="C302" s="25"/>
      <c r="D302" s="25"/>
      <c r="E302" s="25"/>
      <c r="F302" s="25"/>
      <c r="G302" s="25"/>
      <c r="H302" s="25"/>
    </row>
    <row r="303" spans="2:8" x14ac:dyDescent="0.2">
      <c r="B303" s="100">
        <v>302</v>
      </c>
      <c r="C303" s="25"/>
      <c r="D303" s="25"/>
      <c r="E303" s="25"/>
      <c r="F303" s="25"/>
      <c r="G303" s="25"/>
      <c r="H303" s="25"/>
    </row>
    <row r="304" spans="2:8" x14ac:dyDescent="0.2">
      <c r="B304" s="100">
        <v>303</v>
      </c>
      <c r="C304" s="25"/>
      <c r="D304" s="25"/>
      <c r="E304" s="25"/>
      <c r="F304" s="25"/>
      <c r="G304" s="25"/>
      <c r="H304" s="25"/>
    </row>
    <row r="305" spans="2:8" x14ac:dyDescent="0.2">
      <c r="B305" s="100">
        <v>304</v>
      </c>
      <c r="C305" s="25"/>
      <c r="D305" s="25"/>
      <c r="E305" s="25"/>
      <c r="F305" s="25"/>
      <c r="G305" s="25"/>
      <c r="H305" s="25"/>
    </row>
    <row r="306" spans="2:8" x14ac:dyDescent="0.2">
      <c r="B306" s="100">
        <v>305</v>
      </c>
      <c r="C306" s="25"/>
      <c r="D306" s="25"/>
      <c r="E306" s="25"/>
      <c r="F306" s="25"/>
      <c r="G306" s="25"/>
      <c r="H306" s="25"/>
    </row>
    <row r="307" spans="2:8" x14ac:dyDescent="0.2">
      <c r="B307" s="100">
        <v>306</v>
      </c>
      <c r="C307" s="25"/>
      <c r="D307" s="25"/>
      <c r="E307" s="25"/>
      <c r="F307" s="25"/>
      <c r="G307" s="25"/>
      <c r="H307" s="25"/>
    </row>
    <row r="308" spans="2:8" x14ac:dyDescent="0.2">
      <c r="B308" s="100">
        <v>307</v>
      </c>
      <c r="C308" s="25"/>
      <c r="D308" s="25"/>
      <c r="E308" s="25"/>
      <c r="F308" s="25"/>
      <c r="G308" s="25"/>
      <c r="H308" s="25"/>
    </row>
    <row r="309" spans="2:8" x14ac:dyDescent="0.2">
      <c r="B309" s="100">
        <v>308</v>
      </c>
      <c r="C309" s="25"/>
      <c r="D309" s="25"/>
      <c r="E309" s="25"/>
      <c r="F309" s="25"/>
      <c r="G309" s="25"/>
      <c r="H309" s="25"/>
    </row>
    <row r="310" spans="2:8" x14ac:dyDescent="0.2">
      <c r="B310" s="100">
        <v>309</v>
      </c>
      <c r="C310" s="25"/>
      <c r="D310" s="25"/>
      <c r="E310" s="25"/>
      <c r="F310" s="25"/>
      <c r="G310" s="25"/>
      <c r="H310" s="25"/>
    </row>
    <row r="311" spans="2:8" x14ac:dyDescent="0.2">
      <c r="B311" s="100">
        <v>310</v>
      </c>
      <c r="C311" s="25"/>
      <c r="D311" s="25"/>
      <c r="E311" s="25"/>
      <c r="F311" s="25"/>
      <c r="G311" s="25"/>
      <c r="H311" s="25"/>
    </row>
    <row r="312" spans="2:8" x14ac:dyDescent="0.2">
      <c r="B312" s="100">
        <v>311</v>
      </c>
      <c r="C312" s="25"/>
      <c r="D312" s="25"/>
      <c r="E312" s="25"/>
      <c r="F312" s="25"/>
      <c r="G312" s="25"/>
      <c r="H312" s="25"/>
    </row>
    <row r="313" spans="2:8" x14ac:dyDescent="0.2">
      <c r="B313" s="100">
        <v>312</v>
      </c>
      <c r="C313" s="25"/>
      <c r="D313" s="25"/>
      <c r="E313" s="25"/>
      <c r="F313" s="25"/>
      <c r="G313" s="25"/>
      <c r="H313" s="25"/>
    </row>
    <row r="314" spans="2:8" x14ac:dyDescent="0.2">
      <c r="B314" s="100">
        <v>313</v>
      </c>
      <c r="C314" s="25"/>
      <c r="D314" s="25"/>
      <c r="E314" s="25"/>
      <c r="F314" s="25"/>
      <c r="G314" s="25"/>
      <c r="H314" s="25"/>
    </row>
    <row r="315" spans="2:8" x14ac:dyDescent="0.2">
      <c r="B315" s="100">
        <v>314</v>
      </c>
      <c r="C315" s="25"/>
      <c r="D315" s="25"/>
      <c r="E315" s="25"/>
      <c r="F315" s="25"/>
      <c r="G315" s="25"/>
      <c r="H315" s="25"/>
    </row>
    <row r="316" spans="2:8" x14ac:dyDescent="0.2">
      <c r="B316" s="100">
        <v>315</v>
      </c>
      <c r="C316" s="25"/>
      <c r="D316" s="25"/>
      <c r="E316" s="25"/>
      <c r="F316" s="25"/>
      <c r="G316" s="25"/>
      <c r="H316" s="25"/>
    </row>
    <row r="317" spans="2:8" x14ac:dyDescent="0.2">
      <c r="B317" s="100">
        <v>316</v>
      </c>
      <c r="C317" s="25"/>
      <c r="D317" s="25"/>
      <c r="E317" s="25"/>
      <c r="F317" s="25"/>
      <c r="G317" s="25"/>
      <c r="H317" s="25"/>
    </row>
    <row r="318" spans="2:8" x14ac:dyDescent="0.2">
      <c r="B318" s="100">
        <v>317</v>
      </c>
      <c r="C318" s="25"/>
      <c r="D318" s="25"/>
      <c r="E318" s="25"/>
      <c r="F318" s="25"/>
      <c r="G318" s="25"/>
      <c r="H318" s="25"/>
    </row>
    <row r="319" spans="2:8" x14ac:dyDescent="0.2">
      <c r="B319" s="100">
        <v>318</v>
      </c>
      <c r="C319" s="25"/>
      <c r="D319" s="25"/>
      <c r="E319" s="25"/>
      <c r="F319" s="25"/>
      <c r="G319" s="25"/>
      <c r="H319" s="25"/>
    </row>
    <row r="320" spans="2:8" x14ac:dyDescent="0.2">
      <c r="B320" s="100">
        <v>319</v>
      </c>
      <c r="C320" s="25"/>
      <c r="D320" s="25"/>
      <c r="E320" s="25"/>
      <c r="F320" s="25"/>
      <c r="G320" s="25"/>
      <c r="H320" s="25"/>
    </row>
    <row r="321" spans="2:8" x14ac:dyDescent="0.2">
      <c r="B321" s="100">
        <v>320</v>
      </c>
      <c r="C321" s="25"/>
      <c r="D321" s="25"/>
      <c r="E321" s="25"/>
      <c r="F321" s="25"/>
      <c r="G321" s="25"/>
      <c r="H321" s="25"/>
    </row>
    <row r="322" spans="2:8" x14ac:dyDescent="0.2">
      <c r="B322" s="100">
        <v>321</v>
      </c>
      <c r="C322" s="25"/>
      <c r="D322" s="25"/>
      <c r="E322" s="25"/>
      <c r="F322" s="25"/>
      <c r="G322" s="25"/>
      <c r="H322" s="25"/>
    </row>
    <row r="323" spans="2:8" x14ac:dyDescent="0.2">
      <c r="B323" s="100">
        <v>322</v>
      </c>
      <c r="C323" s="25"/>
      <c r="D323" s="25"/>
      <c r="E323" s="25"/>
      <c r="F323" s="25"/>
      <c r="G323" s="25"/>
      <c r="H323" s="25"/>
    </row>
    <row r="324" spans="2:8" x14ac:dyDescent="0.2">
      <c r="B324" s="100">
        <v>323</v>
      </c>
      <c r="C324" s="25"/>
      <c r="D324" s="25"/>
      <c r="E324" s="25"/>
      <c r="F324" s="25"/>
      <c r="G324" s="25"/>
      <c r="H324" s="25"/>
    </row>
    <row r="325" spans="2:8" x14ac:dyDescent="0.2">
      <c r="B325" s="100">
        <v>324</v>
      </c>
      <c r="C325" s="25"/>
      <c r="D325" s="25"/>
      <c r="E325" s="25"/>
      <c r="F325" s="25"/>
      <c r="G325" s="25"/>
      <c r="H325" s="25"/>
    </row>
    <row r="326" spans="2:8" x14ac:dyDescent="0.2">
      <c r="B326" s="100">
        <v>325</v>
      </c>
      <c r="C326" s="25"/>
      <c r="D326" s="25"/>
      <c r="E326" s="25"/>
      <c r="F326" s="25"/>
      <c r="G326" s="25"/>
      <c r="H326" s="25"/>
    </row>
    <row r="327" spans="2:8" x14ac:dyDescent="0.2">
      <c r="B327" s="100">
        <v>326</v>
      </c>
      <c r="C327" s="25"/>
      <c r="D327" s="25"/>
      <c r="E327" s="25"/>
      <c r="F327" s="25"/>
      <c r="G327" s="25"/>
      <c r="H327" s="25"/>
    </row>
    <row r="328" spans="2:8" x14ac:dyDescent="0.2">
      <c r="B328" s="100">
        <v>327</v>
      </c>
      <c r="C328" s="25"/>
      <c r="D328" s="25"/>
      <c r="E328" s="25"/>
      <c r="F328" s="25"/>
      <c r="G328" s="25"/>
      <c r="H328" s="25"/>
    </row>
    <row r="329" spans="2:8" x14ac:dyDescent="0.2">
      <c r="B329" s="100">
        <v>328</v>
      </c>
      <c r="C329" s="25"/>
      <c r="D329" s="25"/>
      <c r="E329" s="25"/>
      <c r="F329" s="25"/>
      <c r="G329" s="25"/>
      <c r="H329" s="25"/>
    </row>
    <row r="330" spans="2:8" x14ac:dyDescent="0.2">
      <c r="B330" s="100">
        <v>329</v>
      </c>
      <c r="C330" s="25"/>
      <c r="D330" s="25"/>
      <c r="E330" s="25"/>
      <c r="F330" s="25"/>
      <c r="G330" s="25"/>
      <c r="H330" s="25"/>
    </row>
    <row r="331" spans="2:8" x14ac:dyDescent="0.2">
      <c r="B331" s="100">
        <v>330</v>
      </c>
      <c r="C331" s="25"/>
      <c r="D331" s="25"/>
      <c r="E331" s="25"/>
      <c r="F331" s="25"/>
      <c r="G331" s="25"/>
      <c r="H331" s="25"/>
    </row>
    <row r="332" spans="2:8" x14ac:dyDescent="0.2">
      <c r="B332" s="100">
        <v>331</v>
      </c>
      <c r="C332" s="25"/>
      <c r="D332" s="25"/>
      <c r="E332" s="25"/>
      <c r="F332" s="25"/>
      <c r="G332" s="25"/>
      <c r="H332" s="25"/>
    </row>
    <row r="333" spans="2:8" x14ac:dyDescent="0.2">
      <c r="B333" s="100">
        <v>332</v>
      </c>
      <c r="C333" s="25"/>
      <c r="D333" s="25"/>
      <c r="E333" s="25"/>
      <c r="F333" s="25"/>
      <c r="G333" s="25"/>
      <c r="H333" s="25"/>
    </row>
    <row r="334" spans="2:8" x14ac:dyDescent="0.2">
      <c r="B334" s="100">
        <v>333</v>
      </c>
      <c r="C334" s="25"/>
      <c r="D334" s="25"/>
      <c r="E334" s="25"/>
      <c r="F334" s="25"/>
      <c r="G334" s="25"/>
      <c r="H334" s="25"/>
    </row>
    <row r="335" spans="2:8" x14ac:dyDescent="0.2">
      <c r="B335" s="100">
        <v>334</v>
      </c>
      <c r="C335" s="25"/>
      <c r="D335" s="25"/>
      <c r="E335" s="25"/>
      <c r="F335" s="25"/>
      <c r="G335" s="25"/>
      <c r="H335" s="25"/>
    </row>
    <row r="336" spans="2:8" x14ac:dyDescent="0.2">
      <c r="B336" s="100">
        <v>335</v>
      </c>
      <c r="C336" s="25"/>
      <c r="D336" s="25"/>
      <c r="E336" s="25"/>
      <c r="F336" s="25"/>
      <c r="G336" s="25"/>
      <c r="H336" s="25"/>
    </row>
    <row r="337" spans="2:8" x14ac:dyDescent="0.2">
      <c r="B337" s="100">
        <v>336</v>
      </c>
      <c r="C337" s="25"/>
      <c r="D337" s="25"/>
      <c r="E337" s="25"/>
      <c r="F337" s="25"/>
      <c r="G337" s="25"/>
      <c r="H337" s="25"/>
    </row>
    <row r="338" spans="2:8" x14ac:dyDescent="0.2">
      <c r="B338" s="100">
        <v>337</v>
      </c>
      <c r="C338" s="25"/>
      <c r="D338" s="25"/>
      <c r="E338" s="25"/>
      <c r="F338" s="25"/>
      <c r="G338" s="25"/>
      <c r="H338" s="25"/>
    </row>
    <row r="339" spans="2:8" x14ac:dyDescent="0.2">
      <c r="B339" s="100">
        <v>338</v>
      </c>
      <c r="C339" s="25"/>
      <c r="D339" s="25"/>
      <c r="E339" s="25"/>
      <c r="F339" s="25"/>
      <c r="G339" s="25"/>
      <c r="H339" s="25"/>
    </row>
    <row r="340" spans="2:8" x14ac:dyDescent="0.2">
      <c r="B340" s="100">
        <v>339</v>
      </c>
      <c r="C340" s="25"/>
      <c r="D340" s="25"/>
      <c r="E340" s="25"/>
      <c r="F340" s="25"/>
      <c r="G340" s="25"/>
      <c r="H340" s="25"/>
    </row>
    <row r="341" spans="2:8" x14ac:dyDescent="0.2">
      <c r="B341" s="100">
        <v>340</v>
      </c>
      <c r="C341" s="25"/>
      <c r="D341" s="25"/>
      <c r="E341" s="25"/>
      <c r="F341" s="25"/>
      <c r="G341" s="25"/>
      <c r="H341" s="25"/>
    </row>
    <row r="342" spans="2:8" x14ac:dyDescent="0.2">
      <c r="B342" s="100">
        <v>341</v>
      </c>
      <c r="C342" s="25"/>
      <c r="D342" s="25"/>
      <c r="E342" s="25"/>
      <c r="F342" s="25"/>
      <c r="G342" s="25"/>
      <c r="H342" s="25"/>
    </row>
    <row r="343" spans="2:8" x14ac:dyDescent="0.2">
      <c r="B343" s="100">
        <v>342</v>
      </c>
      <c r="C343" s="25"/>
      <c r="D343" s="25"/>
      <c r="E343" s="25"/>
      <c r="F343" s="25"/>
      <c r="G343" s="25"/>
      <c r="H343" s="25"/>
    </row>
    <row r="344" spans="2:8" x14ac:dyDescent="0.2">
      <c r="B344" s="100">
        <v>343</v>
      </c>
      <c r="C344" s="25"/>
      <c r="D344" s="25"/>
      <c r="E344" s="25"/>
      <c r="F344" s="25"/>
      <c r="G344" s="25"/>
      <c r="H344" s="25"/>
    </row>
    <row r="345" spans="2:8" x14ac:dyDescent="0.2">
      <c r="B345" s="100">
        <v>344</v>
      </c>
      <c r="C345" s="25"/>
      <c r="D345" s="25"/>
      <c r="E345" s="25"/>
      <c r="F345" s="25"/>
      <c r="G345" s="25"/>
      <c r="H345" s="25"/>
    </row>
    <row r="346" spans="2:8" x14ac:dyDescent="0.2">
      <c r="B346" s="100">
        <v>345</v>
      </c>
      <c r="C346" s="25"/>
      <c r="D346" s="25"/>
      <c r="E346" s="25"/>
      <c r="F346" s="25"/>
      <c r="G346" s="25"/>
      <c r="H346" s="25"/>
    </row>
    <row r="347" spans="2:8" x14ac:dyDescent="0.2">
      <c r="B347" s="100">
        <v>346</v>
      </c>
      <c r="C347" s="25"/>
      <c r="D347" s="25"/>
      <c r="E347" s="25"/>
      <c r="F347" s="25"/>
      <c r="G347" s="25"/>
      <c r="H347" s="25"/>
    </row>
    <row r="348" spans="2:8" x14ac:dyDescent="0.2">
      <c r="B348" s="100">
        <v>347</v>
      </c>
      <c r="C348" s="25"/>
      <c r="D348" s="25"/>
      <c r="E348" s="25"/>
      <c r="F348" s="25"/>
      <c r="G348" s="25"/>
      <c r="H348" s="25"/>
    </row>
    <row r="349" spans="2:8" x14ac:dyDescent="0.2">
      <c r="B349" s="100">
        <v>348</v>
      </c>
      <c r="C349" s="25"/>
      <c r="D349" s="25"/>
      <c r="E349" s="25"/>
      <c r="F349" s="25"/>
      <c r="G349" s="25"/>
      <c r="H349" s="25"/>
    </row>
    <row r="350" spans="2:8" x14ac:dyDescent="0.2">
      <c r="B350" s="100">
        <v>349</v>
      </c>
      <c r="C350" s="25"/>
      <c r="D350" s="25"/>
      <c r="E350" s="25"/>
      <c r="F350" s="25"/>
      <c r="G350" s="25"/>
      <c r="H350" s="25"/>
    </row>
    <row r="351" spans="2:8" x14ac:dyDescent="0.2">
      <c r="B351" s="100">
        <v>350</v>
      </c>
      <c r="C351" s="25"/>
      <c r="D351" s="25"/>
      <c r="E351" s="25"/>
      <c r="F351" s="25"/>
      <c r="G351" s="25"/>
      <c r="H351" s="25"/>
    </row>
    <row r="352" spans="2:8" x14ac:dyDescent="0.2">
      <c r="B352" s="100">
        <v>351</v>
      </c>
      <c r="C352" s="25"/>
      <c r="D352" s="25"/>
      <c r="E352" s="25"/>
      <c r="F352" s="25"/>
      <c r="G352" s="25"/>
      <c r="H352" s="25"/>
    </row>
    <row r="353" spans="2:8" x14ac:dyDescent="0.2">
      <c r="B353" s="100">
        <v>352</v>
      </c>
      <c r="C353" s="25"/>
      <c r="D353" s="25"/>
      <c r="E353" s="25"/>
      <c r="F353" s="25"/>
      <c r="G353" s="25"/>
      <c r="H353" s="25"/>
    </row>
    <row r="354" spans="2:8" x14ac:dyDescent="0.2">
      <c r="B354" s="100">
        <v>353</v>
      </c>
      <c r="C354" s="25"/>
      <c r="D354" s="25"/>
      <c r="E354" s="25"/>
      <c r="F354" s="25"/>
      <c r="G354" s="25"/>
      <c r="H354" s="25"/>
    </row>
    <row r="355" spans="2:8" x14ac:dyDescent="0.2">
      <c r="B355" s="100">
        <v>354</v>
      </c>
      <c r="C355" s="25"/>
      <c r="D355" s="25"/>
      <c r="E355" s="25"/>
      <c r="F355" s="25"/>
      <c r="G355" s="25"/>
      <c r="H355" s="25"/>
    </row>
    <row r="356" spans="2:8" x14ac:dyDescent="0.2">
      <c r="B356" s="100">
        <v>355</v>
      </c>
      <c r="C356" s="25"/>
      <c r="D356" s="25"/>
      <c r="E356" s="25"/>
      <c r="F356" s="25"/>
      <c r="G356" s="25"/>
      <c r="H356" s="25"/>
    </row>
    <row r="357" spans="2:8" x14ac:dyDescent="0.2">
      <c r="B357" s="100">
        <v>356</v>
      </c>
      <c r="C357" s="25"/>
      <c r="D357" s="25"/>
      <c r="E357" s="25"/>
      <c r="F357" s="25"/>
      <c r="G357" s="25"/>
      <c r="H357" s="25"/>
    </row>
    <row r="358" spans="2:8" x14ac:dyDescent="0.2">
      <c r="B358" s="100">
        <v>357</v>
      </c>
      <c r="C358" s="25"/>
      <c r="D358" s="25"/>
      <c r="E358" s="25"/>
      <c r="F358" s="25"/>
      <c r="G358" s="25"/>
      <c r="H358" s="25"/>
    </row>
    <row r="359" spans="2:8" x14ac:dyDescent="0.2">
      <c r="B359" s="100">
        <v>358</v>
      </c>
      <c r="C359" s="25"/>
      <c r="D359" s="25"/>
      <c r="E359" s="25"/>
      <c r="F359" s="25"/>
      <c r="G359" s="25"/>
      <c r="H359" s="25"/>
    </row>
    <row r="360" spans="2:8" x14ac:dyDescent="0.2">
      <c r="B360" s="100">
        <v>359</v>
      </c>
      <c r="C360" s="25"/>
      <c r="D360" s="25"/>
      <c r="E360" s="25"/>
      <c r="F360" s="25"/>
      <c r="G360" s="25"/>
      <c r="H360" s="25"/>
    </row>
    <row r="361" spans="2:8" x14ac:dyDescent="0.2">
      <c r="B361" s="100">
        <v>360</v>
      </c>
      <c r="C361" s="25"/>
      <c r="D361" s="25"/>
      <c r="E361" s="25"/>
      <c r="F361" s="25"/>
      <c r="G361" s="25"/>
      <c r="H361" s="25"/>
    </row>
    <row r="362" spans="2:8" x14ac:dyDescent="0.2">
      <c r="B362" s="100">
        <v>361</v>
      </c>
      <c r="C362" s="25"/>
      <c r="D362" s="25"/>
      <c r="E362" s="25"/>
      <c r="F362" s="25"/>
      <c r="G362" s="25"/>
      <c r="H362" s="25"/>
    </row>
    <row r="363" spans="2:8" x14ac:dyDescent="0.2">
      <c r="B363" s="100">
        <v>362</v>
      </c>
      <c r="C363" s="25"/>
      <c r="D363" s="25"/>
      <c r="E363" s="25"/>
      <c r="F363" s="25"/>
      <c r="G363" s="25"/>
      <c r="H363" s="25"/>
    </row>
    <row r="364" spans="2:8" x14ac:dyDescent="0.2">
      <c r="B364" s="100">
        <v>363</v>
      </c>
      <c r="C364" s="25"/>
      <c r="D364" s="25"/>
      <c r="E364" s="25"/>
      <c r="F364" s="25"/>
      <c r="G364" s="25"/>
      <c r="H364" s="25"/>
    </row>
    <row r="365" spans="2:8" x14ac:dyDescent="0.2">
      <c r="B365" s="100">
        <v>364</v>
      </c>
      <c r="C365" s="25"/>
      <c r="D365" s="25"/>
      <c r="E365" s="25"/>
      <c r="F365" s="25"/>
      <c r="G365" s="25"/>
      <c r="H365" s="25"/>
    </row>
    <row r="366" spans="2:8" x14ac:dyDescent="0.2">
      <c r="B366" s="100">
        <v>365</v>
      </c>
      <c r="C366" s="25"/>
      <c r="D366" s="25"/>
      <c r="E366" s="25"/>
      <c r="F366" s="25"/>
      <c r="G366" s="25"/>
      <c r="H366" s="25"/>
    </row>
    <row r="367" spans="2:8" x14ac:dyDescent="0.2">
      <c r="B367" s="100">
        <v>366</v>
      </c>
      <c r="C367" s="25"/>
      <c r="D367" s="25"/>
      <c r="E367" s="25"/>
      <c r="F367" s="25"/>
      <c r="G367" s="25"/>
      <c r="H367" s="25"/>
    </row>
    <row r="368" spans="2:8" x14ac:dyDescent="0.2">
      <c r="B368" s="100">
        <v>367</v>
      </c>
      <c r="C368" s="25"/>
      <c r="D368" s="25"/>
      <c r="E368" s="25"/>
      <c r="F368" s="25"/>
      <c r="G368" s="25"/>
      <c r="H368" s="25"/>
    </row>
    <row r="369" spans="2:8" x14ac:dyDescent="0.2">
      <c r="B369" s="100">
        <v>368</v>
      </c>
      <c r="C369" s="25"/>
      <c r="D369" s="25"/>
      <c r="E369" s="25"/>
      <c r="F369" s="25"/>
      <c r="G369" s="25"/>
      <c r="H369" s="25"/>
    </row>
    <row r="370" spans="2:8" x14ac:dyDescent="0.2">
      <c r="B370" s="100">
        <v>369</v>
      </c>
      <c r="C370" s="25"/>
      <c r="D370" s="25"/>
      <c r="E370" s="25"/>
      <c r="F370" s="25"/>
      <c r="G370" s="25"/>
      <c r="H370" s="25"/>
    </row>
    <row r="371" spans="2:8" x14ac:dyDescent="0.2">
      <c r="B371" s="100">
        <v>370</v>
      </c>
      <c r="C371" s="25"/>
      <c r="D371" s="25"/>
      <c r="E371" s="25"/>
      <c r="F371" s="25"/>
      <c r="G371" s="25"/>
      <c r="H371" s="25"/>
    </row>
    <row r="372" spans="2:8" x14ac:dyDescent="0.2">
      <c r="B372" s="100">
        <v>371</v>
      </c>
      <c r="C372" s="25"/>
      <c r="D372" s="25"/>
      <c r="E372" s="25"/>
      <c r="F372" s="25"/>
      <c r="G372" s="25"/>
      <c r="H372" s="25"/>
    </row>
    <row r="373" spans="2:8" x14ac:dyDescent="0.2">
      <c r="B373" s="100">
        <v>372</v>
      </c>
      <c r="C373" s="25"/>
      <c r="D373" s="25"/>
      <c r="E373" s="25"/>
      <c r="F373" s="25"/>
      <c r="G373" s="25"/>
      <c r="H373" s="25"/>
    </row>
    <row r="374" spans="2:8" x14ac:dyDescent="0.2">
      <c r="B374" s="100">
        <v>373</v>
      </c>
      <c r="C374" s="25"/>
      <c r="D374" s="25"/>
      <c r="E374" s="25"/>
      <c r="F374" s="25"/>
      <c r="G374" s="25"/>
      <c r="H374" s="25"/>
    </row>
    <row r="375" spans="2:8" x14ac:dyDescent="0.2">
      <c r="B375" s="100">
        <v>374</v>
      </c>
      <c r="C375" s="25"/>
      <c r="D375" s="25"/>
      <c r="E375" s="25"/>
      <c r="F375" s="25"/>
      <c r="G375" s="25"/>
      <c r="H375" s="25"/>
    </row>
    <row r="376" spans="2:8" x14ac:dyDescent="0.2">
      <c r="B376" s="100">
        <v>375</v>
      </c>
      <c r="C376" s="25"/>
      <c r="D376" s="25"/>
      <c r="E376" s="25"/>
      <c r="F376" s="25"/>
      <c r="G376" s="25"/>
      <c r="H376" s="25"/>
    </row>
    <row r="377" spans="2:8" x14ac:dyDescent="0.2">
      <c r="B377" s="100">
        <v>376</v>
      </c>
      <c r="C377" s="25"/>
      <c r="D377" s="25"/>
      <c r="E377" s="25"/>
      <c r="F377" s="25"/>
      <c r="G377" s="25"/>
      <c r="H377" s="25"/>
    </row>
    <row r="378" spans="2:8" x14ac:dyDescent="0.2">
      <c r="B378" s="100">
        <v>377</v>
      </c>
      <c r="C378" s="25"/>
      <c r="D378" s="25"/>
      <c r="E378" s="25"/>
      <c r="F378" s="25"/>
      <c r="G378" s="25"/>
      <c r="H378" s="25"/>
    </row>
    <row r="379" spans="2:8" x14ac:dyDescent="0.2">
      <c r="B379" s="100">
        <v>378</v>
      </c>
      <c r="C379" s="25"/>
      <c r="D379" s="25"/>
      <c r="E379" s="25"/>
      <c r="F379" s="25"/>
      <c r="G379" s="25"/>
      <c r="H379" s="25"/>
    </row>
    <row r="380" spans="2:8" x14ac:dyDescent="0.2">
      <c r="B380" s="100">
        <v>379</v>
      </c>
      <c r="C380" s="25"/>
      <c r="D380" s="25"/>
      <c r="E380" s="25"/>
      <c r="F380" s="25"/>
      <c r="G380" s="25"/>
      <c r="H380" s="25"/>
    </row>
    <row r="381" spans="2:8" x14ac:dyDescent="0.2">
      <c r="B381" s="100">
        <v>380</v>
      </c>
      <c r="C381" s="25"/>
      <c r="D381" s="25"/>
      <c r="E381" s="25"/>
      <c r="F381" s="25"/>
      <c r="G381" s="25"/>
      <c r="H381" s="25"/>
    </row>
    <row r="382" spans="2:8" x14ac:dyDescent="0.2">
      <c r="B382" s="100">
        <v>381</v>
      </c>
      <c r="C382" s="25"/>
      <c r="D382" s="25"/>
      <c r="E382" s="25"/>
      <c r="F382" s="25"/>
      <c r="G382" s="25"/>
      <c r="H382" s="25"/>
    </row>
    <row r="383" spans="2:8" x14ac:dyDescent="0.2">
      <c r="B383" s="100">
        <v>382</v>
      </c>
      <c r="C383" s="25"/>
      <c r="D383" s="25"/>
      <c r="E383" s="25"/>
      <c r="F383" s="25"/>
      <c r="G383" s="25"/>
      <c r="H383" s="25"/>
    </row>
    <row r="384" spans="2:8" x14ac:dyDescent="0.2">
      <c r="B384" s="100">
        <v>383</v>
      </c>
      <c r="C384" s="25"/>
      <c r="D384" s="25"/>
      <c r="E384" s="25"/>
      <c r="F384" s="25"/>
      <c r="G384" s="25"/>
      <c r="H384" s="25"/>
    </row>
    <row r="385" spans="2:8" x14ac:dyDescent="0.2">
      <c r="B385" s="100">
        <v>384</v>
      </c>
      <c r="C385" s="25"/>
      <c r="D385" s="25"/>
      <c r="E385" s="25"/>
      <c r="F385" s="25"/>
      <c r="G385" s="25"/>
      <c r="H385" s="25"/>
    </row>
    <row r="386" spans="2:8" x14ac:dyDescent="0.2">
      <c r="B386" s="100">
        <v>385</v>
      </c>
      <c r="C386" s="25"/>
      <c r="D386" s="25"/>
      <c r="E386" s="25"/>
      <c r="F386" s="25"/>
      <c r="G386" s="25"/>
      <c r="H386" s="25"/>
    </row>
    <row r="387" spans="2:8" x14ac:dyDescent="0.2">
      <c r="B387" s="100">
        <v>386</v>
      </c>
      <c r="C387" s="25"/>
      <c r="D387" s="25"/>
      <c r="E387" s="25"/>
      <c r="F387" s="25"/>
      <c r="G387" s="25"/>
      <c r="H387" s="25"/>
    </row>
    <row r="388" spans="2:8" x14ac:dyDescent="0.2">
      <c r="B388" s="100">
        <v>387</v>
      </c>
      <c r="C388" s="25"/>
      <c r="D388" s="25"/>
      <c r="E388" s="25"/>
      <c r="F388" s="25"/>
      <c r="G388" s="25"/>
      <c r="H388" s="25"/>
    </row>
    <row r="389" spans="2:8" x14ac:dyDescent="0.2">
      <c r="B389" s="100">
        <v>388</v>
      </c>
      <c r="C389" s="25"/>
      <c r="D389" s="25"/>
      <c r="E389" s="25"/>
      <c r="F389" s="25"/>
      <c r="G389" s="25"/>
      <c r="H389" s="25"/>
    </row>
    <row r="390" spans="2:8" x14ac:dyDescent="0.2">
      <c r="B390" s="100">
        <v>389</v>
      </c>
      <c r="C390" s="25"/>
      <c r="D390" s="25"/>
      <c r="E390" s="25"/>
      <c r="F390" s="25"/>
      <c r="G390" s="25"/>
      <c r="H390" s="25"/>
    </row>
    <row r="391" spans="2:8" x14ac:dyDescent="0.2">
      <c r="B391" s="100">
        <v>390</v>
      </c>
      <c r="C391" s="25"/>
      <c r="D391" s="25"/>
      <c r="E391" s="25"/>
      <c r="F391" s="25"/>
      <c r="G391" s="25"/>
      <c r="H391" s="25"/>
    </row>
    <row r="392" spans="2:8" x14ac:dyDescent="0.2">
      <c r="B392" s="100">
        <v>391</v>
      </c>
      <c r="C392" s="25"/>
      <c r="D392" s="25"/>
      <c r="E392" s="25"/>
      <c r="F392" s="25"/>
      <c r="G392" s="25"/>
      <c r="H392" s="25"/>
    </row>
    <row r="393" spans="2:8" x14ac:dyDescent="0.2">
      <c r="B393" s="100">
        <v>392</v>
      </c>
      <c r="C393" s="25"/>
      <c r="D393" s="25"/>
      <c r="E393" s="25"/>
      <c r="F393" s="25"/>
      <c r="G393" s="25"/>
      <c r="H393" s="25"/>
    </row>
    <row r="394" spans="2:8" x14ac:dyDescent="0.2">
      <c r="B394" s="100">
        <v>393</v>
      </c>
      <c r="C394" s="25"/>
      <c r="D394" s="25"/>
      <c r="E394" s="25"/>
      <c r="F394" s="25"/>
      <c r="G394" s="25"/>
      <c r="H394" s="25"/>
    </row>
    <row r="395" spans="2:8" x14ac:dyDescent="0.2">
      <c r="B395" s="100">
        <v>394</v>
      </c>
      <c r="C395" s="25"/>
      <c r="D395" s="25"/>
      <c r="E395" s="25"/>
      <c r="F395" s="25"/>
      <c r="G395" s="25"/>
      <c r="H395" s="25"/>
    </row>
    <row r="396" spans="2:8" x14ac:dyDescent="0.2">
      <c r="B396" s="100">
        <v>395</v>
      </c>
      <c r="C396" s="25"/>
      <c r="D396" s="25"/>
      <c r="E396" s="25"/>
      <c r="F396" s="25"/>
      <c r="G396" s="25"/>
      <c r="H396" s="25"/>
    </row>
    <row r="397" spans="2:8" x14ac:dyDescent="0.2">
      <c r="B397" s="100">
        <v>396</v>
      </c>
      <c r="C397" s="25"/>
      <c r="D397" s="25"/>
      <c r="E397" s="25"/>
      <c r="F397" s="25"/>
      <c r="G397" s="25"/>
      <c r="H397" s="25"/>
    </row>
    <row r="398" spans="2:8" x14ac:dyDescent="0.2">
      <c r="B398" s="100">
        <v>397</v>
      </c>
      <c r="C398" s="25"/>
      <c r="D398" s="25"/>
      <c r="E398" s="25"/>
      <c r="F398" s="25"/>
      <c r="G398" s="25"/>
      <c r="H398" s="25"/>
    </row>
    <row r="399" spans="2:8" x14ac:dyDescent="0.2">
      <c r="B399" s="100">
        <v>398</v>
      </c>
      <c r="C399" s="25"/>
      <c r="D399" s="25"/>
      <c r="E399" s="25"/>
      <c r="F399" s="25"/>
      <c r="G399" s="25"/>
      <c r="H399" s="25"/>
    </row>
    <row r="400" spans="2:8" x14ac:dyDescent="0.2">
      <c r="B400" s="100">
        <v>399</v>
      </c>
      <c r="C400" s="25"/>
      <c r="D400" s="25"/>
      <c r="E400" s="25"/>
      <c r="F400" s="25"/>
      <c r="G400" s="25"/>
      <c r="H400" s="25"/>
    </row>
    <row r="401" spans="2:8" x14ac:dyDescent="0.2">
      <c r="B401" s="100">
        <v>400</v>
      </c>
      <c r="C401" s="25"/>
      <c r="D401" s="25"/>
      <c r="E401" s="25"/>
      <c r="F401" s="25"/>
      <c r="G401" s="25"/>
      <c r="H401" s="25"/>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workbookViewId="0">
      <selection activeCell="H37" sqref="H37"/>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4465</v>
      </c>
      <c r="G1" s="22" t="s">
        <v>4590</v>
      </c>
      <c r="H1" s="22" t="s">
        <v>4591</v>
      </c>
      <c r="J1" s="1" t="s">
        <v>4649</v>
      </c>
      <c r="K1" s="1" t="s">
        <v>4648</v>
      </c>
      <c r="L1" s="1"/>
    </row>
    <row r="2" spans="1:12" x14ac:dyDescent="0.2">
      <c r="A2" s="3">
        <v>8914</v>
      </c>
      <c r="B2" s="3" t="s">
        <v>6</v>
      </c>
      <c r="C2" s="3" t="s">
        <v>6</v>
      </c>
      <c r="D2" s="3" t="s">
        <v>7</v>
      </c>
      <c r="E2" s="3" t="str" cm="1">
        <f t="array" ref="E2:E2147">_xlfn.UNIQUE(C2:C4112)</f>
        <v>Aeugst am Albis</v>
      </c>
      <c r="G2" s="21">
        <v>1000</v>
      </c>
      <c r="H2" s="21" t="s">
        <v>4592</v>
      </c>
      <c r="J2" s="3" t="s">
        <v>4597</v>
      </c>
      <c r="K2" s="3" t="s">
        <v>532</v>
      </c>
      <c r="L2" s="23">
        <v>6.1380821917808221</v>
      </c>
    </row>
    <row r="3" spans="1:12" x14ac:dyDescent="0.2">
      <c r="A3" s="3">
        <v>8914</v>
      </c>
      <c r="B3" s="3" t="s">
        <v>8</v>
      </c>
      <c r="C3" s="3" t="s">
        <v>6</v>
      </c>
      <c r="D3" s="3" t="s">
        <v>7</v>
      </c>
      <c r="E3" s="3" t="str">
        <v>Affoltern am Albis</v>
      </c>
      <c r="G3" s="21">
        <v>1003</v>
      </c>
      <c r="H3" s="21" t="s">
        <v>4592</v>
      </c>
      <c r="J3" s="3" t="s">
        <v>4598</v>
      </c>
      <c r="K3" s="3" t="s">
        <v>3357</v>
      </c>
      <c r="L3" s="23">
        <v>10.096438356164384</v>
      </c>
    </row>
    <row r="4" spans="1:12" x14ac:dyDescent="0.2">
      <c r="A4" s="3">
        <v>8909</v>
      </c>
      <c r="B4" s="3" t="s">
        <v>9</v>
      </c>
      <c r="C4" s="3" t="s">
        <v>10</v>
      </c>
      <c r="D4" s="3" t="s">
        <v>7</v>
      </c>
      <c r="E4" s="3" t="str">
        <v>Bonstetten</v>
      </c>
      <c r="G4" s="21">
        <v>1004</v>
      </c>
      <c r="H4" s="21" t="s">
        <v>4592</v>
      </c>
      <c r="J4" s="3" t="s">
        <v>4615</v>
      </c>
      <c r="K4" s="3" t="s">
        <v>4633</v>
      </c>
      <c r="L4" s="23">
        <v>9.9652054794520541</v>
      </c>
    </row>
    <row r="5" spans="1:12" x14ac:dyDescent="0.2">
      <c r="A5" s="3">
        <v>8910</v>
      </c>
      <c r="B5" s="3" t="s">
        <v>10</v>
      </c>
      <c r="C5" s="3" t="s">
        <v>10</v>
      </c>
      <c r="D5" s="3" t="s">
        <v>7</v>
      </c>
      <c r="E5" s="3" t="str">
        <v>Hausen am Albis</v>
      </c>
      <c r="G5" s="21">
        <v>1005</v>
      </c>
      <c r="H5" s="21" t="s">
        <v>4592</v>
      </c>
      <c r="J5" s="3" t="s">
        <v>4605</v>
      </c>
      <c r="K5" s="3" t="s">
        <v>4634</v>
      </c>
      <c r="L5" s="23">
        <v>10.506027397260274</v>
      </c>
    </row>
    <row r="6" spans="1:12" x14ac:dyDescent="0.2">
      <c r="A6" s="3">
        <v>8906</v>
      </c>
      <c r="B6" s="3" t="s">
        <v>11</v>
      </c>
      <c r="C6" s="3" t="s">
        <v>11</v>
      </c>
      <c r="D6" s="3" t="s">
        <v>7</v>
      </c>
      <c r="E6" s="3" t="str">
        <v>Hedingen</v>
      </c>
      <c r="G6" s="21">
        <v>1006</v>
      </c>
      <c r="H6" s="21" t="s">
        <v>4592</v>
      </c>
      <c r="J6" s="3" t="s">
        <v>4599</v>
      </c>
      <c r="K6" s="3" t="s">
        <v>4635</v>
      </c>
      <c r="L6" s="23">
        <v>9.1572602739726019</v>
      </c>
    </row>
    <row r="7" spans="1:12" x14ac:dyDescent="0.2">
      <c r="A7" s="3">
        <v>8915</v>
      </c>
      <c r="B7" s="3" t="s">
        <v>12</v>
      </c>
      <c r="C7" s="3" t="s">
        <v>12</v>
      </c>
      <c r="D7" s="3" t="s">
        <v>7</v>
      </c>
      <c r="E7" s="3" t="str">
        <v>Kappel am Albis</v>
      </c>
      <c r="G7" s="21">
        <v>1007</v>
      </c>
      <c r="H7" s="21" t="s">
        <v>4592</v>
      </c>
      <c r="J7" s="3" t="s">
        <v>4611</v>
      </c>
      <c r="K7" s="3" t="s">
        <v>4636</v>
      </c>
      <c r="L7" s="23">
        <v>9.7084931506849319</v>
      </c>
    </row>
    <row r="8" spans="1:12" x14ac:dyDescent="0.2">
      <c r="A8" s="3">
        <v>8925</v>
      </c>
      <c r="B8" s="3" t="s">
        <v>13</v>
      </c>
      <c r="C8" s="3" t="s">
        <v>12</v>
      </c>
      <c r="D8" s="3" t="s">
        <v>7</v>
      </c>
      <c r="E8" s="3" t="str">
        <v>Knonau</v>
      </c>
      <c r="G8" s="21">
        <v>1008</v>
      </c>
      <c r="H8" s="21" t="s">
        <v>4592</v>
      </c>
      <c r="J8" s="3" t="s">
        <v>4621</v>
      </c>
      <c r="K8" s="3" t="s">
        <v>2435</v>
      </c>
      <c r="L8" s="23">
        <v>9.6657534246575345</v>
      </c>
    </row>
    <row r="9" spans="1:12" x14ac:dyDescent="0.2">
      <c r="A9" s="3">
        <v>8908</v>
      </c>
      <c r="B9" s="3" t="s">
        <v>14</v>
      </c>
      <c r="C9" s="3" t="s">
        <v>14</v>
      </c>
      <c r="D9" s="3" t="s">
        <v>7</v>
      </c>
      <c r="E9" s="3" t="str">
        <v>Maschwanden</v>
      </c>
      <c r="G9" s="21">
        <v>1009</v>
      </c>
      <c r="H9" s="21" t="s">
        <v>4592</v>
      </c>
      <c r="J9" s="3" t="s">
        <v>4622</v>
      </c>
      <c r="K9" s="3" t="s">
        <v>2410</v>
      </c>
      <c r="L9" s="23">
        <v>3.6249315068493142</v>
      </c>
    </row>
    <row r="10" spans="1:12" x14ac:dyDescent="0.2">
      <c r="A10" s="3">
        <v>8926</v>
      </c>
      <c r="B10" s="3" t="s">
        <v>15</v>
      </c>
      <c r="C10" s="3" t="s">
        <v>15</v>
      </c>
      <c r="D10" s="3" t="s">
        <v>7</v>
      </c>
      <c r="E10" s="3" t="str">
        <v>Mettmenstetten</v>
      </c>
      <c r="G10" s="21">
        <v>1010</v>
      </c>
      <c r="H10" s="21" t="s">
        <v>4592</v>
      </c>
      <c r="J10" s="3" t="s">
        <v>4619</v>
      </c>
      <c r="K10" s="3" t="s">
        <v>4637</v>
      </c>
      <c r="L10" s="23">
        <v>6.7490410958904112</v>
      </c>
    </row>
    <row r="11" spans="1:12" x14ac:dyDescent="0.2">
      <c r="A11" s="3">
        <v>8926</v>
      </c>
      <c r="B11" s="3" t="s">
        <v>16</v>
      </c>
      <c r="C11" s="3" t="s">
        <v>15</v>
      </c>
      <c r="D11" s="3" t="s">
        <v>7</v>
      </c>
      <c r="E11" s="3" t="str">
        <v>Obfelden</v>
      </c>
      <c r="G11" s="21">
        <v>1011</v>
      </c>
      <c r="H11" s="21" t="s">
        <v>4592</v>
      </c>
      <c r="J11" s="3" t="s">
        <v>4614</v>
      </c>
      <c r="K11" s="3" t="s">
        <v>1186</v>
      </c>
      <c r="L11" s="23">
        <v>6.4224657534246585</v>
      </c>
    </row>
    <row r="12" spans="1:12" x14ac:dyDescent="0.2">
      <c r="A12" s="3">
        <v>8926</v>
      </c>
      <c r="B12" s="3" t="s">
        <v>17</v>
      </c>
      <c r="C12" s="3" t="s">
        <v>15</v>
      </c>
      <c r="D12" s="3" t="s">
        <v>7</v>
      </c>
      <c r="E12" s="3" t="str">
        <v>Ottenbach</v>
      </c>
      <c r="G12" s="21">
        <v>1012</v>
      </c>
      <c r="H12" s="21" t="s">
        <v>4592</v>
      </c>
      <c r="J12" s="3" t="s">
        <v>4594</v>
      </c>
      <c r="K12" s="3" t="s">
        <v>4638</v>
      </c>
      <c r="L12" s="23">
        <v>10.715890410958904</v>
      </c>
    </row>
    <row r="13" spans="1:12" x14ac:dyDescent="0.2">
      <c r="A13" s="3">
        <v>8934</v>
      </c>
      <c r="B13" s="3" t="s">
        <v>18</v>
      </c>
      <c r="C13" s="3" t="s">
        <v>18</v>
      </c>
      <c r="D13" s="3" t="s">
        <v>7</v>
      </c>
      <c r="E13" s="3" t="str">
        <v>Rifferswil</v>
      </c>
      <c r="G13" s="21">
        <v>1015</v>
      </c>
      <c r="H13" s="21" t="s">
        <v>4592</v>
      </c>
      <c r="J13" s="3" t="s">
        <v>4624</v>
      </c>
      <c r="K13" s="3" t="s">
        <v>1252</v>
      </c>
      <c r="L13" s="23">
        <v>8.8164383561643831</v>
      </c>
    </row>
    <row r="14" spans="1:12" x14ac:dyDescent="0.2">
      <c r="A14" s="3">
        <v>8933</v>
      </c>
      <c r="B14" s="3" t="s">
        <v>19</v>
      </c>
      <c r="C14" s="3" t="s">
        <v>19</v>
      </c>
      <c r="D14" s="3" t="s">
        <v>7</v>
      </c>
      <c r="E14" s="3" t="str">
        <v>Stallikon</v>
      </c>
      <c r="G14" s="21">
        <v>1018</v>
      </c>
      <c r="H14" s="21" t="s">
        <v>4592</v>
      </c>
      <c r="J14" s="3" t="s">
        <v>4640</v>
      </c>
      <c r="K14" s="3" t="s">
        <v>4639</v>
      </c>
      <c r="L14" s="23">
        <v>-0.42876712328767114</v>
      </c>
    </row>
    <row r="15" spans="1:12" x14ac:dyDescent="0.2">
      <c r="A15" s="3">
        <v>8932</v>
      </c>
      <c r="B15" s="3" t="s">
        <v>20</v>
      </c>
      <c r="C15" s="3" t="s">
        <v>20</v>
      </c>
      <c r="D15" s="3" t="s">
        <v>7</v>
      </c>
      <c r="E15" s="3" t="str">
        <v>Wettswil am Albis</v>
      </c>
      <c r="G15" s="21">
        <v>1020</v>
      </c>
      <c r="H15" s="21" t="s">
        <v>4592</v>
      </c>
      <c r="J15" s="3" t="s">
        <v>4629</v>
      </c>
      <c r="K15" s="3" t="s">
        <v>2890</v>
      </c>
      <c r="L15" s="23">
        <v>9.2747945205479461</v>
      </c>
    </row>
    <row r="16" spans="1:12" x14ac:dyDescent="0.2">
      <c r="A16" s="3">
        <v>8912</v>
      </c>
      <c r="B16" s="3" t="s">
        <v>21</v>
      </c>
      <c r="C16" s="3" t="s">
        <v>21</v>
      </c>
      <c r="D16" s="3" t="s">
        <v>7</v>
      </c>
      <c r="E16" s="3" t="str">
        <v>Adlikon</v>
      </c>
      <c r="G16" s="21">
        <v>1022</v>
      </c>
      <c r="H16" s="21" t="s">
        <v>4592</v>
      </c>
      <c r="J16" s="3" t="s">
        <v>4606</v>
      </c>
      <c r="K16" s="3" t="s">
        <v>4641</v>
      </c>
      <c r="L16" s="23">
        <v>8.782465753424658</v>
      </c>
    </row>
    <row r="17" spans="1:12" x14ac:dyDescent="0.2">
      <c r="A17" s="3">
        <v>8913</v>
      </c>
      <c r="B17" s="3" t="s">
        <v>22</v>
      </c>
      <c r="C17" s="3" t="s">
        <v>22</v>
      </c>
      <c r="D17" s="3" t="s">
        <v>7</v>
      </c>
      <c r="E17" s="3" t="str">
        <v>Benken (ZH)</v>
      </c>
      <c r="G17" s="21">
        <v>1023</v>
      </c>
      <c r="H17" s="21" t="s">
        <v>4592</v>
      </c>
      <c r="J17" s="3" t="s">
        <v>4603</v>
      </c>
      <c r="K17" s="3" t="s">
        <v>4200</v>
      </c>
      <c r="L17" s="23">
        <v>6.5887671232876714</v>
      </c>
    </row>
    <row r="18" spans="1:12" x14ac:dyDescent="0.2">
      <c r="A18" s="3">
        <v>8911</v>
      </c>
      <c r="B18" s="3" t="s">
        <v>23</v>
      </c>
      <c r="C18" s="3" t="s">
        <v>23</v>
      </c>
      <c r="D18" s="3" t="s">
        <v>7</v>
      </c>
      <c r="E18" s="3" t="str">
        <v>Berg am Irchel</v>
      </c>
      <c r="G18" s="21">
        <v>1024</v>
      </c>
      <c r="H18" s="21" t="s">
        <v>4592</v>
      </c>
      <c r="J18" s="3" t="s">
        <v>4595</v>
      </c>
      <c r="K18" s="3" t="s">
        <v>4642</v>
      </c>
      <c r="L18" s="23">
        <v>6.0621917808219177</v>
      </c>
    </row>
    <row r="19" spans="1:12" x14ac:dyDescent="0.2">
      <c r="A19" s="3">
        <v>8143</v>
      </c>
      <c r="B19" s="3" t="s">
        <v>24</v>
      </c>
      <c r="C19" s="3" t="s">
        <v>24</v>
      </c>
      <c r="D19" s="3" t="s">
        <v>7</v>
      </c>
      <c r="E19" s="3" t="str">
        <v>Buch am Irchel</v>
      </c>
      <c r="G19" s="21">
        <v>1025</v>
      </c>
      <c r="H19" s="21" t="s">
        <v>4592</v>
      </c>
      <c r="J19" s="3" t="s">
        <v>4618</v>
      </c>
      <c r="K19" s="3" t="s">
        <v>4643</v>
      </c>
      <c r="L19" s="23">
        <v>12.387671232876713</v>
      </c>
    </row>
    <row r="20" spans="1:12" x14ac:dyDescent="0.2">
      <c r="A20" s="3">
        <v>8143</v>
      </c>
      <c r="B20" s="3" t="s">
        <v>25</v>
      </c>
      <c r="C20" s="3" t="s">
        <v>24</v>
      </c>
      <c r="D20" s="3" t="s">
        <v>7</v>
      </c>
      <c r="E20" s="3" t="str">
        <v>Dachsen</v>
      </c>
      <c r="G20" s="21">
        <v>1026</v>
      </c>
      <c r="H20" s="21" t="s">
        <v>4592</v>
      </c>
      <c r="J20" s="3" t="s">
        <v>4620</v>
      </c>
      <c r="K20" s="3" t="s">
        <v>3157</v>
      </c>
      <c r="L20" s="23">
        <v>12.488219178082192</v>
      </c>
    </row>
    <row r="21" spans="1:12" x14ac:dyDescent="0.2">
      <c r="A21" s="3">
        <v>8907</v>
      </c>
      <c r="B21" s="3" t="s">
        <v>26</v>
      </c>
      <c r="C21" s="3" t="s">
        <v>27</v>
      </c>
      <c r="D21" s="3" t="s">
        <v>7</v>
      </c>
      <c r="E21" s="3" t="str">
        <v>Dorf</v>
      </c>
      <c r="G21" s="21">
        <v>1027</v>
      </c>
      <c r="H21" s="21" t="s">
        <v>4592</v>
      </c>
      <c r="J21" s="3" t="s">
        <v>4608</v>
      </c>
      <c r="K21" s="3" t="s">
        <v>994</v>
      </c>
      <c r="L21" s="23">
        <v>9.7410958904109588</v>
      </c>
    </row>
    <row r="22" spans="1:12" x14ac:dyDescent="0.2">
      <c r="A22" s="3">
        <v>8452</v>
      </c>
      <c r="B22" s="3" t="s">
        <v>28</v>
      </c>
      <c r="C22" s="3" t="s">
        <v>29</v>
      </c>
      <c r="D22" s="3" t="s">
        <v>7</v>
      </c>
      <c r="E22" s="3" t="str">
        <v>Feuerthalen</v>
      </c>
      <c r="G22" s="21">
        <v>1028</v>
      </c>
      <c r="H22" s="21" t="s">
        <v>4592</v>
      </c>
      <c r="J22" s="3" t="s">
        <v>4616</v>
      </c>
      <c r="K22" s="3" t="s">
        <v>3341</v>
      </c>
      <c r="L22" s="23">
        <v>11.706027397260275</v>
      </c>
    </row>
    <row r="23" spans="1:12" x14ac:dyDescent="0.2">
      <c r="A23" s="3">
        <v>8463</v>
      </c>
      <c r="B23" s="3" t="s">
        <v>30</v>
      </c>
      <c r="C23" s="3" t="s">
        <v>31</v>
      </c>
      <c r="D23" s="3" t="s">
        <v>7</v>
      </c>
      <c r="E23" s="3" t="str">
        <v>Flaach</v>
      </c>
      <c r="G23" s="21">
        <v>1029</v>
      </c>
      <c r="H23" s="21" t="s">
        <v>4592</v>
      </c>
      <c r="J23" s="3" t="s">
        <v>4601</v>
      </c>
      <c r="K23" s="3" t="s">
        <v>4125</v>
      </c>
      <c r="L23" s="23">
        <v>5.9484931506849312</v>
      </c>
    </row>
    <row r="24" spans="1:12" x14ac:dyDescent="0.2">
      <c r="A24" s="3">
        <v>8415</v>
      </c>
      <c r="B24" s="3" t="s">
        <v>32</v>
      </c>
      <c r="C24" s="3" t="s">
        <v>32</v>
      </c>
      <c r="D24" s="3" t="s">
        <v>7</v>
      </c>
      <c r="E24" s="3" t="str">
        <v>Flurlingen</v>
      </c>
      <c r="G24" s="21">
        <v>1030</v>
      </c>
      <c r="H24" s="21" t="s">
        <v>4592</v>
      </c>
      <c r="J24" s="3" t="s">
        <v>4596</v>
      </c>
      <c r="K24" s="3" t="s">
        <v>4227</v>
      </c>
      <c r="L24" s="23">
        <v>10.357808219178082</v>
      </c>
    </row>
    <row r="25" spans="1:12" x14ac:dyDescent="0.2">
      <c r="A25" s="3">
        <v>8415</v>
      </c>
      <c r="B25" s="3" t="s">
        <v>33</v>
      </c>
      <c r="C25" s="3" t="s">
        <v>32</v>
      </c>
      <c r="D25" s="3" t="s">
        <v>7</v>
      </c>
      <c r="E25" s="3" t="str">
        <v>Andelfingen</v>
      </c>
      <c r="G25" s="21">
        <v>1031</v>
      </c>
      <c r="H25" s="21" t="s">
        <v>4592</v>
      </c>
      <c r="J25" s="3" t="s">
        <v>4593</v>
      </c>
      <c r="K25" s="3" t="s">
        <v>3738</v>
      </c>
      <c r="L25" s="23">
        <v>9.4408219178082184</v>
      </c>
    </row>
    <row r="26" spans="1:12" x14ac:dyDescent="0.2">
      <c r="A26" s="3">
        <v>8414</v>
      </c>
      <c r="B26" s="3" t="s">
        <v>34</v>
      </c>
      <c r="C26" s="3" t="s">
        <v>34</v>
      </c>
      <c r="D26" s="3" t="s">
        <v>7</v>
      </c>
      <c r="E26" s="3" t="str">
        <v>Henggart</v>
      </c>
      <c r="G26" s="21">
        <v>1032</v>
      </c>
      <c r="H26" s="21" t="s">
        <v>4592</v>
      </c>
      <c r="J26" s="3" t="s">
        <v>4609</v>
      </c>
      <c r="K26" s="3" t="s">
        <v>3093</v>
      </c>
      <c r="L26" s="23">
        <v>7.8139726027397272</v>
      </c>
    </row>
    <row r="27" spans="1:12" x14ac:dyDescent="0.2">
      <c r="A27" s="3">
        <v>8447</v>
      </c>
      <c r="B27" s="3" t="s">
        <v>35</v>
      </c>
      <c r="C27" s="3" t="s">
        <v>35</v>
      </c>
      <c r="D27" s="3" t="s">
        <v>7</v>
      </c>
      <c r="E27" s="3" t="str">
        <v>Humlikon</v>
      </c>
      <c r="G27" s="21">
        <v>1033</v>
      </c>
      <c r="H27" s="21" t="s">
        <v>4592</v>
      </c>
      <c r="J27" s="3" t="s">
        <v>4592</v>
      </c>
      <c r="K27" s="3" t="s">
        <v>3538</v>
      </c>
      <c r="L27" s="23">
        <v>10.981917808219178</v>
      </c>
    </row>
    <row r="28" spans="1:12" x14ac:dyDescent="0.2">
      <c r="A28" s="3">
        <v>8458</v>
      </c>
      <c r="B28" s="3" t="s">
        <v>36</v>
      </c>
      <c r="C28" s="3" t="s">
        <v>36</v>
      </c>
      <c r="D28" s="3" t="s">
        <v>7</v>
      </c>
      <c r="E28" s="3" t="str">
        <v>Kleinandelfingen</v>
      </c>
      <c r="G28" s="21">
        <v>1034</v>
      </c>
      <c r="H28" s="21" t="s">
        <v>4592</v>
      </c>
      <c r="J28" s="3" t="s">
        <v>4627</v>
      </c>
      <c r="K28" s="3" t="s">
        <v>4644</v>
      </c>
      <c r="L28" s="23">
        <v>7.0723287671232882</v>
      </c>
    </row>
    <row r="29" spans="1:12" x14ac:dyDescent="0.2">
      <c r="A29" s="3">
        <v>8245</v>
      </c>
      <c r="B29" s="3" t="s">
        <v>37</v>
      </c>
      <c r="C29" s="3" t="s">
        <v>37</v>
      </c>
      <c r="D29" s="3" t="s">
        <v>7</v>
      </c>
      <c r="E29" s="3" t="str">
        <v>Laufen-Uhwiesen</v>
      </c>
      <c r="G29" s="21">
        <v>1035</v>
      </c>
      <c r="H29" s="21" t="s">
        <v>4592</v>
      </c>
      <c r="J29" s="3" t="s">
        <v>4604</v>
      </c>
      <c r="K29" s="3" t="s">
        <v>1848</v>
      </c>
      <c r="L29" s="23">
        <v>9.106575342465753</v>
      </c>
    </row>
    <row r="30" spans="1:12" x14ac:dyDescent="0.2">
      <c r="A30" s="3">
        <v>8246</v>
      </c>
      <c r="B30" s="3" t="s">
        <v>38</v>
      </c>
      <c r="C30" s="3" t="s">
        <v>37</v>
      </c>
      <c r="D30" s="3" t="s">
        <v>7</v>
      </c>
      <c r="E30" s="3" t="str">
        <v>Marthalen</v>
      </c>
      <c r="G30" s="21">
        <v>1036</v>
      </c>
      <c r="H30" s="21" t="s">
        <v>4592</v>
      </c>
      <c r="J30" s="3" t="s">
        <v>4625</v>
      </c>
      <c r="K30" s="3" t="s">
        <v>2353</v>
      </c>
      <c r="L30" s="23">
        <v>1.8473972602739728</v>
      </c>
    </row>
    <row r="31" spans="1:12" x14ac:dyDescent="0.2">
      <c r="A31" s="3">
        <v>8416</v>
      </c>
      <c r="B31" s="3" t="s">
        <v>39</v>
      </c>
      <c r="C31" s="3" t="s">
        <v>39</v>
      </c>
      <c r="D31" s="3" t="s">
        <v>7</v>
      </c>
      <c r="E31" s="3" t="str">
        <v>Ossingen</v>
      </c>
      <c r="G31" s="21">
        <v>1037</v>
      </c>
      <c r="H31" s="21" t="s">
        <v>4592</v>
      </c>
      <c r="J31" s="3" t="s">
        <v>4617</v>
      </c>
      <c r="K31" s="3" t="s">
        <v>4645</v>
      </c>
      <c r="L31" s="23">
        <v>3.9054794520547946</v>
      </c>
    </row>
    <row r="32" spans="1:12" x14ac:dyDescent="0.2">
      <c r="A32" s="3">
        <v>8247</v>
      </c>
      <c r="B32" s="3" t="s">
        <v>40</v>
      </c>
      <c r="C32" s="3" t="s">
        <v>40</v>
      </c>
      <c r="D32" s="3" t="s">
        <v>7</v>
      </c>
      <c r="E32" s="3" t="str">
        <v>Rheinau</v>
      </c>
      <c r="G32" s="21">
        <v>1038</v>
      </c>
      <c r="H32" s="21" t="s">
        <v>4592</v>
      </c>
      <c r="J32" s="3" t="s">
        <v>4630</v>
      </c>
      <c r="K32" s="3" t="s">
        <v>1968</v>
      </c>
      <c r="L32" s="23">
        <v>8.2561643835616429</v>
      </c>
    </row>
    <row r="33" spans="1:12" x14ac:dyDescent="0.2">
      <c r="A33" s="3">
        <v>8450</v>
      </c>
      <c r="B33" s="3" t="s">
        <v>41</v>
      </c>
      <c r="C33" s="3" t="s">
        <v>41</v>
      </c>
      <c r="D33" s="3" t="s">
        <v>7</v>
      </c>
      <c r="E33" s="3" t="str">
        <v>Thalheim an der Thur</v>
      </c>
      <c r="G33" s="21">
        <v>1040</v>
      </c>
      <c r="H33" s="21" t="s">
        <v>4592</v>
      </c>
      <c r="J33" s="3" t="s">
        <v>4628</v>
      </c>
      <c r="K33" s="3" t="s">
        <v>1898</v>
      </c>
      <c r="L33" s="23">
        <v>9.4167123287671224</v>
      </c>
    </row>
    <row r="34" spans="1:12" x14ac:dyDescent="0.2">
      <c r="A34" s="3">
        <v>8444</v>
      </c>
      <c r="B34" s="3" t="s">
        <v>42</v>
      </c>
      <c r="C34" s="3" t="s">
        <v>42</v>
      </c>
      <c r="D34" s="3" t="s">
        <v>7</v>
      </c>
      <c r="E34" s="3" t="str">
        <v>Trüllikon</v>
      </c>
      <c r="G34" s="21">
        <v>1041</v>
      </c>
      <c r="H34" s="21" t="s">
        <v>4592</v>
      </c>
      <c r="J34" s="3" t="s">
        <v>4626</v>
      </c>
      <c r="K34" s="3" t="s">
        <v>2336</v>
      </c>
      <c r="L34" s="23">
        <v>5.5506849315068489</v>
      </c>
    </row>
    <row r="35" spans="1:12" x14ac:dyDescent="0.2">
      <c r="A35" s="3">
        <v>8457</v>
      </c>
      <c r="B35" s="3" t="s">
        <v>43</v>
      </c>
      <c r="C35" s="3" t="s">
        <v>43</v>
      </c>
      <c r="D35" s="3" t="s">
        <v>7</v>
      </c>
      <c r="E35" s="3" t="str">
        <v>Truttikon</v>
      </c>
      <c r="G35" s="21">
        <v>1042</v>
      </c>
      <c r="H35" s="21" t="s">
        <v>4592</v>
      </c>
      <c r="J35" s="3" t="s">
        <v>4600</v>
      </c>
      <c r="K35" s="3" t="s">
        <v>4141</v>
      </c>
      <c r="L35" s="23">
        <v>10.139726027397261</v>
      </c>
    </row>
    <row r="36" spans="1:12" x14ac:dyDescent="0.2">
      <c r="A36" s="3">
        <v>8451</v>
      </c>
      <c r="B36" s="3" t="s">
        <v>44</v>
      </c>
      <c r="C36" s="3" t="s">
        <v>44</v>
      </c>
      <c r="D36" s="3" t="s">
        <v>7</v>
      </c>
      <c r="E36" s="3" t="str">
        <v>Volken</v>
      </c>
      <c r="G36" s="21">
        <v>1043</v>
      </c>
      <c r="H36" s="21" t="s">
        <v>4592</v>
      </c>
      <c r="J36" s="3" t="s">
        <v>4610</v>
      </c>
      <c r="K36" s="3" t="s">
        <v>3941</v>
      </c>
      <c r="L36" s="23">
        <v>3.2454794520547949</v>
      </c>
    </row>
    <row r="37" spans="1:12" x14ac:dyDescent="0.2">
      <c r="A37" s="3">
        <v>8453</v>
      </c>
      <c r="B37" s="3" t="s">
        <v>45</v>
      </c>
      <c r="C37" s="3" t="s">
        <v>44</v>
      </c>
      <c r="D37" s="3" t="s">
        <v>7</v>
      </c>
      <c r="E37" s="3" t="str">
        <v>Bachenbülach</v>
      </c>
      <c r="G37" s="21">
        <v>1044</v>
      </c>
      <c r="H37" s="21" t="s">
        <v>4592</v>
      </c>
      <c r="J37" s="3" t="s">
        <v>4623</v>
      </c>
      <c r="K37" s="3" t="s">
        <v>4441</v>
      </c>
      <c r="L37" s="23">
        <v>9.9986301369863018</v>
      </c>
    </row>
    <row r="38" spans="1:12" x14ac:dyDescent="0.2">
      <c r="A38" s="3">
        <v>8461</v>
      </c>
      <c r="B38" s="3" t="s">
        <v>46</v>
      </c>
      <c r="C38" s="3" t="s">
        <v>44</v>
      </c>
      <c r="D38" s="3" t="s">
        <v>7</v>
      </c>
      <c r="E38" s="3" t="str">
        <v>Bassersdorf</v>
      </c>
      <c r="G38" s="21">
        <v>1045</v>
      </c>
      <c r="H38" s="21" t="s">
        <v>4593</v>
      </c>
      <c r="J38" s="3" t="s">
        <v>4607</v>
      </c>
      <c r="K38" s="3" t="s">
        <v>367</v>
      </c>
      <c r="L38" s="23">
        <v>9.0753424657534243</v>
      </c>
    </row>
    <row r="39" spans="1:12" x14ac:dyDescent="0.2">
      <c r="A39" s="3">
        <v>8212</v>
      </c>
      <c r="B39" s="3" t="s">
        <v>47</v>
      </c>
      <c r="C39" s="3" t="s">
        <v>48</v>
      </c>
      <c r="D39" s="3" t="s">
        <v>7</v>
      </c>
      <c r="E39" s="3" t="str">
        <v>Bülach</v>
      </c>
      <c r="G39" s="21">
        <v>1046</v>
      </c>
      <c r="H39" s="21" t="s">
        <v>4592</v>
      </c>
      <c r="J39" s="3" t="s">
        <v>4602</v>
      </c>
      <c r="K39" s="3" t="s">
        <v>4177</v>
      </c>
      <c r="L39" s="23">
        <v>4.3654794520547942</v>
      </c>
    </row>
    <row r="40" spans="1:12" x14ac:dyDescent="0.2">
      <c r="A40" s="3">
        <v>8248</v>
      </c>
      <c r="B40" s="3" t="s">
        <v>49</v>
      </c>
      <c r="C40" s="3" t="s">
        <v>48</v>
      </c>
      <c r="D40" s="3" t="s">
        <v>7</v>
      </c>
      <c r="E40" s="3" t="str">
        <v>Dietlikon</v>
      </c>
      <c r="G40" s="21">
        <v>1047</v>
      </c>
      <c r="H40" s="21" t="s">
        <v>4592</v>
      </c>
      <c r="J40" s="3" t="s">
        <v>4612</v>
      </c>
      <c r="K40" s="3" t="s">
        <v>4646</v>
      </c>
      <c r="L40" s="23">
        <v>9.4005479452054779</v>
      </c>
    </row>
    <row r="41" spans="1:12" x14ac:dyDescent="0.2">
      <c r="A41" s="3">
        <v>8460</v>
      </c>
      <c r="B41" s="3" t="s">
        <v>50</v>
      </c>
      <c r="C41" s="3" t="s">
        <v>50</v>
      </c>
      <c r="D41" s="3" t="s">
        <v>7</v>
      </c>
      <c r="E41" s="3" t="str">
        <v>Eglisau</v>
      </c>
      <c r="G41" s="21">
        <v>1052</v>
      </c>
      <c r="H41" s="21" t="s">
        <v>4592</v>
      </c>
      <c r="J41" s="3" t="s">
        <v>4613</v>
      </c>
      <c r="K41" s="3" t="s">
        <v>4647</v>
      </c>
      <c r="L41" s="23">
        <v>9.3989041095890418</v>
      </c>
    </row>
    <row r="42" spans="1:12" x14ac:dyDescent="0.2">
      <c r="A42" s="3">
        <v>8464</v>
      </c>
      <c r="B42" s="3" t="s">
        <v>51</v>
      </c>
      <c r="C42" s="3" t="s">
        <v>50</v>
      </c>
      <c r="D42" s="3" t="s">
        <v>7</v>
      </c>
      <c r="E42" s="3" t="str">
        <v>Embrach</v>
      </c>
      <c r="G42" s="21">
        <v>1053</v>
      </c>
      <c r="H42" s="21" t="s">
        <v>4592</v>
      </c>
    </row>
    <row r="43" spans="1:12" x14ac:dyDescent="0.2">
      <c r="A43" s="3">
        <v>8475</v>
      </c>
      <c r="B43" s="3" t="s">
        <v>52</v>
      </c>
      <c r="C43" s="3" t="s">
        <v>52</v>
      </c>
      <c r="D43" s="3" t="s">
        <v>7</v>
      </c>
      <c r="E43" s="3" t="str">
        <v>Freienstein-Teufen</v>
      </c>
      <c r="G43" s="21">
        <v>1054</v>
      </c>
      <c r="H43" s="21" t="s">
        <v>4592</v>
      </c>
    </row>
    <row r="44" spans="1:12" x14ac:dyDescent="0.2">
      <c r="A44" s="3">
        <v>8462</v>
      </c>
      <c r="B44" s="3" t="s">
        <v>53</v>
      </c>
      <c r="C44" s="3" t="s">
        <v>53</v>
      </c>
      <c r="D44" s="3" t="s">
        <v>7</v>
      </c>
      <c r="E44" s="3" t="str">
        <v>Glattfelden</v>
      </c>
      <c r="G44" s="21">
        <v>1055</v>
      </c>
      <c r="H44" s="21" t="s">
        <v>4592</v>
      </c>
    </row>
    <row r="45" spans="1:12" x14ac:dyDescent="0.2">
      <c r="A45" s="3">
        <v>8478</v>
      </c>
      <c r="B45" s="3" t="s">
        <v>54</v>
      </c>
      <c r="C45" s="3" t="s">
        <v>54</v>
      </c>
      <c r="D45" s="3" t="s">
        <v>7</v>
      </c>
      <c r="E45" s="3" t="str">
        <v>Hochfelden</v>
      </c>
      <c r="G45" s="21">
        <v>1058</v>
      </c>
      <c r="H45" s="21" t="s">
        <v>4592</v>
      </c>
    </row>
    <row r="46" spans="1:12" x14ac:dyDescent="0.2">
      <c r="A46" s="3">
        <v>8465</v>
      </c>
      <c r="B46" s="3" t="s">
        <v>55</v>
      </c>
      <c r="C46" s="3" t="s">
        <v>56</v>
      </c>
      <c r="D46" s="3" t="s">
        <v>7</v>
      </c>
      <c r="E46" s="3" t="str">
        <v>Höri</v>
      </c>
      <c r="G46" s="21">
        <v>1059</v>
      </c>
      <c r="H46" s="21" t="s">
        <v>4592</v>
      </c>
    </row>
    <row r="47" spans="1:12" x14ac:dyDescent="0.2">
      <c r="A47" s="3">
        <v>8465</v>
      </c>
      <c r="B47" s="3" t="s">
        <v>57</v>
      </c>
      <c r="C47" s="3" t="s">
        <v>56</v>
      </c>
      <c r="D47" s="3" t="s">
        <v>7</v>
      </c>
      <c r="E47" s="3" t="str">
        <v>Hüntwangen</v>
      </c>
      <c r="G47" s="21">
        <v>1061</v>
      </c>
      <c r="H47" s="21" t="s">
        <v>4592</v>
      </c>
    </row>
    <row r="48" spans="1:12" x14ac:dyDescent="0.2">
      <c r="A48" s="3">
        <v>8466</v>
      </c>
      <c r="B48" s="3" t="s">
        <v>56</v>
      </c>
      <c r="C48" s="3" t="s">
        <v>56</v>
      </c>
      <c r="D48" s="3" t="s">
        <v>7</v>
      </c>
      <c r="E48" s="3" t="str">
        <v>Kloten</v>
      </c>
      <c r="G48" s="21">
        <v>1062</v>
      </c>
      <c r="H48" s="21" t="s">
        <v>4593</v>
      </c>
    </row>
    <row r="49" spans="1:8" x14ac:dyDescent="0.2">
      <c r="A49" s="3">
        <v>8467</v>
      </c>
      <c r="B49" s="3" t="s">
        <v>58</v>
      </c>
      <c r="C49" s="3" t="s">
        <v>58</v>
      </c>
      <c r="D49" s="3" t="s">
        <v>7</v>
      </c>
      <c r="E49" s="3" t="str">
        <v>Lufingen</v>
      </c>
      <c r="G49" s="21">
        <v>1063</v>
      </c>
      <c r="H49" s="21" t="s">
        <v>4593</v>
      </c>
    </row>
    <row r="50" spans="1:8" x14ac:dyDescent="0.2">
      <c r="A50" s="3">
        <v>8459</v>
      </c>
      <c r="B50" s="3" t="s">
        <v>59</v>
      </c>
      <c r="C50" s="3" t="s">
        <v>59</v>
      </c>
      <c r="D50" s="3" t="s">
        <v>7</v>
      </c>
      <c r="E50" s="3" t="str">
        <v>Nürensdorf</v>
      </c>
      <c r="G50" s="21">
        <v>1066</v>
      </c>
      <c r="H50" s="21" t="s">
        <v>4592</v>
      </c>
    </row>
    <row r="51" spans="1:8" x14ac:dyDescent="0.2">
      <c r="A51" s="3">
        <v>8184</v>
      </c>
      <c r="B51" s="3" t="s">
        <v>60</v>
      </c>
      <c r="C51" s="3" t="s">
        <v>60</v>
      </c>
      <c r="D51" s="3" t="s">
        <v>7</v>
      </c>
      <c r="E51" s="3" t="str">
        <v>Oberembrach</v>
      </c>
      <c r="G51" s="21">
        <v>1068</v>
      </c>
      <c r="H51" s="21" t="s">
        <v>4592</v>
      </c>
    </row>
    <row r="52" spans="1:8" x14ac:dyDescent="0.2">
      <c r="A52" s="3">
        <v>8303</v>
      </c>
      <c r="B52" s="3" t="s">
        <v>61</v>
      </c>
      <c r="C52" s="3" t="s">
        <v>61</v>
      </c>
      <c r="D52" s="3" t="s">
        <v>7</v>
      </c>
      <c r="E52" s="3" t="str">
        <v>Opfikon</v>
      </c>
      <c r="G52" s="21">
        <v>1070</v>
      </c>
      <c r="H52" s="21" t="s">
        <v>4592</v>
      </c>
    </row>
    <row r="53" spans="1:8" x14ac:dyDescent="0.2">
      <c r="A53" s="3">
        <v>8180</v>
      </c>
      <c r="B53" s="3" t="s">
        <v>62</v>
      </c>
      <c r="C53" s="3" t="s">
        <v>62</v>
      </c>
      <c r="D53" s="3" t="s">
        <v>7</v>
      </c>
      <c r="E53" s="3" t="str">
        <v>Rafz</v>
      </c>
      <c r="G53" s="21">
        <v>1071</v>
      </c>
      <c r="H53" s="21" t="s">
        <v>4592</v>
      </c>
    </row>
    <row r="54" spans="1:8" x14ac:dyDescent="0.2">
      <c r="A54" s="3">
        <v>8305</v>
      </c>
      <c r="B54" s="3" t="s">
        <v>63</v>
      </c>
      <c r="C54" s="3" t="s">
        <v>63</v>
      </c>
      <c r="D54" s="3" t="s">
        <v>7</v>
      </c>
      <c r="E54" s="3" t="str">
        <v>Rorbas</v>
      </c>
      <c r="G54" s="21">
        <v>1072</v>
      </c>
      <c r="H54" s="21" t="s">
        <v>4592</v>
      </c>
    </row>
    <row r="55" spans="1:8" x14ac:dyDescent="0.2">
      <c r="A55" s="3">
        <v>8193</v>
      </c>
      <c r="B55" s="3" t="s">
        <v>64</v>
      </c>
      <c r="C55" s="3" t="s">
        <v>64</v>
      </c>
      <c r="D55" s="3" t="s">
        <v>7</v>
      </c>
      <c r="E55" s="3" t="str">
        <v>Wallisellen</v>
      </c>
      <c r="G55" s="21">
        <v>1073</v>
      </c>
      <c r="H55" s="21" t="s">
        <v>4592</v>
      </c>
    </row>
    <row r="56" spans="1:8" x14ac:dyDescent="0.2">
      <c r="A56" s="3">
        <v>8424</v>
      </c>
      <c r="B56" s="3" t="s">
        <v>65</v>
      </c>
      <c r="C56" s="3" t="s">
        <v>65</v>
      </c>
      <c r="D56" s="3" t="s">
        <v>7</v>
      </c>
      <c r="E56" s="3" t="str">
        <v>Wasterkingen</v>
      </c>
      <c r="G56" s="21">
        <v>1076</v>
      </c>
      <c r="H56" s="21" t="s">
        <v>4592</v>
      </c>
    </row>
    <row r="57" spans="1:8" x14ac:dyDescent="0.2">
      <c r="A57" s="3">
        <v>8427</v>
      </c>
      <c r="B57" s="3" t="s">
        <v>66</v>
      </c>
      <c r="C57" s="3" t="s">
        <v>67</v>
      </c>
      <c r="D57" s="3" t="s">
        <v>7</v>
      </c>
      <c r="E57" s="3" t="str">
        <v>Wil (ZH)</v>
      </c>
      <c r="G57" s="21">
        <v>1077</v>
      </c>
      <c r="H57" s="21" t="s">
        <v>4592</v>
      </c>
    </row>
    <row r="58" spans="1:8" x14ac:dyDescent="0.2">
      <c r="A58" s="3">
        <v>8428</v>
      </c>
      <c r="B58" s="3" t="s">
        <v>68</v>
      </c>
      <c r="C58" s="3" t="s">
        <v>67</v>
      </c>
      <c r="D58" s="3" t="s">
        <v>7</v>
      </c>
      <c r="E58" s="3" t="str">
        <v>Winkel</v>
      </c>
      <c r="G58" s="21">
        <v>1078</v>
      </c>
      <c r="H58" s="21" t="s">
        <v>4592</v>
      </c>
    </row>
    <row r="59" spans="1:8" x14ac:dyDescent="0.2">
      <c r="A59" s="3">
        <v>8192</v>
      </c>
      <c r="B59" s="3" t="s">
        <v>69</v>
      </c>
      <c r="C59" s="3" t="s">
        <v>69</v>
      </c>
      <c r="D59" s="3" t="s">
        <v>7</v>
      </c>
      <c r="E59" s="3" t="str">
        <v>Bachs</v>
      </c>
      <c r="G59" s="21">
        <v>1080</v>
      </c>
      <c r="H59" s="21" t="s">
        <v>4592</v>
      </c>
    </row>
    <row r="60" spans="1:8" x14ac:dyDescent="0.2">
      <c r="A60" s="3">
        <v>8192</v>
      </c>
      <c r="B60" s="3" t="s">
        <v>70</v>
      </c>
      <c r="C60" s="3" t="s">
        <v>69</v>
      </c>
      <c r="D60" s="3" t="s">
        <v>7</v>
      </c>
      <c r="E60" s="3" t="str">
        <v>Boppelsen</v>
      </c>
      <c r="G60" s="21">
        <v>1081</v>
      </c>
      <c r="H60" s="21" t="s">
        <v>4592</v>
      </c>
    </row>
    <row r="61" spans="1:8" x14ac:dyDescent="0.2">
      <c r="A61" s="3">
        <v>8182</v>
      </c>
      <c r="B61" s="3" t="s">
        <v>71</v>
      </c>
      <c r="C61" s="3" t="s">
        <v>71</v>
      </c>
      <c r="D61" s="3" t="s">
        <v>7</v>
      </c>
      <c r="E61" s="3" t="str">
        <v>Buchs (ZH)</v>
      </c>
      <c r="G61" s="21">
        <v>1082</v>
      </c>
      <c r="H61" s="21" t="s">
        <v>4592</v>
      </c>
    </row>
    <row r="62" spans="1:8" x14ac:dyDescent="0.2">
      <c r="A62" s="3">
        <v>8181</v>
      </c>
      <c r="B62" s="3" t="s">
        <v>72</v>
      </c>
      <c r="C62" s="3" t="s">
        <v>72</v>
      </c>
      <c r="D62" s="3" t="s">
        <v>7</v>
      </c>
      <c r="E62" s="3" t="str">
        <v>Dällikon</v>
      </c>
      <c r="G62" s="21">
        <v>1083</v>
      </c>
      <c r="H62" s="21" t="s">
        <v>4592</v>
      </c>
    </row>
    <row r="63" spans="1:8" x14ac:dyDescent="0.2">
      <c r="A63" s="3">
        <v>8194</v>
      </c>
      <c r="B63" s="3" t="s">
        <v>73</v>
      </c>
      <c r="C63" s="3" t="s">
        <v>73</v>
      </c>
      <c r="D63" s="3" t="s">
        <v>7</v>
      </c>
      <c r="E63" s="3" t="str">
        <v>Dänikon</v>
      </c>
      <c r="G63" s="21">
        <v>1084</v>
      </c>
      <c r="H63" s="21" t="s">
        <v>4592</v>
      </c>
    </row>
    <row r="64" spans="1:8" x14ac:dyDescent="0.2">
      <c r="A64" s="3">
        <v>8302</v>
      </c>
      <c r="B64" s="3" t="s">
        <v>74</v>
      </c>
      <c r="C64" s="3" t="s">
        <v>74</v>
      </c>
      <c r="D64" s="3" t="s">
        <v>7</v>
      </c>
      <c r="E64" s="3" t="str">
        <v>Dielsdorf</v>
      </c>
      <c r="G64" s="21">
        <v>1085</v>
      </c>
      <c r="H64" s="21" t="s">
        <v>4592</v>
      </c>
    </row>
    <row r="65" spans="1:8" x14ac:dyDescent="0.2">
      <c r="A65" s="3">
        <v>8426</v>
      </c>
      <c r="B65" s="3" t="s">
        <v>75</v>
      </c>
      <c r="C65" s="3" t="s">
        <v>75</v>
      </c>
      <c r="D65" s="3" t="s">
        <v>7</v>
      </c>
      <c r="E65" s="3" t="str">
        <v>Hüttikon</v>
      </c>
      <c r="G65" s="21">
        <v>1088</v>
      </c>
      <c r="H65" s="21" t="s">
        <v>4592</v>
      </c>
    </row>
    <row r="66" spans="1:8" x14ac:dyDescent="0.2">
      <c r="A66" s="3">
        <v>8309</v>
      </c>
      <c r="B66" s="3" t="s">
        <v>76</v>
      </c>
      <c r="C66" s="3" t="s">
        <v>76</v>
      </c>
      <c r="D66" s="3" t="s">
        <v>7</v>
      </c>
      <c r="E66" s="3" t="str">
        <v>Neerach</v>
      </c>
      <c r="G66" s="21">
        <v>1090</v>
      </c>
      <c r="H66" s="21" t="s">
        <v>4592</v>
      </c>
    </row>
    <row r="67" spans="1:8" x14ac:dyDescent="0.2">
      <c r="A67" s="3">
        <v>8425</v>
      </c>
      <c r="B67" s="3" t="s">
        <v>77</v>
      </c>
      <c r="C67" s="3" t="s">
        <v>77</v>
      </c>
      <c r="D67" s="3" t="s">
        <v>7</v>
      </c>
      <c r="E67" s="3" t="str">
        <v>Niederglatt</v>
      </c>
      <c r="G67" s="21">
        <v>1091</v>
      </c>
      <c r="H67" s="21" t="s">
        <v>4592</v>
      </c>
    </row>
    <row r="68" spans="1:8" x14ac:dyDescent="0.2">
      <c r="A68" s="3">
        <v>8152</v>
      </c>
      <c r="B68" s="3" t="s">
        <v>78</v>
      </c>
      <c r="C68" s="3" t="s">
        <v>79</v>
      </c>
      <c r="D68" s="3" t="s">
        <v>7</v>
      </c>
      <c r="E68" s="3" t="str">
        <v>Niederhasli</v>
      </c>
      <c r="G68" s="21">
        <v>1092</v>
      </c>
      <c r="H68" s="21" t="s">
        <v>4592</v>
      </c>
    </row>
    <row r="69" spans="1:8" x14ac:dyDescent="0.2">
      <c r="A69" s="3">
        <v>8152</v>
      </c>
      <c r="B69" s="3" t="s">
        <v>79</v>
      </c>
      <c r="C69" s="3" t="s">
        <v>79</v>
      </c>
      <c r="D69" s="3" t="s">
        <v>7</v>
      </c>
      <c r="E69" s="3" t="str">
        <v>Niederweningen</v>
      </c>
      <c r="G69" s="21">
        <v>1093</v>
      </c>
      <c r="H69" s="21" t="s">
        <v>4592</v>
      </c>
    </row>
    <row r="70" spans="1:8" x14ac:dyDescent="0.2">
      <c r="A70" s="3">
        <v>8152</v>
      </c>
      <c r="B70" s="3" t="s">
        <v>80</v>
      </c>
      <c r="C70" s="3" t="s">
        <v>79</v>
      </c>
      <c r="D70" s="3" t="s">
        <v>7</v>
      </c>
      <c r="E70" s="3" t="str">
        <v>Oberglatt</v>
      </c>
      <c r="G70" s="21">
        <v>1094</v>
      </c>
      <c r="H70" s="21" t="s">
        <v>4592</v>
      </c>
    </row>
    <row r="71" spans="1:8" x14ac:dyDescent="0.2">
      <c r="A71" s="3">
        <v>8197</v>
      </c>
      <c r="B71" s="3" t="s">
        <v>81</v>
      </c>
      <c r="C71" s="3" t="s">
        <v>81</v>
      </c>
      <c r="D71" s="3" t="s">
        <v>7</v>
      </c>
      <c r="E71" s="3" t="str">
        <v>Oberweningen</v>
      </c>
      <c r="G71" s="21">
        <v>1095</v>
      </c>
      <c r="H71" s="21" t="s">
        <v>4592</v>
      </c>
    </row>
    <row r="72" spans="1:8" x14ac:dyDescent="0.2">
      <c r="A72" s="3">
        <v>8427</v>
      </c>
      <c r="B72" s="3" t="s">
        <v>82</v>
      </c>
      <c r="C72" s="3" t="s">
        <v>82</v>
      </c>
      <c r="D72" s="3" t="s">
        <v>7</v>
      </c>
      <c r="E72" s="3" t="str">
        <v>Otelfingen</v>
      </c>
      <c r="G72" s="21">
        <v>1096</v>
      </c>
      <c r="H72" s="21" t="s">
        <v>4592</v>
      </c>
    </row>
    <row r="73" spans="1:8" x14ac:dyDescent="0.2">
      <c r="A73" s="3">
        <v>8304</v>
      </c>
      <c r="B73" s="3" t="s">
        <v>83</v>
      </c>
      <c r="C73" s="3" t="s">
        <v>83</v>
      </c>
      <c r="D73" s="3" t="s">
        <v>7</v>
      </c>
      <c r="E73" s="3" t="str">
        <v>Regensberg</v>
      </c>
      <c r="G73" s="21">
        <v>1097</v>
      </c>
      <c r="H73" s="21" t="s">
        <v>4592</v>
      </c>
    </row>
    <row r="74" spans="1:8" x14ac:dyDescent="0.2">
      <c r="A74" s="3">
        <v>8195</v>
      </c>
      <c r="B74" s="3" t="s">
        <v>84</v>
      </c>
      <c r="C74" s="3" t="s">
        <v>84</v>
      </c>
      <c r="D74" s="3" t="s">
        <v>7</v>
      </c>
      <c r="E74" s="3" t="str">
        <v>Regensdorf</v>
      </c>
      <c r="G74" s="21">
        <v>1098</v>
      </c>
      <c r="H74" s="21" t="s">
        <v>4592</v>
      </c>
    </row>
    <row r="75" spans="1:8" x14ac:dyDescent="0.2">
      <c r="A75" s="3">
        <v>8196</v>
      </c>
      <c r="B75" s="3" t="s">
        <v>85</v>
      </c>
      <c r="C75" s="3" t="s">
        <v>86</v>
      </c>
      <c r="D75" s="3" t="s">
        <v>7</v>
      </c>
      <c r="E75" s="3" t="str">
        <v>Rümlang</v>
      </c>
      <c r="G75" s="21">
        <v>1110</v>
      </c>
      <c r="H75" s="21" t="s">
        <v>4592</v>
      </c>
    </row>
    <row r="76" spans="1:8" x14ac:dyDescent="0.2">
      <c r="A76" s="3">
        <v>8185</v>
      </c>
      <c r="B76" s="3" t="s">
        <v>87</v>
      </c>
      <c r="C76" s="3" t="s">
        <v>87</v>
      </c>
      <c r="D76" s="3" t="s">
        <v>7</v>
      </c>
      <c r="E76" s="3" t="str">
        <v>Schleinikon</v>
      </c>
      <c r="G76" s="21">
        <v>1112</v>
      </c>
      <c r="H76" s="21" t="s">
        <v>4592</v>
      </c>
    </row>
    <row r="77" spans="1:8" x14ac:dyDescent="0.2">
      <c r="A77" s="3">
        <v>8164</v>
      </c>
      <c r="B77" s="3" t="s">
        <v>88</v>
      </c>
      <c r="C77" s="3" t="s">
        <v>88</v>
      </c>
      <c r="D77" s="3" t="s">
        <v>7</v>
      </c>
      <c r="E77" s="3" t="str">
        <v>Schöfflisdorf</v>
      </c>
      <c r="G77" s="21">
        <v>1113</v>
      </c>
      <c r="H77" s="21" t="s">
        <v>4592</v>
      </c>
    </row>
    <row r="78" spans="1:8" x14ac:dyDescent="0.2">
      <c r="A78" s="3">
        <v>8113</v>
      </c>
      <c r="B78" s="3" t="s">
        <v>89</v>
      </c>
      <c r="C78" s="3" t="s">
        <v>89</v>
      </c>
      <c r="D78" s="3" t="s">
        <v>7</v>
      </c>
      <c r="E78" s="3" t="str">
        <v>Stadel</v>
      </c>
      <c r="G78" s="21">
        <v>1114</v>
      </c>
      <c r="H78" s="21" t="s">
        <v>4592</v>
      </c>
    </row>
    <row r="79" spans="1:8" x14ac:dyDescent="0.2">
      <c r="A79" s="3">
        <v>8107</v>
      </c>
      <c r="B79" s="3" t="s">
        <v>90</v>
      </c>
      <c r="C79" s="3" t="s">
        <v>91</v>
      </c>
      <c r="D79" s="3" t="s">
        <v>7</v>
      </c>
      <c r="E79" s="3" t="str">
        <v>Steinmaur</v>
      </c>
      <c r="G79" s="21">
        <v>1115</v>
      </c>
      <c r="H79" s="21" t="s">
        <v>4592</v>
      </c>
    </row>
    <row r="80" spans="1:8" x14ac:dyDescent="0.2">
      <c r="A80" s="3">
        <v>8108</v>
      </c>
      <c r="B80" s="3" t="s">
        <v>92</v>
      </c>
      <c r="C80" s="3" t="s">
        <v>92</v>
      </c>
      <c r="D80" s="3" t="s">
        <v>7</v>
      </c>
      <c r="E80" s="3" t="str">
        <v>Weiach</v>
      </c>
      <c r="G80" s="21">
        <v>1116</v>
      </c>
      <c r="H80" s="21" t="s">
        <v>4592</v>
      </c>
    </row>
    <row r="81" spans="1:8" x14ac:dyDescent="0.2">
      <c r="A81" s="3">
        <v>8114</v>
      </c>
      <c r="B81" s="3" t="s">
        <v>93</v>
      </c>
      <c r="C81" s="3" t="s">
        <v>94</v>
      </c>
      <c r="D81" s="3" t="s">
        <v>7</v>
      </c>
      <c r="E81" s="3" t="str">
        <v>Bäretswil</v>
      </c>
      <c r="G81" s="21">
        <v>1117</v>
      </c>
      <c r="H81" s="21" t="s">
        <v>4592</v>
      </c>
    </row>
    <row r="82" spans="1:8" x14ac:dyDescent="0.2">
      <c r="A82" s="3">
        <v>8157</v>
      </c>
      <c r="B82" s="3" t="s">
        <v>95</v>
      </c>
      <c r="C82" s="3" t="s">
        <v>95</v>
      </c>
      <c r="D82" s="3" t="s">
        <v>7</v>
      </c>
      <c r="E82" s="3" t="str">
        <v>Bubikon</v>
      </c>
      <c r="G82" s="21">
        <v>1121</v>
      </c>
      <c r="H82" s="21" t="s">
        <v>4592</v>
      </c>
    </row>
    <row r="83" spans="1:8" x14ac:dyDescent="0.2">
      <c r="A83" s="3">
        <v>8115</v>
      </c>
      <c r="B83" s="3" t="s">
        <v>96</v>
      </c>
      <c r="C83" s="3" t="s">
        <v>96</v>
      </c>
      <c r="D83" s="3" t="s">
        <v>7</v>
      </c>
      <c r="E83" s="3" t="str">
        <v>Dürnten</v>
      </c>
      <c r="G83" s="21">
        <v>1122</v>
      </c>
      <c r="H83" s="21" t="s">
        <v>4592</v>
      </c>
    </row>
    <row r="84" spans="1:8" x14ac:dyDescent="0.2">
      <c r="A84" s="3">
        <v>8173</v>
      </c>
      <c r="B84" s="3" t="s">
        <v>97</v>
      </c>
      <c r="C84" s="3" t="s">
        <v>97</v>
      </c>
      <c r="D84" s="3" t="s">
        <v>7</v>
      </c>
      <c r="E84" s="3" t="str">
        <v>Fischenthal</v>
      </c>
      <c r="G84" s="21">
        <v>1123</v>
      </c>
      <c r="H84" s="21" t="s">
        <v>4592</v>
      </c>
    </row>
    <row r="85" spans="1:8" x14ac:dyDescent="0.2">
      <c r="A85" s="3">
        <v>8172</v>
      </c>
      <c r="B85" s="3" t="s">
        <v>98</v>
      </c>
      <c r="C85" s="3" t="s">
        <v>99</v>
      </c>
      <c r="D85" s="3" t="s">
        <v>7</v>
      </c>
      <c r="E85" s="3" t="str">
        <v>Gossau (ZH)</v>
      </c>
      <c r="G85" s="21">
        <v>1124</v>
      </c>
      <c r="H85" s="21" t="s">
        <v>4592</v>
      </c>
    </row>
    <row r="86" spans="1:8" x14ac:dyDescent="0.2">
      <c r="A86" s="3">
        <v>8155</v>
      </c>
      <c r="B86" s="3" t="s">
        <v>100</v>
      </c>
      <c r="C86" s="3" t="s">
        <v>100</v>
      </c>
      <c r="D86" s="3" t="s">
        <v>7</v>
      </c>
      <c r="E86" s="3" t="str">
        <v>Grüningen</v>
      </c>
      <c r="G86" s="21">
        <v>1125</v>
      </c>
      <c r="H86" s="21" t="s">
        <v>4592</v>
      </c>
    </row>
    <row r="87" spans="1:8" x14ac:dyDescent="0.2">
      <c r="A87" s="3">
        <v>8155</v>
      </c>
      <c r="B87" s="3" t="s">
        <v>101</v>
      </c>
      <c r="C87" s="3" t="s">
        <v>100</v>
      </c>
      <c r="D87" s="3" t="s">
        <v>7</v>
      </c>
      <c r="E87" s="3" t="str">
        <v>Hinwil</v>
      </c>
      <c r="G87" s="21">
        <v>1126</v>
      </c>
      <c r="H87" s="21" t="s">
        <v>4592</v>
      </c>
    </row>
    <row r="88" spans="1:8" x14ac:dyDescent="0.2">
      <c r="A88" s="3">
        <v>8156</v>
      </c>
      <c r="B88" s="3" t="s">
        <v>102</v>
      </c>
      <c r="C88" s="3" t="s">
        <v>100</v>
      </c>
      <c r="D88" s="3" t="s">
        <v>7</v>
      </c>
      <c r="E88" s="3" t="str">
        <v>Rüti (ZH)</v>
      </c>
      <c r="G88" s="21">
        <v>1127</v>
      </c>
      <c r="H88" s="21" t="s">
        <v>4592</v>
      </c>
    </row>
    <row r="89" spans="1:8" x14ac:dyDescent="0.2">
      <c r="A89" s="3">
        <v>8166</v>
      </c>
      <c r="B89" s="3" t="s">
        <v>103</v>
      </c>
      <c r="C89" s="3" t="s">
        <v>103</v>
      </c>
      <c r="D89" s="3" t="s">
        <v>7</v>
      </c>
      <c r="E89" s="3" t="str">
        <v>Seegräben</v>
      </c>
      <c r="G89" s="21">
        <v>1128</v>
      </c>
      <c r="H89" s="21" t="s">
        <v>4592</v>
      </c>
    </row>
    <row r="90" spans="1:8" x14ac:dyDescent="0.2">
      <c r="A90" s="3">
        <v>8154</v>
      </c>
      <c r="B90" s="3" t="s">
        <v>104</v>
      </c>
      <c r="C90" s="3" t="s">
        <v>105</v>
      </c>
      <c r="D90" s="3" t="s">
        <v>7</v>
      </c>
      <c r="E90" s="3" t="str">
        <v>Wald (ZH)</v>
      </c>
      <c r="G90" s="21">
        <v>1131</v>
      </c>
      <c r="H90" s="21" t="s">
        <v>4592</v>
      </c>
    </row>
    <row r="91" spans="1:8" x14ac:dyDescent="0.2">
      <c r="A91" s="3">
        <v>8165</v>
      </c>
      <c r="B91" s="3" t="s">
        <v>106</v>
      </c>
      <c r="C91" s="3" t="s">
        <v>106</v>
      </c>
      <c r="D91" s="3" t="s">
        <v>7</v>
      </c>
      <c r="E91" s="3" t="str">
        <v>Wetzikon (ZH)</v>
      </c>
      <c r="G91" s="21">
        <v>1132</v>
      </c>
      <c r="H91" s="21" t="s">
        <v>4592</v>
      </c>
    </row>
    <row r="92" spans="1:8" x14ac:dyDescent="0.2">
      <c r="A92" s="3">
        <v>8112</v>
      </c>
      <c r="B92" s="3" t="s">
        <v>107</v>
      </c>
      <c r="C92" s="3" t="s">
        <v>107</v>
      </c>
      <c r="D92" s="3" t="s">
        <v>7</v>
      </c>
      <c r="E92" s="3" t="str">
        <v>Adliswil</v>
      </c>
      <c r="G92" s="21">
        <v>1134</v>
      </c>
      <c r="H92" s="21" t="s">
        <v>4592</v>
      </c>
    </row>
    <row r="93" spans="1:8" x14ac:dyDescent="0.2">
      <c r="A93" s="3">
        <v>8158</v>
      </c>
      <c r="B93" s="3" t="s">
        <v>108</v>
      </c>
      <c r="C93" s="3" t="s">
        <v>108</v>
      </c>
      <c r="D93" s="3" t="s">
        <v>7</v>
      </c>
      <c r="E93" s="3" t="str">
        <v>Kilchberg (ZH)</v>
      </c>
      <c r="G93" s="21">
        <v>1135</v>
      </c>
      <c r="H93" s="21" t="s">
        <v>4592</v>
      </c>
    </row>
    <row r="94" spans="1:8" x14ac:dyDescent="0.2">
      <c r="A94" s="3">
        <v>8105</v>
      </c>
      <c r="B94" s="3" t="s">
        <v>109</v>
      </c>
      <c r="C94" s="3" t="s">
        <v>109</v>
      </c>
      <c r="D94" s="3" t="s">
        <v>7</v>
      </c>
      <c r="E94" s="3" t="str">
        <v>Langnau am Albis</v>
      </c>
      <c r="G94" s="21">
        <v>1136</v>
      </c>
      <c r="H94" s="21" t="s">
        <v>4592</v>
      </c>
    </row>
    <row r="95" spans="1:8" x14ac:dyDescent="0.2">
      <c r="A95" s="3">
        <v>8105</v>
      </c>
      <c r="B95" s="3" t="s">
        <v>110</v>
      </c>
      <c r="C95" s="3" t="s">
        <v>109</v>
      </c>
      <c r="D95" s="3" t="s">
        <v>7</v>
      </c>
      <c r="E95" s="3" t="str">
        <v>Oberrieden</v>
      </c>
      <c r="G95" s="21">
        <v>1141</v>
      </c>
      <c r="H95" s="21" t="s">
        <v>4592</v>
      </c>
    </row>
    <row r="96" spans="1:8" x14ac:dyDescent="0.2">
      <c r="A96" s="3">
        <v>8106</v>
      </c>
      <c r="B96" s="3" t="s">
        <v>111</v>
      </c>
      <c r="C96" s="3" t="s">
        <v>109</v>
      </c>
      <c r="D96" s="3" t="s">
        <v>7</v>
      </c>
      <c r="E96" s="3" t="str">
        <v>Richterswil</v>
      </c>
      <c r="G96" s="21">
        <v>1142</v>
      </c>
      <c r="H96" s="21" t="s">
        <v>4592</v>
      </c>
    </row>
    <row r="97" spans="1:8" x14ac:dyDescent="0.2">
      <c r="A97" s="3">
        <v>8153</v>
      </c>
      <c r="B97" s="3" t="s">
        <v>112</v>
      </c>
      <c r="C97" s="3" t="s">
        <v>112</v>
      </c>
      <c r="D97" s="3" t="s">
        <v>7</v>
      </c>
      <c r="E97" s="3" t="str">
        <v>Rüschlikon</v>
      </c>
      <c r="G97" s="21">
        <v>1143</v>
      </c>
      <c r="H97" s="21" t="s">
        <v>4592</v>
      </c>
    </row>
    <row r="98" spans="1:8" x14ac:dyDescent="0.2">
      <c r="A98" s="3">
        <v>8165</v>
      </c>
      <c r="B98" s="3" t="s">
        <v>113</v>
      </c>
      <c r="C98" s="3" t="s">
        <v>113</v>
      </c>
      <c r="D98" s="3" t="s">
        <v>7</v>
      </c>
      <c r="E98" s="3" t="str">
        <v>Thalwil</v>
      </c>
      <c r="G98" s="21">
        <v>1144</v>
      </c>
      <c r="H98" s="21" t="s">
        <v>4592</v>
      </c>
    </row>
    <row r="99" spans="1:8" x14ac:dyDescent="0.2">
      <c r="A99" s="3">
        <v>8165</v>
      </c>
      <c r="B99" s="3" t="s">
        <v>114</v>
      </c>
      <c r="C99" s="3" t="s">
        <v>114</v>
      </c>
      <c r="D99" s="3" t="s">
        <v>7</v>
      </c>
      <c r="E99" s="3" t="str">
        <v>Erlenbach (ZH)</v>
      </c>
      <c r="G99" s="21">
        <v>1145</v>
      </c>
      <c r="H99" s="21" t="s">
        <v>4592</v>
      </c>
    </row>
    <row r="100" spans="1:8" x14ac:dyDescent="0.2">
      <c r="A100" s="3">
        <v>8174</v>
      </c>
      <c r="B100" s="3" t="s">
        <v>115</v>
      </c>
      <c r="C100" s="3" t="s">
        <v>116</v>
      </c>
      <c r="D100" s="3" t="s">
        <v>7</v>
      </c>
      <c r="E100" s="3" t="str">
        <v>Herrliberg</v>
      </c>
      <c r="G100" s="21">
        <v>1146</v>
      </c>
      <c r="H100" s="21" t="s">
        <v>4592</v>
      </c>
    </row>
    <row r="101" spans="1:8" x14ac:dyDescent="0.2">
      <c r="A101" s="3">
        <v>8175</v>
      </c>
      <c r="B101" s="3" t="s">
        <v>117</v>
      </c>
      <c r="C101" s="3" t="s">
        <v>116</v>
      </c>
      <c r="D101" s="3" t="s">
        <v>7</v>
      </c>
      <c r="E101" s="3" t="str">
        <v>Hombrechtikon</v>
      </c>
      <c r="G101" s="21">
        <v>1147</v>
      </c>
      <c r="H101" s="21" t="s">
        <v>4592</v>
      </c>
    </row>
    <row r="102" spans="1:8" x14ac:dyDescent="0.2">
      <c r="A102" s="3">
        <v>8162</v>
      </c>
      <c r="B102" s="3" t="s">
        <v>118</v>
      </c>
      <c r="C102" s="3" t="s">
        <v>118</v>
      </c>
      <c r="D102" s="3" t="s">
        <v>7</v>
      </c>
      <c r="E102" s="3" t="str">
        <v>Küsnacht (ZH)</v>
      </c>
      <c r="G102" s="21">
        <v>1148</v>
      </c>
      <c r="H102" s="21" t="s">
        <v>4592</v>
      </c>
    </row>
    <row r="103" spans="1:8" x14ac:dyDescent="0.2">
      <c r="A103" s="3">
        <v>8162</v>
      </c>
      <c r="B103" s="3" t="s">
        <v>119</v>
      </c>
      <c r="C103" s="3" t="s">
        <v>118</v>
      </c>
      <c r="D103" s="3" t="s">
        <v>7</v>
      </c>
      <c r="E103" s="3" t="str">
        <v>Männedorf</v>
      </c>
      <c r="G103" s="21">
        <v>1149</v>
      </c>
      <c r="H103" s="21" t="s">
        <v>4592</v>
      </c>
    </row>
    <row r="104" spans="1:8" x14ac:dyDescent="0.2">
      <c r="A104" s="3">
        <v>8187</v>
      </c>
      <c r="B104" s="3" t="s">
        <v>120</v>
      </c>
      <c r="C104" s="3" t="s">
        <v>120</v>
      </c>
      <c r="D104" s="3" t="s">
        <v>7</v>
      </c>
      <c r="E104" s="3" t="str">
        <v>Meilen</v>
      </c>
      <c r="G104" s="21">
        <v>1162</v>
      </c>
      <c r="H104" s="21" t="s">
        <v>4592</v>
      </c>
    </row>
    <row r="105" spans="1:8" x14ac:dyDescent="0.2">
      <c r="A105" s="3">
        <v>8344</v>
      </c>
      <c r="B105" s="3" t="s">
        <v>121</v>
      </c>
      <c r="C105" s="3" t="s">
        <v>121</v>
      </c>
      <c r="D105" s="3" t="s">
        <v>7</v>
      </c>
      <c r="E105" s="3" t="str">
        <v>Oetwil am See</v>
      </c>
      <c r="G105" s="21">
        <v>1163</v>
      </c>
      <c r="H105" s="21" t="s">
        <v>4592</v>
      </c>
    </row>
    <row r="106" spans="1:8" x14ac:dyDescent="0.2">
      <c r="A106" s="3">
        <v>8345</v>
      </c>
      <c r="B106" s="3" t="s">
        <v>122</v>
      </c>
      <c r="C106" s="3" t="s">
        <v>121</v>
      </c>
      <c r="D106" s="3" t="s">
        <v>7</v>
      </c>
      <c r="E106" s="3" t="str">
        <v>Stäfa</v>
      </c>
      <c r="G106" s="21">
        <v>1164</v>
      </c>
      <c r="H106" s="21" t="s">
        <v>4592</v>
      </c>
    </row>
    <row r="107" spans="1:8" x14ac:dyDescent="0.2">
      <c r="A107" s="3">
        <v>8608</v>
      </c>
      <c r="B107" s="3" t="s">
        <v>123</v>
      </c>
      <c r="C107" s="3" t="s">
        <v>123</v>
      </c>
      <c r="D107" s="3" t="s">
        <v>7</v>
      </c>
      <c r="E107" s="3" t="str">
        <v>Uetikon am See</v>
      </c>
      <c r="G107" s="21">
        <v>1165</v>
      </c>
      <c r="H107" s="21" t="s">
        <v>4592</v>
      </c>
    </row>
    <row r="108" spans="1:8" x14ac:dyDescent="0.2">
      <c r="A108" s="3">
        <v>8633</v>
      </c>
      <c r="B108" s="3" t="s">
        <v>124</v>
      </c>
      <c r="C108" s="3" t="s">
        <v>123</v>
      </c>
      <c r="D108" s="3" t="s">
        <v>7</v>
      </c>
      <c r="E108" s="3" t="str">
        <v>Zumikon</v>
      </c>
      <c r="G108" s="21">
        <v>1166</v>
      </c>
      <c r="H108" s="21" t="s">
        <v>4592</v>
      </c>
    </row>
    <row r="109" spans="1:8" x14ac:dyDescent="0.2">
      <c r="A109" s="3">
        <v>8632</v>
      </c>
      <c r="B109" s="3" t="s">
        <v>125</v>
      </c>
      <c r="C109" s="3" t="s">
        <v>126</v>
      </c>
      <c r="D109" s="3" t="s">
        <v>7</v>
      </c>
      <c r="E109" s="3" t="str">
        <v>Zollikon</v>
      </c>
      <c r="G109" s="21">
        <v>1167</v>
      </c>
      <c r="H109" s="21" t="s">
        <v>4592</v>
      </c>
    </row>
    <row r="110" spans="1:8" x14ac:dyDescent="0.2">
      <c r="A110" s="3">
        <v>8635</v>
      </c>
      <c r="B110" s="3" t="s">
        <v>126</v>
      </c>
      <c r="C110" s="3" t="s">
        <v>126</v>
      </c>
      <c r="D110" s="3" t="s">
        <v>7</v>
      </c>
      <c r="E110" s="3" t="str">
        <v>Fehraltorf</v>
      </c>
      <c r="G110" s="21">
        <v>1168</v>
      </c>
      <c r="H110" s="21" t="s">
        <v>4592</v>
      </c>
    </row>
    <row r="111" spans="1:8" x14ac:dyDescent="0.2">
      <c r="A111" s="3">
        <v>8496</v>
      </c>
      <c r="B111" s="3" t="s">
        <v>127</v>
      </c>
      <c r="C111" s="3" t="s">
        <v>128</v>
      </c>
      <c r="D111" s="3" t="s">
        <v>7</v>
      </c>
      <c r="E111" s="3" t="str">
        <v>Hittnau</v>
      </c>
      <c r="G111" s="21">
        <v>1169</v>
      </c>
      <c r="H111" s="21" t="s">
        <v>4592</v>
      </c>
    </row>
    <row r="112" spans="1:8" x14ac:dyDescent="0.2">
      <c r="A112" s="3">
        <v>8497</v>
      </c>
      <c r="B112" s="3" t="s">
        <v>128</v>
      </c>
      <c r="C112" s="3" t="s">
        <v>128</v>
      </c>
      <c r="D112" s="3" t="s">
        <v>7</v>
      </c>
      <c r="E112" s="3" t="str">
        <v>Lindau</v>
      </c>
      <c r="G112" s="21">
        <v>1170</v>
      </c>
      <c r="H112" s="21" t="s">
        <v>4592</v>
      </c>
    </row>
    <row r="113" spans="1:8" x14ac:dyDescent="0.2">
      <c r="A113" s="3">
        <v>8498</v>
      </c>
      <c r="B113" s="3" t="s">
        <v>129</v>
      </c>
      <c r="C113" s="3" t="s">
        <v>128</v>
      </c>
      <c r="D113" s="3" t="s">
        <v>7</v>
      </c>
      <c r="E113" s="3" t="str">
        <v>Pfäffikon</v>
      </c>
      <c r="G113" s="21">
        <v>1172</v>
      </c>
      <c r="H113" s="21" t="s">
        <v>4592</v>
      </c>
    </row>
    <row r="114" spans="1:8" x14ac:dyDescent="0.2">
      <c r="A114" s="3">
        <v>8614</v>
      </c>
      <c r="B114" s="3" t="s">
        <v>130</v>
      </c>
      <c r="C114" s="3" t="s">
        <v>131</v>
      </c>
      <c r="D114" s="3" t="s">
        <v>7</v>
      </c>
      <c r="E114" s="3" t="str">
        <v>Russikon</v>
      </c>
      <c r="G114" s="21">
        <v>1173</v>
      </c>
      <c r="H114" s="21" t="s">
        <v>4592</v>
      </c>
    </row>
    <row r="115" spans="1:8" x14ac:dyDescent="0.2">
      <c r="A115" s="3">
        <v>8624</v>
      </c>
      <c r="B115" s="3" t="s">
        <v>132</v>
      </c>
      <c r="C115" s="3" t="s">
        <v>131</v>
      </c>
      <c r="D115" s="3" t="s">
        <v>7</v>
      </c>
      <c r="E115" s="3" t="str">
        <v>Weisslingen</v>
      </c>
      <c r="G115" s="21">
        <v>1174</v>
      </c>
      <c r="H115" s="21" t="s">
        <v>4592</v>
      </c>
    </row>
    <row r="116" spans="1:8" x14ac:dyDescent="0.2">
      <c r="A116" s="3">
        <v>8625</v>
      </c>
      <c r="B116" s="3" t="s">
        <v>133</v>
      </c>
      <c r="C116" s="3" t="s">
        <v>131</v>
      </c>
      <c r="D116" s="3" t="s">
        <v>7</v>
      </c>
      <c r="E116" s="3" t="str">
        <v>Wila</v>
      </c>
      <c r="G116" s="21">
        <v>1175</v>
      </c>
      <c r="H116" s="21" t="s">
        <v>4592</v>
      </c>
    </row>
    <row r="117" spans="1:8" x14ac:dyDescent="0.2">
      <c r="A117" s="3">
        <v>8626</v>
      </c>
      <c r="B117" s="3" t="s">
        <v>134</v>
      </c>
      <c r="C117" s="3" t="s">
        <v>131</v>
      </c>
      <c r="D117" s="3" t="s">
        <v>7</v>
      </c>
      <c r="E117" s="3" t="str">
        <v>Wildberg</v>
      </c>
      <c r="G117" s="21">
        <v>1176</v>
      </c>
      <c r="H117" s="21" t="s">
        <v>4592</v>
      </c>
    </row>
    <row r="118" spans="1:8" x14ac:dyDescent="0.2">
      <c r="A118" s="3">
        <v>8627</v>
      </c>
      <c r="B118" s="3" t="s">
        <v>135</v>
      </c>
      <c r="C118" s="3" t="s">
        <v>135</v>
      </c>
      <c r="D118" s="3" t="s">
        <v>7</v>
      </c>
      <c r="E118" s="3" t="str">
        <v>Dübendorf</v>
      </c>
      <c r="G118" s="21">
        <v>1180</v>
      </c>
      <c r="H118" s="21" t="s">
        <v>4592</v>
      </c>
    </row>
    <row r="119" spans="1:8" x14ac:dyDescent="0.2">
      <c r="A119" s="3">
        <v>8340</v>
      </c>
      <c r="B119" s="3" t="s">
        <v>136</v>
      </c>
      <c r="C119" s="3" t="s">
        <v>136</v>
      </c>
      <c r="D119" s="3" t="s">
        <v>7</v>
      </c>
      <c r="E119" s="3" t="str">
        <v>Egg</v>
      </c>
      <c r="G119" s="21">
        <v>1182</v>
      </c>
      <c r="H119" s="21" t="s">
        <v>4594</v>
      </c>
    </row>
    <row r="120" spans="1:8" x14ac:dyDescent="0.2">
      <c r="A120" s="3">
        <v>8342</v>
      </c>
      <c r="B120" s="3" t="s">
        <v>137</v>
      </c>
      <c r="C120" s="3" t="s">
        <v>136</v>
      </c>
      <c r="D120" s="3" t="s">
        <v>7</v>
      </c>
      <c r="E120" s="3" t="str">
        <v>Fällanden</v>
      </c>
      <c r="G120" s="21">
        <v>1183</v>
      </c>
      <c r="H120" s="21" t="s">
        <v>4594</v>
      </c>
    </row>
    <row r="121" spans="1:8" x14ac:dyDescent="0.2">
      <c r="A121" s="3">
        <v>8630</v>
      </c>
      <c r="B121" s="3" t="s">
        <v>138</v>
      </c>
      <c r="C121" s="3" t="s">
        <v>139</v>
      </c>
      <c r="D121" s="3" t="s">
        <v>7</v>
      </c>
      <c r="E121" s="3" t="str">
        <v>Greifensee</v>
      </c>
      <c r="G121" s="21">
        <v>1184</v>
      </c>
      <c r="H121" s="21" t="s">
        <v>4594</v>
      </c>
    </row>
    <row r="122" spans="1:8" x14ac:dyDescent="0.2">
      <c r="A122" s="3">
        <v>8607</v>
      </c>
      <c r="B122" s="3" t="s">
        <v>140</v>
      </c>
      <c r="C122" s="3" t="s">
        <v>141</v>
      </c>
      <c r="D122" s="3" t="s">
        <v>7</v>
      </c>
      <c r="E122" s="3" t="str">
        <v>Maur</v>
      </c>
      <c r="G122" s="21">
        <v>1185</v>
      </c>
      <c r="H122" s="21" t="s">
        <v>4592</v>
      </c>
    </row>
    <row r="123" spans="1:8" x14ac:dyDescent="0.2">
      <c r="A123" s="3">
        <v>8636</v>
      </c>
      <c r="B123" s="3" t="s">
        <v>142</v>
      </c>
      <c r="C123" s="3" t="s">
        <v>143</v>
      </c>
      <c r="D123" s="3" t="s">
        <v>7</v>
      </c>
      <c r="E123" s="3" t="str">
        <v>Mönchaltorf</v>
      </c>
      <c r="G123" s="21">
        <v>1186</v>
      </c>
      <c r="H123" s="21" t="s">
        <v>4592</v>
      </c>
    </row>
    <row r="124" spans="1:8" x14ac:dyDescent="0.2">
      <c r="A124" s="3">
        <v>8637</v>
      </c>
      <c r="B124" s="3" t="s">
        <v>144</v>
      </c>
      <c r="C124" s="3" t="s">
        <v>143</v>
      </c>
      <c r="D124" s="3" t="s">
        <v>7</v>
      </c>
      <c r="E124" s="3" t="str">
        <v>Schwerzenbach</v>
      </c>
      <c r="G124" s="21">
        <v>1187</v>
      </c>
      <c r="H124" s="21" t="s">
        <v>4592</v>
      </c>
    </row>
    <row r="125" spans="1:8" x14ac:dyDescent="0.2">
      <c r="A125" s="3">
        <v>8620</v>
      </c>
      <c r="B125" s="3" t="s">
        <v>145</v>
      </c>
      <c r="C125" s="3" t="s">
        <v>146</v>
      </c>
      <c r="D125" s="3" t="s">
        <v>7</v>
      </c>
      <c r="E125" s="3" t="str">
        <v>Uster</v>
      </c>
      <c r="G125" s="21">
        <v>1188</v>
      </c>
      <c r="H125" s="21" t="s">
        <v>4592</v>
      </c>
    </row>
    <row r="126" spans="1:8" x14ac:dyDescent="0.2">
      <c r="A126" s="3">
        <v>8623</v>
      </c>
      <c r="B126" s="3" t="s">
        <v>145</v>
      </c>
      <c r="C126" s="3" t="s">
        <v>146</v>
      </c>
      <c r="D126" s="3" t="s">
        <v>7</v>
      </c>
      <c r="E126" s="3" t="str">
        <v>Volketswil</v>
      </c>
      <c r="G126" s="21">
        <v>1189</v>
      </c>
      <c r="H126" s="21" t="s">
        <v>4592</v>
      </c>
    </row>
    <row r="127" spans="1:8" x14ac:dyDescent="0.2">
      <c r="A127" s="3">
        <v>8134</v>
      </c>
      <c r="B127" s="3" t="s">
        <v>147</v>
      </c>
      <c r="C127" s="3" t="s">
        <v>147</v>
      </c>
      <c r="D127" s="3" t="s">
        <v>7</v>
      </c>
      <c r="E127" s="3" t="str">
        <v>Wangen-Brüttisellen</v>
      </c>
      <c r="G127" s="21">
        <v>1195</v>
      </c>
      <c r="H127" s="21" t="s">
        <v>4594</v>
      </c>
    </row>
    <row r="128" spans="1:8" x14ac:dyDescent="0.2">
      <c r="A128" s="3">
        <v>8802</v>
      </c>
      <c r="B128" s="3" t="s">
        <v>148</v>
      </c>
      <c r="C128" s="3" t="s">
        <v>149</v>
      </c>
      <c r="D128" s="3" t="s">
        <v>7</v>
      </c>
      <c r="E128" s="3" t="str">
        <v>Altikon</v>
      </c>
      <c r="G128" s="21">
        <v>1196</v>
      </c>
      <c r="H128" s="21" t="s">
        <v>4594</v>
      </c>
    </row>
    <row r="129" spans="1:8" x14ac:dyDescent="0.2">
      <c r="A129" s="3">
        <v>8135</v>
      </c>
      <c r="B129" s="3" t="s">
        <v>150</v>
      </c>
      <c r="C129" s="3" t="s">
        <v>150</v>
      </c>
      <c r="D129" s="3" t="s">
        <v>7</v>
      </c>
      <c r="E129" s="3" t="str">
        <v>Brütten</v>
      </c>
      <c r="G129" s="21">
        <v>1197</v>
      </c>
      <c r="H129" s="21" t="s">
        <v>4594</v>
      </c>
    </row>
    <row r="130" spans="1:8" x14ac:dyDescent="0.2">
      <c r="A130" s="3">
        <v>8942</v>
      </c>
      <c r="B130" s="3" t="s">
        <v>151</v>
      </c>
      <c r="C130" s="3" t="s">
        <v>151</v>
      </c>
      <c r="D130" s="3" t="s">
        <v>7</v>
      </c>
      <c r="E130" s="3" t="str">
        <v>Dägerlen</v>
      </c>
      <c r="G130" s="21">
        <v>1201</v>
      </c>
      <c r="H130" s="21" t="s">
        <v>4594</v>
      </c>
    </row>
    <row r="131" spans="1:8" x14ac:dyDescent="0.2">
      <c r="A131" s="3">
        <v>8805</v>
      </c>
      <c r="B131" s="3" t="s">
        <v>152</v>
      </c>
      <c r="C131" s="3" t="s">
        <v>152</v>
      </c>
      <c r="D131" s="3" t="s">
        <v>7</v>
      </c>
      <c r="E131" s="3" t="str">
        <v>Dättlikon</v>
      </c>
      <c r="G131" s="21">
        <v>1202</v>
      </c>
      <c r="H131" s="21" t="s">
        <v>4594</v>
      </c>
    </row>
    <row r="132" spans="1:8" x14ac:dyDescent="0.2">
      <c r="A132" s="3">
        <v>8833</v>
      </c>
      <c r="B132" s="3" t="s">
        <v>153</v>
      </c>
      <c r="C132" s="3" t="s">
        <v>152</v>
      </c>
      <c r="D132" s="3" t="s">
        <v>7</v>
      </c>
      <c r="E132" s="3" t="str">
        <v>Dinhard</v>
      </c>
      <c r="G132" s="21">
        <v>1203</v>
      </c>
      <c r="H132" s="21" t="s">
        <v>4594</v>
      </c>
    </row>
    <row r="133" spans="1:8" x14ac:dyDescent="0.2">
      <c r="A133" s="3">
        <v>8803</v>
      </c>
      <c r="B133" s="3" t="s">
        <v>154</v>
      </c>
      <c r="C133" s="3" t="s">
        <v>154</v>
      </c>
      <c r="D133" s="3" t="s">
        <v>7</v>
      </c>
      <c r="E133" s="3" t="str">
        <v>Ellikon an der Thur</v>
      </c>
      <c r="G133" s="21">
        <v>1204</v>
      </c>
      <c r="H133" s="21" t="s">
        <v>4594</v>
      </c>
    </row>
    <row r="134" spans="1:8" x14ac:dyDescent="0.2">
      <c r="A134" s="3">
        <v>8136</v>
      </c>
      <c r="B134" s="3" t="s">
        <v>155</v>
      </c>
      <c r="C134" s="3" t="s">
        <v>156</v>
      </c>
      <c r="D134" s="3" t="s">
        <v>7</v>
      </c>
      <c r="E134" s="3" t="str">
        <v>Elsau</v>
      </c>
      <c r="G134" s="21">
        <v>1205</v>
      </c>
      <c r="H134" s="21" t="s">
        <v>4594</v>
      </c>
    </row>
    <row r="135" spans="1:8" x14ac:dyDescent="0.2">
      <c r="A135" s="3">
        <v>8800</v>
      </c>
      <c r="B135" s="3" t="s">
        <v>156</v>
      </c>
      <c r="C135" s="3" t="s">
        <v>156</v>
      </c>
      <c r="D135" s="3" t="s">
        <v>7</v>
      </c>
      <c r="E135" s="3" t="str">
        <v>Hagenbuch</v>
      </c>
      <c r="G135" s="21">
        <v>1206</v>
      </c>
      <c r="H135" s="21" t="s">
        <v>4594</v>
      </c>
    </row>
    <row r="136" spans="1:8" x14ac:dyDescent="0.2">
      <c r="A136" s="3">
        <v>8703</v>
      </c>
      <c r="B136" s="3" t="s">
        <v>157</v>
      </c>
      <c r="C136" s="3" t="s">
        <v>158</v>
      </c>
      <c r="D136" s="3" t="s">
        <v>7</v>
      </c>
      <c r="E136" s="3" t="str">
        <v>Hettlingen</v>
      </c>
      <c r="G136" s="21">
        <v>1207</v>
      </c>
      <c r="H136" s="21" t="s">
        <v>4594</v>
      </c>
    </row>
    <row r="137" spans="1:8" x14ac:dyDescent="0.2">
      <c r="A137" s="3">
        <v>8704</v>
      </c>
      <c r="B137" s="3" t="s">
        <v>159</v>
      </c>
      <c r="C137" s="3" t="s">
        <v>159</v>
      </c>
      <c r="D137" s="3" t="s">
        <v>7</v>
      </c>
      <c r="E137" s="3" t="str">
        <v>Neftenbach</v>
      </c>
      <c r="G137" s="21">
        <v>1208</v>
      </c>
      <c r="H137" s="21" t="s">
        <v>4594</v>
      </c>
    </row>
    <row r="138" spans="1:8" x14ac:dyDescent="0.2">
      <c r="A138" s="3">
        <v>8634</v>
      </c>
      <c r="B138" s="3" t="s">
        <v>160</v>
      </c>
      <c r="C138" s="3" t="s">
        <v>160</v>
      </c>
      <c r="D138" s="3" t="s">
        <v>7</v>
      </c>
      <c r="E138" s="3" t="str">
        <v>Pfungen</v>
      </c>
      <c r="G138" s="21">
        <v>1209</v>
      </c>
      <c r="H138" s="21" t="s">
        <v>4594</v>
      </c>
    </row>
    <row r="139" spans="1:8" x14ac:dyDescent="0.2">
      <c r="A139" s="3">
        <v>8714</v>
      </c>
      <c r="B139" s="3" t="s">
        <v>161</v>
      </c>
      <c r="C139" s="3" t="s">
        <v>160</v>
      </c>
      <c r="D139" s="3" t="s">
        <v>7</v>
      </c>
      <c r="E139" s="3" t="str">
        <v>Rickenbach (ZH)</v>
      </c>
      <c r="G139" s="21">
        <v>1212</v>
      </c>
      <c r="H139" s="21" t="s">
        <v>4594</v>
      </c>
    </row>
    <row r="140" spans="1:8" x14ac:dyDescent="0.2">
      <c r="A140" s="3">
        <v>8127</v>
      </c>
      <c r="B140" s="3" t="s">
        <v>162</v>
      </c>
      <c r="C140" s="3" t="s">
        <v>163</v>
      </c>
      <c r="D140" s="3" t="s">
        <v>7</v>
      </c>
      <c r="E140" s="3" t="str">
        <v>Schlatt (ZH)</v>
      </c>
      <c r="G140" s="21">
        <v>1213</v>
      </c>
      <c r="H140" s="21" t="s">
        <v>4594</v>
      </c>
    </row>
    <row r="141" spans="1:8" x14ac:dyDescent="0.2">
      <c r="A141" s="3">
        <v>8700</v>
      </c>
      <c r="B141" s="3" t="s">
        <v>164</v>
      </c>
      <c r="C141" s="3" t="s">
        <v>163</v>
      </c>
      <c r="D141" s="3" t="s">
        <v>7</v>
      </c>
      <c r="E141" s="3" t="str">
        <v>Seuzach</v>
      </c>
      <c r="G141" s="21">
        <v>1214</v>
      </c>
      <c r="H141" s="21" t="s">
        <v>4594</v>
      </c>
    </row>
    <row r="142" spans="1:8" x14ac:dyDescent="0.2">
      <c r="A142" s="3">
        <v>8708</v>
      </c>
      <c r="B142" s="3" t="s">
        <v>165</v>
      </c>
      <c r="C142" s="3" t="s">
        <v>165</v>
      </c>
      <c r="D142" s="3" t="s">
        <v>7</v>
      </c>
      <c r="E142" s="3" t="str">
        <v>Turbenthal</v>
      </c>
      <c r="G142" s="21">
        <v>1215</v>
      </c>
      <c r="H142" s="21" t="s">
        <v>4594</v>
      </c>
    </row>
    <row r="143" spans="1:8" x14ac:dyDescent="0.2">
      <c r="A143" s="3">
        <v>8706</v>
      </c>
      <c r="B143" s="3" t="s">
        <v>166</v>
      </c>
      <c r="C143" s="3" t="s">
        <v>166</v>
      </c>
      <c r="D143" s="3" t="s">
        <v>7</v>
      </c>
      <c r="E143" s="3" t="str">
        <v>Winterthur</v>
      </c>
      <c r="G143" s="21">
        <v>1216</v>
      </c>
      <c r="H143" s="21" t="s">
        <v>4594</v>
      </c>
    </row>
    <row r="144" spans="1:8" x14ac:dyDescent="0.2">
      <c r="A144" s="3">
        <v>8618</v>
      </c>
      <c r="B144" s="3" t="s">
        <v>167</v>
      </c>
      <c r="C144" s="3" t="s">
        <v>167</v>
      </c>
      <c r="D144" s="3" t="s">
        <v>7</v>
      </c>
      <c r="E144" s="3" t="str">
        <v>Zell (ZH)</v>
      </c>
      <c r="G144" s="21">
        <v>1217</v>
      </c>
      <c r="H144" s="21" t="s">
        <v>4594</v>
      </c>
    </row>
    <row r="145" spans="1:8" x14ac:dyDescent="0.2">
      <c r="A145" s="3">
        <v>8712</v>
      </c>
      <c r="B145" s="3" t="s">
        <v>168</v>
      </c>
      <c r="C145" s="3" t="s">
        <v>168</v>
      </c>
      <c r="D145" s="3" t="s">
        <v>7</v>
      </c>
      <c r="E145" s="3" t="str">
        <v>Aesch (ZH)</v>
      </c>
      <c r="G145" s="21">
        <v>1218</v>
      </c>
      <c r="H145" s="21" t="s">
        <v>4594</v>
      </c>
    </row>
    <row r="146" spans="1:8" x14ac:dyDescent="0.2">
      <c r="A146" s="3">
        <v>8713</v>
      </c>
      <c r="B146" s="3" t="s">
        <v>169</v>
      </c>
      <c r="C146" s="3" t="s">
        <v>168</v>
      </c>
      <c r="D146" s="3" t="s">
        <v>7</v>
      </c>
      <c r="E146" s="3" t="str">
        <v>Birmensdorf (ZH)</v>
      </c>
      <c r="G146" s="21">
        <v>1219</v>
      </c>
      <c r="H146" s="21" t="s">
        <v>4594</v>
      </c>
    </row>
    <row r="147" spans="1:8" x14ac:dyDescent="0.2">
      <c r="A147" s="3">
        <v>8707</v>
      </c>
      <c r="B147" s="3" t="s">
        <v>170</v>
      </c>
      <c r="C147" s="3" t="s">
        <v>170</v>
      </c>
      <c r="D147" s="3" t="s">
        <v>7</v>
      </c>
      <c r="E147" s="3" t="str">
        <v>Dietikon</v>
      </c>
      <c r="G147" s="21">
        <v>1220</v>
      </c>
      <c r="H147" s="21" t="s">
        <v>4594</v>
      </c>
    </row>
    <row r="148" spans="1:8" x14ac:dyDescent="0.2">
      <c r="A148" s="3">
        <v>8126</v>
      </c>
      <c r="B148" s="3" t="s">
        <v>171</v>
      </c>
      <c r="C148" s="3" t="s">
        <v>171</v>
      </c>
      <c r="D148" s="3" t="s">
        <v>7</v>
      </c>
      <c r="E148" s="3" t="str">
        <v>Geroldswil</v>
      </c>
      <c r="G148" s="21">
        <v>1222</v>
      </c>
      <c r="H148" s="21" t="s">
        <v>4594</v>
      </c>
    </row>
    <row r="149" spans="1:8" x14ac:dyDescent="0.2">
      <c r="A149" s="3">
        <v>8125</v>
      </c>
      <c r="B149" s="3" t="s">
        <v>172</v>
      </c>
      <c r="C149" s="3" t="s">
        <v>173</v>
      </c>
      <c r="D149" s="3" t="s">
        <v>7</v>
      </c>
      <c r="E149" s="3" t="str">
        <v>Oberengstringen</v>
      </c>
      <c r="G149" s="21">
        <v>1223</v>
      </c>
      <c r="H149" s="21" t="s">
        <v>4594</v>
      </c>
    </row>
    <row r="150" spans="1:8" x14ac:dyDescent="0.2">
      <c r="A150" s="3">
        <v>8702</v>
      </c>
      <c r="B150" s="3" t="s">
        <v>173</v>
      </c>
      <c r="C150" s="3" t="s">
        <v>173</v>
      </c>
      <c r="D150" s="3" t="s">
        <v>7</v>
      </c>
      <c r="E150" s="3" t="str">
        <v>Oetwil an der Limmat</v>
      </c>
      <c r="G150" s="21">
        <v>1224</v>
      </c>
      <c r="H150" s="21" t="s">
        <v>4594</v>
      </c>
    </row>
    <row r="151" spans="1:8" x14ac:dyDescent="0.2">
      <c r="A151" s="3">
        <v>8320</v>
      </c>
      <c r="B151" s="3" t="s">
        <v>174</v>
      </c>
      <c r="C151" s="3" t="s">
        <v>174</v>
      </c>
      <c r="D151" s="3" t="s">
        <v>7</v>
      </c>
      <c r="E151" s="3" t="str">
        <v>Schlieren</v>
      </c>
      <c r="G151" s="21">
        <v>1225</v>
      </c>
      <c r="H151" s="21" t="s">
        <v>4594</v>
      </c>
    </row>
    <row r="152" spans="1:8" x14ac:dyDescent="0.2">
      <c r="A152" s="3">
        <v>8335</v>
      </c>
      <c r="B152" s="3" t="s">
        <v>175</v>
      </c>
      <c r="C152" s="3" t="s">
        <v>175</v>
      </c>
      <c r="D152" s="3" t="s">
        <v>7</v>
      </c>
      <c r="E152" s="3" t="str">
        <v>Uitikon</v>
      </c>
      <c r="G152" s="21">
        <v>1226</v>
      </c>
      <c r="H152" s="21" t="s">
        <v>4594</v>
      </c>
    </row>
    <row r="153" spans="1:8" x14ac:dyDescent="0.2">
      <c r="A153" s="3">
        <v>8310</v>
      </c>
      <c r="B153" s="3" t="s">
        <v>176</v>
      </c>
      <c r="C153" s="3" t="s">
        <v>177</v>
      </c>
      <c r="D153" s="3" t="s">
        <v>7</v>
      </c>
      <c r="E153" s="3" t="str">
        <v>Unterengstringen</v>
      </c>
      <c r="G153" s="21">
        <v>1227</v>
      </c>
      <c r="H153" s="21" t="s">
        <v>4594</v>
      </c>
    </row>
    <row r="154" spans="1:8" x14ac:dyDescent="0.2">
      <c r="A154" s="3">
        <v>8310</v>
      </c>
      <c r="B154" s="3" t="s">
        <v>178</v>
      </c>
      <c r="C154" s="3" t="s">
        <v>177</v>
      </c>
      <c r="D154" s="3" t="s">
        <v>7</v>
      </c>
      <c r="E154" s="3" t="str">
        <v>Urdorf</v>
      </c>
      <c r="G154" s="21">
        <v>1228</v>
      </c>
      <c r="H154" s="21" t="s">
        <v>4594</v>
      </c>
    </row>
    <row r="155" spans="1:8" x14ac:dyDescent="0.2">
      <c r="A155" s="3">
        <v>8312</v>
      </c>
      <c r="B155" s="3" t="s">
        <v>179</v>
      </c>
      <c r="C155" s="3" t="s">
        <v>177</v>
      </c>
      <c r="D155" s="3" t="s">
        <v>7</v>
      </c>
      <c r="E155" s="3" t="str">
        <v>Weiningen (ZH)</v>
      </c>
      <c r="G155" s="21">
        <v>1231</v>
      </c>
      <c r="H155" s="21" t="s">
        <v>4594</v>
      </c>
    </row>
    <row r="156" spans="1:8" x14ac:dyDescent="0.2">
      <c r="A156" s="3">
        <v>8315</v>
      </c>
      <c r="B156" s="3" t="s">
        <v>177</v>
      </c>
      <c r="C156" s="3" t="s">
        <v>177</v>
      </c>
      <c r="D156" s="3" t="s">
        <v>7</v>
      </c>
      <c r="E156" s="3" t="str">
        <v>Zürich</v>
      </c>
      <c r="G156" s="21">
        <v>1232</v>
      </c>
      <c r="H156" s="21" t="s">
        <v>4594</v>
      </c>
    </row>
    <row r="157" spans="1:8" x14ac:dyDescent="0.2">
      <c r="A157" s="3">
        <v>8317</v>
      </c>
      <c r="B157" s="3" t="s">
        <v>180</v>
      </c>
      <c r="C157" s="3" t="s">
        <v>177</v>
      </c>
      <c r="D157" s="3" t="s">
        <v>7</v>
      </c>
      <c r="E157" s="3" t="str">
        <v>Stammheim</v>
      </c>
      <c r="G157" s="21">
        <v>1233</v>
      </c>
      <c r="H157" s="21" t="s">
        <v>4594</v>
      </c>
    </row>
    <row r="158" spans="1:8" x14ac:dyDescent="0.2">
      <c r="A158" s="3">
        <v>8330</v>
      </c>
      <c r="B158" s="3" t="s">
        <v>181</v>
      </c>
      <c r="C158" s="3" t="s">
        <v>182</v>
      </c>
      <c r="D158" s="3" t="s">
        <v>7</v>
      </c>
      <c r="E158" s="3" t="str">
        <v>Wädenswil</v>
      </c>
      <c r="G158" s="21">
        <v>1234</v>
      </c>
      <c r="H158" s="21" t="s">
        <v>4594</v>
      </c>
    </row>
    <row r="159" spans="1:8" x14ac:dyDescent="0.2">
      <c r="A159" s="3">
        <v>8331</v>
      </c>
      <c r="B159" s="3" t="s">
        <v>183</v>
      </c>
      <c r="C159" s="3" t="s">
        <v>182</v>
      </c>
      <c r="D159" s="3" t="s">
        <v>7</v>
      </c>
      <c r="E159" s="3" t="str">
        <v>Elgg</v>
      </c>
      <c r="G159" s="21">
        <v>1236</v>
      </c>
      <c r="H159" s="21" t="s">
        <v>4594</v>
      </c>
    </row>
    <row r="160" spans="1:8" x14ac:dyDescent="0.2">
      <c r="A160" s="3">
        <v>8322</v>
      </c>
      <c r="B160" s="3" t="s">
        <v>184</v>
      </c>
      <c r="C160" s="3" t="s">
        <v>185</v>
      </c>
      <c r="D160" s="3" t="s">
        <v>7</v>
      </c>
      <c r="E160" s="3" t="str">
        <v>Horgen</v>
      </c>
      <c r="G160" s="21">
        <v>1237</v>
      </c>
      <c r="H160" s="21" t="s">
        <v>4594</v>
      </c>
    </row>
    <row r="161" spans="1:8" x14ac:dyDescent="0.2">
      <c r="A161" s="3">
        <v>8322</v>
      </c>
      <c r="B161" s="3" t="s">
        <v>186</v>
      </c>
      <c r="C161" s="3" t="s">
        <v>185</v>
      </c>
      <c r="D161" s="3" t="s">
        <v>7</v>
      </c>
      <c r="E161" s="3" t="str">
        <v>Illnau-Effretikon</v>
      </c>
      <c r="G161" s="21">
        <v>1239</v>
      </c>
      <c r="H161" s="21" t="s">
        <v>4594</v>
      </c>
    </row>
    <row r="162" spans="1:8" x14ac:dyDescent="0.2">
      <c r="A162" s="3">
        <v>8332</v>
      </c>
      <c r="B162" s="3" t="s">
        <v>185</v>
      </c>
      <c r="C162" s="3" t="s">
        <v>185</v>
      </c>
      <c r="D162" s="3" t="s">
        <v>7</v>
      </c>
      <c r="E162" s="3" t="str">
        <v>Bauma</v>
      </c>
      <c r="G162" s="21">
        <v>1241</v>
      </c>
      <c r="H162" s="21" t="s">
        <v>4594</v>
      </c>
    </row>
    <row r="163" spans="1:8" x14ac:dyDescent="0.2">
      <c r="A163" s="3">
        <v>8332</v>
      </c>
      <c r="B163" s="3" t="s">
        <v>187</v>
      </c>
      <c r="C163" s="3" t="s">
        <v>185</v>
      </c>
      <c r="D163" s="3" t="s">
        <v>7</v>
      </c>
      <c r="E163" s="3" t="str">
        <v>Wiesendangen</v>
      </c>
      <c r="G163" s="21">
        <v>1242</v>
      </c>
      <c r="H163" s="21" t="s">
        <v>4594</v>
      </c>
    </row>
    <row r="164" spans="1:8" x14ac:dyDescent="0.2">
      <c r="A164" s="3">
        <v>8484</v>
      </c>
      <c r="B164" s="3" t="s">
        <v>188</v>
      </c>
      <c r="C164" s="3" t="s">
        <v>188</v>
      </c>
      <c r="D164" s="3" t="s">
        <v>7</v>
      </c>
      <c r="E164" s="3" t="str">
        <v>Aarberg</v>
      </c>
      <c r="G164" s="21">
        <v>1243</v>
      </c>
      <c r="H164" s="21" t="s">
        <v>4594</v>
      </c>
    </row>
    <row r="165" spans="1:8" x14ac:dyDescent="0.2">
      <c r="A165" s="3">
        <v>8484</v>
      </c>
      <c r="B165" s="3" t="s">
        <v>189</v>
      </c>
      <c r="C165" s="3" t="s">
        <v>188</v>
      </c>
      <c r="D165" s="3" t="s">
        <v>7</v>
      </c>
      <c r="E165" s="3" t="str">
        <v>Bargen (BE)</v>
      </c>
      <c r="G165" s="21">
        <v>1244</v>
      </c>
      <c r="H165" s="21" t="s">
        <v>4594</v>
      </c>
    </row>
    <row r="166" spans="1:8" x14ac:dyDescent="0.2">
      <c r="A166" s="3">
        <v>8484</v>
      </c>
      <c r="B166" s="3" t="s">
        <v>190</v>
      </c>
      <c r="C166" s="3" t="s">
        <v>188</v>
      </c>
      <c r="D166" s="3" t="s">
        <v>7</v>
      </c>
      <c r="E166" s="3" t="str">
        <v>Grossaffoltern</v>
      </c>
      <c r="G166" s="21">
        <v>1245</v>
      </c>
      <c r="H166" s="21" t="s">
        <v>4594</v>
      </c>
    </row>
    <row r="167" spans="1:8" x14ac:dyDescent="0.2">
      <c r="A167" s="3">
        <v>8492</v>
      </c>
      <c r="B167" s="3" t="s">
        <v>191</v>
      </c>
      <c r="C167" s="3" t="s">
        <v>191</v>
      </c>
      <c r="D167" s="3" t="s">
        <v>7</v>
      </c>
      <c r="E167" s="3" t="str">
        <v>Kallnach</v>
      </c>
      <c r="G167" s="21">
        <v>1246</v>
      </c>
      <c r="H167" s="21" t="s">
        <v>4594</v>
      </c>
    </row>
    <row r="168" spans="1:8" x14ac:dyDescent="0.2">
      <c r="A168" s="3">
        <v>8489</v>
      </c>
      <c r="B168" s="3" t="s">
        <v>192</v>
      </c>
      <c r="C168" s="3" t="s">
        <v>192</v>
      </c>
      <c r="D168" s="3" t="s">
        <v>7</v>
      </c>
      <c r="E168" s="3" t="str">
        <v>Kappelen</v>
      </c>
      <c r="G168" s="21">
        <v>1247</v>
      </c>
      <c r="H168" s="21" t="s">
        <v>4594</v>
      </c>
    </row>
    <row r="169" spans="1:8" x14ac:dyDescent="0.2">
      <c r="A169" s="3">
        <v>8489</v>
      </c>
      <c r="B169" s="3" t="s">
        <v>193</v>
      </c>
      <c r="C169" s="3" t="s">
        <v>192</v>
      </c>
      <c r="D169" s="3" t="s">
        <v>7</v>
      </c>
      <c r="E169" s="3" t="str">
        <v>Lyss</v>
      </c>
      <c r="G169" s="21">
        <v>1248</v>
      </c>
      <c r="H169" s="21" t="s">
        <v>4594</v>
      </c>
    </row>
    <row r="170" spans="1:8" x14ac:dyDescent="0.2">
      <c r="A170" s="3">
        <v>8489</v>
      </c>
      <c r="B170" s="3" t="s">
        <v>194</v>
      </c>
      <c r="C170" s="3" t="s">
        <v>192</v>
      </c>
      <c r="D170" s="3" t="s">
        <v>7</v>
      </c>
      <c r="E170" s="3" t="str">
        <v>Meikirch</v>
      </c>
      <c r="G170" s="21">
        <v>1251</v>
      </c>
      <c r="H170" s="21" t="s">
        <v>4594</v>
      </c>
    </row>
    <row r="171" spans="1:8" x14ac:dyDescent="0.2">
      <c r="A171" s="3">
        <v>8044</v>
      </c>
      <c r="B171" s="3" t="s">
        <v>195</v>
      </c>
      <c r="C171" s="3" t="s">
        <v>196</v>
      </c>
      <c r="D171" s="3" t="s">
        <v>7</v>
      </c>
      <c r="E171" s="3" t="str">
        <v>Radelfingen</v>
      </c>
      <c r="G171" s="21">
        <v>1252</v>
      </c>
      <c r="H171" s="21" t="s">
        <v>4594</v>
      </c>
    </row>
    <row r="172" spans="1:8" x14ac:dyDescent="0.2">
      <c r="A172" s="3">
        <v>8600</v>
      </c>
      <c r="B172" s="3" t="s">
        <v>196</v>
      </c>
      <c r="C172" s="3" t="s">
        <v>196</v>
      </c>
      <c r="D172" s="3" t="s">
        <v>7</v>
      </c>
      <c r="E172" s="3" t="str">
        <v>Rapperswil (BE)</v>
      </c>
      <c r="G172" s="21">
        <v>1253</v>
      </c>
      <c r="H172" s="21" t="s">
        <v>4594</v>
      </c>
    </row>
    <row r="173" spans="1:8" x14ac:dyDescent="0.2">
      <c r="A173" s="3">
        <v>8132</v>
      </c>
      <c r="B173" s="3" t="s">
        <v>197</v>
      </c>
      <c r="C173" s="3" t="s">
        <v>198</v>
      </c>
      <c r="D173" s="3" t="s">
        <v>7</v>
      </c>
      <c r="E173" s="3" t="str">
        <v>Schüpfen</v>
      </c>
      <c r="G173" s="21">
        <v>1254</v>
      </c>
      <c r="H173" s="21" t="s">
        <v>4594</v>
      </c>
    </row>
    <row r="174" spans="1:8" x14ac:dyDescent="0.2">
      <c r="A174" s="3">
        <v>8132</v>
      </c>
      <c r="B174" s="3" t="s">
        <v>199</v>
      </c>
      <c r="C174" s="3" t="s">
        <v>198</v>
      </c>
      <c r="D174" s="3" t="s">
        <v>7</v>
      </c>
      <c r="E174" s="3" t="str">
        <v>Seedorf (BE)</v>
      </c>
      <c r="G174" s="21">
        <v>1255</v>
      </c>
      <c r="H174" s="21" t="s">
        <v>4594</v>
      </c>
    </row>
    <row r="175" spans="1:8" x14ac:dyDescent="0.2">
      <c r="A175" s="3">
        <v>8133</v>
      </c>
      <c r="B175" s="3" t="s">
        <v>200</v>
      </c>
      <c r="C175" s="3" t="s">
        <v>198</v>
      </c>
      <c r="D175" s="3" t="s">
        <v>7</v>
      </c>
      <c r="E175" s="3" t="str">
        <v>Aarwangen</v>
      </c>
      <c r="G175" s="21">
        <v>1256</v>
      </c>
      <c r="H175" s="21" t="s">
        <v>4594</v>
      </c>
    </row>
    <row r="176" spans="1:8" x14ac:dyDescent="0.2">
      <c r="A176" s="3">
        <v>8117</v>
      </c>
      <c r="B176" s="3" t="s">
        <v>201</v>
      </c>
      <c r="C176" s="3" t="s">
        <v>201</v>
      </c>
      <c r="D176" s="3" t="s">
        <v>7</v>
      </c>
      <c r="E176" s="3" t="str">
        <v>Auswil</v>
      </c>
      <c r="G176" s="21">
        <v>1257</v>
      </c>
      <c r="H176" s="21" t="s">
        <v>4594</v>
      </c>
    </row>
    <row r="177" spans="1:8" x14ac:dyDescent="0.2">
      <c r="A177" s="3">
        <v>8118</v>
      </c>
      <c r="B177" s="3" t="s">
        <v>202</v>
      </c>
      <c r="C177" s="3" t="s">
        <v>201</v>
      </c>
      <c r="D177" s="3" t="s">
        <v>7</v>
      </c>
      <c r="E177" s="3" t="str">
        <v>Bannwil</v>
      </c>
      <c r="G177" s="21">
        <v>1258</v>
      </c>
      <c r="H177" s="21" t="s">
        <v>4594</v>
      </c>
    </row>
    <row r="178" spans="1:8" x14ac:dyDescent="0.2">
      <c r="A178" s="3">
        <v>8121</v>
      </c>
      <c r="B178" s="3" t="s">
        <v>203</v>
      </c>
      <c r="C178" s="3" t="s">
        <v>201</v>
      </c>
      <c r="D178" s="3" t="s">
        <v>7</v>
      </c>
      <c r="E178" s="3" t="str">
        <v>Bleienbach</v>
      </c>
      <c r="G178" s="21">
        <v>1260</v>
      </c>
      <c r="H178" s="21" t="s">
        <v>4594</v>
      </c>
    </row>
    <row r="179" spans="1:8" x14ac:dyDescent="0.2">
      <c r="A179" s="3">
        <v>8606</v>
      </c>
      <c r="B179" s="3" t="s">
        <v>204</v>
      </c>
      <c r="C179" s="3" t="s">
        <v>204</v>
      </c>
      <c r="D179" s="3" t="s">
        <v>7</v>
      </c>
      <c r="E179" s="3" t="str">
        <v>Busswil bei Melchnau</v>
      </c>
      <c r="G179" s="21">
        <v>1261</v>
      </c>
      <c r="H179" s="21" t="s">
        <v>4594</v>
      </c>
    </row>
    <row r="180" spans="1:8" x14ac:dyDescent="0.2">
      <c r="A180" s="3">
        <v>8122</v>
      </c>
      <c r="B180" s="3" t="s">
        <v>205</v>
      </c>
      <c r="C180" s="3" t="s">
        <v>206</v>
      </c>
      <c r="D180" s="3" t="s">
        <v>7</v>
      </c>
      <c r="E180" s="3" t="str">
        <v>Gondiswil</v>
      </c>
      <c r="G180" s="21">
        <v>1262</v>
      </c>
      <c r="H180" s="21" t="s">
        <v>4594</v>
      </c>
    </row>
    <row r="181" spans="1:8" x14ac:dyDescent="0.2">
      <c r="A181" s="3">
        <v>8123</v>
      </c>
      <c r="B181" s="3" t="s">
        <v>207</v>
      </c>
      <c r="C181" s="3" t="s">
        <v>206</v>
      </c>
      <c r="D181" s="3" t="s">
        <v>7</v>
      </c>
      <c r="E181" s="3" t="str">
        <v>Langenthal</v>
      </c>
      <c r="G181" s="21">
        <v>1263</v>
      </c>
      <c r="H181" s="21" t="s">
        <v>4594</v>
      </c>
    </row>
    <row r="182" spans="1:8" x14ac:dyDescent="0.2">
      <c r="A182" s="3">
        <v>8124</v>
      </c>
      <c r="B182" s="3" t="s">
        <v>206</v>
      </c>
      <c r="C182" s="3" t="s">
        <v>206</v>
      </c>
      <c r="D182" s="3" t="s">
        <v>7</v>
      </c>
      <c r="E182" s="3" t="str">
        <v>Lotzwil</v>
      </c>
      <c r="G182" s="21">
        <v>1264</v>
      </c>
      <c r="H182" s="21" t="s">
        <v>4595</v>
      </c>
    </row>
    <row r="183" spans="1:8" x14ac:dyDescent="0.2">
      <c r="A183" s="3">
        <v>8617</v>
      </c>
      <c r="B183" s="3" t="s">
        <v>208</v>
      </c>
      <c r="C183" s="3" t="s">
        <v>208</v>
      </c>
      <c r="D183" s="3" t="s">
        <v>7</v>
      </c>
      <c r="E183" s="3" t="str">
        <v>Madiswil</v>
      </c>
      <c r="G183" s="21">
        <v>1265</v>
      </c>
      <c r="H183" s="21" t="s">
        <v>4595</v>
      </c>
    </row>
    <row r="184" spans="1:8" x14ac:dyDescent="0.2">
      <c r="A184" s="3">
        <v>8603</v>
      </c>
      <c r="B184" s="3" t="s">
        <v>209</v>
      </c>
      <c r="C184" s="3" t="s">
        <v>209</v>
      </c>
      <c r="D184" s="3" t="s">
        <v>7</v>
      </c>
      <c r="E184" s="3" t="str">
        <v>Melchnau</v>
      </c>
      <c r="G184" s="21">
        <v>1266</v>
      </c>
      <c r="H184" s="21" t="s">
        <v>4594</v>
      </c>
    </row>
    <row r="185" spans="1:8" x14ac:dyDescent="0.2">
      <c r="A185" s="3">
        <v>8606</v>
      </c>
      <c r="B185" s="3" t="s">
        <v>210</v>
      </c>
      <c r="C185" s="3" t="s">
        <v>211</v>
      </c>
      <c r="D185" s="3" t="s">
        <v>7</v>
      </c>
      <c r="E185" s="3" t="str">
        <v>Oeschenbach</v>
      </c>
      <c r="G185" s="21">
        <v>1267</v>
      </c>
      <c r="H185" s="21" t="s">
        <v>4594</v>
      </c>
    </row>
    <row r="186" spans="1:8" x14ac:dyDescent="0.2">
      <c r="A186" s="3">
        <v>8610</v>
      </c>
      <c r="B186" s="3" t="s">
        <v>211</v>
      </c>
      <c r="C186" s="3" t="s">
        <v>211</v>
      </c>
      <c r="D186" s="3" t="s">
        <v>7</v>
      </c>
      <c r="E186" s="3" t="str">
        <v>Reisiswil</v>
      </c>
      <c r="G186" s="21">
        <v>1268</v>
      </c>
      <c r="H186" s="21" t="s">
        <v>4594</v>
      </c>
    </row>
    <row r="187" spans="1:8" x14ac:dyDescent="0.2">
      <c r="A187" s="3">
        <v>8614</v>
      </c>
      <c r="B187" s="3" t="s">
        <v>212</v>
      </c>
      <c r="C187" s="3" t="s">
        <v>211</v>
      </c>
      <c r="D187" s="3" t="s">
        <v>7</v>
      </c>
      <c r="E187" s="3" t="str">
        <v>Roggwil (BE)</v>
      </c>
      <c r="G187" s="21">
        <v>1269</v>
      </c>
      <c r="H187" s="21" t="s">
        <v>4594</v>
      </c>
    </row>
    <row r="188" spans="1:8" x14ac:dyDescent="0.2">
      <c r="A188" s="3">
        <v>8615</v>
      </c>
      <c r="B188" s="3" t="s">
        <v>213</v>
      </c>
      <c r="C188" s="3" t="s">
        <v>211</v>
      </c>
      <c r="D188" s="3" t="s">
        <v>7</v>
      </c>
      <c r="E188" s="3" t="str">
        <v>Rohrbach</v>
      </c>
      <c r="G188" s="21">
        <v>1270</v>
      </c>
      <c r="H188" s="21" t="s">
        <v>4594</v>
      </c>
    </row>
    <row r="189" spans="1:8" x14ac:dyDescent="0.2">
      <c r="A189" s="3">
        <v>8615</v>
      </c>
      <c r="B189" s="3" t="s">
        <v>214</v>
      </c>
      <c r="C189" s="3" t="s">
        <v>211</v>
      </c>
      <c r="D189" s="3" t="s">
        <v>7</v>
      </c>
      <c r="E189" s="3" t="str">
        <v>Rohrbachgraben</v>
      </c>
      <c r="G189" s="21">
        <v>1271</v>
      </c>
      <c r="H189" s="21" t="s">
        <v>4594</v>
      </c>
    </row>
    <row r="190" spans="1:8" x14ac:dyDescent="0.2">
      <c r="A190" s="3">
        <v>8616</v>
      </c>
      <c r="B190" s="3" t="s">
        <v>215</v>
      </c>
      <c r="C190" s="3" t="s">
        <v>211</v>
      </c>
      <c r="D190" s="3" t="s">
        <v>7</v>
      </c>
      <c r="E190" s="3" t="str">
        <v>Rütschelen</v>
      </c>
      <c r="G190" s="21">
        <v>1272</v>
      </c>
      <c r="H190" s="21" t="s">
        <v>4594</v>
      </c>
    </row>
    <row r="191" spans="1:8" x14ac:dyDescent="0.2">
      <c r="A191" s="3">
        <v>8604</v>
      </c>
      <c r="B191" s="3" t="s">
        <v>216</v>
      </c>
      <c r="C191" s="3" t="s">
        <v>216</v>
      </c>
      <c r="D191" s="3" t="s">
        <v>7</v>
      </c>
      <c r="E191" s="3" t="str">
        <v>Schwarzhäusern</v>
      </c>
      <c r="G191" s="21">
        <v>1273</v>
      </c>
      <c r="H191" s="21" t="s">
        <v>4594</v>
      </c>
    </row>
    <row r="192" spans="1:8" x14ac:dyDescent="0.2">
      <c r="A192" s="3">
        <v>8605</v>
      </c>
      <c r="B192" s="3" t="s">
        <v>217</v>
      </c>
      <c r="C192" s="3" t="s">
        <v>216</v>
      </c>
      <c r="D192" s="3" t="s">
        <v>7</v>
      </c>
      <c r="E192" s="3" t="str">
        <v>Thunstetten</v>
      </c>
      <c r="G192" s="21">
        <v>1274</v>
      </c>
      <c r="H192" s="21" t="s">
        <v>4594</v>
      </c>
    </row>
    <row r="193" spans="1:8" x14ac:dyDescent="0.2">
      <c r="A193" s="3">
        <v>8306</v>
      </c>
      <c r="B193" s="3" t="s">
        <v>218</v>
      </c>
      <c r="C193" s="3" t="s">
        <v>219</v>
      </c>
      <c r="D193" s="3" t="s">
        <v>7</v>
      </c>
      <c r="E193" s="3" t="str">
        <v>Ursenbach</v>
      </c>
      <c r="G193" s="21">
        <v>1275</v>
      </c>
      <c r="H193" s="21" t="s">
        <v>4594</v>
      </c>
    </row>
    <row r="194" spans="1:8" x14ac:dyDescent="0.2">
      <c r="A194" s="3">
        <v>8602</v>
      </c>
      <c r="B194" s="3" t="s">
        <v>220</v>
      </c>
      <c r="C194" s="3" t="s">
        <v>219</v>
      </c>
      <c r="D194" s="3" t="s">
        <v>7</v>
      </c>
      <c r="E194" s="3" t="str">
        <v>Wynau</v>
      </c>
      <c r="G194" s="21">
        <v>1276</v>
      </c>
      <c r="H194" s="21" t="s">
        <v>4594</v>
      </c>
    </row>
    <row r="195" spans="1:8" x14ac:dyDescent="0.2">
      <c r="A195" s="3">
        <v>8479</v>
      </c>
      <c r="B195" s="3" t="s">
        <v>221</v>
      </c>
      <c r="C195" s="3" t="s">
        <v>221</v>
      </c>
      <c r="D195" s="3" t="s">
        <v>7</v>
      </c>
      <c r="E195" s="3" t="str">
        <v>Bern</v>
      </c>
      <c r="G195" s="21">
        <v>1277</v>
      </c>
      <c r="H195" s="21" t="s">
        <v>4594</v>
      </c>
    </row>
    <row r="196" spans="1:8" x14ac:dyDescent="0.2">
      <c r="A196" s="3">
        <v>8311</v>
      </c>
      <c r="B196" s="3" t="s">
        <v>222</v>
      </c>
      <c r="C196" s="3" t="s">
        <v>222</v>
      </c>
      <c r="D196" s="3" t="s">
        <v>7</v>
      </c>
      <c r="E196" s="3" t="str">
        <v>Bolligen</v>
      </c>
      <c r="G196" s="21">
        <v>1278</v>
      </c>
      <c r="H196" s="21" t="s">
        <v>4594</v>
      </c>
    </row>
    <row r="197" spans="1:8" x14ac:dyDescent="0.2">
      <c r="A197" s="3">
        <v>8471</v>
      </c>
      <c r="B197" s="3" t="s">
        <v>223</v>
      </c>
      <c r="C197" s="3" t="s">
        <v>224</v>
      </c>
      <c r="D197" s="3" t="s">
        <v>7</v>
      </c>
      <c r="E197" s="3" t="str">
        <v>Bremgarten bei Bern</v>
      </c>
      <c r="G197" s="21">
        <v>1279</v>
      </c>
      <c r="H197" s="21" t="s">
        <v>4594</v>
      </c>
    </row>
    <row r="198" spans="1:8" x14ac:dyDescent="0.2">
      <c r="A198" s="3">
        <v>8471</v>
      </c>
      <c r="B198" s="3" t="s">
        <v>224</v>
      </c>
      <c r="C198" s="3" t="s">
        <v>224</v>
      </c>
      <c r="D198" s="3" t="s">
        <v>7</v>
      </c>
      <c r="E198" s="3" t="str">
        <v>Kirchlindach</v>
      </c>
      <c r="G198" s="21">
        <v>1281</v>
      </c>
      <c r="H198" s="21" t="s">
        <v>4594</v>
      </c>
    </row>
    <row r="199" spans="1:8" x14ac:dyDescent="0.2">
      <c r="A199" s="3">
        <v>8471</v>
      </c>
      <c r="B199" s="3" t="s">
        <v>225</v>
      </c>
      <c r="C199" s="3" t="s">
        <v>224</v>
      </c>
      <c r="D199" s="3" t="s">
        <v>7</v>
      </c>
      <c r="E199" s="3" t="str">
        <v>Köniz</v>
      </c>
      <c r="G199" s="21">
        <v>1283</v>
      </c>
      <c r="H199" s="21" t="s">
        <v>4594</v>
      </c>
    </row>
    <row r="200" spans="1:8" x14ac:dyDescent="0.2">
      <c r="A200" s="3">
        <v>8471</v>
      </c>
      <c r="B200" s="3" t="s">
        <v>226</v>
      </c>
      <c r="C200" s="3" t="s">
        <v>224</v>
      </c>
      <c r="D200" s="3" t="s">
        <v>7</v>
      </c>
      <c r="E200" s="3" t="str">
        <v>Muri bei Bern</v>
      </c>
      <c r="G200" s="21">
        <v>1284</v>
      </c>
      <c r="H200" s="21" t="s">
        <v>4594</v>
      </c>
    </row>
    <row r="201" spans="1:8" x14ac:dyDescent="0.2">
      <c r="A201" s="3">
        <v>8471</v>
      </c>
      <c r="B201" s="3" t="s">
        <v>227</v>
      </c>
      <c r="C201" s="3" t="s">
        <v>224</v>
      </c>
      <c r="D201" s="3" t="s">
        <v>7</v>
      </c>
      <c r="E201" s="3" t="str">
        <v>Oberbalm</v>
      </c>
      <c r="G201" s="21">
        <v>1285</v>
      </c>
      <c r="H201" s="21" t="s">
        <v>4594</v>
      </c>
    </row>
    <row r="202" spans="1:8" x14ac:dyDescent="0.2">
      <c r="A202" s="3">
        <v>8421</v>
      </c>
      <c r="B202" s="3" t="s">
        <v>228</v>
      </c>
      <c r="C202" s="3" t="s">
        <v>228</v>
      </c>
      <c r="D202" s="3" t="s">
        <v>7</v>
      </c>
      <c r="E202" s="3" t="str">
        <v>Stettlen</v>
      </c>
      <c r="G202" s="21">
        <v>1286</v>
      </c>
      <c r="H202" s="21" t="s">
        <v>4594</v>
      </c>
    </row>
    <row r="203" spans="1:8" x14ac:dyDescent="0.2">
      <c r="A203" s="3">
        <v>8474</v>
      </c>
      <c r="B203" s="3" t="s">
        <v>229</v>
      </c>
      <c r="C203" s="3" t="s">
        <v>229</v>
      </c>
      <c r="D203" s="3" t="s">
        <v>7</v>
      </c>
      <c r="E203" s="3" t="str">
        <v>Vechigen</v>
      </c>
      <c r="G203" s="21">
        <v>1287</v>
      </c>
      <c r="H203" s="21" t="s">
        <v>4594</v>
      </c>
    </row>
    <row r="204" spans="1:8" x14ac:dyDescent="0.2">
      <c r="A204" s="3">
        <v>8548</v>
      </c>
      <c r="B204" s="3" t="s">
        <v>230</v>
      </c>
      <c r="C204" s="3" t="s">
        <v>230</v>
      </c>
      <c r="D204" s="3" t="s">
        <v>7</v>
      </c>
      <c r="E204" s="3" t="str">
        <v>Wohlen bei Bern</v>
      </c>
      <c r="G204" s="21">
        <v>1288</v>
      </c>
      <c r="H204" s="21" t="s">
        <v>4594</v>
      </c>
    </row>
    <row r="205" spans="1:8" x14ac:dyDescent="0.2">
      <c r="A205" s="3">
        <v>8352</v>
      </c>
      <c r="B205" s="3" t="s">
        <v>231</v>
      </c>
      <c r="C205" s="3" t="s">
        <v>231</v>
      </c>
      <c r="D205" s="3" t="s">
        <v>7</v>
      </c>
      <c r="E205" s="3" t="str">
        <v>Zollikofen</v>
      </c>
      <c r="G205" s="21">
        <v>1290</v>
      </c>
      <c r="H205" s="21" t="s">
        <v>4594</v>
      </c>
    </row>
    <row r="206" spans="1:8" x14ac:dyDescent="0.2">
      <c r="A206" s="3">
        <v>8523</v>
      </c>
      <c r="B206" s="3" t="s">
        <v>232</v>
      </c>
      <c r="C206" s="3" t="s">
        <v>233</v>
      </c>
      <c r="D206" s="3" t="s">
        <v>7</v>
      </c>
      <c r="E206" s="3" t="str">
        <v>Ittigen</v>
      </c>
      <c r="G206" s="21">
        <v>1291</v>
      </c>
      <c r="H206" s="21" t="s">
        <v>4594</v>
      </c>
    </row>
    <row r="207" spans="1:8" x14ac:dyDescent="0.2">
      <c r="A207" s="3">
        <v>8442</v>
      </c>
      <c r="B207" s="3" t="s">
        <v>234</v>
      </c>
      <c r="C207" s="3" t="s">
        <v>234</v>
      </c>
      <c r="D207" s="3" t="s">
        <v>7</v>
      </c>
      <c r="E207" s="3" t="str">
        <v>Ostermundigen</v>
      </c>
      <c r="G207" s="21">
        <v>1292</v>
      </c>
      <c r="H207" s="21" t="s">
        <v>4594</v>
      </c>
    </row>
    <row r="208" spans="1:8" x14ac:dyDescent="0.2">
      <c r="A208" s="3">
        <v>8412</v>
      </c>
      <c r="B208" s="3" t="s">
        <v>235</v>
      </c>
      <c r="C208" s="3" t="s">
        <v>236</v>
      </c>
      <c r="D208" s="3" t="s">
        <v>7</v>
      </c>
      <c r="E208" s="3" t="str">
        <v>Biel/Bienne</v>
      </c>
      <c r="G208" s="21">
        <v>1293</v>
      </c>
      <c r="H208" s="21" t="s">
        <v>4594</v>
      </c>
    </row>
    <row r="209" spans="1:8" x14ac:dyDescent="0.2">
      <c r="A209" s="3">
        <v>8412</v>
      </c>
      <c r="B209" s="3" t="s">
        <v>237</v>
      </c>
      <c r="C209" s="3" t="s">
        <v>236</v>
      </c>
      <c r="D209" s="3" t="s">
        <v>7</v>
      </c>
      <c r="E209" s="3" t="str">
        <v>Evilard</v>
      </c>
      <c r="G209" s="21">
        <v>1294</v>
      </c>
      <c r="H209" s="21" t="s">
        <v>4594</v>
      </c>
    </row>
    <row r="210" spans="1:8" x14ac:dyDescent="0.2">
      <c r="A210" s="3">
        <v>8412</v>
      </c>
      <c r="B210" s="3" t="s">
        <v>238</v>
      </c>
      <c r="C210" s="3" t="s">
        <v>236</v>
      </c>
      <c r="D210" s="3" t="s">
        <v>7</v>
      </c>
      <c r="E210" s="3" t="str">
        <v>Arch</v>
      </c>
      <c r="G210" s="21">
        <v>1295</v>
      </c>
      <c r="H210" s="21" t="s">
        <v>4594</v>
      </c>
    </row>
    <row r="211" spans="1:8" x14ac:dyDescent="0.2">
      <c r="A211" s="3">
        <v>8413</v>
      </c>
      <c r="B211" s="3" t="s">
        <v>236</v>
      </c>
      <c r="C211" s="3" t="s">
        <v>236</v>
      </c>
      <c r="D211" s="3" t="s">
        <v>7</v>
      </c>
      <c r="E211" s="3" t="str">
        <v>Büetigen</v>
      </c>
      <c r="G211" s="21">
        <v>1296</v>
      </c>
      <c r="H211" s="21" t="s">
        <v>4594</v>
      </c>
    </row>
    <row r="212" spans="1:8" x14ac:dyDescent="0.2">
      <c r="A212" s="3">
        <v>8422</v>
      </c>
      <c r="B212" s="3" t="s">
        <v>239</v>
      </c>
      <c r="C212" s="3" t="s">
        <v>239</v>
      </c>
      <c r="D212" s="3" t="s">
        <v>7</v>
      </c>
      <c r="E212" s="3" t="str">
        <v>Büren an der Aare</v>
      </c>
      <c r="G212" s="21">
        <v>1297</v>
      </c>
      <c r="H212" s="21" t="s">
        <v>4594</v>
      </c>
    </row>
    <row r="213" spans="1:8" x14ac:dyDescent="0.2">
      <c r="A213" s="3">
        <v>8545</v>
      </c>
      <c r="B213" s="3" t="s">
        <v>240</v>
      </c>
      <c r="C213" s="3" t="s">
        <v>241</v>
      </c>
      <c r="D213" s="3" t="s">
        <v>7</v>
      </c>
      <c r="E213" s="3" t="str">
        <v>Diessbach bei Büren</v>
      </c>
      <c r="G213" s="21">
        <v>1298</v>
      </c>
      <c r="H213" s="21" t="s">
        <v>4594</v>
      </c>
    </row>
    <row r="214" spans="1:8" x14ac:dyDescent="0.2">
      <c r="A214" s="3">
        <v>8545</v>
      </c>
      <c r="B214" s="3" t="s">
        <v>242</v>
      </c>
      <c r="C214" s="3" t="s">
        <v>241</v>
      </c>
      <c r="D214" s="3" t="s">
        <v>7</v>
      </c>
      <c r="E214" s="3" t="str">
        <v>Dotzigen</v>
      </c>
      <c r="G214" s="21">
        <v>1299</v>
      </c>
      <c r="H214" s="21" t="s">
        <v>4594</v>
      </c>
    </row>
    <row r="215" spans="1:8" x14ac:dyDescent="0.2">
      <c r="A215" s="3">
        <v>8418</v>
      </c>
      <c r="B215" s="3" t="s">
        <v>243</v>
      </c>
      <c r="C215" s="3" t="s">
        <v>244</v>
      </c>
      <c r="D215" s="3" t="s">
        <v>7</v>
      </c>
      <c r="E215" s="3" t="str">
        <v>Lengnau (BE)</v>
      </c>
      <c r="G215" s="21">
        <v>1302</v>
      </c>
      <c r="H215" s="21" t="s">
        <v>4592</v>
      </c>
    </row>
    <row r="216" spans="1:8" x14ac:dyDescent="0.2">
      <c r="A216" s="3">
        <v>8472</v>
      </c>
      <c r="B216" s="3" t="s">
        <v>245</v>
      </c>
      <c r="C216" s="3" t="s">
        <v>245</v>
      </c>
      <c r="D216" s="3" t="s">
        <v>7</v>
      </c>
      <c r="E216" s="3" t="str">
        <v>Leuzigen</v>
      </c>
      <c r="G216" s="21">
        <v>1303</v>
      </c>
      <c r="H216" s="21" t="s">
        <v>4592</v>
      </c>
    </row>
    <row r="217" spans="1:8" x14ac:dyDescent="0.2">
      <c r="A217" s="3">
        <v>8488</v>
      </c>
      <c r="B217" s="3" t="s">
        <v>246</v>
      </c>
      <c r="C217" s="3" t="s">
        <v>246</v>
      </c>
      <c r="D217" s="3" t="s">
        <v>7</v>
      </c>
      <c r="E217" s="3" t="str">
        <v>Meienried</v>
      </c>
      <c r="G217" s="21">
        <v>1304</v>
      </c>
      <c r="H217" s="21" t="s">
        <v>4592</v>
      </c>
    </row>
    <row r="218" spans="1:8" x14ac:dyDescent="0.2">
      <c r="A218" s="3">
        <v>8495</v>
      </c>
      <c r="B218" s="3" t="s">
        <v>247</v>
      </c>
      <c r="C218" s="3" t="s">
        <v>246</v>
      </c>
      <c r="D218" s="3" t="s">
        <v>7</v>
      </c>
      <c r="E218" s="3" t="str">
        <v>Meinisberg</v>
      </c>
      <c r="G218" s="21">
        <v>1305</v>
      </c>
      <c r="H218" s="21" t="s">
        <v>4592</v>
      </c>
    </row>
    <row r="219" spans="1:8" x14ac:dyDescent="0.2">
      <c r="A219" s="3">
        <v>8352</v>
      </c>
      <c r="B219" s="3" t="s">
        <v>248</v>
      </c>
      <c r="C219" s="3" t="s">
        <v>249</v>
      </c>
      <c r="D219" s="3" t="s">
        <v>7</v>
      </c>
      <c r="E219" s="3" t="str">
        <v>Oberwil bei Büren</v>
      </c>
      <c r="G219" s="21">
        <v>1306</v>
      </c>
      <c r="H219" s="21" t="s">
        <v>4592</v>
      </c>
    </row>
    <row r="220" spans="1:8" x14ac:dyDescent="0.2">
      <c r="A220" s="3">
        <v>8400</v>
      </c>
      <c r="B220" s="3" t="s">
        <v>249</v>
      </c>
      <c r="C220" s="3" t="s">
        <v>249</v>
      </c>
      <c r="D220" s="3" t="s">
        <v>7</v>
      </c>
      <c r="E220" s="3" t="str">
        <v>Pieterlen</v>
      </c>
      <c r="G220" s="21">
        <v>1307</v>
      </c>
      <c r="H220" s="21" t="s">
        <v>4592</v>
      </c>
    </row>
    <row r="221" spans="1:8" x14ac:dyDescent="0.2">
      <c r="A221" s="3">
        <v>8404</v>
      </c>
      <c r="B221" s="3" t="s">
        <v>249</v>
      </c>
      <c r="C221" s="3" t="s">
        <v>249</v>
      </c>
      <c r="D221" s="3" t="s">
        <v>7</v>
      </c>
      <c r="E221" s="3" t="str">
        <v>Rüti bei Büren</v>
      </c>
      <c r="G221" s="21">
        <v>1308</v>
      </c>
      <c r="H221" s="21" t="s">
        <v>4592</v>
      </c>
    </row>
    <row r="222" spans="1:8" x14ac:dyDescent="0.2">
      <c r="A222" s="3">
        <v>8404</v>
      </c>
      <c r="B222" s="3" t="s">
        <v>250</v>
      </c>
      <c r="C222" s="3" t="s">
        <v>249</v>
      </c>
      <c r="D222" s="3" t="s">
        <v>7</v>
      </c>
      <c r="E222" s="3" t="str">
        <v>Wengi</v>
      </c>
      <c r="G222" s="21">
        <v>1312</v>
      </c>
      <c r="H222" s="21" t="s">
        <v>4592</v>
      </c>
    </row>
    <row r="223" spans="1:8" x14ac:dyDescent="0.2">
      <c r="A223" s="3">
        <v>8404</v>
      </c>
      <c r="B223" s="3" t="s">
        <v>251</v>
      </c>
      <c r="C223" s="3" t="s">
        <v>249</v>
      </c>
      <c r="D223" s="3" t="s">
        <v>7</v>
      </c>
      <c r="E223" s="3" t="str">
        <v>Aefligen</v>
      </c>
      <c r="G223" s="21">
        <v>1313</v>
      </c>
      <c r="H223" s="21" t="s">
        <v>4592</v>
      </c>
    </row>
    <row r="224" spans="1:8" x14ac:dyDescent="0.2">
      <c r="A224" s="3">
        <v>8405</v>
      </c>
      <c r="B224" s="3" t="s">
        <v>249</v>
      </c>
      <c r="C224" s="3" t="s">
        <v>249</v>
      </c>
      <c r="D224" s="3" t="s">
        <v>7</v>
      </c>
      <c r="E224" s="3" t="str">
        <v>Alchenstorf</v>
      </c>
      <c r="G224" s="21">
        <v>1315</v>
      </c>
      <c r="H224" s="21" t="s">
        <v>4592</v>
      </c>
    </row>
    <row r="225" spans="1:8" x14ac:dyDescent="0.2">
      <c r="A225" s="3">
        <v>8406</v>
      </c>
      <c r="B225" s="3" t="s">
        <v>249</v>
      </c>
      <c r="C225" s="3" t="s">
        <v>249</v>
      </c>
      <c r="D225" s="3" t="s">
        <v>7</v>
      </c>
      <c r="E225" s="3" t="str">
        <v>Bäriswil</v>
      </c>
      <c r="G225" s="21">
        <v>1316</v>
      </c>
      <c r="H225" s="21" t="s">
        <v>4592</v>
      </c>
    </row>
    <row r="226" spans="1:8" x14ac:dyDescent="0.2">
      <c r="A226" s="3">
        <v>8408</v>
      </c>
      <c r="B226" s="3" t="s">
        <v>249</v>
      </c>
      <c r="C226" s="3" t="s">
        <v>249</v>
      </c>
      <c r="D226" s="3" t="s">
        <v>7</v>
      </c>
      <c r="E226" s="3" t="str">
        <v>Burgdorf</v>
      </c>
      <c r="G226" s="21">
        <v>1317</v>
      </c>
      <c r="H226" s="21" t="s">
        <v>4592</v>
      </c>
    </row>
    <row r="227" spans="1:8" x14ac:dyDescent="0.2">
      <c r="A227" s="3">
        <v>8409</v>
      </c>
      <c r="B227" s="3" t="s">
        <v>249</v>
      </c>
      <c r="C227" s="3" t="s">
        <v>249</v>
      </c>
      <c r="D227" s="3" t="s">
        <v>7</v>
      </c>
      <c r="E227" s="3" t="str">
        <v>Ersigen</v>
      </c>
      <c r="G227" s="21">
        <v>1318</v>
      </c>
      <c r="H227" s="21" t="s">
        <v>4592</v>
      </c>
    </row>
    <row r="228" spans="1:8" x14ac:dyDescent="0.2">
      <c r="A228" s="3">
        <v>8482</v>
      </c>
      <c r="B228" s="3" t="s">
        <v>252</v>
      </c>
      <c r="C228" s="3" t="s">
        <v>249</v>
      </c>
      <c r="D228" s="3" t="s">
        <v>7</v>
      </c>
      <c r="E228" s="3" t="str">
        <v>Hasle bei Burgdorf</v>
      </c>
      <c r="G228" s="21">
        <v>1321</v>
      </c>
      <c r="H228" s="21" t="s">
        <v>4592</v>
      </c>
    </row>
    <row r="229" spans="1:8" x14ac:dyDescent="0.2">
      <c r="A229" s="3">
        <v>8483</v>
      </c>
      <c r="B229" s="3" t="s">
        <v>253</v>
      </c>
      <c r="C229" s="3" t="s">
        <v>254</v>
      </c>
      <c r="D229" s="3" t="s">
        <v>7</v>
      </c>
      <c r="E229" s="3" t="str">
        <v>Heimiswil</v>
      </c>
      <c r="G229" s="21">
        <v>1322</v>
      </c>
      <c r="H229" s="21" t="s">
        <v>4592</v>
      </c>
    </row>
    <row r="230" spans="1:8" x14ac:dyDescent="0.2">
      <c r="A230" s="3">
        <v>8486</v>
      </c>
      <c r="B230" s="3" t="s">
        <v>255</v>
      </c>
      <c r="C230" s="3" t="s">
        <v>254</v>
      </c>
      <c r="D230" s="3" t="s">
        <v>7</v>
      </c>
      <c r="E230" s="3" t="str">
        <v>Hellsau</v>
      </c>
      <c r="G230" s="21">
        <v>1323</v>
      </c>
      <c r="H230" s="21" t="s">
        <v>4592</v>
      </c>
    </row>
    <row r="231" spans="1:8" x14ac:dyDescent="0.2">
      <c r="A231" s="3">
        <v>8487</v>
      </c>
      <c r="B231" s="3" t="s">
        <v>256</v>
      </c>
      <c r="C231" s="3" t="s">
        <v>254</v>
      </c>
      <c r="D231" s="3" t="s">
        <v>7</v>
      </c>
      <c r="E231" s="3" t="str">
        <v>Hindelbank</v>
      </c>
      <c r="G231" s="21">
        <v>1324</v>
      </c>
      <c r="H231" s="21" t="s">
        <v>4595</v>
      </c>
    </row>
    <row r="232" spans="1:8" x14ac:dyDescent="0.2">
      <c r="A232" s="3">
        <v>8487</v>
      </c>
      <c r="B232" s="3" t="s">
        <v>257</v>
      </c>
      <c r="C232" s="3" t="s">
        <v>254</v>
      </c>
      <c r="D232" s="3" t="s">
        <v>7</v>
      </c>
      <c r="E232" s="3" t="str">
        <v>Höchstetten</v>
      </c>
      <c r="G232" s="21">
        <v>1325</v>
      </c>
      <c r="H232" s="21" t="s">
        <v>4595</v>
      </c>
    </row>
    <row r="233" spans="1:8" x14ac:dyDescent="0.2">
      <c r="A233" s="3">
        <v>8904</v>
      </c>
      <c r="B233" s="3" t="s">
        <v>258</v>
      </c>
      <c r="C233" s="3" t="s">
        <v>259</v>
      </c>
      <c r="D233" s="3" t="s">
        <v>7</v>
      </c>
      <c r="E233" s="3" t="str">
        <v>Kernenried</v>
      </c>
      <c r="G233" s="21">
        <v>1326</v>
      </c>
      <c r="H233" s="21" t="s">
        <v>4595</v>
      </c>
    </row>
    <row r="234" spans="1:8" x14ac:dyDescent="0.2">
      <c r="A234" s="3">
        <v>8903</v>
      </c>
      <c r="B234" s="3" t="s">
        <v>260</v>
      </c>
      <c r="C234" s="3" t="s">
        <v>261</v>
      </c>
      <c r="D234" s="3" t="s">
        <v>7</v>
      </c>
      <c r="E234" s="3" t="str">
        <v>Kirchberg (BE)</v>
      </c>
      <c r="G234" s="21">
        <v>1329</v>
      </c>
      <c r="H234" s="21" t="s">
        <v>4595</v>
      </c>
    </row>
    <row r="235" spans="1:8" x14ac:dyDescent="0.2">
      <c r="A235" s="3">
        <v>8953</v>
      </c>
      <c r="B235" s="3" t="s">
        <v>262</v>
      </c>
      <c r="C235" s="3" t="s">
        <v>262</v>
      </c>
      <c r="D235" s="3" t="s">
        <v>7</v>
      </c>
      <c r="E235" s="3" t="str">
        <v>Koppigen</v>
      </c>
      <c r="G235" s="21">
        <v>1337</v>
      </c>
      <c r="H235" s="21" t="s">
        <v>4595</v>
      </c>
    </row>
    <row r="236" spans="1:8" x14ac:dyDescent="0.2">
      <c r="A236" s="3">
        <v>8951</v>
      </c>
      <c r="B236" s="3" t="s">
        <v>263</v>
      </c>
      <c r="C236" s="3" t="s">
        <v>264</v>
      </c>
      <c r="D236" s="3" t="s">
        <v>7</v>
      </c>
      <c r="E236" s="3" t="str">
        <v>Krauchthal</v>
      </c>
      <c r="G236" s="21">
        <v>1338</v>
      </c>
      <c r="H236" s="21" t="s">
        <v>4595</v>
      </c>
    </row>
    <row r="237" spans="1:8" x14ac:dyDescent="0.2">
      <c r="A237" s="3">
        <v>8954</v>
      </c>
      <c r="B237" s="3" t="s">
        <v>264</v>
      </c>
      <c r="C237" s="3" t="s">
        <v>264</v>
      </c>
      <c r="D237" s="3" t="s">
        <v>7</v>
      </c>
      <c r="E237" s="3" t="str">
        <v>Lyssach</v>
      </c>
      <c r="G237" s="21">
        <v>1341</v>
      </c>
      <c r="H237" s="21" t="s">
        <v>4595</v>
      </c>
    </row>
    <row r="238" spans="1:8" x14ac:dyDescent="0.2">
      <c r="A238" s="3">
        <v>8102</v>
      </c>
      <c r="B238" s="3" t="s">
        <v>265</v>
      </c>
      <c r="C238" s="3" t="s">
        <v>265</v>
      </c>
      <c r="D238" s="3" t="s">
        <v>7</v>
      </c>
      <c r="E238" s="3" t="str">
        <v>Oberburg</v>
      </c>
      <c r="G238" s="21">
        <v>1342</v>
      </c>
      <c r="H238" s="21" t="s">
        <v>4595</v>
      </c>
    </row>
    <row r="239" spans="1:8" x14ac:dyDescent="0.2">
      <c r="A239" s="3">
        <v>8955</v>
      </c>
      <c r="B239" s="3" t="s">
        <v>266</v>
      </c>
      <c r="C239" s="3" t="s">
        <v>266</v>
      </c>
      <c r="D239" s="3" t="s">
        <v>7</v>
      </c>
      <c r="E239" s="3" t="str">
        <v>Rüdtligen-Alchenflüh</v>
      </c>
      <c r="G239" s="21">
        <v>1343</v>
      </c>
      <c r="H239" s="21" t="s">
        <v>4595</v>
      </c>
    </row>
    <row r="240" spans="1:8" x14ac:dyDescent="0.2">
      <c r="A240" s="3">
        <v>8952</v>
      </c>
      <c r="B240" s="3" t="s">
        <v>267</v>
      </c>
      <c r="C240" s="3" t="s">
        <v>267</v>
      </c>
      <c r="D240" s="3" t="s">
        <v>7</v>
      </c>
      <c r="E240" s="3" t="str">
        <v>Rumendingen</v>
      </c>
      <c r="G240" s="21">
        <v>1344</v>
      </c>
      <c r="H240" s="21" t="s">
        <v>4595</v>
      </c>
    </row>
    <row r="241" spans="1:8" x14ac:dyDescent="0.2">
      <c r="A241" s="3">
        <v>8142</v>
      </c>
      <c r="B241" s="3" t="s">
        <v>268</v>
      </c>
      <c r="C241" s="3" t="s">
        <v>269</v>
      </c>
      <c r="D241" s="3" t="s">
        <v>7</v>
      </c>
      <c r="E241" s="3" t="str">
        <v>Rüti bei Lyssach</v>
      </c>
      <c r="G241" s="21">
        <v>1345</v>
      </c>
      <c r="H241" s="21" t="s">
        <v>4595</v>
      </c>
    </row>
    <row r="242" spans="1:8" x14ac:dyDescent="0.2">
      <c r="A242" s="3">
        <v>8103</v>
      </c>
      <c r="B242" s="3" t="s">
        <v>270</v>
      </c>
      <c r="C242" s="3" t="s">
        <v>270</v>
      </c>
      <c r="D242" s="3" t="s">
        <v>7</v>
      </c>
      <c r="E242" s="3" t="str">
        <v>Willadingen</v>
      </c>
      <c r="G242" s="21">
        <v>1346</v>
      </c>
      <c r="H242" s="21" t="s">
        <v>4595</v>
      </c>
    </row>
    <row r="243" spans="1:8" x14ac:dyDescent="0.2">
      <c r="A243" s="3">
        <v>8902</v>
      </c>
      <c r="B243" s="3" t="s">
        <v>271</v>
      </c>
      <c r="C243" s="3" t="s">
        <v>271</v>
      </c>
      <c r="D243" s="3" t="s">
        <v>7</v>
      </c>
      <c r="E243" s="3" t="str">
        <v>Wynigen</v>
      </c>
      <c r="G243" s="21">
        <v>1347</v>
      </c>
      <c r="H243" s="21" t="s">
        <v>4595</v>
      </c>
    </row>
    <row r="244" spans="1:8" x14ac:dyDescent="0.2">
      <c r="A244" s="3">
        <v>8104</v>
      </c>
      <c r="B244" s="3" t="s">
        <v>272</v>
      </c>
      <c r="C244" s="3" t="s">
        <v>273</v>
      </c>
      <c r="D244" s="3" t="s">
        <v>7</v>
      </c>
      <c r="E244" s="3" t="str">
        <v>Corgémont</v>
      </c>
      <c r="G244" s="21">
        <v>1348</v>
      </c>
      <c r="H244" s="21" t="s">
        <v>4595</v>
      </c>
    </row>
    <row r="245" spans="1:8" x14ac:dyDescent="0.2">
      <c r="A245" s="3">
        <v>8001</v>
      </c>
      <c r="B245" s="3" t="s">
        <v>274</v>
      </c>
      <c r="C245" s="3" t="s">
        <v>274</v>
      </c>
      <c r="D245" s="3" t="s">
        <v>7</v>
      </c>
      <c r="E245" s="3" t="str">
        <v>Cormoret</v>
      </c>
      <c r="G245" s="21">
        <v>1350</v>
      </c>
      <c r="H245" s="21" t="s">
        <v>4592</v>
      </c>
    </row>
    <row r="246" spans="1:8" x14ac:dyDescent="0.2">
      <c r="A246" s="3">
        <v>8002</v>
      </c>
      <c r="B246" s="3" t="s">
        <v>274</v>
      </c>
      <c r="C246" s="3" t="s">
        <v>274</v>
      </c>
      <c r="D246" s="3" t="s">
        <v>7</v>
      </c>
      <c r="E246" s="3" t="str">
        <v>Cortébert</v>
      </c>
      <c r="G246" s="21">
        <v>1352</v>
      </c>
      <c r="H246" s="21" t="s">
        <v>4592</v>
      </c>
    </row>
    <row r="247" spans="1:8" x14ac:dyDescent="0.2">
      <c r="A247" s="3">
        <v>8003</v>
      </c>
      <c r="B247" s="3" t="s">
        <v>274</v>
      </c>
      <c r="C247" s="3" t="s">
        <v>274</v>
      </c>
      <c r="D247" s="3" t="s">
        <v>7</v>
      </c>
      <c r="E247" s="3" t="str">
        <v>Courtelary</v>
      </c>
      <c r="G247" s="21">
        <v>1353</v>
      </c>
      <c r="H247" s="21" t="s">
        <v>4592</v>
      </c>
    </row>
    <row r="248" spans="1:8" x14ac:dyDescent="0.2">
      <c r="A248" s="3">
        <v>8004</v>
      </c>
      <c r="B248" s="3" t="s">
        <v>274</v>
      </c>
      <c r="C248" s="3" t="s">
        <v>274</v>
      </c>
      <c r="D248" s="3" t="s">
        <v>7</v>
      </c>
      <c r="E248" s="3" t="str">
        <v>La Ferrière</v>
      </c>
      <c r="G248" s="21">
        <v>1354</v>
      </c>
      <c r="H248" s="21" t="s">
        <v>4592</v>
      </c>
    </row>
    <row r="249" spans="1:8" x14ac:dyDescent="0.2">
      <c r="A249" s="3">
        <v>8005</v>
      </c>
      <c r="B249" s="3" t="s">
        <v>274</v>
      </c>
      <c r="C249" s="3" t="s">
        <v>274</v>
      </c>
      <c r="D249" s="3" t="s">
        <v>7</v>
      </c>
      <c r="E249" s="3" t="str">
        <v>Mont-Tramelan</v>
      </c>
      <c r="G249" s="21">
        <v>1355</v>
      </c>
      <c r="H249" s="21" t="s">
        <v>4595</v>
      </c>
    </row>
    <row r="250" spans="1:8" x14ac:dyDescent="0.2">
      <c r="A250" s="3">
        <v>8006</v>
      </c>
      <c r="B250" s="3" t="s">
        <v>274</v>
      </c>
      <c r="C250" s="3" t="s">
        <v>274</v>
      </c>
      <c r="D250" s="3" t="s">
        <v>7</v>
      </c>
      <c r="E250" s="3" t="str">
        <v>Orvin</v>
      </c>
      <c r="G250" s="21">
        <v>1356</v>
      </c>
      <c r="H250" s="21" t="s">
        <v>4595</v>
      </c>
    </row>
    <row r="251" spans="1:8" x14ac:dyDescent="0.2">
      <c r="A251" s="3">
        <v>8008</v>
      </c>
      <c r="B251" s="3" t="s">
        <v>274</v>
      </c>
      <c r="C251" s="3" t="s">
        <v>274</v>
      </c>
      <c r="D251" s="3" t="s">
        <v>7</v>
      </c>
      <c r="E251" s="3" t="str">
        <v>Renan (BE)</v>
      </c>
      <c r="G251" s="21">
        <v>1357</v>
      </c>
      <c r="H251" s="21" t="s">
        <v>4595</v>
      </c>
    </row>
    <row r="252" spans="1:8" x14ac:dyDescent="0.2">
      <c r="A252" s="3">
        <v>8032</v>
      </c>
      <c r="B252" s="3" t="s">
        <v>274</v>
      </c>
      <c r="C252" s="3" t="s">
        <v>274</v>
      </c>
      <c r="D252" s="3" t="s">
        <v>7</v>
      </c>
      <c r="E252" s="3" t="str">
        <v>Romont (BE)</v>
      </c>
      <c r="G252" s="21">
        <v>1358</v>
      </c>
      <c r="H252" s="21" t="s">
        <v>4595</v>
      </c>
    </row>
    <row r="253" spans="1:8" x14ac:dyDescent="0.2">
      <c r="A253" s="3">
        <v>8037</v>
      </c>
      <c r="B253" s="3" t="s">
        <v>274</v>
      </c>
      <c r="C253" s="3" t="s">
        <v>274</v>
      </c>
      <c r="D253" s="3" t="s">
        <v>7</v>
      </c>
      <c r="E253" s="3" t="str">
        <v>Saint-Imier</v>
      </c>
      <c r="G253" s="21">
        <v>1372</v>
      </c>
      <c r="H253" s="21" t="s">
        <v>4592</v>
      </c>
    </row>
    <row r="254" spans="1:8" x14ac:dyDescent="0.2">
      <c r="A254" s="3">
        <v>8038</v>
      </c>
      <c r="B254" s="3" t="s">
        <v>274</v>
      </c>
      <c r="C254" s="3" t="s">
        <v>274</v>
      </c>
      <c r="D254" s="3" t="s">
        <v>7</v>
      </c>
      <c r="E254" s="3" t="str">
        <v>Sonceboz-Sombeval</v>
      </c>
      <c r="G254" s="21">
        <v>1373</v>
      </c>
      <c r="H254" s="21" t="s">
        <v>4592</v>
      </c>
    </row>
    <row r="255" spans="1:8" x14ac:dyDescent="0.2">
      <c r="A255" s="3">
        <v>8041</v>
      </c>
      <c r="B255" s="3" t="s">
        <v>274</v>
      </c>
      <c r="C255" s="3" t="s">
        <v>274</v>
      </c>
      <c r="D255" s="3" t="s">
        <v>7</v>
      </c>
      <c r="E255" s="3" t="str">
        <v>Sonvilier</v>
      </c>
      <c r="G255" s="21">
        <v>1374</v>
      </c>
      <c r="H255" s="21" t="s">
        <v>4592</v>
      </c>
    </row>
    <row r="256" spans="1:8" x14ac:dyDescent="0.2">
      <c r="A256" s="3">
        <v>8044</v>
      </c>
      <c r="B256" s="3" t="s">
        <v>274</v>
      </c>
      <c r="C256" s="3" t="s">
        <v>274</v>
      </c>
      <c r="D256" s="3" t="s">
        <v>7</v>
      </c>
      <c r="E256" s="3" t="str">
        <v>Tramelan</v>
      </c>
      <c r="G256" s="21">
        <v>1375</v>
      </c>
      <c r="H256" s="21" t="s">
        <v>4592</v>
      </c>
    </row>
    <row r="257" spans="1:8" x14ac:dyDescent="0.2">
      <c r="A257" s="3">
        <v>8045</v>
      </c>
      <c r="B257" s="3" t="s">
        <v>274</v>
      </c>
      <c r="C257" s="3" t="s">
        <v>274</v>
      </c>
      <c r="D257" s="3" t="s">
        <v>7</v>
      </c>
      <c r="E257" s="3" t="str">
        <v>Villeret</v>
      </c>
      <c r="G257" s="21">
        <v>1376</v>
      </c>
      <c r="H257" s="21" t="s">
        <v>4592</v>
      </c>
    </row>
    <row r="258" spans="1:8" x14ac:dyDescent="0.2">
      <c r="A258" s="3">
        <v>8046</v>
      </c>
      <c r="B258" s="3" t="s">
        <v>274</v>
      </c>
      <c r="C258" s="3" t="s">
        <v>274</v>
      </c>
      <c r="D258" s="3" t="s">
        <v>7</v>
      </c>
      <c r="E258" s="3" t="str">
        <v>Sauge</v>
      </c>
      <c r="G258" s="21">
        <v>1377</v>
      </c>
      <c r="H258" s="21" t="s">
        <v>4592</v>
      </c>
    </row>
    <row r="259" spans="1:8" x14ac:dyDescent="0.2">
      <c r="A259" s="3">
        <v>8047</v>
      </c>
      <c r="B259" s="3" t="s">
        <v>274</v>
      </c>
      <c r="C259" s="3" t="s">
        <v>274</v>
      </c>
      <c r="D259" s="3" t="s">
        <v>7</v>
      </c>
      <c r="E259" s="3" t="str">
        <v>Péry-La Heutte</v>
      </c>
      <c r="G259" s="21">
        <v>1400</v>
      </c>
      <c r="H259" s="21" t="s">
        <v>4592</v>
      </c>
    </row>
    <row r="260" spans="1:8" x14ac:dyDescent="0.2">
      <c r="A260" s="3">
        <v>8048</v>
      </c>
      <c r="B260" s="3" t="s">
        <v>274</v>
      </c>
      <c r="C260" s="3" t="s">
        <v>274</v>
      </c>
      <c r="D260" s="3" t="s">
        <v>7</v>
      </c>
      <c r="E260" s="3" t="str">
        <v>Brüttelen</v>
      </c>
      <c r="G260" s="21">
        <v>1404</v>
      </c>
      <c r="H260" s="21" t="s">
        <v>4593</v>
      </c>
    </row>
    <row r="261" spans="1:8" x14ac:dyDescent="0.2">
      <c r="A261" s="3">
        <v>8049</v>
      </c>
      <c r="B261" s="3" t="s">
        <v>274</v>
      </c>
      <c r="C261" s="3" t="s">
        <v>274</v>
      </c>
      <c r="D261" s="3" t="s">
        <v>7</v>
      </c>
      <c r="E261" s="3" t="str">
        <v>Erlach</v>
      </c>
      <c r="G261" s="21">
        <v>1405</v>
      </c>
      <c r="H261" s="21" t="s">
        <v>4593</v>
      </c>
    </row>
    <row r="262" spans="1:8" x14ac:dyDescent="0.2">
      <c r="A262" s="3">
        <v>8050</v>
      </c>
      <c r="B262" s="3" t="s">
        <v>274</v>
      </c>
      <c r="C262" s="3" t="s">
        <v>274</v>
      </c>
      <c r="D262" s="3" t="s">
        <v>7</v>
      </c>
      <c r="E262" s="3" t="str">
        <v>Finsterhennen</v>
      </c>
      <c r="G262" s="21">
        <v>1406</v>
      </c>
      <c r="H262" s="21" t="s">
        <v>4593</v>
      </c>
    </row>
    <row r="263" spans="1:8" x14ac:dyDescent="0.2">
      <c r="A263" s="3">
        <v>8051</v>
      </c>
      <c r="B263" s="3" t="s">
        <v>274</v>
      </c>
      <c r="C263" s="3" t="s">
        <v>274</v>
      </c>
      <c r="D263" s="3" t="s">
        <v>7</v>
      </c>
      <c r="E263" s="3" t="str">
        <v>Gals</v>
      </c>
      <c r="G263" s="21">
        <v>1407</v>
      </c>
      <c r="H263" s="21" t="s">
        <v>4593</v>
      </c>
    </row>
    <row r="264" spans="1:8" x14ac:dyDescent="0.2">
      <c r="A264" s="3">
        <v>8052</v>
      </c>
      <c r="B264" s="3" t="s">
        <v>274</v>
      </c>
      <c r="C264" s="3" t="s">
        <v>274</v>
      </c>
      <c r="D264" s="3" t="s">
        <v>7</v>
      </c>
      <c r="E264" s="3" t="str">
        <v>Gampelen</v>
      </c>
      <c r="G264" s="21">
        <v>1408</v>
      </c>
      <c r="H264" s="21" t="s">
        <v>4593</v>
      </c>
    </row>
    <row r="265" spans="1:8" x14ac:dyDescent="0.2">
      <c r="A265" s="3">
        <v>8053</v>
      </c>
      <c r="B265" s="3" t="s">
        <v>274</v>
      </c>
      <c r="C265" s="3" t="s">
        <v>274</v>
      </c>
      <c r="D265" s="3" t="s">
        <v>7</v>
      </c>
      <c r="E265" s="3" t="str">
        <v>Ins</v>
      </c>
      <c r="G265" s="21">
        <v>1409</v>
      </c>
      <c r="H265" s="21" t="s">
        <v>4593</v>
      </c>
    </row>
    <row r="266" spans="1:8" x14ac:dyDescent="0.2">
      <c r="A266" s="3">
        <v>8055</v>
      </c>
      <c r="B266" s="3" t="s">
        <v>274</v>
      </c>
      <c r="C266" s="3" t="s">
        <v>274</v>
      </c>
      <c r="D266" s="3" t="s">
        <v>7</v>
      </c>
      <c r="E266" s="3" t="str">
        <v>Lüscherz</v>
      </c>
      <c r="G266" s="21">
        <v>1410</v>
      </c>
      <c r="H266" s="21" t="s">
        <v>4593</v>
      </c>
    </row>
    <row r="267" spans="1:8" x14ac:dyDescent="0.2">
      <c r="A267" s="3">
        <v>8057</v>
      </c>
      <c r="B267" s="3" t="s">
        <v>274</v>
      </c>
      <c r="C267" s="3" t="s">
        <v>274</v>
      </c>
      <c r="D267" s="3" t="s">
        <v>7</v>
      </c>
      <c r="E267" s="3" t="str">
        <v>Müntschemier</v>
      </c>
      <c r="G267" s="21">
        <v>1412</v>
      </c>
      <c r="H267" s="21" t="s">
        <v>4593</v>
      </c>
    </row>
    <row r="268" spans="1:8" x14ac:dyDescent="0.2">
      <c r="A268" s="3">
        <v>8064</v>
      </c>
      <c r="B268" s="3" t="s">
        <v>274</v>
      </c>
      <c r="C268" s="3" t="s">
        <v>274</v>
      </c>
      <c r="D268" s="3" t="s">
        <v>7</v>
      </c>
      <c r="E268" s="3" t="str">
        <v>Siselen</v>
      </c>
      <c r="G268" s="21">
        <v>1413</v>
      </c>
      <c r="H268" s="21" t="s">
        <v>4593</v>
      </c>
    </row>
    <row r="269" spans="1:8" x14ac:dyDescent="0.2">
      <c r="A269" s="3">
        <v>8468</v>
      </c>
      <c r="B269" s="3" t="s">
        <v>275</v>
      </c>
      <c r="C269" s="3" t="s">
        <v>276</v>
      </c>
      <c r="D269" s="3" t="s">
        <v>7</v>
      </c>
      <c r="E269" s="3" t="str">
        <v>Treiten</v>
      </c>
      <c r="G269" s="21">
        <v>1415</v>
      </c>
      <c r="H269" s="21" t="s">
        <v>4593</v>
      </c>
    </row>
    <row r="270" spans="1:8" x14ac:dyDescent="0.2">
      <c r="A270" s="3">
        <v>8468</v>
      </c>
      <c r="B270" s="3" t="s">
        <v>277</v>
      </c>
      <c r="C270" s="3" t="s">
        <v>276</v>
      </c>
      <c r="D270" s="3" t="s">
        <v>7</v>
      </c>
      <c r="E270" s="3" t="str">
        <v>Tschugg</v>
      </c>
      <c r="G270" s="21">
        <v>1416</v>
      </c>
      <c r="H270" s="21" t="s">
        <v>4592</v>
      </c>
    </row>
    <row r="271" spans="1:8" x14ac:dyDescent="0.2">
      <c r="A271" s="3">
        <v>8476</v>
      </c>
      <c r="B271" s="3" t="s">
        <v>278</v>
      </c>
      <c r="C271" s="3" t="s">
        <v>276</v>
      </c>
      <c r="D271" s="3" t="s">
        <v>7</v>
      </c>
      <c r="E271" s="3" t="str">
        <v>Vinelz</v>
      </c>
      <c r="G271" s="21">
        <v>1417</v>
      </c>
      <c r="H271" s="21" t="s">
        <v>4592</v>
      </c>
    </row>
    <row r="272" spans="1:8" x14ac:dyDescent="0.2">
      <c r="A272" s="3">
        <v>8477</v>
      </c>
      <c r="B272" s="3" t="s">
        <v>279</v>
      </c>
      <c r="C272" s="3" t="s">
        <v>276</v>
      </c>
      <c r="D272" s="3" t="s">
        <v>7</v>
      </c>
      <c r="E272" s="3" t="str">
        <v>Bätterkinden</v>
      </c>
      <c r="G272" s="21">
        <v>1418</v>
      </c>
      <c r="H272" s="21" t="s">
        <v>4592</v>
      </c>
    </row>
    <row r="273" spans="1:8" x14ac:dyDescent="0.2">
      <c r="A273" s="3">
        <v>8525</v>
      </c>
      <c r="B273" s="3" t="s">
        <v>280</v>
      </c>
      <c r="C273" s="3" t="s">
        <v>276</v>
      </c>
      <c r="D273" s="3" t="s">
        <v>7</v>
      </c>
      <c r="E273" s="3" t="str">
        <v>Deisswil bei Münchenbuchsee</v>
      </c>
      <c r="G273" s="21">
        <v>1420</v>
      </c>
      <c r="H273" s="21" t="s">
        <v>4593</v>
      </c>
    </row>
    <row r="274" spans="1:8" x14ac:dyDescent="0.2">
      <c r="A274" s="3">
        <v>8804</v>
      </c>
      <c r="B274" s="3" t="s">
        <v>281</v>
      </c>
      <c r="C274" s="3" t="s">
        <v>282</v>
      </c>
      <c r="D274" s="3" t="s">
        <v>7</v>
      </c>
      <c r="E274" s="3" t="str">
        <v>Diemerswil</v>
      </c>
      <c r="G274" s="21">
        <v>1421</v>
      </c>
      <c r="H274" s="21" t="s">
        <v>4595</v>
      </c>
    </row>
    <row r="275" spans="1:8" x14ac:dyDescent="0.2">
      <c r="A275" s="3">
        <v>8820</v>
      </c>
      <c r="B275" s="3" t="s">
        <v>282</v>
      </c>
      <c r="C275" s="3" t="s">
        <v>282</v>
      </c>
      <c r="D275" s="3" t="s">
        <v>7</v>
      </c>
      <c r="E275" s="3" t="str">
        <v>Fraubrunnen</v>
      </c>
      <c r="G275" s="21">
        <v>1422</v>
      </c>
      <c r="H275" s="21" t="s">
        <v>4593</v>
      </c>
    </row>
    <row r="276" spans="1:8" x14ac:dyDescent="0.2">
      <c r="A276" s="3">
        <v>8824</v>
      </c>
      <c r="B276" s="3" t="s">
        <v>283</v>
      </c>
      <c r="C276" s="3" t="s">
        <v>282</v>
      </c>
      <c r="D276" s="3" t="s">
        <v>7</v>
      </c>
      <c r="E276" s="3" t="str">
        <v>Jegenstorf</v>
      </c>
      <c r="G276" s="21">
        <v>1423</v>
      </c>
      <c r="H276" s="21" t="s">
        <v>4593</v>
      </c>
    </row>
    <row r="277" spans="1:8" x14ac:dyDescent="0.2">
      <c r="A277" s="3">
        <v>8825</v>
      </c>
      <c r="B277" s="3" t="s">
        <v>284</v>
      </c>
      <c r="C277" s="3" t="s">
        <v>282</v>
      </c>
      <c r="D277" s="3" t="s">
        <v>7</v>
      </c>
      <c r="E277" s="3" t="str">
        <v>Iffwil</v>
      </c>
      <c r="G277" s="21">
        <v>1424</v>
      </c>
      <c r="H277" s="21" t="s">
        <v>4593</v>
      </c>
    </row>
    <row r="278" spans="1:8" x14ac:dyDescent="0.2">
      <c r="A278" s="3">
        <v>8353</v>
      </c>
      <c r="B278" s="3" t="s">
        <v>285</v>
      </c>
      <c r="C278" s="3" t="s">
        <v>285</v>
      </c>
      <c r="D278" s="3" t="s">
        <v>7</v>
      </c>
      <c r="E278" s="3" t="str">
        <v>Mattstetten</v>
      </c>
      <c r="G278" s="21">
        <v>1425</v>
      </c>
      <c r="H278" s="21" t="s">
        <v>4593</v>
      </c>
    </row>
    <row r="279" spans="1:8" x14ac:dyDescent="0.2">
      <c r="A279" s="3">
        <v>8354</v>
      </c>
      <c r="B279" s="3" t="s">
        <v>286</v>
      </c>
      <c r="C279" s="3" t="s">
        <v>285</v>
      </c>
      <c r="D279" s="3" t="s">
        <v>7</v>
      </c>
      <c r="E279" s="3" t="str">
        <v>Moosseedorf</v>
      </c>
      <c r="G279" s="21">
        <v>1426</v>
      </c>
      <c r="H279" s="21" t="s">
        <v>4593</v>
      </c>
    </row>
    <row r="280" spans="1:8" x14ac:dyDescent="0.2">
      <c r="A280" s="3">
        <v>8354</v>
      </c>
      <c r="B280" s="3" t="s">
        <v>287</v>
      </c>
      <c r="C280" s="3" t="s">
        <v>285</v>
      </c>
      <c r="D280" s="3" t="s">
        <v>7</v>
      </c>
      <c r="E280" s="3" t="str">
        <v>Münchenbuchsee</v>
      </c>
      <c r="G280" s="21">
        <v>1427</v>
      </c>
      <c r="H280" s="21" t="s">
        <v>4593</v>
      </c>
    </row>
    <row r="281" spans="1:8" x14ac:dyDescent="0.2">
      <c r="A281" s="3">
        <v>8135</v>
      </c>
      <c r="B281" s="3" t="s">
        <v>288</v>
      </c>
      <c r="C281" s="3" t="s">
        <v>289</v>
      </c>
      <c r="D281" s="3" t="s">
        <v>7</v>
      </c>
      <c r="E281" s="3" t="str">
        <v>Urtenen-Schönbühl</v>
      </c>
      <c r="G281" s="21">
        <v>1428</v>
      </c>
      <c r="H281" s="21" t="s">
        <v>4593</v>
      </c>
    </row>
    <row r="282" spans="1:8" x14ac:dyDescent="0.2">
      <c r="A282" s="3">
        <v>8135</v>
      </c>
      <c r="B282" s="3" t="s">
        <v>290</v>
      </c>
      <c r="C282" s="3" t="s">
        <v>289</v>
      </c>
      <c r="D282" s="3" t="s">
        <v>7</v>
      </c>
      <c r="E282" s="3" t="str">
        <v>Utzenstorf</v>
      </c>
      <c r="G282" s="21">
        <v>1429</v>
      </c>
      <c r="H282" s="21" t="s">
        <v>4593</v>
      </c>
    </row>
    <row r="283" spans="1:8" x14ac:dyDescent="0.2">
      <c r="A283" s="3">
        <v>8810</v>
      </c>
      <c r="B283" s="3" t="s">
        <v>289</v>
      </c>
      <c r="C283" s="3" t="s">
        <v>289</v>
      </c>
      <c r="D283" s="3" t="s">
        <v>7</v>
      </c>
      <c r="E283" s="3" t="str">
        <v>Wiggiswil</v>
      </c>
      <c r="G283" s="21">
        <v>1430</v>
      </c>
      <c r="H283" s="21" t="s">
        <v>4593</v>
      </c>
    </row>
    <row r="284" spans="1:8" x14ac:dyDescent="0.2">
      <c r="A284" s="3">
        <v>8815</v>
      </c>
      <c r="B284" s="3" t="s">
        <v>291</v>
      </c>
      <c r="C284" s="3" t="s">
        <v>289</v>
      </c>
      <c r="D284" s="3" t="s">
        <v>7</v>
      </c>
      <c r="E284" s="3" t="str">
        <v>Wiler bei Utzenstorf</v>
      </c>
      <c r="G284" s="21">
        <v>1431</v>
      </c>
      <c r="H284" s="21" t="s">
        <v>4595</v>
      </c>
    </row>
    <row r="285" spans="1:8" x14ac:dyDescent="0.2">
      <c r="A285" s="3">
        <v>8816</v>
      </c>
      <c r="B285" s="3" t="s">
        <v>292</v>
      </c>
      <c r="C285" s="3" t="s">
        <v>289</v>
      </c>
      <c r="D285" s="3" t="s">
        <v>7</v>
      </c>
      <c r="E285" s="3" t="str">
        <v>Zielebach</v>
      </c>
      <c r="G285" s="21">
        <v>1432</v>
      </c>
      <c r="H285" s="21" t="s">
        <v>4592</v>
      </c>
    </row>
    <row r="286" spans="1:8" x14ac:dyDescent="0.2">
      <c r="A286" s="3">
        <v>8307</v>
      </c>
      <c r="B286" s="3" t="s">
        <v>293</v>
      </c>
      <c r="C286" s="3" t="s">
        <v>294</v>
      </c>
      <c r="D286" s="3" t="s">
        <v>7</v>
      </c>
      <c r="E286" s="3" t="str">
        <v>Zuzwil (BE)</v>
      </c>
      <c r="G286" s="21">
        <v>1433</v>
      </c>
      <c r="H286" s="21" t="s">
        <v>4592</v>
      </c>
    </row>
    <row r="287" spans="1:8" x14ac:dyDescent="0.2">
      <c r="A287" s="3">
        <v>8307</v>
      </c>
      <c r="B287" s="3" t="s">
        <v>295</v>
      </c>
      <c r="C287" s="3" t="s">
        <v>294</v>
      </c>
      <c r="D287" s="3" t="s">
        <v>7</v>
      </c>
      <c r="E287" s="3" t="str">
        <v>Adelboden</v>
      </c>
      <c r="G287" s="21">
        <v>1434</v>
      </c>
      <c r="H287" s="21" t="s">
        <v>4592</v>
      </c>
    </row>
    <row r="288" spans="1:8" x14ac:dyDescent="0.2">
      <c r="A288" s="3">
        <v>8308</v>
      </c>
      <c r="B288" s="3" t="s">
        <v>296</v>
      </c>
      <c r="C288" s="3" t="s">
        <v>294</v>
      </c>
      <c r="D288" s="3" t="s">
        <v>7</v>
      </c>
      <c r="E288" s="3" t="str">
        <v>Aeschi bei Spiez</v>
      </c>
      <c r="G288" s="21">
        <v>1435</v>
      </c>
      <c r="H288" s="21" t="s">
        <v>4592</v>
      </c>
    </row>
    <row r="289" spans="1:8" x14ac:dyDescent="0.2">
      <c r="A289" s="3">
        <v>8308</v>
      </c>
      <c r="B289" s="3" t="s">
        <v>297</v>
      </c>
      <c r="C289" s="3" t="s">
        <v>294</v>
      </c>
      <c r="D289" s="3" t="s">
        <v>7</v>
      </c>
      <c r="E289" s="3" t="str">
        <v>Frutigen</v>
      </c>
      <c r="G289" s="21">
        <v>1436</v>
      </c>
      <c r="H289" s="21" t="s">
        <v>4592</v>
      </c>
    </row>
    <row r="290" spans="1:8" x14ac:dyDescent="0.2">
      <c r="A290" s="3">
        <v>8314</v>
      </c>
      <c r="B290" s="3" t="s">
        <v>298</v>
      </c>
      <c r="C290" s="3" t="s">
        <v>294</v>
      </c>
      <c r="D290" s="3" t="s">
        <v>7</v>
      </c>
      <c r="E290" s="3" t="str">
        <v>Kandergrund</v>
      </c>
      <c r="G290" s="21">
        <v>1437</v>
      </c>
      <c r="H290" s="21" t="s">
        <v>4592</v>
      </c>
    </row>
    <row r="291" spans="1:8" x14ac:dyDescent="0.2">
      <c r="A291" s="3">
        <v>8493</v>
      </c>
      <c r="B291" s="3" t="s">
        <v>299</v>
      </c>
      <c r="C291" s="3" t="s">
        <v>300</v>
      </c>
      <c r="D291" s="3" t="s">
        <v>7</v>
      </c>
      <c r="E291" s="3" t="str">
        <v>Kandersteg</v>
      </c>
      <c r="G291" s="21">
        <v>1438</v>
      </c>
      <c r="H291" s="21" t="s">
        <v>4592</v>
      </c>
    </row>
    <row r="292" spans="1:8" x14ac:dyDescent="0.2">
      <c r="A292" s="3">
        <v>8494</v>
      </c>
      <c r="B292" s="3" t="s">
        <v>300</v>
      </c>
      <c r="C292" s="3" t="s">
        <v>300</v>
      </c>
      <c r="D292" s="3" t="s">
        <v>7</v>
      </c>
      <c r="E292" s="3" t="str">
        <v>Krattigen</v>
      </c>
      <c r="G292" s="21">
        <v>1439</v>
      </c>
      <c r="H292" s="21" t="s">
        <v>4595</v>
      </c>
    </row>
    <row r="293" spans="1:8" x14ac:dyDescent="0.2">
      <c r="A293" s="3">
        <v>8499</v>
      </c>
      <c r="B293" s="3" t="s">
        <v>301</v>
      </c>
      <c r="C293" s="3" t="s">
        <v>300</v>
      </c>
      <c r="D293" s="3" t="s">
        <v>7</v>
      </c>
      <c r="E293" s="3" t="str">
        <v>Reichenbach im Kandertal</v>
      </c>
      <c r="G293" s="21">
        <v>1441</v>
      </c>
      <c r="H293" s="21" t="s">
        <v>4593</v>
      </c>
    </row>
    <row r="294" spans="1:8" x14ac:dyDescent="0.2">
      <c r="A294" s="3">
        <v>8542</v>
      </c>
      <c r="B294" s="3" t="s">
        <v>302</v>
      </c>
      <c r="C294" s="3" t="s">
        <v>302</v>
      </c>
      <c r="D294" s="3" t="s">
        <v>7</v>
      </c>
      <c r="E294" s="3" t="str">
        <v>Beatenberg</v>
      </c>
      <c r="G294" s="21">
        <v>1442</v>
      </c>
      <c r="H294" s="21" t="s">
        <v>4592</v>
      </c>
    </row>
    <row r="295" spans="1:8" x14ac:dyDescent="0.2">
      <c r="A295" s="3">
        <v>8543</v>
      </c>
      <c r="B295" s="3" t="s">
        <v>303</v>
      </c>
      <c r="C295" s="3" t="s">
        <v>302</v>
      </c>
      <c r="D295" s="3" t="s">
        <v>7</v>
      </c>
      <c r="E295" s="3" t="str">
        <v>Bönigen</v>
      </c>
      <c r="G295" s="21">
        <v>1443</v>
      </c>
      <c r="H295" s="21" t="s">
        <v>4593</v>
      </c>
    </row>
    <row r="296" spans="1:8" x14ac:dyDescent="0.2">
      <c r="A296" s="3">
        <v>8543</v>
      </c>
      <c r="B296" s="3" t="s">
        <v>304</v>
      </c>
      <c r="C296" s="3" t="s">
        <v>302</v>
      </c>
      <c r="D296" s="3" t="s">
        <v>7</v>
      </c>
      <c r="E296" s="3" t="str">
        <v>Brienz (BE)</v>
      </c>
      <c r="G296" s="21">
        <v>1445</v>
      </c>
      <c r="H296" s="21" t="s">
        <v>4595</v>
      </c>
    </row>
    <row r="297" spans="1:8" x14ac:dyDescent="0.2">
      <c r="A297" s="3">
        <v>8543</v>
      </c>
      <c r="B297" s="3" t="s">
        <v>305</v>
      </c>
      <c r="C297" s="3" t="s">
        <v>302</v>
      </c>
      <c r="D297" s="3" t="s">
        <v>7</v>
      </c>
      <c r="E297" s="3" t="str">
        <v>Brienzwiler</v>
      </c>
      <c r="G297" s="21">
        <v>1446</v>
      </c>
      <c r="H297" s="21" t="s">
        <v>4595</v>
      </c>
    </row>
    <row r="298" spans="1:8" x14ac:dyDescent="0.2">
      <c r="A298" s="3">
        <v>8544</v>
      </c>
      <c r="B298" s="3" t="s">
        <v>306</v>
      </c>
      <c r="C298" s="3" t="s">
        <v>302</v>
      </c>
      <c r="D298" s="3" t="s">
        <v>7</v>
      </c>
      <c r="E298" s="3" t="str">
        <v>Därligen</v>
      </c>
      <c r="G298" s="21">
        <v>1450</v>
      </c>
      <c r="H298" s="21" t="s">
        <v>4595</v>
      </c>
    </row>
    <row r="299" spans="1:8" x14ac:dyDescent="0.2">
      <c r="A299" s="3">
        <v>8546</v>
      </c>
      <c r="B299" s="3" t="s">
        <v>307</v>
      </c>
      <c r="C299" s="3" t="s">
        <v>302</v>
      </c>
      <c r="D299" s="3" t="s">
        <v>7</v>
      </c>
      <c r="E299" s="3" t="str">
        <v>Grindelwald</v>
      </c>
      <c r="G299" s="21">
        <v>1452</v>
      </c>
      <c r="H299" s="21" t="s">
        <v>4595</v>
      </c>
    </row>
    <row r="300" spans="1:8" x14ac:dyDescent="0.2">
      <c r="A300" s="3">
        <v>3270</v>
      </c>
      <c r="B300" s="3" t="s">
        <v>308</v>
      </c>
      <c r="C300" s="3" t="s">
        <v>308</v>
      </c>
      <c r="D300" s="3" t="s">
        <v>309</v>
      </c>
      <c r="E300" s="3" t="str">
        <v>Gsteigwiler</v>
      </c>
      <c r="G300" s="21">
        <v>1453</v>
      </c>
      <c r="H300" s="21" t="s">
        <v>4595</v>
      </c>
    </row>
    <row r="301" spans="1:8" x14ac:dyDescent="0.2">
      <c r="A301" s="3">
        <v>3282</v>
      </c>
      <c r="B301" s="3" t="s">
        <v>310</v>
      </c>
      <c r="C301" s="3" t="s">
        <v>311</v>
      </c>
      <c r="D301" s="3" t="s">
        <v>309</v>
      </c>
      <c r="E301" s="3" t="str">
        <v>Gündlischwand</v>
      </c>
      <c r="G301" s="21">
        <v>1454</v>
      </c>
      <c r="H301" s="21" t="s">
        <v>4595</v>
      </c>
    </row>
    <row r="302" spans="1:8" x14ac:dyDescent="0.2">
      <c r="A302" s="3">
        <v>3257</v>
      </c>
      <c r="B302" s="3" t="s">
        <v>312</v>
      </c>
      <c r="C302" s="3" t="s">
        <v>312</v>
      </c>
      <c r="D302" s="3" t="s">
        <v>309</v>
      </c>
      <c r="E302" s="3" t="str">
        <v>Habkern</v>
      </c>
      <c r="G302" s="21">
        <v>1462</v>
      </c>
      <c r="H302" s="21" t="s">
        <v>4593</v>
      </c>
    </row>
    <row r="303" spans="1:8" x14ac:dyDescent="0.2">
      <c r="A303" s="3">
        <v>3257</v>
      </c>
      <c r="B303" s="3" t="s">
        <v>313</v>
      </c>
      <c r="C303" s="3" t="s">
        <v>312</v>
      </c>
      <c r="D303" s="3" t="s">
        <v>309</v>
      </c>
      <c r="E303" s="3" t="str">
        <v>Hofstetten bei Brienz</v>
      </c>
      <c r="G303" s="21">
        <v>1463</v>
      </c>
      <c r="H303" s="21" t="s">
        <v>4593</v>
      </c>
    </row>
    <row r="304" spans="1:8" x14ac:dyDescent="0.2">
      <c r="A304" s="3">
        <v>3262</v>
      </c>
      <c r="B304" s="3" t="s">
        <v>314</v>
      </c>
      <c r="C304" s="3" t="s">
        <v>312</v>
      </c>
      <c r="D304" s="3" t="s">
        <v>309</v>
      </c>
      <c r="E304" s="3" t="str">
        <v>Interlaken</v>
      </c>
      <c r="G304" s="21">
        <v>1464</v>
      </c>
      <c r="H304" s="21" t="s">
        <v>4593</v>
      </c>
    </row>
    <row r="305" spans="1:8" x14ac:dyDescent="0.2">
      <c r="A305" s="3">
        <v>3207</v>
      </c>
      <c r="B305" s="3" t="s">
        <v>315</v>
      </c>
      <c r="C305" s="3" t="s">
        <v>316</v>
      </c>
      <c r="D305" s="3" t="s">
        <v>309</v>
      </c>
      <c r="E305" s="3" t="str">
        <v>Iseltwald</v>
      </c>
      <c r="G305" s="21">
        <v>1468</v>
      </c>
      <c r="H305" s="21" t="s">
        <v>4593</v>
      </c>
    </row>
    <row r="306" spans="1:8" x14ac:dyDescent="0.2">
      <c r="A306" s="3">
        <v>3283</v>
      </c>
      <c r="B306" s="3" t="s">
        <v>316</v>
      </c>
      <c r="C306" s="3" t="s">
        <v>316</v>
      </c>
      <c r="D306" s="3" t="s">
        <v>309</v>
      </c>
      <c r="E306" s="3" t="str">
        <v>Lauterbrunnen</v>
      </c>
      <c r="G306" s="21">
        <v>1470</v>
      </c>
      <c r="H306" s="21" t="s">
        <v>4593</v>
      </c>
    </row>
    <row r="307" spans="1:8" x14ac:dyDescent="0.2">
      <c r="A307" s="3">
        <v>3283</v>
      </c>
      <c r="B307" s="3" t="s">
        <v>317</v>
      </c>
      <c r="C307" s="3" t="s">
        <v>316</v>
      </c>
      <c r="D307" s="3" t="s">
        <v>309</v>
      </c>
      <c r="E307" s="3" t="str">
        <v>Leissigen</v>
      </c>
      <c r="G307" s="21">
        <v>1473</v>
      </c>
      <c r="H307" s="21" t="s">
        <v>4593</v>
      </c>
    </row>
    <row r="308" spans="1:8" x14ac:dyDescent="0.2">
      <c r="A308" s="3">
        <v>3273</v>
      </c>
      <c r="B308" s="3" t="s">
        <v>318</v>
      </c>
      <c r="C308" s="3" t="s">
        <v>318</v>
      </c>
      <c r="D308" s="3" t="s">
        <v>309</v>
      </c>
      <c r="E308" s="3" t="str">
        <v>Lütschental</v>
      </c>
      <c r="G308" s="21">
        <v>1474</v>
      </c>
      <c r="H308" s="21" t="s">
        <v>4593</v>
      </c>
    </row>
    <row r="309" spans="1:8" x14ac:dyDescent="0.2">
      <c r="A309" s="3">
        <v>3250</v>
      </c>
      <c r="B309" s="3" t="s">
        <v>319</v>
      </c>
      <c r="C309" s="3" t="s">
        <v>319</v>
      </c>
      <c r="D309" s="3" t="s">
        <v>309</v>
      </c>
      <c r="E309" s="3" t="str">
        <v>Matten bei Interlaken</v>
      </c>
      <c r="G309" s="21">
        <v>1475</v>
      </c>
      <c r="H309" s="21" t="s">
        <v>4593</v>
      </c>
    </row>
    <row r="310" spans="1:8" x14ac:dyDescent="0.2">
      <c r="A310" s="3">
        <v>3292</v>
      </c>
      <c r="B310" s="3" t="s">
        <v>320</v>
      </c>
      <c r="C310" s="3" t="s">
        <v>319</v>
      </c>
      <c r="D310" s="3" t="s">
        <v>309</v>
      </c>
      <c r="E310" s="3" t="str">
        <v>Niederried bei Interlaken</v>
      </c>
      <c r="G310" s="21">
        <v>1482</v>
      </c>
      <c r="H310" s="21" t="s">
        <v>4593</v>
      </c>
    </row>
    <row r="311" spans="1:8" x14ac:dyDescent="0.2">
      <c r="A311" s="3">
        <v>3042</v>
      </c>
      <c r="B311" s="3" t="s">
        <v>321</v>
      </c>
      <c r="C311" s="3" t="s">
        <v>322</v>
      </c>
      <c r="D311" s="3" t="s">
        <v>309</v>
      </c>
      <c r="E311" s="3" t="str">
        <v>Oberried am Brienzersee</v>
      </c>
      <c r="G311" s="21">
        <v>1483</v>
      </c>
      <c r="H311" s="21" t="s">
        <v>4593</v>
      </c>
    </row>
    <row r="312" spans="1:8" x14ac:dyDescent="0.2">
      <c r="A312" s="3">
        <v>3045</v>
      </c>
      <c r="B312" s="3" t="s">
        <v>322</v>
      </c>
      <c r="C312" s="3" t="s">
        <v>322</v>
      </c>
      <c r="D312" s="3" t="s">
        <v>309</v>
      </c>
      <c r="E312" s="3" t="str">
        <v>Ringgenberg (BE)</v>
      </c>
      <c r="G312" s="21">
        <v>1484</v>
      </c>
      <c r="H312" s="21" t="s">
        <v>4593</v>
      </c>
    </row>
    <row r="313" spans="1:8" x14ac:dyDescent="0.2">
      <c r="A313" s="3">
        <v>3046</v>
      </c>
      <c r="B313" s="3" t="s">
        <v>323</v>
      </c>
      <c r="C313" s="3" t="s">
        <v>322</v>
      </c>
      <c r="D313" s="3" t="s">
        <v>309</v>
      </c>
      <c r="E313" s="3" t="str">
        <v>Saxeten</v>
      </c>
      <c r="G313" s="21">
        <v>1485</v>
      </c>
      <c r="H313" s="21" t="s">
        <v>4593</v>
      </c>
    </row>
    <row r="314" spans="1:8" x14ac:dyDescent="0.2">
      <c r="A314" s="3">
        <v>3036</v>
      </c>
      <c r="B314" s="3" t="s">
        <v>324</v>
      </c>
      <c r="C314" s="3" t="s">
        <v>325</v>
      </c>
      <c r="D314" s="3" t="s">
        <v>309</v>
      </c>
      <c r="E314" s="3" t="str">
        <v>Schwanden bei Brienz</v>
      </c>
      <c r="G314" s="21">
        <v>1486</v>
      </c>
      <c r="H314" s="21" t="s">
        <v>4593</v>
      </c>
    </row>
    <row r="315" spans="1:8" x14ac:dyDescent="0.2">
      <c r="A315" s="3">
        <v>3271</v>
      </c>
      <c r="B315" s="3" t="s">
        <v>326</v>
      </c>
      <c r="C315" s="3" t="s">
        <v>325</v>
      </c>
      <c r="D315" s="3" t="s">
        <v>309</v>
      </c>
      <c r="E315" s="3" t="str">
        <v>Unterseen</v>
      </c>
      <c r="G315" s="21">
        <v>1489</v>
      </c>
      <c r="H315" s="21" t="s">
        <v>4593</v>
      </c>
    </row>
    <row r="316" spans="1:8" x14ac:dyDescent="0.2">
      <c r="A316" s="3">
        <v>3053</v>
      </c>
      <c r="B316" s="3" t="s">
        <v>327</v>
      </c>
      <c r="C316" s="3" t="s">
        <v>328</v>
      </c>
      <c r="D316" s="3" t="s">
        <v>309</v>
      </c>
      <c r="E316" s="3" t="str">
        <v>Wilderswil</v>
      </c>
      <c r="G316" s="21">
        <v>1509</v>
      </c>
      <c r="H316" s="21" t="s">
        <v>4592</v>
      </c>
    </row>
    <row r="317" spans="1:8" x14ac:dyDescent="0.2">
      <c r="A317" s="3">
        <v>3251</v>
      </c>
      <c r="B317" s="3" t="s">
        <v>329</v>
      </c>
      <c r="C317" s="3" t="s">
        <v>328</v>
      </c>
      <c r="D317" s="3" t="s">
        <v>309</v>
      </c>
      <c r="E317" s="3" t="str">
        <v>Arni (BE)</v>
      </c>
      <c r="G317" s="21">
        <v>1510</v>
      </c>
      <c r="H317" s="21" t="s">
        <v>4592</v>
      </c>
    </row>
    <row r="318" spans="1:8" x14ac:dyDescent="0.2">
      <c r="A318" s="3">
        <v>3255</v>
      </c>
      <c r="B318" s="3" t="s">
        <v>330</v>
      </c>
      <c r="C318" s="3" t="s">
        <v>328</v>
      </c>
      <c r="D318" s="3" t="s">
        <v>309</v>
      </c>
      <c r="E318" s="3" t="str">
        <v>Biglen</v>
      </c>
      <c r="G318" s="21">
        <v>1512</v>
      </c>
      <c r="H318" s="21" t="s">
        <v>4593</v>
      </c>
    </row>
    <row r="319" spans="1:8" x14ac:dyDescent="0.2">
      <c r="A319" s="3">
        <v>3256</v>
      </c>
      <c r="B319" s="3" t="s">
        <v>331</v>
      </c>
      <c r="C319" s="3" t="s">
        <v>328</v>
      </c>
      <c r="D319" s="3" t="s">
        <v>309</v>
      </c>
      <c r="E319" s="3" t="str">
        <v>Bowil</v>
      </c>
      <c r="G319" s="21">
        <v>1513</v>
      </c>
      <c r="H319" s="21" t="s">
        <v>4592</v>
      </c>
    </row>
    <row r="320" spans="1:8" x14ac:dyDescent="0.2">
      <c r="A320" s="3">
        <v>3256</v>
      </c>
      <c r="B320" s="3" t="s">
        <v>332</v>
      </c>
      <c r="C320" s="3" t="s">
        <v>328</v>
      </c>
      <c r="D320" s="3" t="s">
        <v>309</v>
      </c>
      <c r="E320" s="3" t="str">
        <v>Brenzikofen</v>
      </c>
      <c r="G320" s="21">
        <v>1514</v>
      </c>
      <c r="H320" s="21" t="s">
        <v>4593</v>
      </c>
    </row>
    <row r="321" spans="1:8" x14ac:dyDescent="0.2">
      <c r="A321" s="3">
        <v>3256</v>
      </c>
      <c r="B321" s="3" t="s">
        <v>333</v>
      </c>
      <c r="C321" s="3" t="s">
        <v>328</v>
      </c>
      <c r="D321" s="3" t="s">
        <v>309</v>
      </c>
      <c r="E321" s="3" t="str">
        <v>Freimettigen</v>
      </c>
      <c r="G321" s="21">
        <v>1515</v>
      </c>
      <c r="H321" s="21" t="s">
        <v>4593</v>
      </c>
    </row>
    <row r="322" spans="1:8" x14ac:dyDescent="0.2">
      <c r="A322" s="3">
        <v>3054</v>
      </c>
      <c r="B322" s="3" t="s">
        <v>334</v>
      </c>
      <c r="C322" s="3" t="s">
        <v>334</v>
      </c>
      <c r="D322" s="3" t="s">
        <v>309</v>
      </c>
      <c r="E322" s="3" t="str">
        <v>Grosshöchstetten</v>
      </c>
      <c r="G322" s="21">
        <v>1521</v>
      </c>
      <c r="H322" s="21" t="s">
        <v>4593</v>
      </c>
    </row>
    <row r="323" spans="1:8" x14ac:dyDescent="0.2">
      <c r="A323" s="3">
        <v>3035</v>
      </c>
      <c r="B323" s="3" t="s">
        <v>335</v>
      </c>
      <c r="C323" s="3" t="s">
        <v>336</v>
      </c>
      <c r="D323" s="3" t="s">
        <v>309</v>
      </c>
      <c r="E323" s="3" t="str">
        <v>Häutligen</v>
      </c>
      <c r="G323" s="21">
        <v>1522</v>
      </c>
      <c r="H323" s="21" t="s">
        <v>4593</v>
      </c>
    </row>
    <row r="324" spans="1:8" x14ac:dyDescent="0.2">
      <c r="A324" s="3">
        <v>3266</v>
      </c>
      <c r="B324" s="3" t="s">
        <v>337</v>
      </c>
      <c r="C324" s="3" t="s">
        <v>336</v>
      </c>
      <c r="D324" s="3" t="s">
        <v>309</v>
      </c>
      <c r="E324" s="3" t="str">
        <v>Herbligen</v>
      </c>
      <c r="G324" s="21">
        <v>1523</v>
      </c>
      <c r="H324" s="21" t="s">
        <v>4593</v>
      </c>
    </row>
    <row r="325" spans="1:8" x14ac:dyDescent="0.2">
      <c r="A325" s="3">
        <v>3267</v>
      </c>
      <c r="B325" s="3" t="s">
        <v>338</v>
      </c>
      <c r="C325" s="3" t="s">
        <v>336</v>
      </c>
      <c r="D325" s="3" t="s">
        <v>309</v>
      </c>
      <c r="E325" s="3" t="str">
        <v>Kiesen</v>
      </c>
      <c r="G325" s="21">
        <v>1524</v>
      </c>
      <c r="H325" s="21" t="s">
        <v>4593</v>
      </c>
    </row>
    <row r="326" spans="1:8" x14ac:dyDescent="0.2">
      <c r="A326" s="3">
        <v>3268</v>
      </c>
      <c r="B326" s="3" t="s">
        <v>339</v>
      </c>
      <c r="C326" s="3" t="s">
        <v>336</v>
      </c>
      <c r="D326" s="3" t="s">
        <v>309</v>
      </c>
      <c r="E326" s="3" t="str">
        <v>Konolfingen</v>
      </c>
      <c r="G326" s="21">
        <v>1525</v>
      </c>
      <c r="H326" s="21" t="s">
        <v>4593</v>
      </c>
    </row>
    <row r="327" spans="1:8" x14ac:dyDescent="0.2">
      <c r="A327" s="3">
        <v>4912</v>
      </c>
      <c r="B327" s="3" t="s">
        <v>340</v>
      </c>
      <c r="C327" s="3" t="s">
        <v>340</v>
      </c>
      <c r="D327" s="3" t="s">
        <v>309</v>
      </c>
      <c r="E327" s="3" t="str">
        <v>Landiswil</v>
      </c>
      <c r="G327" s="21">
        <v>1526</v>
      </c>
      <c r="H327" s="21" t="s">
        <v>4593</v>
      </c>
    </row>
    <row r="328" spans="1:8" x14ac:dyDescent="0.2">
      <c r="A328" s="3">
        <v>4944</v>
      </c>
      <c r="B328" s="3" t="s">
        <v>341</v>
      </c>
      <c r="C328" s="3" t="s">
        <v>341</v>
      </c>
      <c r="D328" s="3" t="s">
        <v>309</v>
      </c>
      <c r="E328" s="3" t="str">
        <v>Linden</v>
      </c>
      <c r="G328" s="21">
        <v>1527</v>
      </c>
      <c r="H328" s="21" t="s">
        <v>4593</v>
      </c>
    </row>
    <row r="329" spans="1:8" x14ac:dyDescent="0.2">
      <c r="A329" s="3">
        <v>4913</v>
      </c>
      <c r="B329" s="3" t="s">
        <v>342</v>
      </c>
      <c r="C329" s="3" t="s">
        <v>342</v>
      </c>
      <c r="D329" s="3" t="s">
        <v>309</v>
      </c>
      <c r="E329" s="3" t="str">
        <v>Mirchel</v>
      </c>
      <c r="G329" s="21">
        <v>1528</v>
      </c>
      <c r="H329" s="21" t="s">
        <v>4593</v>
      </c>
    </row>
    <row r="330" spans="1:8" x14ac:dyDescent="0.2">
      <c r="A330" s="3">
        <v>3368</v>
      </c>
      <c r="B330" s="3" t="s">
        <v>343</v>
      </c>
      <c r="C330" s="3" t="s">
        <v>343</v>
      </c>
      <c r="D330" s="3" t="s">
        <v>309</v>
      </c>
      <c r="E330" s="3" t="str">
        <v>Münsingen</v>
      </c>
      <c r="G330" s="21">
        <v>1529</v>
      </c>
      <c r="H330" s="21" t="s">
        <v>4593</v>
      </c>
    </row>
    <row r="331" spans="1:8" x14ac:dyDescent="0.2">
      <c r="A331" s="3">
        <v>4917</v>
      </c>
      <c r="B331" s="3" t="s">
        <v>344</v>
      </c>
      <c r="C331" s="3" t="s">
        <v>345</v>
      </c>
      <c r="D331" s="3" t="s">
        <v>309</v>
      </c>
      <c r="E331" s="3" t="str">
        <v>Niederhünigen</v>
      </c>
      <c r="G331" s="21">
        <v>1530</v>
      </c>
      <c r="H331" s="21" t="s">
        <v>4593</v>
      </c>
    </row>
    <row r="332" spans="1:8" x14ac:dyDescent="0.2">
      <c r="A332" s="3">
        <v>4955</v>
      </c>
      <c r="B332" s="3" t="s">
        <v>346</v>
      </c>
      <c r="C332" s="3" t="s">
        <v>346</v>
      </c>
      <c r="D332" s="3" t="s">
        <v>309</v>
      </c>
      <c r="E332" s="3" t="str">
        <v>Oberdiessbach</v>
      </c>
      <c r="G332" s="21">
        <v>1532</v>
      </c>
      <c r="H332" s="21" t="s">
        <v>4593</v>
      </c>
    </row>
    <row r="333" spans="1:8" x14ac:dyDescent="0.2">
      <c r="A333" s="3">
        <v>4900</v>
      </c>
      <c r="B333" s="3" t="s">
        <v>347</v>
      </c>
      <c r="C333" s="3" t="s">
        <v>347</v>
      </c>
      <c r="D333" s="3" t="s">
        <v>309</v>
      </c>
      <c r="E333" s="3" t="str">
        <v>Oberthal</v>
      </c>
      <c r="G333" s="21">
        <v>1533</v>
      </c>
      <c r="H333" s="21" t="s">
        <v>4593</v>
      </c>
    </row>
    <row r="334" spans="1:8" x14ac:dyDescent="0.2">
      <c r="A334" s="3">
        <v>4916</v>
      </c>
      <c r="B334" s="3" t="s">
        <v>348</v>
      </c>
      <c r="C334" s="3" t="s">
        <v>347</v>
      </c>
      <c r="D334" s="3" t="s">
        <v>309</v>
      </c>
      <c r="E334" s="3" t="str">
        <v>Oppligen</v>
      </c>
      <c r="G334" s="21">
        <v>1534</v>
      </c>
      <c r="H334" s="21" t="s">
        <v>4593</v>
      </c>
    </row>
    <row r="335" spans="1:8" x14ac:dyDescent="0.2">
      <c r="A335" s="3">
        <v>4924</v>
      </c>
      <c r="B335" s="3" t="s">
        <v>349</v>
      </c>
      <c r="C335" s="3" t="s">
        <v>347</v>
      </c>
      <c r="D335" s="3" t="s">
        <v>309</v>
      </c>
      <c r="E335" s="3" t="str">
        <v>Rubigen</v>
      </c>
      <c r="G335" s="21">
        <v>1535</v>
      </c>
      <c r="H335" s="21" t="s">
        <v>4593</v>
      </c>
    </row>
    <row r="336" spans="1:8" x14ac:dyDescent="0.2">
      <c r="A336" s="3">
        <v>4932</v>
      </c>
      <c r="B336" s="3" t="s">
        <v>350</v>
      </c>
      <c r="C336" s="3" t="s">
        <v>350</v>
      </c>
      <c r="D336" s="3" t="s">
        <v>309</v>
      </c>
      <c r="E336" s="3" t="str">
        <v>Walkringen</v>
      </c>
      <c r="G336" s="21">
        <v>1536</v>
      </c>
      <c r="H336" s="21" t="s">
        <v>4593</v>
      </c>
    </row>
    <row r="337" spans="1:8" x14ac:dyDescent="0.2">
      <c r="A337" s="3">
        <v>4932</v>
      </c>
      <c r="B337" s="3" t="s">
        <v>351</v>
      </c>
      <c r="C337" s="3" t="s">
        <v>352</v>
      </c>
      <c r="D337" s="3" t="s">
        <v>309</v>
      </c>
      <c r="E337" s="3" t="str">
        <v>Worb</v>
      </c>
      <c r="G337" s="21">
        <v>1537</v>
      </c>
      <c r="H337" s="21" t="s">
        <v>4593</v>
      </c>
    </row>
    <row r="338" spans="1:8" x14ac:dyDescent="0.2">
      <c r="A338" s="3">
        <v>4934</v>
      </c>
      <c r="B338" s="3" t="s">
        <v>352</v>
      </c>
      <c r="C338" s="3" t="s">
        <v>352</v>
      </c>
      <c r="D338" s="3" t="s">
        <v>309</v>
      </c>
      <c r="E338" s="3" t="str">
        <v>Zäziwil</v>
      </c>
      <c r="G338" s="21">
        <v>1538</v>
      </c>
      <c r="H338" s="21" t="s">
        <v>4593</v>
      </c>
    </row>
    <row r="339" spans="1:8" x14ac:dyDescent="0.2">
      <c r="A339" s="3">
        <v>4935</v>
      </c>
      <c r="B339" s="3" t="s">
        <v>353</v>
      </c>
      <c r="C339" s="3" t="s">
        <v>352</v>
      </c>
      <c r="D339" s="3" t="s">
        <v>309</v>
      </c>
      <c r="E339" s="3" t="str">
        <v>Oberhünigen</v>
      </c>
      <c r="G339" s="21">
        <v>1541</v>
      </c>
      <c r="H339" s="21" t="s">
        <v>4593</v>
      </c>
    </row>
    <row r="340" spans="1:8" x14ac:dyDescent="0.2">
      <c r="A340" s="3">
        <v>4936</v>
      </c>
      <c r="B340" s="3" t="s">
        <v>354</v>
      </c>
      <c r="C340" s="3" t="s">
        <v>352</v>
      </c>
      <c r="D340" s="3" t="s">
        <v>309</v>
      </c>
      <c r="E340" s="3" t="str">
        <v>Allmendingen</v>
      </c>
      <c r="G340" s="21">
        <v>1542</v>
      </c>
      <c r="H340" s="21" t="s">
        <v>4593</v>
      </c>
    </row>
    <row r="341" spans="1:8" x14ac:dyDescent="0.2">
      <c r="A341" s="3">
        <v>4917</v>
      </c>
      <c r="B341" s="3" t="s">
        <v>355</v>
      </c>
      <c r="C341" s="3" t="s">
        <v>355</v>
      </c>
      <c r="D341" s="3" t="s">
        <v>309</v>
      </c>
      <c r="E341" s="3" t="str">
        <v>Wichtrach</v>
      </c>
      <c r="G341" s="21">
        <v>1543</v>
      </c>
      <c r="H341" s="21" t="s">
        <v>4593</v>
      </c>
    </row>
    <row r="342" spans="1:8" x14ac:dyDescent="0.2">
      <c r="A342" s="3">
        <v>4943</v>
      </c>
      <c r="B342" s="3" t="s">
        <v>356</v>
      </c>
      <c r="C342" s="3" t="s">
        <v>356</v>
      </c>
      <c r="D342" s="3" t="s">
        <v>309</v>
      </c>
      <c r="E342" s="3" t="str">
        <v>Ferenbalm</v>
      </c>
      <c r="G342" s="21">
        <v>1544</v>
      </c>
      <c r="H342" s="21" t="s">
        <v>4596</v>
      </c>
    </row>
    <row r="343" spans="1:8" x14ac:dyDescent="0.2">
      <c r="A343" s="3">
        <v>4919</v>
      </c>
      <c r="B343" s="3" t="s">
        <v>357</v>
      </c>
      <c r="C343" s="3" t="s">
        <v>357</v>
      </c>
      <c r="D343" s="3" t="s">
        <v>309</v>
      </c>
      <c r="E343" s="3" t="str">
        <v>Frauenkappelen</v>
      </c>
      <c r="G343" s="21">
        <v>1545</v>
      </c>
      <c r="H343" s="21" t="s">
        <v>4596</v>
      </c>
    </row>
    <row r="344" spans="1:8" x14ac:dyDescent="0.2">
      <c r="A344" s="3">
        <v>4914</v>
      </c>
      <c r="B344" s="3" t="s">
        <v>358</v>
      </c>
      <c r="C344" s="3" t="s">
        <v>359</v>
      </c>
      <c r="D344" s="3" t="s">
        <v>309</v>
      </c>
      <c r="E344" s="3" t="str">
        <v>Gurbrü</v>
      </c>
      <c r="G344" s="21">
        <v>1551</v>
      </c>
      <c r="H344" s="21" t="s">
        <v>4593</v>
      </c>
    </row>
    <row r="345" spans="1:8" x14ac:dyDescent="0.2">
      <c r="A345" s="3">
        <v>4938</v>
      </c>
      <c r="B345" s="3" t="s">
        <v>360</v>
      </c>
      <c r="C345" s="3" t="s">
        <v>360</v>
      </c>
      <c r="D345" s="3" t="s">
        <v>309</v>
      </c>
      <c r="E345" s="3" t="str">
        <v>Kriechenwil</v>
      </c>
      <c r="G345" s="21">
        <v>1552</v>
      </c>
      <c r="H345" s="21" t="s">
        <v>4593</v>
      </c>
    </row>
    <row r="346" spans="1:8" x14ac:dyDescent="0.2">
      <c r="A346" s="3">
        <v>4938</v>
      </c>
      <c r="B346" s="3" t="s">
        <v>361</v>
      </c>
      <c r="C346" s="3" t="s">
        <v>361</v>
      </c>
      <c r="D346" s="3" t="s">
        <v>309</v>
      </c>
      <c r="E346" s="3" t="str">
        <v>Laupen</v>
      </c>
      <c r="G346" s="21">
        <v>1553</v>
      </c>
      <c r="H346" s="21" t="s">
        <v>4593</v>
      </c>
    </row>
    <row r="347" spans="1:8" x14ac:dyDescent="0.2">
      <c r="A347" s="3">
        <v>4933</v>
      </c>
      <c r="B347" s="3" t="s">
        <v>362</v>
      </c>
      <c r="C347" s="3" t="s">
        <v>362</v>
      </c>
      <c r="D347" s="3" t="s">
        <v>309</v>
      </c>
      <c r="E347" s="3" t="str">
        <v>Mühleberg</v>
      </c>
      <c r="G347" s="21">
        <v>1554</v>
      </c>
      <c r="H347" s="21" t="s">
        <v>4593</v>
      </c>
    </row>
    <row r="348" spans="1:8" x14ac:dyDescent="0.2">
      <c r="A348" s="3">
        <v>4911</v>
      </c>
      <c r="B348" s="3" t="s">
        <v>363</v>
      </c>
      <c r="C348" s="3" t="s">
        <v>363</v>
      </c>
      <c r="D348" s="3" t="s">
        <v>309</v>
      </c>
      <c r="E348" s="3" t="str">
        <v>Münchenwiler</v>
      </c>
      <c r="G348" s="21">
        <v>1555</v>
      </c>
      <c r="H348" s="21" t="s">
        <v>4593</v>
      </c>
    </row>
    <row r="349" spans="1:8" x14ac:dyDescent="0.2">
      <c r="A349" s="3">
        <v>4922</v>
      </c>
      <c r="B349" s="3" t="s">
        <v>364</v>
      </c>
      <c r="C349" s="3" t="s">
        <v>365</v>
      </c>
      <c r="D349" s="3" t="s">
        <v>309</v>
      </c>
      <c r="E349" s="3" t="str">
        <v>Neuenegg</v>
      </c>
      <c r="G349" s="21">
        <v>1562</v>
      </c>
      <c r="H349" s="21" t="s">
        <v>4593</v>
      </c>
    </row>
    <row r="350" spans="1:8" x14ac:dyDescent="0.2">
      <c r="A350" s="3">
        <v>4922</v>
      </c>
      <c r="B350" s="3" t="s">
        <v>365</v>
      </c>
      <c r="C350" s="3" t="s">
        <v>365</v>
      </c>
      <c r="D350" s="3" t="s">
        <v>309</v>
      </c>
      <c r="E350" s="3" t="str">
        <v>Wileroltigen</v>
      </c>
      <c r="G350" s="21">
        <v>1563</v>
      </c>
      <c r="H350" s="21" t="s">
        <v>4593</v>
      </c>
    </row>
    <row r="351" spans="1:8" x14ac:dyDescent="0.2">
      <c r="A351" s="3">
        <v>4937</v>
      </c>
      <c r="B351" s="3" t="s">
        <v>366</v>
      </c>
      <c r="C351" s="3" t="s">
        <v>366</v>
      </c>
      <c r="D351" s="3" t="s">
        <v>309</v>
      </c>
      <c r="E351" s="3" t="str">
        <v>Belprahon</v>
      </c>
      <c r="G351" s="21">
        <v>1564</v>
      </c>
      <c r="H351" s="21" t="s">
        <v>4593</v>
      </c>
    </row>
    <row r="352" spans="1:8" x14ac:dyDescent="0.2">
      <c r="A352" s="3">
        <v>4923</v>
      </c>
      <c r="B352" s="3" t="s">
        <v>367</v>
      </c>
      <c r="C352" s="3" t="s">
        <v>367</v>
      </c>
      <c r="D352" s="3" t="s">
        <v>309</v>
      </c>
      <c r="E352" s="3" t="str">
        <v>Champoz</v>
      </c>
      <c r="G352" s="21">
        <v>1565</v>
      </c>
      <c r="H352" s="21" t="s">
        <v>4593</v>
      </c>
    </row>
    <row r="353" spans="1:8" x14ac:dyDescent="0.2">
      <c r="A353" s="3">
        <v>3004</v>
      </c>
      <c r="B353" s="3" t="s">
        <v>1</v>
      </c>
      <c r="C353" s="3" t="s">
        <v>1</v>
      </c>
      <c r="D353" s="3" t="s">
        <v>309</v>
      </c>
      <c r="E353" s="3" t="str">
        <v>Corcelles (BE)</v>
      </c>
      <c r="G353" s="21">
        <v>1566</v>
      </c>
      <c r="H353" s="21" t="s">
        <v>4596</v>
      </c>
    </row>
    <row r="354" spans="1:8" x14ac:dyDescent="0.2">
      <c r="A354" s="3">
        <v>3005</v>
      </c>
      <c r="B354" s="3" t="s">
        <v>1</v>
      </c>
      <c r="C354" s="3" t="s">
        <v>1</v>
      </c>
      <c r="D354" s="3" t="s">
        <v>309</v>
      </c>
      <c r="E354" s="3" t="str">
        <v>Court</v>
      </c>
      <c r="G354" s="21">
        <v>1567</v>
      </c>
      <c r="H354" s="21" t="s">
        <v>4596</v>
      </c>
    </row>
    <row r="355" spans="1:8" x14ac:dyDescent="0.2">
      <c r="A355" s="3">
        <v>3006</v>
      </c>
      <c r="B355" s="3" t="s">
        <v>1</v>
      </c>
      <c r="C355" s="3" t="s">
        <v>1</v>
      </c>
      <c r="D355" s="3" t="s">
        <v>309</v>
      </c>
      <c r="E355" s="3" t="str">
        <v>Crémines</v>
      </c>
      <c r="G355" s="21">
        <v>1568</v>
      </c>
      <c r="H355" s="21" t="s">
        <v>4596</v>
      </c>
    </row>
    <row r="356" spans="1:8" x14ac:dyDescent="0.2">
      <c r="A356" s="3">
        <v>3007</v>
      </c>
      <c r="B356" s="3" t="s">
        <v>1</v>
      </c>
      <c r="C356" s="3" t="s">
        <v>1</v>
      </c>
      <c r="D356" s="3" t="s">
        <v>309</v>
      </c>
      <c r="E356" s="3" t="str">
        <v>Eschert</v>
      </c>
      <c r="G356" s="21">
        <v>1580</v>
      </c>
      <c r="H356" s="21" t="s">
        <v>4596</v>
      </c>
    </row>
    <row r="357" spans="1:8" x14ac:dyDescent="0.2">
      <c r="A357" s="3">
        <v>3008</v>
      </c>
      <c r="B357" s="3" t="s">
        <v>1</v>
      </c>
      <c r="C357" s="3" t="s">
        <v>1</v>
      </c>
      <c r="D357" s="3" t="s">
        <v>309</v>
      </c>
      <c r="E357" s="3" t="str">
        <v>Grandval</v>
      </c>
      <c r="G357" s="21">
        <v>1583</v>
      </c>
      <c r="H357" s="21" t="s">
        <v>4596</v>
      </c>
    </row>
    <row r="358" spans="1:8" x14ac:dyDescent="0.2">
      <c r="A358" s="3">
        <v>3010</v>
      </c>
      <c r="B358" s="3" t="s">
        <v>1</v>
      </c>
      <c r="C358" s="3" t="s">
        <v>1</v>
      </c>
      <c r="D358" s="3" t="s">
        <v>309</v>
      </c>
      <c r="E358" s="3" t="str">
        <v>Loveresse</v>
      </c>
      <c r="G358" s="21">
        <v>1584</v>
      </c>
      <c r="H358" s="21" t="s">
        <v>4596</v>
      </c>
    </row>
    <row r="359" spans="1:8" x14ac:dyDescent="0.2">
      <c r="A359" s="3">
        <v>3011</v>
      </c>
      <c r="B359" s="3" t="s">
        <v>1</v>
      </c>
      <c r="C359" s="3" t="s">
        <v>1</v>
      </c>
      <c r="D359" s="3" t="s">
        <v>309</v>
      </c>
      <c r="E359" s="3" t="str">
        <v>Moutier</v>
      </c>
      <c r="G359" s="21">
        <v>1585</v>
      </c>
      <c r="H359" s="21" t="s">
        <v>4596</v>
      </c>
    </row>
    <row r="360" spans="1:8" x14ac:dyDescent="0.2">
      <c r="A360" s="3">
        <v>3012</v>
      </c>
      <c r="B360" s="3" t="s">
        <v>1</v>
      </c>
      <c r="C360" s="3" t="s">
        <v>1</v>
      </c>
      <c r="D360" s="3" t="s">
        <v>309</v>
      </c>
      <c r="E360" s="3" t="str">
        <v>Perrefitte</v>
      </c>
      <c r="G360" s="21">
        <v>1586</v>
      </c>
      <c r="H360" s="21" t="s">
        <v>4596</v>
      </c>
    </row>
    <row r="361" spans="1:8" x14ac:dyDescent="0.2">
      <c r="A361" s="3">
        <v>3013</v>
      </c>
      <c r="B361" s="3" t="s">
        <v>1</v>
      </c>
      <c r="C361" s="3" t="s">
        <v>1</v>
      </c>
      <c r="D361" s="3" t="s">
        <v>309</v>
      </c>
      <c r="E361" s="3" t="str">
        <v>Reconvilier</v>
      </c>
      <c r="G361" s="21">
        <v>1587</v>
      </c>
      <c r="H361" s="21" t="s">
        <v>4596</v>
      </c>
    </row>
    <row r="362" spans="1:8" x14ac:dyDescent="0.2">
      <c r="A362" s="3">
        <v>3014</v>
      </c>
      <c r="B362" s="3" t="s">
        <v>1</v>
      </c>
      <c r="C362" s="3" t="s">
        <v>1</v>
      </c>
      <c r="D362" s="3" t="s">
        <v>309</v>
      </c>
      <c r="E362" s="3" t="str">
        <v>Roches (BE)</v>
      </c>
      <c r="G362" s="21">
        <v>1588</v>
      </c>
      <c r="H362" s="21" t="s">
        <v>4596</v>
      </c>
    </row>
    <row r="363" spans="1:8" x14ac:dyDescent="0.2">
      <c r="A363" s="3">
        <v>3015</v>
      </c>
      <c r="B363" s="3" t="s">
        <v>1</v>
      </c>
      <c r="C363" s="3" t="s">
        <v>1</v>
      </c>
      <c r="D363" s="3" t="s">
        <v>309</v>
      </c>
      <c r="E363" s="3" t="str">
        <v>Saicourt</v>
      </c>
      <c r="G363" s="21">
        <v>1589</v>
      </c>
      <c r="H363" s="21" t="s">
        <v>4596</v>
      </c>
    </row>
    <row r="364" spans="1:8" x14ac:dyDescent="0.2">
      <c r="A364" s="3">
        <v>3018</v>
      </c>
      <c r="B364" s="3" t="s">
        <v>1</v>
      </c>
      <c r="C364" s="3" t="s">
        <v>1</v>
      </c>
      <c r="D364" s="3" t="s">
        <v>309</v>
      </c>
      <c r="E364" s="3" t="str">
        <v>Saules (BE)</v>
      </c>
      <c r="G364" s="21">
        <v>1595</v>
      </c>
      <c r="H364" s="21" t="s">
        <v>4596</v>
      </c>
    </row>
    <row r="365" spans="1:8" x14ac:dyDescent="0.2">
      <c r="A365" s="3">
        <v>3019</v>
      </c>
      <c r="B365" s="3" t="s">
        <v>1</v>
      </c>
      <c r="C365" s="3" t="s">
        <v>1</v>
      </c>
      <c r="D365" s="3" t="s">
        <v>309</v>
      </c>
      <c r="E365" s="3" t="str">
        <v>Schelten</v>
      </c>
      <c r="G365" s="21">
        <v>1607</v>
      </c>
      <c r="H365" s="21" t="s">
        <v>4592</v>
      </c>
    </row>
    <row r="366" spans="1:8" x14ac:dyDescent="0.2">
      <c r="A366" s="3">
        <v>3020</v>
      </c>
      <c r="B366" s="3" t="s">
        <v>1</v>
      </c>
      <c r="C366" s="3" t="s">
        <v>1</v>
      </c>
      <c r="D366" s="3" t="s">
        <v>309</v>
      </c>
      <c r="E366" s="3" t="str">
        <v>Seehof</v>
      </c>
      <c r="G366" s="21">
        <v>1608</v>
      </c>
      <c r="H366" s="21" t="s">
        <v>4592</v>
      </c>
    </row>
    <row r="367" spans="1:8" x14ac:dyDescent="0.2">
      <c r="A367" s="3">
        <v>3027</v>
      </c>
      <c r="B367" s="3" t="s">
        <v>1</v>
      </c>
      <c r="C367" s="3" t="s">
        <v>1</v>
      </c>
      <c r="D367" s="3" t="s">
        <v>309</v>
      </c>
      <c r="E367" s="3" t="str">
        <v>Sorvilier</v>
      </c>
      <c r="G367" s="21">
        <v>1609</v>
      </c>
      <c r="H367" s="21" t="s">
        <v>4592</v>
      </c>
    </row>
    <row r="368" spans="1:8" x14ac:dyDescent="0.2">
      <c r="A368" s="3">
        <v>3065</v>
      </c>
      <c r="B368" s="3" t="s">
        <v>368</v>
      </c>
      <c r="C368" s="3" t="s">
        <v>368</v>
      </c>
      <c r="D368" s="3" t="s">
        <v>309</v>
      </c>
      <c r="E368" s="3" t="str">
        <v>Tavannes</v>
      </c>
      <c r="G368" s="21">
        <v>1610</v>
      </c>
      <c r="H368" s="21" t="s">
        <v>4592</v>
      </c>
    </row>
    <row r="369" spans="1:8" x14ac:dyDescent="0.2">
      <c r="A369" s="3">
        <v>3047</v>
      </c>
      <c r="B369" s="3" t="s">
        <v>369</v>
      </c>
      <c r="C369" s="3" t="s">
        <v>370</v>
      </c>
      <c r="D369" s="3" t="s">
        <v>309</v>
      </c>
      <c r="E369" s="3" t="str">
        <v>Rebévelier</v>
      </c>
      <c r="G369" s="21">
        <v>1611</v>
      </c>
      <c r="H369" s="21" t="s">
        <v>4593</v>
      </c>
    </row>
    <row r="370" spans="1:8" x14ac:dyDescent="0.2">
      <c r="A370" s="3">
        <v>3037</v>
      </c>
      <c r="B370" s="3" t="s">
        <v>371</v>
      </c>
      <c r="C370" s="3" t="s">
        <v>372</v>
      </c>
      <c r="D370" s="3" t="s">
        <v>309</v>
      </c>
      <c r="E370" s="3" t="str">
        <v>Petit-Val</v>
      </c>
      <c r="G370" s="21">
        <v>1612</v>
      </c>
      <c r="H370" s="21" t="s">
        <v>4592</v>
      </c>
    </row>
    <row r="371" spans="1:8" x14ac:dyDescent="0.2">
      <c r="A371" s="3">
        <v>3038</v>
      </c>
      <c r="B371" s="3" t="s">
        <v>372</v>
      </c>
      <c r="C371" s="3" t="s">
        <v>372</v>
      </c>
      <c r="D371" s="3" t="s">
        <v>309</v>
      </c>
      <c r="E371" s="3" t="str">
        <v>Valbirse</v>
      </c>
      <c r="G371" s="21">
        <v>1613</v>
      </c>
      <c r="H371" s="21" t="s">
        <v>4592</v>
      </c>
    </row>
    <row r="372" spans="1:8" x14ac:dyDescent="0.2">
      <c r="A372" s="3">
        <v>3084</v>
      </c>
      <c r="B372" s="3" t="s">
        <v>373</v>
      </c>
      <c r="C372" s="3" t="s">
        <v>374</v>
      </c>
      <c r="D372" s="3" t="s">
        <v>309</v>
      </c>
      <c r="E372" s="3" t="str">
        <v>La Neuveville</v>
      </c>
      <c r="G372" s="21">
        <v>1614</v>
      </c>
      <c r="H372" s="21" t="s">
        <v>4592</v>
      </c>
    </row>
    <row r="373" spans="1:8" x14ac:dyDescent="0.2">
      <c r="A373" s="3">
        <v>3095</v>
      </c>
      <c r="B373" s="3" t="s">
        <v>375</v>
      </c>
      <c r="C373" s="3" t="s">
        <v>374</v>
      </c>
      <c r="D373" s="3" t="s">
        <v>309</v>
      </c>
      <c r="E373" s="3" t="str">
        <v>Nods</v>
      </c>
      <c r="G373" s="21">
        <v>1615</v>
      </c>
      <c r="H373" s="21" t="s">
        <v>4592</v>
      </c>
    </row>
    <row r="374" spans="1:8" x14ac:dyDescent="0.2">
      <c r="A374" s="3">
        <v>3097</v>
      </c>
      <c r="B374" s="3" t="s">
        <v>376</v>
      </c>
      <c r="C374" s="3" t="s">
        <v>374</v>
      </c>
      <c r="D374" s="3" t="s">
        <v>309</v>
      </c>
      <c r="E374" s="3" t="str">
        <v>Plateau de Diesse</v>
      </c>
      <c r="G374" s="21">
        <v>1616</v>
      </c>
      <c r="H374" s="21" t="s">
        <v>4592</v>
      </c>
    </row>
    <row r="375" spans="1:8" x14ac:dyDescent="0.2">
      <c r="A375" s="3">
        <v>3098</v>
      </c>
      <c r="B375" s="3" t="s">
        <v>374</v>
      </c>
      <c r="C375" s="3" t="s">
        <v>374</v>
      </c>
      <c r="D375" s="3" t="s">
        <v>309</v>
      </c>
      <c r="E375" s="3" t="str">
        <v>Aegerten</v>
      </c>
      <c r="G375" s="21">
        <v>1617</v>
      </c>
      <c r="H375" s="21" t="s">
        <v>4592</v>
      </c>
    </row>
    <row r="376" spans="1:8" x14ac:dyDescent="0.2">
      <c r="A376" s="3">
        <v>3098</v>
      </c>
      <c r="B376" s="3" t="s">
        <v>374</v>
      </c>
      <c r="C376" s="3" t="s">
        <v>374</v>
      </c>
      <c r="D376" s="3" t="s">
        <v>309</v>
      </c>
      <c r="E376" s="3" t="str">
        <v>Bellmund</v>
      </c>
      <c r="G376" s="21">
        <v>1618</v>
      </c>
      <c r="H376" s="21" t="s">
        <v>4592</v>
      </c>
    </row>
    <row r="377" spans="1:8" x14ac:dyDescent="0.2">
      <c r="A377" s="3">
        <v>3098</v>
      </c>
      <c r="B377" s="3" t="s">
        <v>377</v>
      </c>
      <c r="C377" s="3" t="s">
        <v>374</v>
      </c>
      <c r="D377" s="3" t="s">
        <v>309</v>
      </c>
      <c r="E377" s="3" t="str">
        <v>Brügg</v>
      </c>
      <c r="G377" s="21">
        <v>1619</v>
      </c>
      <c r="H377" s="21" t="s">
        <v>4592</v>
      </c>
    </row>
    <row r="378" spans="1:8" x14ac:dyDescent="0.2">
      <c r="A378" s="3">
        <v>3144</v>
      </c>
      <c r="B378" s="3" t="s">
        <v>378</v>
      </c>
      <c r="C378" s="3" t="s">
        <v>374</v>
      </c>
      <c r="D378" s="3" t="s">
        <v>309</v>
      </c>
      <c r="E378" s="3" t="str">
        <v>Bühl</v>
      </c>
      <c r="G378" s="21">
        <v>1623</v>
      </c>
      <c r="H378" s="21" t="s">
        <v>4593</v>
      </c>
    </row>
    <row r="379" spans="1:8" x14ac:dyDescent="0.2">
      <c r="A379" s="3">
        <v>3145</v>
      </c>
      <c r="B379" s="3" t="s">
        <v>379</v>
      </c>
      <c r="C379" s="3" t="s">
        <v>374</v>
      </c>
      <c r="D379" s="3" t="s">
        <v>309</v>
      </c>
      <c r="E379" s="3" t="str">
        <v>Epsach</v>
      </c>
      <c r="G379" s="21">
        <v>1624</v>
      </c>
      <c r="H379" s="21" t="s">
        <v>4593</v>
      </c>
    </row>
    <row r="380" spans="1:8" x14ac:dyDescent="0.2">
      <c r="A380" s="3">
        <v>3147</v>
      </c>
      <c r="B380" s="3" t="s">
        <v>380</v>
      </c>
      <c r="C380" s="3" t="s">
        <v>374</v>
      </c>
      <c r="D380" s="3" t="s">
        <v>309</v>
      </c>
      <c r="E380" s="3" t="str">
        <v>Hagneck</v>
      </c>
      <c r="G380" s="21">
        <v>1625</v>
      </c>
      <c r="H380" s="21" t="s">
        <v>4593</v>
      </c>
    </row>
    <row r="381" spans="1:8" x14ac:dyDescent="0.2">
      <c r="A381" s="3">
        <v>3172</v>
      </c>
      <c r="B381" s="3" t="s">
        <v>381</v>
      </c>
      <c r="C381" s="3" t="s">
        <v>374</v>
      </c>
      <c r="D381" s="3" t="s">
        <v>309</v>
      </c>
      <c r="E381" s="3" t="str">
        <v>Hermrigen</v>
      </c>
      <c r="G381" s="21">
        <v>1626</v>
      </c>
      <c r="H381" s="21" t="s">
        <v>4593</v>
      </c>
    </row>
    <row r="382" spans="1:8" x14ac:dyDescent="0.2">
      <c r="A382" s="3">
        <v>3173</v>
      </c>
      <c r="B382" s="3" t="s">
        <v>382</v>
      </c>
      <c r="C382" s="3" t="s">
        <v>374</v>
      </c>
      <c r="D382" s="3" t="s">
        <v>309</v>
      </c>
      <c r="E382" s="3" t="str">
        <v>Jens</v>
      </c>
      <c r="G382" s="21">
        <v>1627</v>
      </c>
      <c r="H382" s="21" t="s">
        <v>4593</v>
      </c>
    </row>
    <row r="383" spans="1:8" x14ac:dyDescent="0.2">
      <c r="A383" s="3">
        <v>3174</v>
      </c>
      <c r="B383" s="3" t="s">
        <v>383</v>
      </c>
      <c r="C383" s="3" t="s">
        <v>374</v>
      </c>
      <c r="D383" s="3" t="s">
        <v>309</v>
      </c>
      <c r="E383" s="3" t="str">
        <v>Ipsach</v>
      </c>
      <c r="G383" s="21">
        <v>1628</v>
      </c>
      <c r="H383" s="21" t="s">
        <v>4593</v>
      </c>
    </row>
    <row r="384" spans="1:8" x14ac:dyDescent="0.2">
      <c r="A384" s="3">
        <v>3073</v>
      </c>
      <c r="B384" s="3" t="s">
        <v>384</v>
      </c>
      <c r="C384" s="3" t="s">
        <v>385</v>
      </c>
      <c r="D384" s="3" t="s">
        <v>309</v>
      </c>
      <c r="E384" s="3" t="str">
        <v>Ligerz</v>
      </c>
      <c r="G384" s="21">
        <v>1630</v>
      </c>
      <c r="H384" s="21" t="s">
        <v>4593</v>
      </c>
    </row>
    <row r="385" spans="1:8" x14ac:dyDescent="0.2">
      <c r="A385" s="3">
        <v>3074</v>
      </c>
      <c r="B385" s="3" t="s">
        <v>386</v>
      </c>
      <c r="C385" s="3" t="s">
        <v>385</v>
      </c>
      <c r="D385" s="3" t="s">
        <v>309</v>
      </c>
      <c r="E385" s="3" t="str">
        <v>Merzligen</v>
      </c>
      <c r="G385" s="21">
        <v>1632</v>
      </c>
      <c r="H385" s="21" t="s">
        <v>4593</v>
      </c>
    </row>
    <row r="386" spans="1:8" x14ac:dyDescent="0.2">
      <c r="A386" s="3">
        <v>3096</v>
      </c>
      <c r="B386" s="3" t="s">
        <v>387</v>
      </c>
      <c r="C386" s="3" t="s">
        <v>387</v>
      </c>
      <c r="D386" s="3" t="s">
        <v>309</v>
      </c>
      <c r="E386" s="3" t="str">
        <v>Mörigen</v>
      </c>
      <c r="G386" s="21">
        <v>1633</v>
      </c>
      <c r="H386" s="21" t="s">
        <v>4593</v>
      </c>
    </row>
    <row r="387" spans="1:8" x14ac:dyDescent="0.2">
      <c r="A387" s="3">
        <v>3066</v>
      </c>
      <c r="B387" s="3" t="s">
        <v>388</v>
      </c>
      <c r="C387" s="3" t="s">
        <v>388</v>
      </c>
      <c r="D387" s="3" t="s">
        <v>309</v>
      </c>
      <c r="E387" s="3" t="str">
        <v>Nidau</v>
      </c>
      <c r="G387" s="21">
        <v>1634</v>
      </c>
      <c r="H387" s="21" t="s">
        <v>4593</v>
      </c>
    </row>
    <row r="388" spans="1:8" x14ac:dyDescent="0.2">
      <c r="A388" s="3">
        <v>3067</v>
      </c>
      <c r="B388" s="3" t="s">
        <v>389</v>
      </c>
      <c r="C388" s="3" t="s">
        <v>390</v>
      </c>
      <c r="D388" s="3" t="s">
        <v>309</v>
      </c>
      <c r="E388" s="3" t="str">
        <v>Orpund</v>
      </c>
      <c r="G388" s="21">
        <v>1635</v>
      </c>
      <c r="H388" s="21" t="s">
        <v>4593</v>
      </c>
    </row>
    <row r="389" spans="1:8" x14ac:dyDescent="0.2">
      <c r="A389" s="3">
        <v>3068</v>
      </c>
      <c r="B389" s="3" t="s">
        <v>391</v>
      </c>
      <c r="C389" s="3" t="s">
        <v>390</v>
      </c>
      <c r="D389" s="3" t="s">
        <v>309</v>
      </c>
      <c r="E389" s="3" t="str">
        <v>Port</v>
      </c>
      <c r="G389" s="21">
        <v>1636</v>
      </c>
      <c r="H389" s="21" t="s">
        <v>4593</v>
      </c>
    </row>
    <row r="390" spans="1:8" x14ac:dyDescent="0.2">
      <c r="A390" s="3">
        <v>3032</v>
      </c>
      <c r="B390" s="3" t="s">
        <v>392</v>
      </c>
      <c r="C390" s="3" t="s">
        <v>393</v>
      </c>
      <c r="D390" s="3" t="s">
        <v>309</v>
      </c>
      <c r="E390" s="3" t="str">
        <v>Safnern</v>
      </c>
      <c r="G390" s="21">
        <v>1637</v>
      </c>
      <c r="H390" s="21" t="s">
        <v>4593</v>
      </c>
    </row>
    <row r="391" spans="1:8" x14ac:dyDescent="0.2">
      <c r="A391" s="3">
        <v>3033</v>
      </c>
      <c r="B391" s="3" t="s">
        <v>394</v>
      </c>
      <c r="C391" s="3" t="s">
        <v>393</v>
      </c>
      <c r="D391" s="3" t="s">
        <v>309</v>
      </c>
      <c r="E391" s="3" t="str">
        <v>Scheuren</v>
      </c>
      <c r="G391" s="21">
        <v>1638</v>
      </c>
      <c r="H391" s="21" t="s">
        <v>4593</v>
      </c>
    </row>
    <row r="392" spans="1:8" x14ac:dyDescent="0.2">
      <c r="A392" s="3">
        <v>3034</v>
      </c>
      <c r="B392" s="3" t="s">
        <v>395</v>
      </c>
      <c r="C392" s="3" t="s">
        <v>393</v>
      </c>
      <c r="D392" s="3" t="s">
        <v>309</v>
      </c>
      <c r="E392" s="3" t="str">
        <v>Schwadernau</v>
      </c>
      <c r="G392" s="21">
        <v>1642</v>
      </c>
      <c r="H392" s="21" t="s">
        <v>4593</v>
      </c>
    </row>
    <row r="393" spans="1:8" x14ac:dyDescent="0.2">
      <c r="A393" s="3">
        <v>3043</v>
      </c>
      <c r="B393" s="3" t="s">
        <v>396</v>
      </c>
      <c r="C393" s="3" t="s">
        <v>393</v>
      </c>
      <c r="D393" s="3" t="s">
        <v>309</v>
      </c>
      <c r="E393" s="3" t="str">
        <v>Studen (BE)</v>
      </c>
      <c r="G393" s="21">
        <v>1643</v>
      </c>
      <c r="H393" s="21" t="s">
        <v>4593</v>
      </c>
    </row>
    <row r="394" spans="1:8" x14ac:dyDescent="0.2">
      <c r="A394" s="3">
        <v>3044</v>
      </c>
      <c r="B394" s="3" t="s">
        <v>397</v>
      </c>
      <c r="C394" s="3" t="s">
        <v>393</v>
      </c>
      <c r="D394" s="3" t="s">
        <v>309</v>
      </c>
      <c r="E394" s="3" t="str">
        <v>Sutz-Lattrigen</v>
      </c>
      <c r="G394" s="21">
        <v>1644</v>
      </c>
      <c r="H394" s="21" t="s">
        <v>4593</v>
      </c>
    </row>
    <row r="395" spans="1:8" x14ac:dyDescent="0.2">
      <c r="A395" s="3">
        <v>3049</v>
      </c>
      <c r="B395" s="3" t="s">
        <v>398</v>
      </c>
      <c r="C395" s="3" t="s">
        <v>393</v>
      </c>
      <c r="D395" s="3" t="s">
        <v>309</v>
      </c>
      <c r="E395" s="3" t="str">
        <v>Täuffelen</v>
      </c>
      <c r="G395" s="21">
        <v>1645</v>
      </c>
      <c r="H395" s="21" t="s">
        <v>4593</v>
      </c>
    </row>
    <row r="396" spans="1:8" x14ac:dyDescent="0.2">
      <c r="A396" s="3">
        <v>3052</v>
      </c>
      <c r="B396" s="3" t="s">
        <v>399</v>
      </c>
      <c r="C396" s="3" t="s">
        <v>399</v>
      </c>
      <c r="D396" s="3" t="s">
        <v>309</v>
      </c>
      <c r="E396" s="3" t="str">
        <v>Walperswil</v>
      </c>
      <c r="G396" s="21">
        <v>1646</v>
      </c>
      <c r="H396" s="21" t="s">
        <v>4593</v>
      </c>
    </row>
    <row r="397" spans="1:8" x14ac:dyDescent="0.2">
      <c r="A397" s="3">
        <v>3048</v>
      </c>
      <c r="B397" s="3" t="s">
        <v>400</v>
      </c>
      <c r="C397" s="3" t="s">
        <v>401</v>
      </c>
      <c r="D397" s="3" t="s">
        <v>309</v>
      </c>
      <c r="E397" s="3" t="str">
        <v>Worben</v>
      </c>
      <c r="G397" s="21">
        <v>1647</v>
      </c>
      <c r="H397" s="21" t="s">
        <v>4593</v>
      </c>
    </row>
    <row r="398" spans="1:8" x14ac:dyDescent="0.2">
      <c r="A398" s="3">
        <v>3063</v>
      </c>
      <c r="B398" s="3" t="s">
        <v>401</v>
      </c>
      <c r="C398" s="3" t="s">
        <v>401</v>
      </c>
      <c r="D398" s="3" t="s">
        <v>309</v>
      </c>
      <c r="E398" s="3" t="str">
        <v>Twann-Tüscherz</v>
      </c>
      <c r="G398" s="21">
        <v>1648</v>
      </c>
      <c r="H398" s="21" t="s">
        <v>4593</v>
      </c>
    </row>
    <row r="399" spans="1:8" x14ac:dyDescent="0.2">
      <c r="A399" s="3">
        <v>3072</v>
      </c>
      <c r="B399" s="3" t="s">
        <v>402</v>
      </c>
      <c r="C399" s="3" t="s">
        <v>402</v>
      </c>
      <c r="D399" s="3" t="s">
        <v>309</v>
      </c>
      <c r="E399" s="3" t="str">
        <v>Därstetten</v>
      </c>
      <c r="G399" s="21">
        <v>1649</v>
      </c>
      <c r="H399" s="21" t="s">
        <v>4593</v>
      </c>
    </row>
    <row r="400" spans="1:8" x14ac:dyDescent="0.2">
      <c r="A400" s="3">
        <v>2502</v>
      </c>
      <c r="B400" s="3" t="s">
        <v>403</v>
      </c>
      <c r="C400" s="3" t="s">
        <v>403</v>
      </c>
      <c r="D400" s="3" t="s">
        <v>309</v>
      </c>
      <c r="E400" s="3" t="str">
        <v>Diemtigen</v>
      </c>
      <c r="G400" s="21">
        <v>1651</v>
      </c>
      <c r="H400" s="21" t="s">
        <v>4593</v>
      </c>
    </row>
    <row r="401" spans="1:8" x14ac:dyDescent="0.2">
      <c r="A401" s="3">
        <v>2503</v>
      </c>
      <c r="B401" s="3" t="s">
        <v>403</v>
      </c>
      <c r="C401" s="3" t="s">
        <v>403</v>
      </c>
      <c r="D401" s="3" t="s">
        <v>309</v>
      </c>
      <c r="E401" s="3" t="str">
        <v>Erlenbach im Simmental</v>
      </c>
      <c r="G401" s="21">
        <v>1652</v>
      </c>
      <c r="H401" s="21" t="s">
        <v>4593</v>
      </c>
    </row>
    <row r="402" spans="1:8" x14ac:dyDescent="0.2">
      <c r="A402" s="3">
        <v>2504</v>
      </c>
      <c r="B402" s="3" t="s">
        <v>403</v>
      </c>
      <c r="C402" s="3" t="s">
        <v>403</v>
      </c>
      <c r="D402" s="3" t="s">
        <v>309</v>
      </c>
      <c r="E402" s="3" t="str">
        <v>Oberwil im Simmental</v>
      </c>
      <c r="G402" s="21">
        <v>1653</v>
      </c>
      <c r="H402" s="21" t="s">
        <v>4593</v>
      </c>
    </row>
    <row r="403" spans="1:8" x14ac:dyDescent="0.2">
      <c r="A403" s="3">
        <v>2505</v>
      </c>
      <c r="B403" s="3" t="s">
        <v>403</v>
      </c>
      <c r="C403" s="3" t="s">
        <v>403</v>
      </c>
      <c r="D403" s="3" t="s">
        <v>309</v>
      </c>
      <c r="E403" s="3" t="str">
        <v>Reutigen</v>
      </c>
      <c r="G403" s="21">
        <v>1654</v>
      </c>
      <c r="H403" s="21" t="s">
        <v>4593</v>
      </c>
    </row>
    <row r="404" spans="1:8" x14ac:dyDescent="0.2">
      <c r="A404" s="3">
        <v>2532</v>
      </c>
      <c r="B404" s="3" t="s">
        <v>404</v>
      </c>
      <c r="C404" s="3" t="s">
        <v>405</v>
      </c>
      <c r="D404" s="3" t="s">
        <v>309</v>
      </c>
      <c r="E404" s="3" t="str">
        <v>Spiez</v>
      </c>
      <c r="G404" s="21">
        <v>1656</v>
      </c>
      <c r="H404" s="21" t="s">
        <v>4597</v>
      </c>
    </row>
    <row r="405" spans="1:8" x14ac:dyDescent="0.2">
      <c r="A405" s="3">
        <v>2533</v>
      </c>
      <c r="B405" s="3" t="s">
        <v>405</v>
      </c>
      <c r="C405" s="3" t="s">
        <v>405</v>
      </c>
      <c r="D405" s="3" t="s">
        <v>309</v>
      </c>
      <c r="E405" s="3" t="str">
        <v>Wimmis</v>
      </c>
      <c r="G405" s="21">
        <v>1657</v>
      </c>
      <c r="H405" s="21" t="s">
        <v>4597</v>
      </c>
    </row>
    <row r="406" spans="1:8" x14ac:dyDescent="0.2">
      <c r="A406" s="3">
        <v>3296</v>
      </c>
      <c r="B406" s="3" t="s">
        <v>406</v>
      </c>
      <c r="C406" s="3" t="s">
        <v>406</v>
      </c>
      <c r="D406" s="3" t="s">
        <v>309</v>
      </c>
      <c r="E406" s="3" t="str">
        <v>Stocken-Höfen</v>
      </c>
      <c r="G406" s="21">
        <v>1658</v>
      </c>
      <c r="H406" s="21" t="s">
        <v>4598</v>
      </c>
    </row>
    <row r="407" spans="1:8" x14ac:dyDescent="0.2">
      <c r="A407" s="3">
        <v>3263</v>
      </c>
      <c r="B407" s="3" t="s">
        <v>407</v>
      </c>
      <c r="C407" s="3" t="s">
        <v>407</v>
      </c>
      <c r="D407" s="3" t="s">
        <v>309</v>
      </c>
      <c r="E407" s="3" t="str">
        <v>Guttannen</v>
      </c>
      <c r="G407" s="21">
        <v>1659</v>
      </c>
      <c r="H407" s="21" t="s">
        <v>4597</v>
      </c>
    </row>
    <row r="408" spans="1:8" x14ac:dyDescent="0.2">
      <c r="A408" s="3">
        <v>3294</v>
      </c>
      <c r="B408" s="3" t="s">
        <v>408</v>
      </c>
      <c r="C408" s="3" t="s">
        <v>408</v>
      </c>
      <c r="D408" s="3" t="s">
        <v>309</v>
      </c>
      <c r="E408" s="3" t="str">
        <v>Hasliberg</v>
      </c>
      <c r="G408" s="21">
        <v>1660</v>
      </c>
      <c r="H408" s="21" t="s">
        <v>4598</v>
      </c>
    </row>
    <row r="409" spans="1:8" x14ac:dyDescent="0.2">
      <c r="A409" s="3">
        <v>3264</v>
      </c>
      <c r="B409" s="3" t="s">
        <v>409</v>
      </c>
      <c r="C409" s="3" t="s">
        <v>410</v>
      </c>
      <c r="D409" s="3" t="s">
        <v>309</v>
      </c>
      <c r="E409" s="3" t="str">
        <v>Innertkirchen</v>
      </c>
      <c r="G409" s="21">
        <v>1661</v>
      </c>
      <c r="H409" s="21" t="s">
        <v>4593</v>
      </c>
    </row>
    <row r="410" spans="1:8" x14ac:dyDescent="0.2">
      <c r="A410" s="3">
        <v>3293</v>
      </c>
      <c r="B410" s="3" t="s">
        <v>411</v>
      </c>
      <c r="C410" s="3" t="s">
        <v>411</v>
      </c>
      <c r="D410" s="3" t="s">
        <v>309</v>
      </c>
      <c r="E410" s="3" t="str">
        <v>Meiringen</v>
      </c>
      <c r="G410" s="21">
        <v>1663</v>
      </c>
      <c r="H410" s="21" t="s">
        <v>4593</v>
      </c>
    </row>
    <row r="411" spans="1:8" x14ac:dyDescent="0.2">
      <c r="A411" s="3">
        <v>2543</v>
      </c>
      <c r="B411" s="3" t="s">
        <v>412</v>
      </c>
      <c r="C411" s="3" t="s">
        <v>413</v>
      </c>
      <c r="D411" s="3" t="s">
        <v>309</v>
      </c>
      <c r="E411" s="3" t="str">
        <v>Schattenhalb</v>
      </c>
      <c r="G411" s="21">
        <v>1665</v>
      </c>
      <c r="H411" s="21" t="s">
        <v>4593</v>
      </c>
    </row>
    <row r="412" spans="1:8" x14ac:dyDescent="0.2">
      <c r="A412" s="3">
        <v>3297</v>
      </c>
      <c r="B412" s="3" t="s">
        <v>414</v>
      </c>
      <c r="C412" s="3" t="s">
        <v>414</v>
      </c>
      <c r="D412" s="3" t="s">
        <v>309</v>
      </c>
      <c r="E412" s="3" t="str">
        <v>Boltigen</v>
      </c>
      <c r="G412" s="21">
        <v>1666</v>
      </c>
      <c r="H412" s="21" t="s">
        <v>4598</v>
      </c>
    </row>
    <row r="413" spans="1:8" x14ac:dyDescent="0.2">
      <c r="A413" s="3">
        <v>3294</v>
      </c>
      <c r="B413" s="3" t="s">
        <v>415</v>
      </c>
      <c r="C413" s="3" t="s">
        <v>415</v>
      </c>
      <c r="D413" s="3" t="s">
        <v>309</v>
      </c>
      <c r="E413" s="3" t="str">
        <v>Lenk</v>
      </c>
      <c r="G413" s="21">
        <v>1667</v>
      </c>
      <c r="H413" s="21" t="s">
        <v>4593</v>
      </c>
    </row>
    <row r="414" spans="1:8" x14ac:dyDescent="0.2">
      <c r="A414" s="3">
        <v>2554</v>
      </c>
      <c r="B414" s="3" t="s">
        <v>416</v>
      </c>
      <c r="C414" s="3" t="s">
        <v>416</v>
      </c>
      <c r="D414" s="3" t="s">
        <v>309</v>
      </c>
      <c r="E414" s="3" t="str">
        <v>St. Stephan</v>
      </c>
      <c r="G414" s="21">
        <v>1669</v>
      </c>
      <c r="H414" s="21" t="s">
        <v>4598</v>
      </c>
    </row>
    <row r="415" spans="1:8" x14ac:dyDescent="0.2">
      <c r="A415" s="3">
        <v>3298</v>
      </c>
      <c r="B415" s="3" t="s">
        <v>417</v>
      </c>
      <c r="C415" s="3" t="s">
        <v>418</v>
      </c>
      <c r="D415" s="3" t="s">
        <v>309</v>
      </c>
      <c r="E415" s="3" t="str">
        <v>Zweisimmen</v>
      </c>
      <c r="G415" s="21">
        <v>1670</v>
      </c>
      <c r="H415" s="21" t="s">
        <v>4593</v>
      </c>
    </row>
    <row r="416" spans="1:8" x14ac:dyDescent="0.2">
      <c r="A416" s="3">
        <v>2542</v>
      </c>
      <c r="B416" s="3" t="s">
        <v>419</v>
      </c>
      <c r="C416" s="3" t="s">
        <v>419</v>
      </c>
      <c r="D416" s="3" t="s">
        <v>309</v>
      </c>
      <c r="E416" s="3" t="str">
        <v>Gsteig</v>
      </c>
      <c r="G416" s="21">
        <v>1673</v>
      </c>
      <c r="H416" s="21" t="s">
        <v>4592</v>
      </c>
    </row>
    <row r="417" spans="1:8" x14ac:dyDescent="0.2">
      <c r="A417" s="3">
        <v>3295</v>
      </c>
      <c r="B417" s="3" t="s">
        <v>420</v>
      </c>
      <c r="C417" s="3" t="s">
        <v>421</v>
      </c>
      <c r="D417" s="3" t="s">
        <v>309</v>
      </c>
      <c r="E417" s="3" t="str">
        <v>Lauenen</v>
      </c>
      <c r="G417" s="21">
        <v>1674</v>
      </c>
      <c r="H417" s="21" t="s">
        <v>4593</v>
      </c>
    </row>
    <row r="418" spans="1:8" x14ac:dyDescent="0.2">
      <c r="A418" s="3">
        <v>3251</v>
      </c>
      <c r="B418" s="3" t="s">
        <v>422</v>
      </c>
      <c r="C418" s="3" t="s">
        <v>423</v>
      </c>
      <c r="D418" s="3" t="s">
        <v>309</v>
      </c>
      <c r="E418" s="3" t="str">
        <v>Saanen</v>
      </c>
      <c r="G418" s="21">
        <v>1675</v>
      </c>
      <c r="H418" s="21" t="s">
        <v>4593</v>
      </c>
    </row>
    <row r="419" spans="1:8" x14ac:dyDescent="0.2">
      <c r="A419" s="3">
        <v>3426</v>
      </c>
      <c r="B419" s="3" t="s">
        <v>424</v>
      </c>
      <c r="C419" s="3" t="s">
        <v>424</v>
      </c>
      <c r="D419" s="3" t="s">
        <v>309</v>
      </c>
      <c r="E419" s="3" t="str">
        <v>Guggisberg</v>
      </c>
      <c r="G419" s="21">
        <v>1676</v>
      </c>
      <c r="H419" s="21" t="s">
        <v>4593</v>
      </c>
    </row>
    <row r="420" spans="1:8" x14ac:dyDescent="0.2">
      <c r="A420" s="3">
        <v>3473</v>
      </c>
      <c r="B420" s="3" t="s">
        <v>425</v>
      </c>
      <c r="C420" s="3" t="s">
        <v>425</v>
      </c>
      <c r="D420" s="3" t="s">
        <v>309</v>
      </c>
      <c r="E420" s="3" t="str">
        <v>Rüschegg</v>
      </c>
      <c r="G420" s="21">
        <v>1677</v>
      </c>
      <c r="H420" s="21" t="s">
        <v>4593</v>
      </c>
    </row>
    <row r="421" spans="1:8" x14ac:dyDescent="0.2">
      <c r="A421" s="3">
        <v>3323</v>
      </c>
      <c r="B421" s="3" t="s">
        <v>426</v>
      </c>
      <c r="C421" s="3" t="s">
        <v>427</v>
      </c>
      <c r="D421" s="3" t="s">
        <v>309</v>
      </c>
      <c r="E421" s="3" t="str">
        <v>Schwarzenburg</v>
      </c>
      <c r="G421" s="21">
        <v>1678</v>
      </c>
      <c r="H421" s="21" t="s">
        <v>4593</v>
      </c>
    </row>
    <row r="422" spans="1:8" x14ac:dyDescent="0.2">
      <c r="A422" s="3">
        <v>3400</v>
      </c>
      <c r="B422" s="3" t="s">
        <v>428</v>
      </c>
      <c r="C422" s="3" t="s">
        <v>428</v>
      </c>
      <c r="D422" s="3" t="s">
        <v>309</v>
      </c>
      <c r="E422" s="3" t="str">
        <v>Belp</v>
      </c>
      <c r="G422" s="21">
        <v>1679</v>
      </c>
      <c r="H422" s="21" t="s">
        <v>4593</v>
      </c>
    </row>
    <row r="423" spans="1:8" x14ac:dyDescent="0.2">
      <c r="A423" s="3">
        <v>3423</v>
      </c>
      <c r="B423" s="3" t="s">
        <v>429</v>
      </c>
      <c r="C423" s="3" t="s">
        <v>429</v>
      </c>
      <c r="D423" s="3" t="s">
        <v>309</v>
      </c>
      <c r="E423" s="3" t="str">
        <v>Burgistein</v>
      </c>
      <c r="G423" s="21">
        <v>1680</v>
      </c>
      <c r="H423" s="21" t="s">
        <v>4593</v>
      </c>
    </row>
    <row r="424" spans="1:8" x14ac:dyDescent="0.2">
      <c r="A424" s="3">
        <v>3424</v>
      </c>
      <c r="B424" s="3" t="s">
        <v>430</v>
      </c>
      <c r="C424" s="3" t="s">
        <v>429</v>
      </c>
      <c r="D424" s="3" t="s">
        <v>309</v>
      </c>
      <c r="E424" s="3" t="str">
        <v>Gerzensee</v>
      </c>
      <c r="G424" s="21">
        <v>1681</v>
      </c>
      <c r="H424" s="21" t="s">
        <v>4593</v>
      </c>
    </row>
    <row r="425" spans="1:8" x14ac:dyDescent="0.2">
      <c r="A425" s="3">
        <v>3424</v>
      </c>
      <c r="B425" s="3" t="s">
        <v>431</v>
      </c>
      <c r="C425" s="3" t="s">
        <v>429</v>
      </c>
      <c r="D425" s="3" t="s">
        <v>309</v>
      </c>
      <c r="E425" s="3" t="str">
        <v>Gurzelen</v>
      </c>
      <c r="G425" s="21">
        <v>1682</v>
      </c>
      <c r="H425" s="21" t="s">
        <v>4593</v>
      </c>
    </row>
    <row r="426" spans="1:8" x14ac:dyDescent="0.2">
      <c r="A426" s="3">
        <v>3415</v>
      </c>
      <c r="B426" s="3" t="s">
        <v>432</v>
      </c>
      <c r="C426" s="3" t="s">
        <v>433</v>
      </c>
      <c r="D426" s="3" t="s">
        <v>309</v>
      </c>
      <c r="E426" s="3" t="str">
        <v>Jaberg</v>
      </c>
      <c r="G426" s="21">
        <v>1683</v>
      </c>
      <c r="H426" s="21" t="s">
        <v>4593</v>
      </c>
    </row>
    <row r="427" spans="1:8" x14ac:dyDescent="0.2">
      <c r="A427" s="3">
        <v>3415</v>
      </c>
      <c r="B427" s="3" t="s">
        <v>434</v>
      </c>
      <c r="C427" s="3" t="s">
        <v>433</v>
      </c>
      <c r="D427" s="3" t="s">
        <v>309</v>
      </c>
      <c r="E427" s="3" t="str">
        <v>Kaufdorf</v>
      </c>
      <c r="G427" s="21">
        <v>1684</v>
      </c>
      <c r="H427" s="21" t="s">
        <v>4593</v>
      </c>
    </row>
    <row r="428" spans="1:8" x14ac:dyDescent="0.2">
      <c r="A428" s="3">
        <v>3419</v>
      </c>
      <c r="B428" s="3" t="s">
        <v>435</v>
      </c>
      <c r="C428" s="3" t="s">
        <v>433</v>
      </c>
      <c r="D428" s="3" t="s">
        <v>309</v>
      </c>
      <c r="E428" s="3" t="str">
        <v>Kehrsatz</v>
      </c>
      <c r="G428" s="21">
        <v>1685</v>
      </c>
      <c r="H428" s="21" t="s">
        <v>4593</v>
      </c>
    </row>
    <row r="429" spans="1:8" x14ac:dyDescent="0.2">
      <c r="A429" s="3">
        <v>3412</v>
      </c>
      <c r="B429" s="3" t="s">
        <v>436</v>
      </c>
      <c r="C429" s="3" t="s">
        <v>436</v>
      </c>
      <c r="D429" s="3" t="s">
        <v>309</v>
      </c>
      <c r="E429" s="3" t="str">
        <v>Kirchdorf (BE)</v>
      </c>
      <c r="G429" s="21">
        <v>1686</v>
      </c>
      <c r="H429" s="21" t="s">
        <v>4593</v>
      </c>
    </row>
    <row r="430" spans="1:8" x14ac:dyDescent="0.2">
      <c r="A430" s="3">
        <v>3413</v>
      </c>
      <c r="B430" s="3" t="s">
        <v>437</v>
      </c>
      <c r="C430" s="3" t="s">
        <v>436</v>
      </c>
      <c r="D430" s="3" t="s">
        <v>309</v>
      </c>
      <c r="E430" s="3" t="str">
        <v>Niedermuhlern</v>
      </c>
      <c r="G430" s="21">
        <v>1687</v>
      </c>
      <c r="H430" s="21" t="s">
        <v>4593</v>
      </c>
    </row>
    <row r="431" spans="1:8" x14ac:dyDescent="0.2">
      <c r="A431" s="3">
        <v>3429</v>
      </c>
      <c r="B431" s="3" t="s">
        <v>438</v>
      </c>
      <c r="C431" s="3" t="s">
        <v>438</v>
      </c>
      <c r="D431" s="3" t="s">
        <v>309</v>
      </c>
      <c r="E431" s="3" t="str">
        <v>Riggisberg</v>
      </c>
      <c r="G431" s="21">
        <v>1688</v>
      </c>
      <c r="H431" s="21" t="s">
        <v>4593</v>
      </c>
    </row>
    <row r="432" spans="1:8" x14ac:dyDescent="0.2">
      <c r="A432" s="3">
        <v>3324</v>
      </c>
      <c r="B432" s="3" t="s">
        <v>439</v>
      </c>
      <c r="C432" s="3" t="s">
        <v>439</v>
      </c>
      <c r="D432" s="3" t="s">
        <v>309</v>
      </c>
      <c r="E432" s="3" t="str">
        <v>Rüeggisberg</v>
      </c>
      <c r="G432" s="21">
        <v>1689</v>
      </c>
      <c r="H432" s="21" t="s">
        <v>4593</v>
      </c>
    </row>
    <row r="433" spans="1:8" x14ac:dyDescent="0.2">
      <c r="A433" s="3">
        <v>3324</v>
      </c>
      <c r="B433" s="3" t="s">
        <v>440</v>
      </c>
      <c r="C433" s="3" t="s">
        <v>439</v>
      </c>
      <c r="D433" s="3" t="s">
        <v>309</v>
      </c>
      <c r="E433" s="3" t="str">
        <v>Seftigen</v>
      </c>
      <c r="G433" s="21">
        <v>1690</v>
      </c>
      <c r="H433" s="21" t="s">
        <v>4593</v>
      </c>
    </row>
    <row r="434" spans="1:8" x14ac:dyDescent="0.2">
      <c r="A434" s="3">
        <v>3429</v>
      </c>
      <c r="B434" s="3" t="s">
        <v>441</v>
      </c>
      <c r="C434" s="3" t="s">
        <v>441</v>
      </c>
      <c r="D434" s="3" t="s">
        <v>309</v>
      </c>
      <c r="E434" s="3" t="str">
        <v>Toffen</v>
      </c>
      <c r="G434" s="21">
        <v>1691</v>
      </c>
      <c r="H434" s="21" t="s">
        <v>4593</v>
      </c>
    </row>
    <row r="435" spans="1:8" x14ac:dyDescent="0.2">
      <c r="A435" s="3">
        <v>3309</v>
      </c>
      <c r="B435" s="3" t="s">
        <v>442</v>
      </c>
      <c r="C435" s="3" t="s">
        <v>442</v>
      </c>
      <c r="D435" s="3" t="s">
        <v>309</v>
      </c>
      <c r="E435" s="3" t="str">
        <v>Uttigen</v>
      </c>
      <c r="G435" s="21">
        <v>1692</v>
      </c>
      <c r="H435" s="21" t="s">
        <v>4593</v>
      </c>
    </row>
    <row r="436" spans="1:8" x14ac:dyDescent="0.2">
      <c r="A436" s="3">
        <v>3422</v>
      </c>
      <c r="B436" s="3" t="s">
        <v>443</v>
      </c>
      <c r="C436" s="3" t="s">
        <v>444</v>
      </c>
      <c r="D436" s="3" t="s">
        <v>309</v>
      </c>
      <c r="E436" s="3" t="str">
        <v>Wattenwil</v>
      </c>
      <c r="G436" s="21">
        <v>1694</v>
      </c>
      <c r="H436" s="21" t="s">
        <v>4593</v>
      </c>
    </row>
    <row r="437" spans="1:8" x14ac:dyDescent="0.2">
      <c r="A437" s="3">
        <v>3425</v>
      </c>
      <c r="B437" s="3" t="s">
        <v>445</v>
      </c>
      <c r="C437" s="3" t="s">
        <v>445</v>
      </c>
      <c r="D437" s="3" t="s">
        <v>309</v>
      </c>
      <c r="E437" s="3" t="str">
        <v>Wald (BE)</v>
      </c>
      <c r="G437" s="21">
        <v>1695</v>
      </c>
      <c r="H437" s="21" t="s">
        <v>4593</v>
      </c>
    </row>
    <row r="438" spans="1:8" x14ac:dyDescent="0.2">
      <c r="A438" s="3">
        <v>3325</v>
      </c>
      <c r="B438" s="3" t="s">
        <v>446</v>
      </c>
      <c r="C438" s="3" t="s">
        <v>447</v>
      </c>
      <c r="D438" s="3" t="s">
        <v>309</v>
      </c>
      <c r="E438" s="3" t="str">
        <v>Thurnen</v>
      </c>
      <c r="G438" s="21">
        <v>1696</v>
      </c>
      <c r="H438" s="21" t="s">
        <v>4593</v>
      </c>
    </row>
    <row r="439" spans="1:8" x14ac:dyDescent="0.2">
      <c r="A439" s="3">
        <v>3326</v>
      </c>
      <c r="B439" s="3" t="s">
        <v>447</v>
      </c>
      <c r="C439" s="3" t="s">
        <v>447</v>
      </c>
      <c r="D439" s="3" t="s">
        <v>309</v>
      </c>
      <c r="E439" s="3" t="str">
        <v>Eggiwil</v>
      </c>
      <c r="G439" s="21">
        <v>1697</v>
      </c>
      <c r="H439" s="21" t="s">
        <v>4593</v>
      </c>
    </row>
    <row r="440" spans="1:8" x14ac:dyDescent="0.2">
      <c r="A440" s="3">
        <v>3421</v>
      </c>
      <c r="B440" s="3" t="s">
        <v>448</v>
      </c>
      <c r="C440" s="3" t="s">
        <v>448</v>
      </c>
      <c r="D440" s="3" t="s">
        <v>309</v>
      </c>
      <c r="E440" s="3" t="str">
        <v>Langnau im Emmental</v>
      </c>
      <c r="G440" s="21">
        <v>1699</v>
      </c>
      <c r="H440" s="21" t="s">
        <v>4593</v>
      </c>
    </row>
    <row r="441" spans="1:8" x14ac:dyDescent="0.2">
      <c r="A441" s="3">
        <v>3414</v>
      </c>
      <c r="B441" s="3" t="s">
        <v>449</v>
      </c>
      <c r="C441" s="3" t="s">
        <v>449</v>
      </c>
      <c r="D441" s="3" t="s">
        <v>309</v>
      </c>
      <c r="E441" s="3" t="str">
        <v>Lauperswil</v>
      </c>
      <c r="G441" s="21">
        <v>1700</v>
      </c>
      <c r="H441" s="21" t="s">
        <v>4593</v>
      </c>
    </row>
    <row r="442" spans="1:8" x14ac:dyDescent="0.2">
      <c r="A442" s="3">
        <v>3421</v>
      </c>
      <c r="B442" s="3" t="s">
        <v>448</v>
      </c>
      <c r="C442" s="3" t="s">
        <v>449</v>
      </c>
      <c r="D442" s="3" t="s">
        <v>309</v>
      </c>
      <c r="E442" s="3" t="str">
        <v>Röthenbach im Emmental</v>
      </c>
      <c r="G442" s="21">
        <v>1712</v>
      </c>
      <c r="H442" s="21" t="s">
        <v>4593</v>
      </c>
    </row>
    <row r="443" spans="1:8" x14ac:dyDescent="0.2">
      <c r="A443" s="3">
        <v>3422</v>
      </c>
      <c r="B443" s="3" t="s">
        <v>450</v>
      </c>
      <c r="C443" s="3" t="s">
        <v>451</v>
      </c>
      <c r="D443" s="3" t="s">
        <v>309</v>
      </c>
      <c r="E443" s="3" t="str">
        <v>Rüderswil</v>
      </c>
      <c r="G443" s="21">
        <v>1713</v>
      </c>
      <c r="H443" s="21" t="s">
        <v>4593</v>
      </c>
    </row>
    <row r="444" spans="1:8" x14ac:dyDescent="0.2">
      <c r="A444" s="3">
        <v>3422</v>
      </c>
      <c r="B444" s="3" t="s">
        <v>452</v>
      </c>
      <c r="C444" s="3" t="s">
        <v>451</v>
      </c>
      <c r="D444" s="3" t="s">
        <v>309</v>
      </c>
      <c r="E444" s="3" t="str">
        <v>Schangnau</v>
      </c>
      <c r="G444" s="21">
        <v>1714</v>
      </c>
      <c r="H444" s="21" t="s">
        <v>4599</v>
      </c>
    </row>
    <row r="445" spans="1:8" x14ac:dyDescent="0.2">
      <c r="A445" s="3">
        <v>3472</v>
      </c>
      <c r="B445" s="3" t="s">
        <v>453</v>
      </c>
      <c r="C445" s="3" t="s">
        <v>453</v>
      </c>
      <c r="D445" s="3" t="s">
        <v>309</v>
      </c>
      <c r="E445" s="3" t="str">
        <v>Signau</v>
      </c>
      <c r="G445" s="21">
        <v>1715</v>
      </c>
      <c r="H445" s="21" t="s">
        <v>4593</v>
      </c>
    </row>
    <row r="446" spans="1:8" x14ac:dyDescent="0.2">
      <c r="A446" s="3">
        <v>3421</v>
      </c>
      <c r="B446" s="3" t="s">
        <v>454</v>
      </c>
      <c r="C446" s="3" t="s">
        <v>455</v>
      </c>
      <c r="D446" s="3" t="s">
        <v>309</v>
      </c>
      <c r="E446" s="3" t="str">
        <v>Trub</v>
      </c>
      <c r="G446" s="21">
        <v>1716</v>
      </c>
      <c r="H446" s="21" t="s">
        <v>4593</v>
      </c>
    </row>
    <row r="447" spans="1:8" x14ac:dyDescent="0.2">
      <c r="A447" s="3">
        <v>3425</v>
      </c>
      <c r="B447" s="3" t="s">
        <v>456</v>
      </c>
      <c r="C447" s="3" t="s">
        <v>456</v>
      </c>
      <c r="D447" s="3" t="s">
        <v>309</v>
      </c>
      <c r="E447" s="3" t="str">
        <v>Trubschachen</v>
      </c>
      <c r="G447" s="21">
        <v>1717</v>
      </c>
      <c r="H447" s="21" t="s">
        <v>4593</v>
      </c>
    </row>
    <row r="448" spans="1:8" x14ac:dyDescent="0.2">
      <c r="A448" s="3">
        <v>3472</v>
      </c>
      <c r="B448" s="3" t="s">
        <v>457</v>
      </c>
      <c r="C448" s="3" t="s">
        <v>457</v>
      </c>
      <c r="D448" s="3" t="s">
        <v>309</v>
      </c>
      <c r="E448" s="3" t="str">
        <v>Amsoldingen</v>
      </c>
      <c r="G448" s="21">
        <v>1718</v>
      </c>
      <c r="H448" s="21" t="s">
        <v>4593</v>
      </c>
    </row>
    <row r="449" spans="1:8" x14ac:dyDescent="0.2">
      <c r="A449" s="3">
        <v>3474</v>
      </c>
      <c r="B449" s="3" t="s">
        <v>458</v>
      </c>
      <c r="C449" s="3" t="s">
        <v>457</v>
      </c>
      <c r="D449" s="3" t="s">
        <v>309</v>
      </c>
      <c r="E449" s="3" t="str">
        <v>Blumenstein</v>
      </c>
      <c r="G449" s="21">
        <v>1719</v>
      </c>
      <c r="H449" s="21" t="s">
        <v>4593</v>
      </c>
    </row>
    <row r="450" spans="1:8" x14ac:dyDescent="0.2">
      <c r="A450" s="3">
        <v>2606</v>
      </c>
      <c r="B450" s="3" t="s">
        <v>459</v>
      </c>
      <c r="C450" s="3" t="s">
        <v>459</v>
      </c>
      <c r="D450" s="3" t="s">
        <v>309</v>
      </c>
      <c r="E450" s="3" t="str">
        <v>Buchholterberg</v>
      </c>
      <c r="G450" s="21">
        <v>1720</v>
      </c>
      <c r="H450" s="21" t="s">
        <v>4593</v>
      </c>
    </row>
    <row r="451" spans="1:8" x14ac:dyDescent="0.2">
      <c r="A451" s="3">
        <v>2610</v>
      </c>
      <c r="B451" s="3" t="s">
        <v>460</v>
      </c>
      <c r="C451" s="3" t="s">
        <v>461</v>
      </c>
      <c r="D451" s="3" t="s">
        <v>309</v>
      </c>
      <c r="E451" s="3" t="str">
        <v>Eriz</v>
      </c>
      <c r="G451" s="21">
        <v>1721</v>
      </c>
      <c r="H451" s="21" t="s">
        <v>4593</v>
      </c>
    </row>
    <row r="452" spans="1:8" x14ac:dyDescent="0.2">
      <c r="A452" s="3">
        <v>2612</v>
      </c>
      <c r="B452" s="3" t="s">
        <v>461</v>
      </c>
      <c r="C452" s="3" t="s">
        <v>461</v>
      </c>
      <c r="D452" s="3" t="s">
        <v>309</v>
      </c>
      <c r="E452" s="3" t="str">
        <v>Fahrni</v>
      </c>
      <c r="G452" s="21">
        <v>1722</v>
      </c>
      <c r="H452" s="21" t="s">
        <v>4593</v>
      </c>
    </row>
    <row r="453" spans="1:8" x14ac:dyDescent="0.2">
      <c r="A453" s="3">
        <v>2607</v>
      </c>
      <c r="B453" s="3" t="s">
        <v>462</v>
      </c>
      <c r="C453" s="3" t="s">
        <v>462</v>
      </c>
      <c r="D453" s="3" t="s">
        <v>309</v>
      </c>
      <c r="E453" s="3" t="str">
        <v>Heiligenschwendi</v>
      </c>
      <c r="G453" s="21">
        <v>1723</v>
      </c>
      <c r="H453" s="21" t="s">
        <v>4593</v>
      </c>
    </row>
    <row r="454" spans="1:8" x14ac:dyDescent="0.2">
      <c r="A454" s="3">
        <v>2608</v>
      </c>
      <c r="B454" s="3" t="s">
        <v>463</v>
      </c>
      <c r="C454" s="3" t="s">
        <v>462</v>
      </c>
      <c r="D454" s="3" t="s">
        <v>309</v>
      </c>
      <c r="E454" s="3" t="str">
        <v>Heimberg</v>
      </c>
      <c r="G454" s="21">
        <v>1724</v>
      </c>
      <c r="H454" s="21" t="s">
        <v>4593</v>
      </c>
    </row>
    <row r="455" spans="1:8" x14ac:dyDescent="0.2">
      <c r="A455" s="3">
        <v>2608</v>
      </c>
      <c r="B455" s="3" t="s">
        <v>464</v>
      </c>
      <c r="C455" s="3" t="s">
        <v>464</v>
      </c>
      <c r="D455" s="3" t="s">
        <v>309</v>
      </c>
      <c r="E455" s="3" t="str">
        <v>Hilterfingen</v>
      </c>
      <c r="G455" s="21">
        <v>1725</v>
      </c>
      <c r="H455" s="21" t="s">
        <v>4593</v>
      </c>
    </row>
    <row r="456" spans="1:8" x14ac:dyDescent="0.2">
      <c r="A456" s="3">
        <v>2333</v>
      </c>
      <c r="B456" s="3" t="s">
        <v>465</v>
      </c>
      <c r="C456" s="3" t="s">
        <v>465</v>
      </c>
      <c r="D456" s="3" t="s">
        <v>309</v>
      </c>
      <c r="E456" s="3" t="str">
        <v>Homberg</v>
      </c>
      <c r="G456" s="21">
        <v>1726</v>
      </c>
      <c r="H456" s="21" t="s">
        <v>4593</v>
      </c>
    </row>
    <row r="457" spans="1:8" x14ac:dyDescent="0.2">
      <c r="A457" s="3">
        <v>2723</v>
      </c>
      <c r="B457" s="3" t="s">
        <v>466</v>
      </c>
      <c r="C457" s="3" t="s">
        <v>466</v>
      </c>
      <c r="D457" s="3" t="s">
        <v>309</v>
      </c>
      <c r="E457" s="3" t="str">
        <v>Horrenbach-Buchen</v>
      </c>
      <c r="G457" s="21">
        <v>1727</v>
      </c>
      <c r="H457" s="21" t="s">
        <v>4593</v>
      </c>
    </row>
    <row r="458" spans="1:8" x14ac:dyDescent="0.2">
      <c r="A458" s="3">
        <v>2534</v>
      </c>
      <c r="B458" s="3" t="s">
        <v>467</v>
      </c>
      <c r="C458" s="3" t="s">
        <v>467</v>
      </c>
      <c r="D458" s="3" t="s">
        <v>309</v>
      </c>
      <c r="E458" s="3" t="str">
        <v>Oberhofen am Thunersee</v>
      </c>
      <c r="G458" s="21">
        <v>1728</v>
      </c>
      <c r="H458" s="21" t="s">
        <v>4593</v>
      </c>
    </row>
    <row r="459" spans="1:8" x14ac:dyDescent="0.2">
      <c r="A459" s="3">
        <v>2534</v>
      </c>
      <c r="B459" s="3" t="s">
        <v>468</v>
      </c>
      <c r="C459" s="3" t="s">
        <v>467</v>
      </c>
      <c r="D459" s="3" t="s">
        <v>309</v>
      </c>
      <c r="E459" s="3" t="str">
        <v>Pohlern</v>
      </c>
      <c r="G459" s="21">
        <v>1730</v>
      </c>
      <c r="H459" s="21" t="s">
        <v>4593</v>
      </c>
    </row>
    <row r="460" spans="1:8" x14ac:dyDescent="0.2">
      <c r="A460" s="3">
        <v>2616</v>
      </c>
      <c r="B460" s="3" t="s">
        <v>469</v>
      </c>
      <c r="C460" s="3" t="s">
        <v>470</v>
      </c>
      <c r="D460" s="3" t="s">
        <v>309</v>
      </c>
      <c r="E460" s="3" t="str">
        <v>Sigriswil</v>
      </c>
      <c r="G460" s="21">
        <v>1731</v>
      </c>
      <c r="H460" s="21" t="s">
        <v>4593</v>
      </c>
    </row>
    <row r="461" spans="1:8" x14ac:dyDescent="0.2">
      <c r="A461" s="3">
        <v>2538</v>
      </c>
      <c r="B461" s="3" t="s">
        <v>471</v>
      </c>
      <c r="C461" s="3" t="s">
        <v>472</v>
      </c>
      <c r="D461" s="3" t="s">
        <v>309</v>
      </c>
      <c r="E461" s="3" t="str">
        <v>Steffisburg</v>
      </c>
      <c r="G461" s="21">
        <v>1732</v>
      </c>
      <c r="H461" s="21" t="s">
        <v>4593</v>
      </c>
    </row>
    <row r="462" spans="1:8" x14ac:dyDescent="0.2">
      <c r="A462" s="3">
        <v>2610</v>
      </c>
      <c r="B462" s="3" t="s">
        <v>473</v>
      </c>
      <c r="C462" s="3" t="s">
        <v>474</v>
      </c>
      <c r="D462" s="3" t="s">
        <v>309</v>
      </c>
      <c r="E462" s="3" t="str">
        <v>Teuffenthal (BE)</v>
      </c>
      <c r="G462" s="21">
        <v>1733</v>
      </c>
      <c r="H462" s="21" t="s">
        <v>4593</v>
      </c>
    </row>
    <row r="463" spans="1:8" x14ac:dyDescent="0.2">
      <c r="A463" s="3">
        <v>2610</v>
      </c>
      <c r="B463" s="3" t="s">
        <v>475</v>
      </c>
      <c r="C463" s="3" t="s">
        <v>474</v>
      </c>
      <c r="D463" s="3" t="s">
        <v>309</v>
      </c>
      <c r="E463" s="3" t="str">
        <v>Thierachern</v>
      </c>
      <c r="G463" s="21">
        <v>1734</v>
      </c>
      <c r="H463" s="21" t="s">
        <v>4593</v>
      </c>
    </row>
    <row r="464" spans="1:8" x14ac:dyDescent="0.2">
      <c r="A464" s="3">
        <v>2610</v>
      </c>
      <c r="B464" s="3" t="s">
        <v>476</v>
      </c>
      <c r="C464" s="3" t="s">
        <v>474</v>
      </c>
      <c r="D464" s="3" t="s">
        <v>309</v>
      </c>
      <c r="E464" s="3" t="str">
        <v>Thun</v>
      </c>
      <c r="G464" s="21">
        <v>1735</v>
      </c>
      <c r="H464" s="21" t="s">
        <v>4593</v>
      </c>
    </row>
    <row r="465" spans="1:8" x14ac:dyDescent="0.2">
      <c r="A465" s="3">
        <v>2605</v>
      </c>
      <c r="B465" s="3" t="s">
        <v>477</v>
      </c>
      <c r="C465" s="3" t="s">
        <v>477</v>
      </c>
      <c r="D465" s="3" t="s">
        <v>309</v>
      </c>
      <c r="E465" s="3" t="str">
        <v>Uebeschi</v>
      </c>
      <c r="G465" s="21">
        <v>1736</v>
      </c>
      <c r="H465" s="21" t="s">
        <v>4593</v>
      </c>
    </row>
    <row r="466" spans="1:8" x14ac:dyDescent="0.2">
      <c r="A466" s="3">
        <v>2615</v>
      </c>
      <c r="B466" s="3" t="s">
        <v>478</v>
      </c>
      <c r="C466" s="3" t="s">
        <v>478</v>
      </c>
      <c r="D466" s="3" t="s">
        <v>309</v>
      </c>
      <c r="E466" s="3" t="str">
        <v>Uetendorf</v>
      </c>
      <c r="G466" s="21">
        <v>1737</v>
      </c>
      <c r="H466" s="21" t="s">
        <v>4593</v>
      </c>
    </row>
    <row r="467" spans="1:8" x14ac:dyDescent="0.2">
      <c r="A467" s="3">
        <v>2615</v>
      </c>
      <c r="B467" s="3" t="s">
        <v>479</v>
      </c>
      <c r="C467" s="3" t="s">
        <v>478</v>
      </c>
      <c r="D467" s="3" t="s">
        <v>309</v>
      </c>
      <c r="E467" s="3" t="str">
        <v>Unterlangenegg</v>
      </c>
      <c r="G467" s="21">
        <v>1738</v>
      </c>
      <c r="H467" s="21" t="s">
        <v>4593</v>
      </c>
    </row>
    <row r="468" spans="1:8" x14ac:dyDescent="0.2">
      <c r="A468" s="3">
        <v>2720</v>
      </c>
      <c r="B468" s="3" t="s">
        <v>480</v>
      </c>
      <c r="C468" s="3" t="s">
        <v>480</v>
      </c>
      <c r="D468" s="3" t="s">
        <v>309</v>
      </c>
      <c r="E468" s="3" t="str">
        <v>Wachseldorn</v>
      </c>
      <c r="G468" s="21">
        <v>1740</v>
      </c>
      <c r="H468" s="21" t="s">
        <v>4593</v>
      </c>
    </row>
    <row r="469" spans="1:8" x14ac:dyDescent="0.2">
      <c r="A469" s="3">
        <v>2722</v>
      </c>
      <c r="B469" s="3" t="s">
        <v>481</v>
      </c>
      <c r="C469" s="3" t="s">
        <v>480</v>
      </c>
      <c r="D469" s="3" t="s">
        <v>309</v>
      </c>
      <c r="E469" s="3" t="str">
        <v>Zwieselberg</v>
      </c>
      <c r="G469" s="21">
        <v>1741</v>
      </c>
      <c r="H469" s="21" t="s">
        <v>4593</v>
      </c>
    </row>
    <row r="470" spans="1:8" x14ac:dyDescent="0.2">
      <c r="A470" s="3">
        <v>2613</v>
      </c>
      <c r="B470" s="3" t="s">
        <v>482</v>
      </c>
      <c r="C470" s="3" t="s">
        <v>482</v>
      </c>
      <c r="D470" s="3" t="s">
        <v>309</v>
      </c>
      <c r="E470" s="3" t="str">
        <v>Forst-Längenbühl</v>
      </c>
      <c r="G470" s="21">
        <v>1742</v>
      </c>
      <c r="H470" s="21" t="s">
        <v>4593</v>
      </c>
    </row>
    <row r="471" spans="1:8" x14ac:dyDescent="0.2">
      <c r="A471" s="3">
        <v>2535</v>
      </c>
      <c r="B471" s="3" t="s">
        <v>483</v>
      </c>
      <c r="C471" s="3" t="s">
        <v>484</v>
      </c>
      <c r="D471" s="3" t="s">
        <v>309</v>
      </c>
      <c r="E471" s="3" t="str">
        <v>Affoltern im Emmental</v>
      </c>
      <c r="G471" s="21">
        <v>1744</v>
      </c>
      <c r="H471" s="21" t="s">
        <v>4593</v>
      </c>
    </row>
    <row r="472" spans="1:8" x14ac:dyDescent="0.2">
      <c r="A472" s="3">
        <v>2536</v>
      </c>
      <c r="B472" s="3" t="s">
        <v>485</v>
      </c>
      <c r="C472" s="3" t="s">
        <v>484</v>
      </c>
      <c r="D472" s="3" t="s">
        <v>309</v>
      </c>
      <c r="E472" s="3" t="str">
        <v>Dürrenroth</v>
      </c>
      <c r="G472" s="21">
        <v>1745</v>
      </c>
      <c r="H472" s="21" t="s">
        <v>4593</v>
      </c>
    </row>
    <row r="473" spans="1:8" x14ac:dyDescent="0.2">
      <c r="A473" s="3">
        <v>2537</v>
      </c>
      <c r="B473" s="3" t="s">
        <v>486</v>
      </c>
      <c r="C473" s="3" t="s">
        <v>484</v>
      </c>
      <c r="D473" s="3" t="s">
        <v>309</v>
      </c>
      <c r="E473" s="3" t="str">
        <v>Eriswil</v>
      </c>
      <c r="G473" s="21">
        <v>1746</v>
      </c>
      <c r="H473" s="21" t="s">
        <v>4593</v>
      </c>
    </row>
    <row r="474" spans="1:8" x14ac:dyDescent="0.2">
      <c r="A474" s="3">
        <v>2603</v>
      </c>
      <c r="B474" s="3" t="s">
        <v>487</v>
      </c>
      <c r="C474" s="3" t="s">
        <v>488</v>
      </c>
      <c r="D474" s="3" t="s">
        <v>309</v>
      </c>
      <c r="E474" s="3" t="str">
        <v>Huttwil</v>
      </c>
      <c r="G474" s="21">
        <v>1747</v>
      </c>
      <c r="H474" s="21" t="s">
        <v>4593</v>
      </c>
    </row>
    <row r="475" spans="1:8" x14ac:dyDescent="0.2">
      <c r="A475" s="3">
        <v>2604</v>
      </c>
      <c r="B475" s="3" t="s">
        <v>489</v>
      </c>
      <c r="C475" s="3" t="s">
        <v>488</v>
      </c>
      <c r="D475" s="3" t="s">
        <v>309</v>
      </c>
      <c r="E475" s="3" t="str">
        <v>Lützelflüh</v>
      </c>
      <c r="G475" s="21">
        <v>1748</v>
      </c>
      <c r="H475" s="21" t="s">
        <v>4593</v>
      </c>
    </row>
    <row r="476" spans="1:8" x14ac:dyDescent="0.2">
      <c r="A476" s="3">
        <v>3237</v>
      </c>
      <c r="B476" s="3" t="s">
        <v>490</v>
      </c>
      <c r="C476" s="3" t="s">
        <v>490</v>
      </c>
      <c r="D476" s="3" t="s">
        <v>309</v>
      </c>
      <c r="E476" s="3" t="str">
        <v>Rüegsau</v>
      </c>
      <c r="G476" s="21">
        <v>1749</v>
      </c>
      <c r="H476" s="21" t="s">
        <v>4593</v>
      </c>
    </row>
    <row r="477" spans="1:8" x14ac:dyDescent="0.2">
      <c r="A477" s="3">
        <v>3235</v>
      </c>
      <c r="B477" s="3" t="s">
        <v>491</v>
      </c>
      <c r="C477" s="3" t="s">
        <v>491</v>
      </c>
      <c r="D477" s="3" t="s">
        <v>309</v>
      </c>
      <c r="E477" s="3" t="str">
        <v>Sumiswald</v>
      </c>
      <c r="G477" s="21">
        <v>1752</v>
      </c>
      <c r="H477" s="21" t="s">
        <v>4593</v>
      </c>
    </row>
    <row r="478" spans="1:8" x14ac:dyDescent="0.2">
      <c r="A478" s="3">
        <v>2577</v>
      </c>
      <c r="B478" s="3" t="s">
        <v>492</v>
      </c>
      <c r="C478" s="3" t="s">
        <v>492</v>
      </c>
      <c r="D478" s="3" t="s">
        <v>309</v>
      </c>
      <c r="E478" s="3" t="str">
        <v>Trachselwald</v>
      </c>
      <c r="G478" s="21">
        <v>1753</v>
      </c>
      <c r="H478" s="21" t="s">
        <v>4593</v>
      </c>
    </row>
    <row r="479" spans="1:8" x14ac:dyDescent="0.2">
      <c r="A479" s="3">
        <v>3238</v>
      </c>
      <c r="B479" s="3" t="s">
        <v>493</v>
      </c>
      <c r="C479" s="3" t="s">
        <v>493</v>
      </c>
      <c r="D479" s="3" t="s">
        <v>309</v>
      </c>
      <c r="E479" s="3" t="str">
        <v>Walterswil (BE)</v>
      </c>
      <c r="G479" s="21">
        <v>1754</v>
      </c>
      <c r="H479" s="21" t="s">
        <v>4593</v>
      </c>
    </row>
    <row r="480" spans="1:8" x14ac:dyDescent="0.2">
      <c r="A480" s="3">
        <v>3236</v>
      </c>
      <c r="B480" s="3" t="s">
        <v>494</v>
      </c>
      <c r="C480" s="3" t="s">
        <v>494</v>
      </c>
      <c r="D480" s="3" t="s">
        <v>309</v>
      </c>
      <c r="E480" s="3" t="str">
        <v>Wyssachen</v>
      </c>
      <c r="G480" s="21">
        <v>1756</v>
      </c>
      <c r="H480" s="21" t="s">
        <v>4593</v>
      </c>
    </row>
    <row r="481" spans="1:8" x14ac:dyDescent="0.2">
      <c r="A481" s="3">
        <v>3232</v>
      </c>
      <c r="B481" s="3" t="s">
        <v>495</v>
      </c>
      <c r="C481" s="3" t="s">
        <v>495</v>
      </c>
      <c r="D481" s="3" t="s">
        <v>309</v>
      </c>
      <c r="E481" s="3" t="str">
        <v>Attiswil</v>
      </c>
      <c r="G481" s="21">
        <v>1757</v>
      </c>
      <c r="H481" s="21" t="s">
        <v>4593</v>
      </c>
    </row>
    <row r="482" spans="1:8" x14ac:dyDescent="0.2">
      <c r="A482" s="3">
        <v>2576</v>
      </c>
      <c r="B482" s="3" t="s">
        <v>496</v>
      </c>
      <c r="C482" s="3" t="s">
        <v>496</v>
      </c>
      <c r="D482" s="3" t="s">
        <v>309</v>
      </c>
      <c r="E482" s="3" t="str">
        <v>Berken</v>
      </c>
      <c r="G482" s="21">
        <v>1762</v>
      </c>
      <c r="H482" s="21" t="s">
        <v>4593</v>
      </c>
    </row>
    <row r="483" spans="1:8" x14ac:dyDescent="0.2">
      <c r="A483" s="3">
        <v>3225</v>
      </c>
      <c r="B483" s="3" t="s">
        <v>497</v>
      </c>
      <c r="C483" s="3" t="s">
        <v>497</v>
      </c>
      <c r="D483" s="3" t="s">
        <v>309</v>
      </c>
      <c r="E483" s="3" t="str">
        <v>Bettenhausen</v>
      </c>
      <c r="G483" s="21">
        <v>1763</v>
      </c>
      <c r="H483" s="21" t="s">
        <v>4593</v>
      </c>
    </row>
    <row r="484" spans="1:8" x14ac:dyDescent="0.2">
      <c r="A484" s="3">
        <v>2577</v>
      </c>
      <c r="B484" s="3" t="s">
        <v>498</v>
      </c>
      <c r="C484" s="3" t="s">
        <v>499</v>
      </c>
      <c r="D484" s="3" t="s">
        <v>309</v>
      </c>
      <c r="E484" s="3" t="str">
        <v>Farnern</v>
      </c>
      <c r="G484" s="21">
        <v>1772</v>
      </c>
      <c r="H484" s="21" t="s">
        <v>4593</v>
      </c>
    </row>
    <row r="485" spans="1:8" x14ac:dyDescent="0.2">
      <c r="A485" s="3">
        <v>3226</v>
      </c>
      <c r="B485" s="3" t="s">
        <v>500</v>
      </c>
      <c r="C485" s="3" t="s">
        <v>500</v>
      </c>
      <c r="D485" s="3" t="s">
        <v>309</v>
      </c>
      <c r="E485" s="3" t="str">
        <v>Graben</v>
      </c>
      <c r="G485" s="21">
        <v>1773</v>
      </c>
      <c r="H485" s="21" t="s">
        <v>4593</v>
      </c>
    </row>
    <row r="486" spans="1:8" x14ac:dyDescent="0.2">
      <c r="A486" s="3">
        <v>3233</v>
      </c>
      <c r="B486" s="3" t="s">
        <v>501</v>
      </c>
      <c r="C486" s="3" t="s">
        <v>501</v>
      </c>
      <c r="D486" s="3" t="s">
        <v>309</v>
      </c>
      <c r="E486" s="3" t="str">
        <v>Heimenhausen</v>
      </c>
      <c r="G486" s="21">
        <v>1774</v>
      </c>
      <c r="H486" s="21" t="s">
        <v>4593</v>
      </c>
    </row>
    <row r="487" spans="1:8" x14ac:dyDescent="0.2">
      <c r="A487" s="3">
        <v>3234</v>
      </c>
      <c r="B487" s="3" t="s">
        <v>502</v>
      </c>
      <c r="C487" s="3" t="s">
        <v>502</v>
      </c>
      <c r="D487" s="3" t="s">
        <v>309</v>
      </c>
      <c r="E487" s="3" t="str">
        <v>Herzogenbuchsee</v>
      </c>
      <c r="G487" s="21">
        <v>1775</v>
      </c>
      <c r="H487" s="21" t="s">
        <v>4593</v>
      </c>
    </row>
    <row r="488" spans="1:8" x14ac:dyDescent="0.2">
      <c r="A488" s="3">
        <v>3315</v>
      </c>
      <c r="B488" s="3" t="s">
        <v>503</v>
      </c>
      <c r="C488" s="3" t="s">
        <v>503</v>
      </c>
      <c r="D488" s="3" t="s">
        <v>309</v>
      </c>
      <c r="E488" s="3" t="str">
        <v>Inkwil</v>
      </c>
      <c r="G488" s="21">
        <v>1776</v>
      </c>
      <c r="H488" s="21" t="s">
        <v>4593</v>
      </c>
    </row>
    <row r="489" spans="1:8" x14ac:dyDescent="0.2">
      <c r="A489" s="3">
        <v>3315</v>
      </c>
      <c r="B489" s="3" t="s">
        <v>504</v>
      </c>
      <c r="C489" s="3" t="s">
        <v>503</v>
      </c>
      <c r="D489" s="3" t="s">
        <v>309</v>
      </c>
      <c r="E489" s="3" t="str">
        <v>Niederbipp</v>
      </c>
      <c r="G489" s="21">
        <v>1782</v>
      </c>
      <c r="H489" s="21" t="s">
        <v>4593</v>
      </c>
    </row>
    <row r="490" spans="1:8" x14ac:dyDescent="0.2">
      <c r="A490" s="3">
        <v>3053</v>
      </c>
      <c r="B490" s="3" t="s">
        <v>505</v>
      </c>
      <c r="C490" s="3" t="s">
        <v>506</v>
      </c>
      <c r="D490" s="3" t="s">
        <v>309</v>
      </c>
      <c r="E490" s="3" t="str">
        <v>Niederönz</v>
      </c>
      <c r="G490" s="21">
        <v>1783</v>
      </c>
      <c r="H490" s="21" t="s">
        <v>4593</v>
      </c>
    </row>
    <row r="491" spans="1:8" x14ac:dyDescent="0.2">
      <c r="A491" s="3">
        <v>3053</v>
      </c>
      <c r="B491" s="3" t="s">
        <v>507</v>
      </c>
      <c r="C491" s="3" t="s">
        <v>507</v>
      </c>
      <c r="D491" s="3" t="s">
        <v>309</v>
      </c>
      <c r="E491" s="3" t="str">
        <v>Oberbipp</v>
      </c>
      <c r="G491" s="21">
        <v>1784</v>
      </c>
      <c r="H491" s="21" t="s">
        <v>4593</v>
      </c>
    </row>
    <row r="492" spans="1:8" x14ac:dyDescent="0.2">
      <c r="A492" s="3">
        <v>3306</v>
      </c>
      <c r="B492" s="3" t="s">
        <v>508</v>
      </c>
      <c r="C492" s="3" t="s">
        <v>509</v>
      </c>
      <c r="D492" s="3" t="s">
        <v>309</v>
      </c>
      <c r="E492" s="3" t="str">
        <v>Ochlenberg</v>
      </c>
      <c r="G492" s="21">
        <v>1785</v>
      </c>
      <c r="H492" s="21" t="s">
        <v>4596</v>
      </c>
    </row>
    <row r="493" spans="1:8" x14ac:dyDescent="0.2">
      <c r="A493" s="3">
        <v>3308</v>
      </c>
      <c r="B493" s="3" t="s">
        <v>510</v>
      </c>
      <c r="C493" s="3" t="s">
        <v>509</v>
      </c>
      <c r="D493" s="3" t="s">
        <v>309</v>
      </c>
      <c r="E493" s="3" t="str">
        <v>Rumisberg</v>
      </c>
      <c r="G493" s="21">
        <v>1786</v>
      </c>
      <c r="H493" s="21" t="s">
        <v>4596</v>
      </c>
    </row>
    <row r="494" spans="1:8" x14ac:dyDescent="0.2">
      <c r="A494" s="3">
        <v>3309</v>
      </c>
      <c r="B494" s="3" t="s">
        <v>511</v>
      </c>
      <c r="C494" s="3" t="s">
        <v>509</v>
      </c>
      <c r="D494" s="3" t="s">
        <v>309</v>
      </c>
      <c r="E494" s="3" t="str">
        <v>Seeberg</v>
      </c>
      <c r="G494" s="21">
        <v>1787</v>
      </c>
      <c r="H494" s="21" t="s">
        <v>4596</v>
      </c>
    </row>
    <row r="495" spans="1:8" x14ac:dyDescent="0.2">
      <c r="A495" s="3">
        <v>3312</v>
      </c>
      <c r="B495" s="3" t="s">
        <v>509</v>
      </c>
      <c r="C495" s="3" t="s">
        <v>509</v>
      </c>
      <c r="D495" s="3" t="s">
        <v>309</v>
      </c>
      <c r="E495" s="3" t="str">
        <v>Thörigen</v>
      </c>
      <c r="G495" s="21">
        <v>1788</v>
      </c>
      <c r="H495" s="21" t="s">
        <v>4596</v>
      </c>
    </row>
    <row r="496" spans="1:8" x14ac:dyDescent="0.2">
      <c r="A496" s="3">
        <v>3313</v>
      </c>
      <c r="B496" s="3" t="s">
        <v>512</v>
      </c>
      <c r="C496" s="3" t="s">
        <v>509</v>
      </c>
      <c r="D496" s="3" t="s">
        <v>309</v>
      </c>
      <c r="E496" s="3" t="str">
        <v>Walliswil bei Niederbipp</v>
      </c>
      <c r="G496" s="21">
        <v>1789</v>
      </c>
      <c r="H496" s="21" t="s">
        <v>4596</v>
      </c>
    </row>
    <row r="497" spans="1:8" x14ac:dyDescent="0.2">
      <c r="A497" s="3">
        <v>3314</v>
      </c>
      <c r="B497" s="3" t="s">
        <v>513</v>
      </c>
      <c r="C497" s="3" t="s">
        <v>509</v>
      </c>
      <c r="D497" s="3" t="s">
        <v>309</v>
      </c>
      <c r="E497" s="3" t="str">
        <v>Walliswil bei Wangen</v>
      </c>
      <c r="G497" s="21">
        <v>1791</v>
      </c>
      <c r="H497" s="21" t="s">
        <v>4593</v>
      </c>
    </row>
    <row r="498" spans="1:8" x14ac:dyDescent="0.2">
      <c r="A498" s="3">
        <v>3317</v>
      </c>
      <c r="B498" s="3" t="s">
        <v>514</v>
      </c>
      <c r="C498" s="3" t="s">
        <v>509</v>
      </c>
      <c r="D498" s="3" t="s">
        <v>309</v>
      </c>
      <c r="E498" s="3" t="str">
        <v>Wangen an der Aare</v>
      </c>
      <c r="G498" s="21">
        <v>1792</v>
      </c>
      <c r="H498" s="21" t="s">
        <v>4593</v>
      </c>
    </row>
    <row r="499" spans="1:8" x14ac:dyDescent="0.2">
      <c r="A499" s="3">
        <v>3317</v>
      </c>
      <c r="B499" s="3" t="s">
        <v>515</v>
      </c>
      <c r="C499" s="3" t="s">
        <v>509</v>
      </c>
      <c r="D499" s="3" t="s">
        <v>309</v>
      </c>
      <c r="E499" s="3" t="str">
        <v>Wangenried</v>
      </c>
      <c r="G499" s="21">
        <v>1793</v>
      </c>
      <c r="H499" s="21" t="s">
        <v>4596</v>
      </c>
    </row>
    <row r="500" spans="1:8" x14ac:dyDescent="0.2">
      <c r="A500" s="3">
        <v>3303</v>
      </c>
      <c r="B500" s="3" t="s">
        <v>516</v>
      </c>
      <c r="C500" s="3" t="s">
        <v>516</v>
      </c>
      <c r="D500" s="3" t="s">
        <v>309</v>
      </c>
      <c r="E500" s="3" t="str">
        <v>Wiedlisbach</v>
      </c>
      <c r="G500" s="21">
        <v>1794</v>
      </c>
      <c r="H500" s="21" t="s">
        <v>4596</v>
      </c>
    </row>
    <row r="501" spans="1:8" x14ac:dyDescent="0.2">
      <c r="A501" s="3">
        <v>3303</v>
      </c>
      <c r="B501" s="3" t="s">
        <v>517</v>
      </c>
      <c r="C501" s="3" t="s">
        <v>516</v>
      </c>
      <c r="D501" s="3" t="s">
        <v>309</v>
      </c>
      <c r="E501" s="3" t="str">
        <v>Doppleschwand</v>
      </c>
      <c r="G501" s="21">
        <v>1795</v>
      </c>
      <c r="H501" s="21" t="s">
        <v>4596</v>
      </c>
    </row>
    <row r="502" spans="1:8" x14ac:dyDescent="0.2">
      <c r="A502" s="3">
        <v>3303</v>
      </c>
      <c r="B502" s="3" t="s">
        <v>518</v>
      </c>
      <c r="C502" s="3" t="s">
        <v>516</v>
      </c>
      <c r="D502" s="3" t="s">
        <v>309</v>
      </c>
      <c r="E502" s="3" t="str">
        <v>Entlebuch</v>
      </c>
      <c r="G502" s="21">
        <v>1796</v>
      </c>
      <c r="H502" s="21" t="s">
        <v>4596</v>
      </c>
    </row>
    <row r="503" spans="1:8" x14ac:dyDescent="0.2">
      <c r="A503" s="3">
        <v>3305</v>
      </c>
      <c r="B503" s="3" t="s">
        <v>519</v>
      </c>
      <c r="C503" s="3" t="s">
        <v>516</v>
      </c>
      <c r="D503" s="3" t="s">
        <v>309</v>
      </c>
      <c r="E503" s="3" t="str">
        <v>Flühli</v>
      </c>
      <c r="G503" s="21">
        <v>1797</v>
      </c>
      <c r="H503" s="21" t="s">
        <v>4596</v>
      </c>
    </row>
    <row r="504" spans="1:8" x14ac:dyDescent="0.2">
      <c r="A504" s="3">
        <v>3305</v>
      </c>
      <c r="B504" s="3" t="s">
        <v>520</v>
      </c>
      <c r="C504" s="3" t="s">
        <v>520</v>
      </c>
      <c r="D504" s="3" t="s">
        <v>309</v>
      </c>
      <c r="E504" s="3" t="str">
        <v>Hasle (LU)</v>
      </c>
      <c r="G504" s="21">
        <v>1800</v>
      </c>
      <c r="H504" s="21" t="s">
        <v>4592</v>
      </c>
    </row>
    <row r="505" spans="1:8" x14ac:dyDescent="0.2">
      <c r="A505" s="3">
        <v>3322</v>
      </c>
      <c r="B505" s="3" t="s">
        <v>521</v>
      </c>
      <c r="C505" s="3" t="s">
        <v>521</v>
      </c>
      <c r="D505" s="3" t="s">
        <v>309</v>
      </c>
      <c r="E505" s="3" t="str">
        <v>Romoos</v>
      </c>
      <c r="G505" s="21">
        <v>1801</v>
      </c>
      <c r="H505" s="21" t="s">
        <v>4592</v>
      </c>
    </row>
    <row r="506" spans="1:8" x14ac:dyDescent="0.2">
      <c r="A506" s="3">
        <v>3302</v>
      </c>
      <c r="B506" s="3" t="s">
        <v>522</v>
      </c>
      <c r="C506" s="3" t="s">
        <v>522</v>
      </c>
      <c r="D506" s="3" t="s">
        <v>309</v>
      </c>
      <c r="E506" s="3" t="str">
        <v>Schüpfheim</v>
      </c>
      <c r="G506" s="21">
        <v>1802</v>
      </c>
      <c r="H506" s="21" t="s">
        <v>4592</v>
      </c>
    </row>
    <row r="507" spans="1:8" x14ac:dyDescent="0.2">
      <c r="A507" s="3">
        <v>3053</v>
      </c>
      <c r="B507" s="3" t="s">
        <v>523</v>
      </c>
      <c r="C507" s="3" t="s">
        <v>523</v>
      </c>
      <c r="D507" s="3" t="s">
        <v>309</v>
      </c>
      <c r="E507" s="3" t="str">
        <v>Werthenstein</v>
      </c>
      <c r="G507" s="21">
        <v>1803</v>
      </c>
      <c r="H507" s="21" t="s">
        <v>4592</v>
      </c>
    </row>
    <row r="508" spans="1:8" x14ac:dyDescent="0.2">
      <c r="A508" s="3">
        <v>3322</v>
      </c>
      <c r="B508" s="3" t="s">
        <v>524</v>
      </c>
      <c r="C508" s="3" t="s">
        <v>524</v>
      </c>
      <c r="D508" s="3" t="s">
        <v>309</v>
      </c>
      <c r="E508" s="3" t="str">
        <v>Escholzmatt-Marbach</v>
      </c>
      <c r="G508" s="21">
        <v>1804</v>
      </c>
      <c r="H508" s="21" t="s">
        <v>4592</v>
      </c>
    </row>
    <row r="509" spans="1:8" x14ac:dyDescent="0.2">
      <c r="A509" s="3">
        <v>3427</v>
      </c>
      <c r="B509" s="3" t="s">
        <v>525</v>
      </c>
      <c r="C509" s="3" t="s">
        <v>525</v>
      </c>
      <c r="D509" s="3" t="s">
        <v>309</v>
      </c>
      <c r="E509" s="3" t="str">
        <v>Aesch (LU)</v>
      </c>
      <c r="G509" s="21">
        <v>1805</v>
      </c>
      <c r="H509" s="21" t="s">
        <v>4592</v>
      </c>
    </row>
    <row r="510" spans="1:8" x14ac:dyDescent="0.2">
      <c r="A510" s="3">
        <v>3053</v>
      </c>
      <c r="B510" s="3" t="s">
        <v>526</v>
      </c>
      <c r="C510" s="3" t="s">
        <v>526</v>
      </c>
      <c r="D510" s="3" t="s">
        <v>309</v>
      </c>
      <c r="E510" s="3" t="str">
        <v>Ballwil</v>
      </c>
      <c r="G510" s="21">
        <v>1806</v>
      </c>
      <c r="H510" s="21" t="s">
        <v>4592</v>
      </c>
    </row>
    <row r="511" spans="1:8" x14ac:dyDescent="0.2">
      <c r="A511" s="3">
        <v>3428</v>
      </c>
      <c r="B511" s="3" t="s">
        <v>527</v>
      </c>
      <c r="C511" s="3" t="s">
        <v>528</v>
      </c>
      <c r="D511" s="3" t="s">
        <v>309</v>
      </c>
      <c r="E511" s="3" t="str">
        <v>Emmen</v>
      </c>
      <c r="G511" s="21">
        <v>1807</v>
      </c>
      <c r="H511" s="21" t="s">
        <v>4592</v>
      </c>
    </row>
    <row r="512" spans="1:8" x14ac:dyDescent="0.2">
      <c r="A512" s="3">
        <v>4564</v>
      </c>
      <c r="B512" s="3" t="s">
        <v>529</v>
      </c>
      <c r="C512" s="3" t="s">
        <v>529</v>
      </c>
      <c r="D512" s="3" t="s">
        <v>309</v>
      </c>
      <c r="E512" s="3" t="str">
        <v>Ermensee</v>
      </c>
      <c r="G512" s="21">
        <v>1808</v>
      </c>
      <c r="H512" s="21" t="s">
        <v>4592</v>
      </c>
    </row>
    <row r="513" spans="1:8" x14ac:dyDescent="0.2">
      <c r="A513" s="3">
        <v>3303</v>
      </c>
      <c r="B513" s="3" t="s">
        <v>530</v>
      </c>
      <c r="C513" s="3" t="s">
        <v>531</v>
      </c>
      <c r="D513" s="3" t="s">
        <v>309</v>
      </c>
      <c r="E513" s="3" t="str">
        <v>Eschenbach (LU)</v>
      </c>
      <c r="G513" s="21">
        <v>1809</v>
      </c>
      <c r="H513" s="21" t="s">
        <v>4592</v>
      </c>
    </row>
    <row r="514" spans="1:8" x14ac:dyDescent="0.2">
      <c r="A514" s="3">
        <v>3715</v>
      </c>
      <c r="B514" s="3" t="s">
        <v>532</v>
      </c>
      <c r="C514" s="3" t="s">
        <v>532</v>
      </c>
      <c r="D514" s="3" t="s">
        <v>309</v>
      </c>
      <c r="E514" s="3" t="str">
        <v>Hitzkirch</v>
      </c>
      <c r="G514" s="21">
        <v>1814</v>
      </c>
      <c r="H514" s="21" t="s">
        <v>4592</v>
      </c>
    </row>
    <row r="515" spans="1:8" x14ac:dyDescent="0.2">
      <c r="A515" s="3">
        <v>3703</v>
      </c>
      <c r="B515" s="3" t="s">
        <v>533</v>
      </c>
      <c r="C515" s="3" t="s">
        <v>534</v>
      </c>
      <c r="D515" s="3" t="s">
        <v>309</v>
      </c>
      <c r="E515" s="3" t="str">
        <v>Hochdorf</v>
      </c>
      <c r="G515" s="21">
        <v>1815</v>
      </c>
      <c r="H515" s="21" t="s">
        <v>4592</v>
      </c>
    </row>
    <row r="516" spans="1:8" x14ac:dyDescent="0.2">
      <c r="A516" s="3">
        <v>3703</v>
      </c>
      <c r="B516" s="3" t="s">
        <v>535</v>
      </c>
      <c r="C516" s="3" t="s">
        <v>534</v>
      </c>
      <c r="D516" s="3" t="s">
        <v>309</v>
      </c>
      <c r="E516" s="3" t="str">
        <v>Hohenrain</v>
      </c>
      <c r="G516" s="21">
        <v>1816</v>
      </c>
      <c r="H516" s="21" t="s">
        <v>4592</v>
      </c>
    </row>
    <row r="517" spans="1:8" x14ac:dyDescent="0.2">
      <c r="A517" s="3">
        <v>3711</v>
      </c>
      <c r="B517" s="3" t="s">
        <v>536</v>
      </c>
      <c r="C517" s="3" t="s">
        <v>534</v>
      </c>
      <c r="D517" s="3" t="s">
        <v>309</v>
      </c>
      <c r="E517" s="3" t="str">
        <v>Inwil</v>
      </c>
      <c r="G517" s="21">
        <v>1817</v>
      </c>
      <c r="H517" s="21" t="s">
        <v>4592</v>
      </c>
    </row>
    <row r="518" spans="1:8" x14ac:dyDescent="0.2">
      <c r="A518" s="3">
        <v>3714</v>
      </c>
      <c r="B518" s="3" t="s">
        <v>537</v>
      </c>
      <c r="C518" s="3" t="s">
        <v>537</v>
      </c>
      <c r="D518" s="3" t="s">
        <v>309</v>
      </c>
      <c r="E518" s="3" t="str">
        <v>Rain</v>
      </c>
      <c r="G518" s="21">
        <v>1820</v>
      </c>
      <c r="H518" s="21" t="s">
        <v>4592</v>
      </c>
    </row>
    <row r="519" spans="1:8" x14ac:dyDescent="0.2">
      <c r="A519" s="3">
        <v>3724</v>
      </c>
      <c r="B519" s="3" t="s">
        <v>538</v>
      </c>
      <c r="C519" s="3" t="s">
        <v>537</v>
      </c>
      <c r="D519" s="3" t="s">
        <v>309</v>
      </c>
      <c r="E519" s="3" t="str">
        <v>Römerswil</v>
      </c>
      <c r="G519" s="21">
        <v>1822</v>
      </c>
      <c r="H519" s="21" t="s">
        <v>4592</v>
      </c>
    </row>
    <row r="520" spans="1:8" x14ac:dyDescent="0.2">
      <c r="A520" s="3">
        <v>3725</v>
      </c>
      <c r="B520" s="3" t="s">
        <v>539</v>
      </c>
      <c r="C520" s="3" t="s">
        <v>537</v>
      </c>
      <c r="D520" s="3" t="s">
        <v>309</v>
      </c>
      <c r="E520" s="3" t="str">
        <v>Rothenburg</v>
      </c>
      <c r="G520" s="21">
        <v>1823</v>
      </c>
      <c r="H520" s="21" t="s">
        <v>4592</v>
      </c>
    </row>
    <row r="521" spans="1:8" x14ac:dyDescent="0.2">
      <c r="A521" s="3">
        <v>3716</v>
      </c>
      <c r="B521" s="3" t="s">
        <v>540</v>
      </c>
      <c r="C521" s="3" t="s">
        <v>540</v>
      </c>
      <c r="D521" s="3" t="s">
        <v>309</v>
      </c>
      <c r="E521" s="3" t="str">
        <v>Schongau</v>
      </c>
      <c r="G521" s="21">
        <v>1824</v>
      </c>
      <c r="H521" s="21" t="s">
        <v>4592</v>
      </c>
    </row>
    <row r="522" spans="1:8" x14ac:dyDescent="0.2">
      <c r="A522" s="3">
        <v>3717</v>
      </c>
      <c r="B522" s="3" t="s">
        <v>541</v>
      </c>
      <c r="C522" s="3" t="s">
        <v>540</v>
      </c>
      <c r="D522" s="3" t="s">
        <v>309</v>
      </c>
      <c r="E522" s="3" t="str">
        <v>Adligenswil</v>
      </c>
      <c r="G522" s="21">
        <v>1832</v>
      </c>
      <c r="H522" s="21" t="s">
        <v>4592</v>
      </c>
    </row>
    <row r="523" spans="1:8" x14ac:dyDescent="0.2">
      <c r="A523" s="3">
        <v>3718</v>
      </c>
      <c r="B523" s="3" t="s">
        <v>542</v>
      </c>
      <c r="C523" s="3" t="s">
        <v>542</v>
      </c>
      <c r="D523" s="3" t="s">
        <v>309</v>
      </c>
      <c r="E523" s="3" t="str">
        <v>Buchrain</v>
      </c>
      <c r="G523" s="21">
        <v>1833</v>
      </c>
      <c r="H523" s="21" t="s">
        <v>4592</v>
      </c>
    </row>
    <row r="524" spans="1:8" x14ac:dyDescent="0.2">
      <c r="A524" s="3">
        <v>3704</v>
      </c>
      <c r="B524" s="3" t="s">
        <v>543</v>
      </c>
      <c r="C524" s="3" t="s">
        <v>543</v>
      </c>
      <c r="D524" s="3" t="s">
        <v>309</v>
      </c>
      <c r="E524" s="3" t="str">
        <v>Dierikon</v>
      </c>
      <c r="G524" s="21">
        <v>1844</v>
      </c>
      <c r="H524" s="21" t="s">
        <v>4598</v>
      </c>
    </row>
    <row r="525" spans="1:8" x14ac:dyDescent="0.2">
      <c r="A525" s="3">
        <v>3711</v>
      </c>
      <c r="B525" s="3" t="s">
        <v>544</v>
      </c>
      <c r="C525" s="3" t="s">
        <v>545</v>
      </c>
      <c r="D525" s="3" t="s">
        <v>309</v>
      </c>
      <c r="E525" s="3" t="str">
        <v>Ebikon</v>
      </c>
      <c r="G525" s="21">
        <v>1845</v>
      </c>
      <c r="H525" s="21" t="s">
        <v>4598</v>
      </c>
    </row>
    <row r="526" spans="1:8" x14ac:dyDescent="0.2">
      <c r="A526" s="3">
        <v>3713</v>
      </c>
      <c r="B526" s="3" t="s">
        <v>545</v>
      </c>
      <c r="C526" s="3" t="s">
        <v>545</v>
      </c>
      <c r="D526" s="3" t="s">
        <v>309</v>
      </c>
      <c r="E526" s="3" t="str">
        <v>Gisikon</v>
      </c>
      <c r="G526" s="21">
        <v>1846</v>
      </c>
      <c r="H526" s="21" t="s">
        <v>4598</v>
      </c>
    </row>
    <row r="527" spans="1:8" x14ac:dyDescent="0.2">
      <c r="A527" s="3">
        <v>3714</v>
      </c>
      <c r="B527" s="3" t="s">
        <v>546</v>
      </c>
      <c r="C527" s="3" t="s">
        <v>545</v>
      </c>
      <c r="D527" s="3" t="s">
        <v>309</v>
      </c>
      <c r="E527" s="3" t="str">
        <v>Greppen</v>
      </c>
      <c r="G527" s="21">
        <v>1847</v>
      </c>
      <c r="H527" s="21" t="s">
        <v>4598</v>
      </c>
    </row>
    <row r="528" spans="1:8" x14ac:dyDescent="0.2">
      <c r="A528" s="3">
        <v>3722</v>
      </c>
      <c r="B528" s="3" t="s">
        <v>547</v>
      </c>
      <c r="C528" s="3" t="s">
        <v>545</v>
      </c>
      <c r="D528" s="3" t="s">
        <v>309</v>
      </c>
      <c r="E528" s="3" t="str">
        <v>Honau</v>
      </c>
      <c r="G528" s="21">
        <v>1852</v>
      </c>
      <c r="H528" s="21" t="s">
        <v>4598</v>
      </c>
    </row>
    <row r="529" spans="1:8" x14ac:dyDescent="0.2">
      <c r="A529" s="3">
        <v>3723</v>
      </c>
      <c r="B529" s="3" t="s">
        <v>548</v>
      </c>
      <c r="C529" s="3" t="s">
        <v>545</v>
      </c>
      <c r="D529" s="3" t="s">
        <v>309</v>
      </c>
      <c r="E529" s="3" t="str">
        <v>Horw</v>
      </c>
      <c r="G529" s="21">
        <v>1853</v>
      </c>
      <c r="H529" s="21" t="s">
        <v>4598</v>
      </c>
    </row>
    <row r="530" spans="1:8" x14ac:dyDescent="0.2">
      <c r="A530" s="3">
        <v>3800</v>
      </c>
      <c r="B530" s="3" t="s">
        <v>549</v>
      </c>
      <c r="C530" s="3" t="s">
        <v>550</v>
      </c>
      <c r="D530" s="3" t="s">
        <v>309</v>
      </c>
      <c r="E530" s="3" t="str">
        <v>Kriens</v>
      </c>
      <c r="G530" s="21">
        <v>1854</v>
      </c>
      <c r="H530" s="21" t="s">
        <v>4598</v>
      </c>
    </row>
    <row r="531" spans="1:8" x14ac:dyDescent="0.2">
      <c r="A531" s="3">
        <v>3803</v>
      </c>
      <c r="B531" s="3" t="s">
        <v>550</v>
      </c>
      <c r="C531" s="3" t="s">
        <v>550</v>
      </c>
      <c r="D531" s="3" t="s">
        <v>309</v>
      </c>
      <c r="E531" s="3" t="str">
        <v>Luzern</v>
      </c>
      <c r="G531" s="21">
        <v>1856</v>
      </c>
      <c r="H531" s="21" t="s">
        <v>4598</v>
      </c>
    </row>
    <row r="532" spans="1:8" x14ac:dyDescent="0.2">
      <c r="A532" s="3">
        <v>3806</v>
      </c>
      <c r="B532" s="3" t="s">
        <v>551</v>
      </c>
      <c r="C532" s="3" t="s">
        <v>552</v>
      </c>
      <c r="D532" s="3" t="s">
        <v>309</v>
      </c>
      <c r="E532" s="3" t="str">
        <v>Malters</v>
      </c>
      <c r="G532" s="21">
        <v>1860</v>
      </c>
      <c r="H532" s="21" t="s">
        <v>4598</v>
      </c>
    </row>
    <row r="533" spans="1:8" x14ac:dyDescent="0.2">
      <c r="A533" s="3">
        <v>3855</v>
      </c>
      <c r="B533" s="3" t="s">
        <v>553</v>
      </c>
      <c r="C533" s="3" t="s">
        <v>554</v>
      </c>
      <c r="D533" s="3" t="s">
        <v>309</v>
      </c>
      <c r="E533" s="3" t="str">
        <v>Meggen</v>
      </c>
      <c r="G533" s="21">
        <v>1862</v>
      </c>
      <c r="H533" s="21" t="s">
        <v>4597</v>
      </c>
    </row>
    <row r="534" spans="1:8" x14ac:dyDescent="0.2">
      <c r="A534" s="3">
        <v>3855</v>
      </c>
      <c r="B534" s="3" t="s">
        <v>555</v>
      </c>
      <c r="C534" s="3" t="s">
        <v>554</v>
      </c>
      <c r="D534" s="3" t="s">
        <v>309</v>
      </c>
      <c r="E534" s="3" t="str">
        <v>Meierskappel</v>
      </c>
      <c r="G534" s="21">
        <v>1863</v>
      </c>
      <c r="H534" s="21" t="s">
        <v>4598</v>
      </c>
    </row>
    <row r="535" spans="1:8" x14ac:dyDescent="0.2">
      <c r="A535" s="3">
        <v>3856</v>
      </c>
      <c r="B535" s="3" t="s">
        <v>556</v>
      </c>
      <c r="C535" s="3" t="s">
        <v>556</v>
      </c>
      <c r="D535" s="3" t="s">
        <v>309</v>
      </c>
      <c r="E535" s="3" t="str">
        <v>Root</v>
      </c>
      <c r="G535" s="21">
        <v>1864</v>
      </c>
      <c r="H535" s="21" t="s">
        <v>4598</v>
      </c>
    </row>
    <row r="536" spans="1:8" x14ac:dyDescent="0.2">
      <c r="A536" s="3">
        <v>3707</v>
      </c>
      <c r="B536" s="3" t="s">
        <v>557</v>
      </c>
      <c r="C536" s="3" t="s">
        <v>557</v>
      </c>
      <c r="D536" s="3" t="s">
        <v>309</v>
      </c>
      <c r="E536" s="3" t="str">
        <v>Schwarzenberg</v>
      </c>
      <c r="G536" s="21">
        <v>1865</v>
      </c>
      <c r="H536" s="21" t="s">
        <v>4598</v>
      </c>
    </row>
    <row r="537" spans="1:8" x14ac:dyDescent="0.2">
      <c r="A537" s="3">
        <v>3816</v>
      </c>
      <c r="B537" s="3" t="s">
        <v>558</v>
      </c>
      <c r="C537" s="3" t="s">
        <v>559</v>
      </c>
      <c r="D537" s="3" t="s">
        <v>309</v>
      </c>
      <c r="E537" s="3" t="str">
        <v>Udligenswil</v>
      </c>
      <c r="G537" s="21">
        <v>1866</v>
      </c>
      <c r="H537" s="21" t="s">
        <v>4598</v>
      </c>
    </row>
    <row r="538" spans="1:8" x14ac:dyDescent="0.2">
      <c r="A538" s="3">
        <v>3818</v>
      </c>
      <c r="B538" s="3" t="s">
        <v>559</v>
      </c>
      <c r="C538" s="3" t="s">
        <v>559</v>
      </c>
      <c r="D538" s="3" t="s">
        <v>309</v>
      </c>
      <c r="E538" s="3" t="str">
        <v>Vitznau</v>
      </c>
      <c r="G538" s="21">
        <v>1867</v>
      </c>
      <c r="H538" s="21" t="s">
        <v>4598</v>
      </c>
    </row>
    <row r="539" spans="1:8" x14ac:dyDescent="0.2">
      <c r="A539" s="3">
        <v>3814</v>
      </c>
      <c r="B539" s="3" t="s">
        <v>560</v>
      </c>
      <c r="C539" s="3" t="s">
        <v>560</v>
      </c>
      <c r="D539" s="3" t="s">
        <v>309</v>
      </c>
      <c r="E539" s="3" t="str">
        <v>Weggis</v>
      </c>
      <c r="G539" s="21">
        <v>1868</v>
      </c>
      <c r="H539" s="21" t="s">
        <v>4598</v>
      </c>
    </row>
    <row r="540" spans="1:8" x14ac:dyDescent="0.2">
      <c r="A540" s="3">
        <v>3812</v>
      </c>
      <c r="B540" s="3" t="s">
        <v>561</v>
      </c>
      <c r="C540" s="3" t="s">
        <v>562</v>
      </c>
      <c r="D540" s="3" t="s">
        <v>309</v>
      </c>
      <c r="E540" s="3" t="str">
        <v>Beromünster</v>
      </c>
      <c r="G540" s="21">
        <v>1869</v>
      </c>
      <c r="H540" s="21" t="s">
        <v>4598</v>
      </c>
    </row>
    <row r="541" spans="1:8" x14ac:dyDescent="0.2">
      <c r="A541" s="3">
        <v>3815</v>
      </c>
      <c r="B541" s="3" t="s">
        <v>563</v>
      </c>
      <c r="C541" s="3" t="s">
        <v>562</v>
      </c>
      <c r="D541" s="3" t="s">
        <v>309</v>
      </c>
      <c r="E541" s="3" t="str">
        <v>Büron</v>
      </c>
      <c r="G541" s="21">
        <v>1870</v>
      </c>
      <c r="H541" s="21" t="s">
        <v>4598</v>
      </c>
    </row>
    <row r="542" spans="1:8" x14ac:dyDescent="0.2">
      <c r="A542" s="3">
        <v>3815</v>
      </c>
      <c r="B542" s="3" t="s">
        <v>562</v>
      </c>
      <c r="C542" s="3" t="s">
        <v>562</v>
      </c>
      <c r="D542" s="3" t="s">
        <v>309</v>
      </c>
      <c r="E542" s="3" t="str">
        <v>Buttisholz</v>
      </c>
      <c r="G542" s="21">
        <v>1871</v>
      </c>
      <c r="H542" s="21" t="s">
        <v>4598</v>
      </c>
    </row>
    <row r="543" spans="1:8" x14ac:dyDescent="0.2">
      <c r="A543" s="3">
        <v>3804</v>
      </c>
      <c r="B543" s="3" t="s">
        <v>564</v>
      </c>
      <c r="C543" s="3" t="s">
        <v>564</v>
      </c>
      <c r="D543" s="3" t="s">
        <v>309</v>
      </c>
      <c r="E543" s="3" t="str">
        <v>Eich</v>
      </c>
      <c r="G543" s="21">
        <v>1872</v>
      </c>
      <c r="H543" s="21" t="s">
        <v>4598</v>
      </c>
    </row>
    <row r="544" spans="1:8" x14ac:dyDescent="0.2">
      <c r="A544" s="3">
        <v>3858</v>
      </c>
      <c r="B544" s="3" t="s">
        <v>565</v>
      </c>
      <c r="C544" s="3" t="s">
        <v>566</v>
      </c>
      <c r="D544" s="3" t="s">
        <v>309</v>
      </c>
      <c r="E544" s="3" t="str">
        <v>Geuensee</v>
      </c>
      <c r="G544" s="21">
        <v>1873</v>
      </c>
      <c r="H544" s="21" t="s">
        <v>4598</v>
      </c>
    </row>
    <row r="545" spans="1:8" x14ac:dyDescent="0.2">
      <c r="A545" s="3">
        <v>3800</v>
      </c>
      <c r="B545" s="3" t="s">
        <v>567</v>
      </c>
      <c r="C545" s="3" t="s">
        <v>567</v>
      </c>
      <c r="D545" s="3" t="s">
        <v>309</v>
      </c>
      <c r="E545" s="3" t="str">
        <v>Grosswangen</v>
      </c>
      <c r="G545" s="21">
        <v>1874</v>
      </c>
      <c r="H545" s="21" t="s">
        <v>4598</v>
      </c>
    </row>
    <row r="546" spans="1:8" x14ac:dyDescent="0.2">
      <c r="A546" s="3">
        <v>3807</v>
      </c>
      <c r="B546" s="3" t="s">
        <v>568</v>
      </c>
      <c r="C546" s="3" t="s">
        <v>568</v>
      </c>
      <c r="D546" s="3" t="s">
        <v>309</v>
      </c>
      <c r="E546" s="3" t="str">
        <v>Hildisrieden</v>
      </c>
      <c r="G546" s="21">
        <v>1875</v>
      </c>
      <c r="H546" s="21" t="s">
        <v>4598</v>
      </c>
    </row>
    <row r="547" spans="1:8" x14ac:dyDescent="0.2">
      <c r="A547" s="3">
        <v>3822</v>
      </c>
      <c r="B547" s="3" t="s">
        <v>569</v>
      </c>
      <c r="C547" s="3" t="s">
        <v>569</v>
      </c>
      <c r="D547" s="3" t="s">
        <v>309</v>
      </c>
      <c r="E547" s="3" t="str">
        <v>Knutwil</v>
      </c>
      <c r="G547" s="21">
        <v>1880</v>
      </c>
      <c r="H547" s="21" t="s">
        <v>4598</v>
      </c>
    </row>
    <row r="548" spans="1:8" x14ac:dyDescent="0.2">
      <c r="A548" s="3">
        <v>3822</v>
      </c>
      <c r="B548" s="3" t="s">
        <v>570</v>
      </c>
      <c r="C548" s="3" t="s">
        <v>569</v>
      </c>
      <c r="D548" s="3" t="s">
        <v>309</v>
      </c>
      <c r="E548" s="3" t="str">
        <v>Mauensee</v>
      </c>
      <c r="G548" s="21">
        <v>1882</v>
      </c>
      <c r="H548" s="21" t="s">
        <v>4598</v>
      </c>
    </row>
    <row r="549" spans="1:8" x14ac:dyDescent="0.2">
      <c r="A549" s="3">
        <v>3823</v>
      </c>
      <c r="B549" s="3" t="s">
        <v>571</v>
      </c>
      <c r="C549" s="3" t="s">
        <v>569</v>
      </c>
      <c r="D549" s="3" t="s">
        <v>309</v>
      </c>
      <c r="E549" s="3" t="str">
        <v>Neuenkirch</v>
      </c>
      <c r="G549" s="21">
        <v>1884</v>
      </c>
      <c r="H549" s="21" t="s">
        <v>4598</v>
      </c>
    </row>
    <row r="550" spans="1:8" x14ac:dyDescent="0.2">
      <c r="A550" s="3">
        <v>3823</v>
      </c>
      <c r="B550" s="3" t="s">
        <v>572</v>
      </c>
      <c r="C550" s="3" t="s">
        <v>569</v>
      </c>
      <c r="D550" s="3" t="s">
        <v>309</v>
      </c>
      <c r="E550" s="3" t="str">
        <v>Nottwil</v>
      </c>
      <c r="G550" s="21">
        <v>1885</v>
      </c>
      <c r="H550" s="21" t="s">
        <v>4598</v>
      </c>
    </row>
    <row r="551" spans="1:8" x14ac:dyDescent="0.2">
      <c r="A551" s="3">
        <v>3823</v>
      </c>
      <c r="B551" s="3" t="s">
        <v>573</v>
      </c>
      <c r="C551" s="3" t="s">
        <v>569</v>
      </c>
      <c r="D551" s="3" t="s">
        <v>309</v>
      </c>
      <c r="E551" s="3" t="str">
        <v>Oberkirch</v>
      </c>
      <c r="G551" s="21">
        <v>1890</v>
      </c>
      <c r="H551" s="21" t="s">
        <v>4598</v>
      </c>
    </row>
    <row r="552" spans="1:8" x14ac:dyDescent="0.2">
      <c r="A552" s="3">
        <v>3824</v>
      </c>
      <c r="B552" s="3" t="s">
        <v>574</v>
      </c>
      <c r="C552" s="3" t="s">
        <v>569</v>
      </c>
      <c r="D552" s="3" t="s">
        <v>309</v>
      </c>
      <c r="E552" s="3" t="str">
        <v>Rickenbach (LU)</v>
      </c>
      <c r="G552" s="21">
        <v>1891</v>
      </c>
      <c r="H552" s="21" t="s">
        <v>4598</v>
      </c>
    </row>
    <row r="553" spans="1:8" x14ac:dyDescent="0.2">
      <c r="A553" s="3">
        <v>3825</v>
      </c>
      <c r="B553" s="3" t="s">
        <v>575</v>
      </c>
      <c r="C553" s="3" t="s">
        <v>569</v>
      </c>
      <c r="D553" s="3" t="s">
        <v>309</v>
      </c>
      <c r="E553" s="3" t="str">
        <v>Ruswil</v>
      </c>
      <c r="G553" s="21">
        <v>1892</v>
      </c>
      <c r="H553" s="21" t="s">
        <v>4598</v>
      </c>
    </row>
    <row r="554" spans="1:8" x14ac:dyDescent="0.2">
      <c r="A554" s="3">
        <v>3826</v>
      </c>
      <c r="B554" s="3" t="s">
        <v>576</v>
      </c>
      <c r="C554" s="3" t="s">
        <v>569</v>
      </c>
      <c r="D554" s="3" t="s">
        <v>309</v>
      </c>
      <c r="E554" s="3" t="str">
        <v>Schenkon</v>
      </c>
      <c r="G554" s="21">
        <v>1893</v>
      </c>
      <c r="H554" s="21" t="s">
        <v>4598</v>
      </c>
    </row>
    <row r="555" spans="1:8" x14ac:dyDescent="0.2">
      <c r="A555" s="3">
        <v>3706</v>
      </c>
      <c r="B555" s="3" t="s">
        <v>577</v>
      </c>
      <c r="C555" s="3" t="s">
        <v>577</v>
      </c>
      <c r="D555" s="3" t="s">
        <v>309</v>
      </c>
      <c r="E555" s="3" t="str">
        <v>Schlierbach</v>
      </c>
      <c r="G555" s="21">
        <v>1895</v>
      </c>
      <c r="H555" s="21" t="s">
        <v>4598</v>
      </c>
    </row>
    <row r="556" spans="1:8" x14ac:dyDescent="0.2">
      <c r="A556" s="3">
        <v>3816</v>
      </c>
      <c r="B556" s="3" t="s">
        <v>578</v>
      </c>
      <c r="C556" s="3" t="s">
        <v>578</v>
      </c>
      <c r="D556" s="3" t="s">
        <v>309</v>
      </c>
      <c r="E556" s="3" t="str">
        <v>Sempach</v>
      </c>
      <c r="G556" s="21">
        <v>1896</v>
      </c>
      <c r="H556" s="21" t="s">
        <v>4598</v>
      </c>
    </row>
    <row r="557" spans="1:8" x14ac:dyDescent="0.2">
      <c r="A557" s="3">
        <v>3800</v>
      </c>
      <c r="B557" s="3" t="s">
        <v>579</v>
      </c>
      <c r="C557" s="3" t="s">
        <v>580</v>
      </c>
      <c r="D557" s="3" t="s">
        <v>309</v>
      </c>
      <c r="E557" s="3" t="str">
        <v>Sursee</v>
      </c>
      <c r="G557" s="21">
        <v>1897</v>
      </c>
      <c r="H557" s="21" t="s">
        <v>4598</v>
      </c>
    </row>
    <row r="558" spans="1:8" x14ac:dyDescent="0.2">
      <c r="A558" s="3">
        <v>3853</v>
      </c>
      <c r="B558" s="3" t="s">
        <v>581</v>
      </c>
      <c r="C558" s="3" t="s">
        <v>582</v>
      </c>
      <c r="D558" s="3" t="s">
        <v>309</v>
      </c>
      <c r="E558" s="3" t="str">
        <v>Triengen</v>
      </c>
      <c r="G558" s="21">
        <v>1898</v>
      </c>
      <c r="H558" s="21" t="s">
        <v>4598</v>
      </c>
    </row>
    <row r="559" spans="1:8" x14ac:dyDescent="0.2">
      <c r="A559" s="3">
        <v>3854</v>
      </c>
      <c r="B559" s="3" t="s">
        <v>583</v>
      </c>
      <c r="C559" s="3" t="s">
        <v>583</v>
      </c>
      <c r="D559" s="3" t="s">
        <v>309</v>
      </c>
      <c r="E559" s="3" t="str">
        <v>Wolhusen</v>
      </c>
      <c r="G559" s="21">
        <v>1899</v>
      </c>
      <c r="H559" s="21" t="s">
        <v>4598</v>
      </c>
    </row>
    <row r="560" spans="1:8" x14ac:dyDescent="0.2">
      <c r="A560" s="3">
        <v>3805</v>
      </c>
      <c r="B560" s="3" t="s">
        <v>584</v>
      </c>
      <c r="C560" s="3" t="s">
        <v>585</v>
      </c>
      <c r="D560" s="3" t="s">
        <v>309</v>
      </c>
      <c r="E560" s="3" t="str">
        <v>Alberswil</v>
      </c>
      <c r="G560" s="21">
        <v>1902</v>
      </c>
      <c r="H560" s="21" t="s">
        <v>4600</v>
      </c>
    </row>
    <row r="561" spans="1:8" x14ac:dyDescent="0.2">
      <c r="A561" s="3">
        <v>3852</v>
      </c>
      <c r="B561" s="3" t="s">
        <v>586</v>
      </c>
      <c r="C561" s="3" t="s">
        <v>585</v>
      </c>
      <c r="D561" s="3" t="s">
        <v>309</v>
      </c>
      <c r="E561" s="3" t="str">
        <v>Altbüron</v>
      </c>
      <c r="G561" s="21">
        <v>1903</v>
      </c>
      <c r="H561" s="21" t="s">
        <v>4600</v>
      </c>
    </row>
    <row r="562" spans="1:8" x14ac:dyDescent="0.2">
      <c r="A562" s="3">
        <v>3813</v>
      </c>
      <c r="B562" s="3" t="s">
        <v>587</v>
      </c>
      <c r="C562" s="3" t="s">
        <v>587</v>
      </c>
      <c r="D562" s="3" t="s">
        <v>309</v>
      </c>
      <c r="E562" s="3" t="str">
        <v>Altishofen</v>
      </c>
      <c r="G562" s="21">
        <v>1904</v>
      </c>
      <c r="H562" s="21" t="s">
        <v>4600</v>
      </c>
    </row>
    <row r="563" spans="1:8" x14ac:dyDescent="0.2">
      <c r="A563" s="3">
        <v>3855</v>
      </c>
      <c r="B563" s="3" t="s">
        <v>588</v>
      </c>
      <c r="C563" s="3" t="s">
        <v>589</v>
      </c>
      <c r="D563" s="3" t="s">
        <v>309</v>
      </c>
      <c r="E563" s="3" t="str">
        <v>Dagmersellen</v>
      </c>
      <c r="G563" s="21">
        <v>1905</v>
      </c>
      <c r="H563" s="21" t="s">
        <v>4600</v>
      </c>
    </row>
    <row r="564" spans="1:8" x14ac:dyDescent="0.2">
      <c r="A564" s="3">
        <v>3800</v>
      </c>
      <c r="B564" s="3" t="s">
        <v>590</v>
      </c>
      <c r="C564" s="3" t="s">
        <v>590</v>
      </c>
      <c r="D564" s="3" t="s">
        <v>309</v>
      </c>
      <c r="E564" s="3" t="str">
        <v>Egolzwil</v>
      </c>
      <c r="G564" s="21">
        <v>1906</v>
      </c>
      <c r="H564" s="21" t="s">
        <v>4600</v>
      </c>
    </row>
    <row r="565" spans="1:8" x14ac:dyDescent="0.2">
      <c r="A565" s="3">
        <v>3812</v>
      </c>
      <c r="B565" s="3" t="s">
        <v>561</v>
      </c>
      <c r="C565" s="3" t="s">
        <v>561</v>
      </c>
      <c r="D565" s="3" t="s">
        <v>309</v>
      </c>
      <c r="E565" s="3" t="str">
        <v>Ettiswil</v>
      </c>
      <c r="G565" s="21">
        <v>1907</v>
      </c>
      <c r="H565" s="21" t="s">
        <v>4600</v>
      </c>
    </row>
    <row r="566" spans="1:8" x14ac:dyDescent="0.2">
      <c r="A566" s="3">
        <v>3508</v>
      </c>
      <c r="B566" s="3" t="s">
        <v>591</v>
      </c>
      <c r="C566" s="3" t="s">
        <v>592</v>
      </c>
      <c r="D566" s="3" t="s">
        <v>309</v>
      </c>
      <c r="E566" s="3" t="str">
        <v>Fischbach</v>
      </c>
      <c r="G566" s="21">
        <v>1908</v>
      </c>
      <c r="H566" s="21" t="s">
        <v>4600</v>
      </c>
    </row>
    <row r="567" spans="1:8" x14ac:dyDescent="0.2">
      <c r="A567" s="3">
        <v>3507</v>
      </c>
      <c r="B567" s="3" t="s">
        <v>593</v>
      </c>
      <c r="C567" s="3" t="s">
        <v>593</v>
      </c>
      <c r="D567" s="3" t="s">
        <v>309</v>
      </c>
      <c r="E567" s="3" t="str">
        <v>Grossdietwil</v>
      </c>
      <c r="G567" s="21">
        <v>1911</v>
      </c>
      <c r="H567" s="21" t="s">
        <v>4600</v>
      </c>
    </row>
    <row r="568" spans="1:8" x14ac:dyDescent="0.2">
      <c r="A568" s="3">
        <v>3533</v>
      </c>
      <c r="B568" s="3" t="s">
        <v>594</v>
      </c>
      <c r="C568" s="3" t="s">
        <v>594</v>
      </c>
      <c r="D568" s="3" t="s">
        <v>309</v>
      </c>
      <c r="E568" s="3" t="str">
        <v>Hergiswil bei Willisau</v>
      </c>
      <c r="G568" s="21">
        <v>1912</v>
      </c>
      <c r="H568" s="21" t="s">
        <v>4600</v>
      </c>
    </row>
    <row r="569" spans="1:8" x14ac:dyDescent="0.2">
      <c r="A569" s="3">
        <v>3671</v>
      </c>
      <c r="B569" s="3" t="s">
        <v>595</v>
      </c>
      <c r="C569" s="3" t="s">
        <v>595</v>
      </c>
      <c r="D569" s="3" t="s">
        <v>309</v>
      </c>
      <c r="E569" s="3" t="str">
        <v>Luthern</v>
      </c>
      <c r="G569" s="21">
        <v>1913</v>
      </c>
      <c r="H569" s="21" t="s">
        <v>4600</v>
      </c>
    </row>
    <row r="570" spans="1:8" x14ac:dyDescent="0.2">
      <c r="A570" s="3">
        <v>3510</v>
      </c>
      <c r="B570" s="3" t="s">
        <v>596</v>
      </c>
      <c r="C570" s="3" t="s">
        <v>596</v>
      </c>
      <c r="D570" s="3" t="s">
        <v>309</v>
      </c>
      <c r="E570" s="3" t="str">
        <v>Menznau</v>
      </c>
      <c r="G570" s="21">
        <v>1914</v>
      </c>
      <c r="H570" s="21" t="s">
        <v>4600</v>
      </c>
    </row>
    <row r="571" spans="1:8" x14ac:dyDescent="0.2">
      <c r="A571" s="3">
        <v>3082</v>
      </c>
      <c r="B571" s="3" t="s">
        <v>597</v>
      </c>
      <c r="C571" s="3" t="s">
        <v>598</v>
      </c>
      <c r="D571" s="3" t="s">
        <v>309</v>
      </c>
      <c r="E571" s="3" t="str">
        <v>Nebikon</v>
      </c>
      <c r="G571" s="21">
        <v>1918</v>
      </c>
      <c r="H571" s="21" t="s">
        <v>4601</v>
      </c>
    </row>
    <row r="572" spans="1:8" x14ac:dyDescent="0.2">
      <c r="A572" s="3">
        <v>3506</v>
      </c>
      <c r="B572" s="3" t="s">
        <v>598</v>
      </c>
      <c r="C572" s="3" t="s">
        <v>598</v>
      </c>
      <c r="D572" s="3" t="s">
        <v>309</v>
      </c>
      <c r="E572" s="3" t="str">
        <v>Pfaffnau</v>
      </c>
      <c r="G572" s="21">
        <v>1920</v>
      </c>
      <c r="H572" s="21" t="s">
        <v>4600</v>
      </c>
    </row>
    <row r="573" spans="1:8" x14ac:dyDescent="0.2">
      <c r="A573" s="3">
        <v>3510</v>
      </c>
      <c r="B573" s="3" t="s">
        <v>599</v>
      </c>
      <c r="C573" s="3" t="s">
        <v>599</v>
      </c>
      <c r="D573" s="3" t="s">
        <v>309</v>
      </c>
      <c r="E573" s="3" t="str">
        <v>Reiden</v>
      </c>
      <c r="G573" s="21">
        <v>1921</v>
      </c>
      <c r="H573" s="21" t="s">
        <v>4600</v>
      </c>
    </row>
    <row r="574" spans="1:8" x14ac:dyDescent="0.2">
      <c r="A574" s="3">
        <v>3671</v>
      </c>
      <c r="B574" s="3" t="s">
        <v>600</v>
      </c>
      <c r="C574" s="3" t="s">
        <v>600</v>
      </c>
      <c r="D574" s="3" t="s">
        <v>309</v>
      </c>
      <c r="E574" s="3" t="str">
        <v>Roggliswil</v>
      </c>
      <c r="G574" s="21">
        <v>1922</v>
      </c>
      <c r="H574" s="21" t="s">
        <v>4600</v>
      </c>
    </row>
    <row r="575" spans="1:8" x14ac:dyDescent="0.2">
      <c r="A575" s="3">
        <v>3629</v>
      </c>
      <c r="B575" s="3" t="s">
        <v>601</v>
      </c>
      <c r="C575" s="3" t="s">
        <v>601</v>
      </c>
      <c r="D575" s="3" t="s">
        <v>309</v>
      </c>
      <c r="E575" s="3" t="str">
        <v>Schötz</v>
      </c>
      <c r="G575" s="21">
        <v>1923</v>
      </c>
      <c r="H575" s="21" t="s">
        <v>4600</v>
      </c>
    </row>
    <row r="576" spans="1:8" x14ac:dyDescent="0.2">
      <c r="A576" s="3">
        <v>3503</v>
      </c>
      <c r="B576" s="3" t="s">
        <v>602</v>
      </c>
      <c r="C576" s="3" t="s">
        <v>603</v>
      </c>
      <c r="D576" s="3" t="s">
        <v>309</v>
      </c>
      <c r="E576" s="3" t="str">
        <v>Ufhusen</v>
      </c>
      <c r="G576" s="21">
        <v>1925</v>
      </c>
      <c r="H576" s="21" t="s">
        <v>4600</v>
      </c>
    </row>
    <row r="577" spans="1:8" x14ac:dyDescent="0.2">
      <c r="A577" s="3">
        <v>3510</v>
      </c>
      <c r="B577" s="3" t="s">
        <v>603</v>
      </c>
      <c r="C577" s="3" t="s">
        <v>603</v>
      </c>
      <c r="D577" s="3" t="s">
        <v>309</v>
      </c>
      <c r="E577" s="3" t="str">
        <v>Wauwil</v>
      </c>
      <c r="G577" s="21">
        <v>1926</v>
      </c>
      <c r="H577" s="21" t="s">
        <v>4600</v>
      </c>
    </row>
    <row r="578" spans="1:8" x14ac:dyDescent="0.2">
      <c r="A578" s="3">
        <v>3434</v>
      </c>
      <c r="B578" s="3" t="s">
        <v>604</v>
      </c>
      <c r="C578" s="3" t="s">
        <v>605</v>
      </c>
      <c r="D578" s="3" t="s">
        <v>309</v>
      </c>
      <c r="E578" s="3" t="str">
        <v>Wikon</v>
      </c>
      <c r="G578" s="21">
        <v>1927</v>
      </c>
      <c r="H578" s="21" t="s">
        <v>4600</v>
      </c>
    </row>
    <row r="579" spans="1:8" x14ac:dyDescent="0.2">
      <c r="A579" s="3">
        <v>3434</v>
      </c>
      <c r="B579" s="3" t="s">
        <v>605</v>
      </c>
      <c r="C579" s="3" t="s">
        <v>605</v>
      </c>
      <c r="D579" s="3" t="s">
        <v>309</v>
      </c>
      <c r="E579" s="3" t="str">
        <v>Zell (LU)</v>
      </c>
      <c r="G579" s="21">
        <v>1928</v>
      </c>
      <c r="H579" s="21" t="s">
        <v>4600</v>
      </c>
    </row>
    <row r="580" spans="1:8" x14ac:dyDescent="0.2">
      <c r="A580" s="3">
        <v>3673</v>
      </c>
      <c r="B580" s="3" t="s">
        <v>606</v>
      </c>
      <c r="C580" s="3" t="s">
        <v>606</v>
      </c>
      <c r="D580" s="3" t="s">
        <v>309</v>
      </c>
      <c r="E580" s="3" t="str">
        <v>Willisau</v>
      </c>
      <c r="G580" s="21">
        <v>1929</v>
      </c>
      <c r="H580" s="21" t="s">
        <v>4600</v>
      </c>
    </row>
    <row r="581" spans="1:8" x14ac:dyDescent="0.2">
      <c r="A581" s="3">
        <v>3532</v>
      </c>
      <c r="B581" s="3" t="s">
        <v>607</v>
      </c>
      <c r="C581" s="3" t="s">
        <v>607</v>
      </c>
      <c r="D581" s="3" t="s">
        <v>309</v>
      </c>
      <c r="E581" s="3" t="str">
        <v>Altdorf (UR)</v>
      </c>
      <c r="G581" s="21">
        <v>1932</v>
      </c>
      <c r="H581" s="21" t="s">
        <v>4600</v>
      </c>
    </row>
    <row r="582" spans="1:8" x14ac:dyDescent="0.2">
      <c r="A582" s="3">
        <v>3083</v>
      </c>
      <c r="B582" s="3" t="s">
        <v>608</v>
      </c>
      <c r="C582" s="3" t="s">
        <v>609</v>
      </c>
      <c r="D582" s="3" t="s">
        <v>309</v>
      </c>
      <c r="E582" s="3" t="str">
        <v>Andermatt</v>
      </c>
      <c r="G582" s="21">
        <v>1933</v>
      </c>
      <c r="H582" s="21" t="s">
        <v>4600</v>
      </c>
    </row>
    <row r="583" spans="1:8" x14ac:dyDescent="0.2">
      <c r="A583" s="3">
        <v>3110</v>
      </c>
      <c r="B583" s="3" t="s">
        <v>609</v>
      </c>
      <c r="C583" s="3" t="s">
        <v>609</v>
      </c>
      <c r="D583" s="3" t="s">
        <v>309</v>
      </c>
      <c r="E583" s="3" t="str">
        <v>Attinghausen</v>
      </c>
      <c r="G583" s="21">
        <v>1934</v>
      </c>
      <c r="H583" s="21" t="s">
        <v>4600</v>
      </c>
    </row>
    <row r="584" spans="1:8" x14ac:dyDescent="0.2">
      <c r="A584" s="3">
        <v>3111</v>
      </c>
      <c r="B584" s="3" t="s">
        <v>610</v>
      </c>
      <c r="C584" s="3" t="s">
        <v>609</v>
      </c>
      <c r="D584" s="3" t="s">
        <v>309</v>
      </c>
      <c r="E584" s="3" t="str">
        <v>Bürglen (UR)</v>
      </c>
      <c r="G584" s="21">
        <v>1936</v>
      </c>
      <c r="H584" s="21" t="s">
        <v>4601</v>
      </c>
    </row>
    <row r="585" spans="1:8" x14ac:dyDescent="0.2">
      <c r="A585" s="3">
        <v>3504</v>
      </c>
      <c r="B585" s="3" t="s">
        <v>611</v>
      </c>
      <c r="C585" s="3" t="s">
        <v>611</v>
      </c>
      <c r="D585" s="3" t="s">
        <v>309</v>
      </c>
      <c r="E585" s="3" t="str">
        <v>Erstfeld</v>
      </c>
      <c r="G585" s="21">
        <v>1937</v>
      </c>
      <c r="H585" s="21" t="s">
        <v>4600</v>
      </c>
    </row>
    <row r="586" spans="1:8" x14ac:dyDescent="0.2">
      <c r="A586" s="3">
        <v>3672</v>
      </c>
      <c r="B586" s="3" t="s">
        <v>612</v>
      </c>
      <c r="C586" s="3" t="s">
        <v>612</v>
      </c>
      <c r="D586" s="3" t="s">
        <v>309</v>
      </c>
      <c r="E586" s="3" t="str">
        <v>Flüelen</v>
      </c>
      <c r="G586" s="21">
        <v>1938</v>
      </c>
      <c r="H586" s="21" t="s">
        <v>4601</v>
      </c>
    </row>
    <row r="587" spans="1:8" x14ac:dyDescent="0.2">
      <c r="A587" s="3">
        <v>3672</v>
      </c>
      <c r="B587" s="3" t="s">
        <v>613</v>
      </c>
      <c r="C587" s="3" t="s">
        <v>612</v>
      </c>
      <c r="D587" s="3" t="s">
        <v>309</v>
      </c>
      <c r="E587" s="3" t="str">
        <v>Göschenen</v>
      </c>
      <c r="G587" s="21">
        <v>1941</v>
      </c>
      <c r="H587" s="21" t="s">
        <v>4600</v>
      </c>
    </row>
    <row r="588" spans="1:8" x14ac:dyDescent="0.2">
      <c r="A588" s="3">
        <v>3674</v>
      </c>
      <c r="B588" s="3" t="s">
        <v>614</v>
      </c>
      <c r="C588" s="3" t="s">
        <v>612</v>
      </c>
      <c r="D588" s="3" t="s">
        <v>309</v>
      </c>
      <c r="E588" s="3" t="str">
        <v>Gurtnellen</v>
      </c>
      <c r="G588" s="21">
        <v>1942</v>
      </c>
      <c r="H588" s="21" t="s">
        <v>4600</v>
      </c>
    </row>
    <row r="589" spans="1:8" x14ac:dyDescent="0.2">
      <c r="A589" s="3">
        <v>3531</v>
      </c>
      <c r="B589" s="3" t="s">
        <v>615</v>
      </c>
      <c r="C589" s="3" t="s">
        <v>615</v>
      </c>
      <c r="D589" s="3" t="s">
        <v>309</v>
      </c>
      <c r="E589" s="3" t="str">
        <v>Hospental</v>
      </c>
      <c r="G589" s="21">
        <v>1943</v>
      </c>
      <c r="H589" s="21" t="s">
        <v>4600</v>
      </c>
    </row>
    <row r="590" spans="1:8" x14ac:dyDescent="0.2">
      <c r="A590" s="3">
        <v>3629</v>
      </c>
      <c r="B590" s="3" t="s">
        <v>616</v>
      </c>
      <c r="C590" s="3" t="s">
        <v>616</v>
      </c>
      <c r="D590" s="3" t="s">
        <v>309</v>
      </c>
      <c r="E590" s="3" t="str">
        <v>Isenthal</v>
      </c>
      <c r="G590" s="21">
        <v>1944</v>
      </c>
      <c r="H590" s="21" t="s">
        <v>4601</v>
      </c>
    </row>
    <row r="591" spans="1:8" x14ac:dyDescent="0.2">
      <c r="A591" s="3">
        <v>3113</v>
      </c>
      <c r="B591" s="3" t="s">
        <v>617</v>
      </c>
      <c r="C591" s="3" t="s">
        <v>617</v>
      </c>
      <c r="D591" s="3" t="s">
        <v>309</v>
      </c>
      <c r="E591" s="3" t="str">
        <v>Realp</v>
      </c>
      <c r="G591" s="21">
        <v>1945</v>
      </c>
      <c r="H591" s="21" t="s">
        <v>4600</v>
      </c>
    </row>
    <row r="592" spans="1:8" x14ac:dyDescent="0.2">
      <c r="A592" s="3">
        <v>3512</v>
      </c>
      <c r="B592" s="3" t="s">
        <v>618</v>
      </c>
      <c r="C592" s="3" t="s">
        <v>618</v>
      </c>
      <c r="D592" s="3" t="s">
        <v>309</v>
      </c>
      <c r="E592" s="3" t="str">
        <v>Schattdorf</v>
      </c>
      <c r="G592" s="21">
        <v>1946</v>
      </c>
      <c r="H592" s="21" t="s">
        <v>4601</v>
      </c>
    </row>
    <row r="593" spans="1:8" x14ac:dyDescent="0.2">
      <c r="A593" s="3">
        <v>3513</v>
      </c>
      <c r="B593" s="3" t="s">
        <v>619</v>
      </c>
      <c r="C593" s="3" t="s">
        <v>618</v>
      </c>
      <c r="D593" s="3" t="s">
        <v>309</v>
      </c>
      <c r="E593" s="3" t="str">
        <v>Seedorf (UR)</v>
      </c>
      <c r="G593" s="21">
        <v>1947</v>
      </c>
      <c r="H593" s="21" t="s">
        <v>4600</v>
      </c>
    </row>
    <row r="594" spans="1:8" x14ac:dyDescent="0.2">
      <c r="A594" s="3">
        <v>3075</v>
      </c>
      <c r="B594" s="3" t="s">
        <v>620</v>
      </c>
      <c r="C594" s="3" t="s">
        <v>621</v>
      </c>
      <c r="D594" s="3" t="s">
        <v>309</v>
      </c>
      <c r="E594" s="3" t="str">
        <v>Seelisberg</v>
      </c>
      <c r="G594" s="21">
        <v>1948</v>
      </c>
      <c r="H594" s="21" t="s">
        <v>4600</v>
      </c>
    </row>
    <row r="595" spans="1:8" x14ac:dyDescent="0.2">
      <c r="A595" s="3">
        <v>3075</v>
      </c>
      <c r="B595" s="3" t="s">
        <v>622</v>
      </c>
      <c r="C595" s="3" t="s">
        <v>621</v>
      </c>
      <c r="D595" s="3" t="s">
        <v>309</v>
      </c>
      <c r="E595" s="3" t="str">
        <v>Silenen</v>
      </c>
      <c r="G595" s="21">
        <v>1950</v>
      </c>
      <c r="H595" s="21" t="s">
        <v>4600</v>
      </c>
    </row>
    <row r="596" spans="1:8" x14ac:dyDescent="0.2">
      <c r="A596" s="3">
        <v>3076</v>
      </c>
      <c r="B596" s="3" t="s">
        <v>621</v>
      </c>
      <c r="C596" s="3" t="s">
        <v>621</v>
      </c>
      <c r="D596" s="3" t="s">
        <v>309</v>
      </c>
      <c r="E596" s="3" t="str">
        <v>Sisikon</v>
      </c>
      <c r="G596" s="21">
        <v>1955</v>
      </c>
      <c r="H596" s="21" t="s">
        <v>4600</v>
      </c>
    </row>
    <row r="597" spans="1:8" x14ac:dyDescent="0.2">
      <c r="A597" s="3">
        <v>3077</v>
      </c>
      <c r="B597" s="3" t="s">
        <v>623</v>
      </c>
      <c r="C597" s="3" t="s">
        <v>621</v>
      </c>
      <c r="D597" s="3" t="s">
        <v>309</v>
      </c>
      <c r="E597" s="3" t="str">
        <v>Spiringen</v>
      </c>
      <c r="G597" s="21">
        <v>1957</v>
      </c>
      <c r="H597" s="21" t="s">
        <v>4600</v>
      </c>
    </row>
    <row r="598" spans="1:8" x14ac:dyDescent="0.2">
      <c r="A598" s="3">
        <v>3078</v>
      </c>
      <c r="B598" s="3" t="s">
        <v>624</v>
      </c>
      <c r="C598" s="3" t="s">
        <v>621</v>
      </c>
      <c r="D598" s="3" t="s">
        <v>309</v>
      </c>
      <c r="E598" s="3" t="str">
        <v>Unterschächen</v>
      </c>
      <c r="G598" s="21">
        <v>1958</v>
      </c>
      <c r="H598" s="21" t="s">
        <v>4600</v>
      </c>
    </row>
    <row r="599" spans="1:8" x14ac:dyDescent="0.2">
      <c r="A599" s="3">
        <v>3532</v>
      </c>
      <c r="B599" s="3" t="s">
        <v>625</v>
      </c>
      <c r="C599" s="3" t="s">
        <v>625</v>
      </c>
      <c r="D599" s="3" t="s">
        <v>309</v>
      </c>
      <c r="E599" s="3" t="str">
        <v>Wassen</v>
      </c>
      <c r="G599" s="21">
        <v>1961</v>
      </c>
      <c r="H599" s="21" t="s">
        <v>4601</v>
      </c>
    </row>
    <row r="600" spans="1:8" x14ac:dyDescent="0.2">
      <c r="A600" s="3">
        <v>3504</v>
      </c>
      <c r="B600" s="3" t="s">
        <v>626</v>
      </c>
      <c r="C600" s="3" t="s">
        <v>626</v>
      </c>
      <c r="D600" s="3" t="s">
        <v>309</v>
      </c>
      <c r="E600" s="3" t="str">
        <v>Einsiedeln</v>
      </c>
      <c r="G600" s="21">
        <v>1962</v>
      </c>
      <c r="H600" s="21" t="s">
        <v>4600</v>
      </c>
    </row>
    <row r="601" spans="1:8" x14ac:dyDescent="0.2">
      <c r="A601" s="3">
        <v>3112</v>
      </c>
      <c r="B601" s="3" t="s">
        <v>627</v>
      </c>
      <c r="C601" s="3" t="s">
        <v>628</v>
      </c>
      <c r="D601" s="3" t="s">
        <v>309</v>
      </c>
      <c r="E601" s="3" t="str">
        <v>Gersau</v>
      </c>
      <c r="G601" s="21">
        <v>1963</v>
      </c>
      <c r="H601" s="21" t="s">
        <v>4600</v>
      </c>
    </row>
    <row r="602" spans="1:8" x14ac:dyDescent="0.2">
      <c r="A602" s="3">
        <v>3114</v>
      </c>
      <c r="B602" s="3" t="s">
        <v>629</v>
      </c>
      <c r="C602" s="3" t="s">
        <v>629</v>
      </c>
      <c r="D602" s="3" t="s">
        <v>309</v>
      </c>
      <c r="E602" s="3" t="str">
        <v>Feusisberg</v>
      </c>
      <c r="G602" s="21">
        <v>1964</v>
      </c>
      <c r="H602" s="21" t="s">
        <v>4600</v>
      </c>
    </row>
    <row r="603" spans="1:8" x14ac:dyDescent="0.2">
      <c r="A603" s="3">
        <v>3206</v>
      </c>
      <c r="B603" s="3" t="s">
        <v>630</v>
      </c>
      <c r="C603" s="3" t="s">
        <v>631</v>
      </c>
      <c r="D603" s="3" t="s">
        <v>309</v>
      </c>
      <c r="E603" s="3" t="str">
        <v>Freienbach</v>
      </c>
      <c r="G603" s="21">
        <v>1965</v>
      </c>
      <c r="H603" s="21" t="s">
        <v>4600</v>
      </c>
    </row>
    <row r="604" spans="1:8" x14ac:dyDescent="0.2">
      <c r="A604" s="3">
        <v>3206</v>
      </c>
      <c r="B604" s="3" t="s">
        <v>631</v>
      </c>
      <c r="C604" s="3" t="s">
        <v>631</v>
      </c>
      <c r="D604" s="3" t="s">
        <v>309</v>
      </c>
      <c r="E604" s="3" t="str">
        <v>Wollerau</v>
      </c>
      <c r="G604" s="21">
        <v>1966</v>
      </c>
      <c r="H604" s="21" t="s">
        <v>4600</v>
      </c>
    </row>
    <row r="605" spans="1:8" x14ac:dyDescent="0.2">
      <c r="A605" s="3">
        <v>3206</v>
      </c>
      <c r="B605" s="3" t="s">
        <v>632</v>
      </c>
      <c r="C605" s="3" t="s">
        <v>631</v>
      </c>
      <c r="D605" s="3" t="s">
        <v>309</v>
      </c>
      <c r="E605" s="3" t="str">
        <v>Küssnacht (SZ)</v>
      </c>
      <c r="G605" s="21">
        <v>1967</v>
      </c>
      <c r="H605" s="21" t="s">
        <v>4600</v>
      </c>
    </row>
    <row r="606" spans="1:8" x14ac:dyDescent="0.2">
      <c r="A606" s="3">
        <v>3206</v>
      </c>
      <c r="B606" s="3" t="s">
        <v>633</v>
      </c>
      <c r="C606" s="3" t="s">
        <v>631</v>
      </c>
      <c r="D606" s="3" t="s">
        <v>309</v>
      </c>
      <c r="E606" s="3" t="str">
        <v>Altendorf</v>
      </c>
      <c r="G606" s="21">
        <v>1968</v>
      </c>
      <c r="H606" s="21" t="s">
        <v>4601</v>
      </c>
    </row>
    <row r="607" spans="1:8" x14ac:dyDescent="0.2">
      <c r="A607" s="3">
        <v>3202</v>
      </c>
      <c r="B607" s="3" t="s">
        <v>634</v>
      </c>
      <c r="C607" s="3" t="s">
        <v>634</v>
      </c>
      <c r="D607" s="3" t="s">
        <v>309</v>
      </c>
      <c r="E607" s="3" t="str">
        <v>Galgenen</v>
      </c>
      <c r="G607" s="21">
        <v>1969</v>
      </c>
      <c r="H607" s="21" t="s">
        <v>4601</v>
      </c>
    </row>
    <row r="608" spans="1:8" x14ac:dyDescent="0.2">
      <c r="A608" s="3">
        <v>3208</v>
      </c>
      <c r="B608" s="3" t="s">
        <v>635</v>
      </c>
      <c r="C608" s="3" t="s">
        <v>635</v>
      </c>
      <c r="D608" s="3" t="s">
        <v>309</v>
      </c>
      <c r="E608" s="3" t="str">
        <v>Innerthal</v>
      </c>
      <c r="G608" s="21">
        <v>1971</v>
      </c>
      <c r="H608" s="21" t="s">
        <v>4600</v>
      </c>
    </row>
    <row r="609" spans="1:8" x14ac:dyDescent="0.2">
      <c r="A609" s="3">
        <v>3179</v>
      </c>
      <c r="B609" s="3" t="s">
        <v>636</v>
      </c>
      <c r="C609" s="3" t="s">
        <v>636</v>
      </c>
      <c r="D609" s="3" t="s">
        <v>309</v>
      </c>
      <c r="E609" s="3" t="str">
        <v>Lachen</v>
      </c>
      <c r="G609" s="21">
        <v>1972</v>
      </c>
      <c r="H609" s="21" t="s">
        <v>4601</v>
      </c>
    </row>
    <row r="610" spans="1:8" x14ac:dyDescent="0.2">
      <c r="A610" s="3">
        <v>3177</v>
      </c>
      <c r="B610" s="3" t="s">
        <v>637</v>
      </c>
      <c r="C610" s="3" t="s">
        <v>638</v>
      </c>
      <c r="D610" s="3" t="s">
        <v>309</v>
      </c>
      <c r="E610" s="3" t="str">
        <v>Reichenburg</v>
      </c>
      <c r="G610" s="21">
        <v>1973</v>
      </c>
      <c r="H610" s="21" t="s">
        <v>4601</v>
      </c>
    </row>
    <row r="611" spans="1:8" x14ac:dyDescent="0.2">
      <c r="A611" s="3">
        <v>3203</v>
      </c>
      <c r="B611" s="3" t="s">
        <v>639</v>
      </c>
      <c r="C611" s="3" t="s">
        <v>639</v>
      </c>
      <c r="D611" s="3" t="s">
        <v>309</v>
      </c>
      <c r="E611" s="3" t="str">
        <v>Schübelbach</v>
      </c>
      <c r="G611" s="21">
        <v>1974</v>
      </c>
      <c r="H611" s="21" t="s">
        <v>4600</v>
      </c>
    </row>
    <row r="612" spans="1:8" x14ac:dyDescent="0.2">
      <c r="A612" s="3">
        <v>3204</v>
      </c>
      <c r="B612" s="3" t="s">
        <v>640</v>
      </c>
      <c r="C612" s="3" t="s">
        <v>639</v>
      </c>
      <c r="D612" s="3" t="s">
        <v>309</v>
      </c>
      <c r="E612" s="3" t="str">
        <v>Tuggen</v>
      </c>
      <c r="G612" s="21">
        <v>1975</v>
      </c>
      <c r="H612" s="21" t="s">
        <v>4600</v>
      </c>
    </row>
    <row r="613" spans="1:8" x14ac:dyDescent="0.2">
      <c r="A613" s="3">
        <v>3205</v>
      </c>
      <c r="B613" s="3" t="s">
        <v>641</v>
      </c>
      <c r="C613" s="3" t="s">
        <v>639</v>
      </c>
      <c r="D613" s="3" t="s">
        <v>309</v>
      </c>
      <c r="E613" s="3" t="str">
        <v>Vorderthal</v>
      </c>
      <c r="G613" s="21">
        <v>1976</v>
      </c>
      <c r="H613" s="21" t="s">
        <v>4600</v>
      </c>
    </row>
    <row r="614" spans="1:8" x14ac:dyDescent="0.2">
      <c r="A614" s="3">
        <v>1797</v>
      </c>
      <c r="B614" s="3" t="s">
        <v>642</v>
      </c>
      <c r="C614" s="3" t="s">
        <v>642</v>
      </c>
      <c r="D614" s="3" t="s">
        <v>309</v>
      </c>
      <c r="E614" s="3" t="str">
        <v>Wangen (SZ)</v>
      </c>
      <c r="G614" s="21">
        <v>1977</v>
      </c>
      <c r="H614" s="21" t="s">
        <v>4601</v>
      </c>
    </row>
    <row r="615" spans="1:8" x14ac:dyDescent="0.2">
      <c r="A615" s="3">
        <v>3176</v>
      </c>
      <c r="B615" s="3" t="s">
        <v>643</v>
      </c>
      <c r="C615" s="3" t="s">
        <v>643</v>
      </c>
      <c r="D615" s="3" t="s">
        <v>309</v>
      </c>
      <c r="E615" s="3" t="str">
        <v>Alpthal</v>
      </c>
      <c r="G615" s="21">
        <v>1978</v>
      </c>
      <c r="H615" s="21" t="s">
        <v>4601</v>
      </c>
    </row>
    <row r="616" spans="1:8" x14ac:dyDescent="0.2">
      <c r="A616" s="3">
        <v>3207</v>
      </c>
      <c r="B616" s="3" t="s">
        <v>644</v>
      </c>
      <c r="C616" s="3" t="s">
        <v>644</v>
      </c>
      <c r="D616" s="3" t="s">
        <v>309</v>
      </c>
      <c r="E616" s="3" t="str">
        <v>Arth</v>
      </c>
      <c r="G616" s="21">
        <v>1981</v>
      </c>
      <c r="H616" s="21" t="s">
        <v>4600</v>
      </c>
    </row>
    <row r="617" spans="1:8" x14ac:dyDescent="0.2">
      <c r="A617" s="3">
        <v>2744</v>
      </c>
      <c r="B617" s="3" t="s">
        <v>645</v>
      </c>
      <c r="C617" s="3" t="s">
        <v>645</v>
      </c>
      <c r="D617" s="3" t="s">
        <v>309</v>
      </c>
      <c r="E617" s="3" t="str">
        <v>Illgau</v>
      </c>
      <c r="G617" s="21">
        <v>1982</v>
      </c>
      <c r="H617" s="21" t="s">
        <v>4600</v>
      </c>
    </row>
    <row r="618" spans="1:8" x14ac:dyDescent="0.2">
      <c r="A618" s="3">
        <v>2735</v>
      </c>
      <c r="B618" s="3" t="s">
        <v>646</v>
      </c>
      <c r="C618" s="3" t="s">
        <v>646</v>
      </c>
      <c r="D618" s="3" t="s">
        <v>309</v>
      </c>
      <c r="E618" s="3" t="str">
        <v>Ingenbohl</v>
      </c>
      <c r="G618" s="21">
        <v>1983</v>
      </c>
      <c r="H618" s="21" t="s">
        <v>4600</v>
      </c>
    </row>
    <row r="619" spans="1:8" x14ac:dyDescent="0.2">
      <c r="A619" s="3">
        <v>2747</v>
      </c>
      <c r="B619" s="3" t="s">
        <v>647</v>
      </c>
      <c r="C619" s="3" t="s">
        <v>648</v>
      </c>
      <c r="D619" s="3" t="s">
        <v>309</v>
      </c>
      <c r="E619" s="3" t="str">
        <v>Lauerz</v>
      </c>
      <c r="G619" s="21">
        <v>1984</v>
      </c>
      <c r="H619" s="21" t="s">
        <v>4601</v>
      </c>
    </row>
    <row r="620" spans="1:8" x14ac:dyDescent="0.2">
      <c r="A620" s="3">
        <v>2738</v>
      </c>
      <c r="B620" s="3" t="s">
        <v>649</v>
      </c>
      <c r="C620" s="3" t="s">
        <v>649</v>
      </c>
      <c r="D620" s="3" t="s">
        <v>309</v>
      </c>
      <c r="E620" s="3" t="str">
        <v>Morschach</v>
      </c>
      <c r="G620" s="21">
        <v>1985</v>
      </c>
      <c r="H620" s="21" t="s">
        <v>4601</v>
      </c>
    </row>
    <row r="621" spans="1:8" x14ac:dyDescent="0.2">
      <c r="A621" s="3">
        <v>2746</v>
      </c>
      <c r="B621" s="3" t="s">
        <v>650</v>
      </c>
      <c r="C621" s="3" t="s">
        <v>650</v>
      </c>
      <c r="D621" s="3" t="s">
        <v>309</v>
      </c>
      <c r="E621" s="3" t="str">
        <v>Muotathal</v>
      </c>
      <c r="G621" s="21">
        <v>1986</v>
      </c>
      <c r="H621" s="21" t="s">
        <v>4602</v>
      </c>
    </row>
    <row r="622" spans="1:8" x14ac:dyDescent="0.2">
      <c r="A622" s="3">
        <v>2743</v>
      </c>
      <c r="B622" s="3" t="s">
        <v>651</v>
      </c>
      <c r="C622" s="3" t="s">
        <v>651</v>
      </c>
      <c r="D622" s="3" t="s">
        <v>309</v>
      </c>
      <c r="E622" s="3" t="str">
        <v>Oberiberg</v>
      </c>
      <c r="G622" s="21">
        <v>1987</v>
      </c>
      <c r="H622" s="21" t="s">
        <v>4600</v>
      </c>
    </row>
    <row r="623" spans="1:8" x14ac:dyDescent="0.2">
      <c r="A623" s="3">
        <v>2745</v>
      </c>
      <c r="B623" s="3" t="s">
        <v>652</v>
      </c>
      <c r="C623" s="3" t="s">
        <v>652</v>
      </c>
      <c r="D623" s="3" t="s">
        <v>309</v>
      </c>
      <c r="E623" s="3" t="str">
        <v>Riemenstalden</v>
      </c>
      <c r="G623" s="21">
        <v>1988</v>
      </c>
      <c r="H623" s="21" t="s">
        <v>4601</v>
      </c>
    </row>
    <row r="624" spans="1:8" x14ac:dyDescent="0.2">
      <c r="A624" s="3">
        <v>2732</v>
      </c>
      <c r="B624" s="3" t="s">
        <v>653</v>
      </c>
      <c r="C624" s="3" t="s">
        <v>653</v>
      </c>
      <c r="D624" s="3" t="s">
        <v>309</v>
      </c>
      <c r="E624" s="3" t="str">
        <v>Rothenthurm</v>
      </c>
      <c r="G624" s="21">
        <v>1991</v>
      </c>
      <c r="H624" s="21" t="s">
        <v>4600</v>
      </c>
    </row>
    <row r="625" spans="1:8" x14ac:dyDescent="0.2">
      <c r="A625" s="3">
        <v>2740</v>
      </c>
      <c r="B625" s="3" t="s">
        <v>654</v>
      </c>
      <c r="C625" s="3" t="s">
        <v>654</v>
      </c>
      <c r="D625" s="3" t="s">
        <v>309</v>
      </c>
      <c r="E625" s="3" t="str">
        <v>Sattel</v>
      </c>
      <c r="G625" s="21">
        <v>1992</v>
      </c>
      <c r="H625" s="21" t="s">
        <v>4600</v>
      </c>
    </row>
    <row r="626" spans="1:8" x14ac:dyDescent="0.2">
      <c r="A626" s="3">
        <v>2742</v>
      </c>
      <c r="B626" s="3" t="s">
        <v>655</v>
      </c>
      <c r="C626" s="3" t="s">
        <v>655</v>
      </c>
      <c r="D626" s="3" t="s">
        <v>309</v>
      </c>
      <c r="E626" s="3" t="str">
        <v>Schwyz</v>
      </c>
      <c r="G626" s="21">
        <v>1993</v>
      </c>
      <c r="H626" s="21" t="s">
        <v>4600</v>
      </c>
    </row>
    <row r="627" spans="1:8" x14ac:dyDescent="0.2">
      <c r="A627" s="3">
        <v>2732</v>
      </c>
      <c r="B627" s="3" t="s">
        <v>656</v>
      </c>
      <c r="C627" s="3" t="s">
        <v>656</v>
      </c>
      <c r="D627" s="3" t="s">
        <v>309</v>
      </c>
      <c r="E627" s="3" t="str">
        <v>Steinen</v>
      </c>
      <c r="G627" s="21">
        <v>1994</v>
      </c>
      <c r="H627" s="21" t="s">
        <v>4600</v>
      </c>
    </row>
    <row r="628" spans="1:8" x14ac:dyDescent="0.2">
      <c r="A628" s="3">
        <v>2762</v>
      </c>
      <c r="B628" s="3" t="s">
        <v>657</v>
      </c>
      <c r="C628" s="3" t="s">
        <v>658</v>
      </c>
      <c r="D628" s="3" t="s">
        <v>309</v>
      </c>
      <c r="E628" s="3" t="str">
        <v>Steinerberg</v>
      </c>
      <c r="G628" s="21">
        <v>1996</v>
      </c>
      <c r="H628" s="21" t="s">
        <v>4600</v>
      </c>
    </row>
    <row r="629" spans="1:8" x14ac:dyDescent="0.2">
      <c r="A629" s="3">
        <v>2712</v>
      </c>
      <c r="B629" s="3" t="s">
        <v>659</v>
      </c>
      <c r="C629" s="3" t="s">
        <v>660</v>
      </c>
      <c r="D629" s="3" t="s">
        <v>309</v>
      </c>
      <c r="E629" s="3" t="str">
        <v>Unteriberg</v>
      </c>
      <c r="G629" s="21">
        <v>1997</v>
      </c>
      <c r="H629" s="21" t="s">
        <v>4600</v>
      </c>
    </row>
    <row r="630" spans="1:8" x14ac:dyDescent="0.2">
      <c r="A630" s="3">
        <v>2713</v>
      </c>
      <c r="B630" s="3" t="s">
        <v>661</v>
      </c>
      <c r="C630" s="3" t="s">
        <v>660</v>
      </c>
      <c r="D630" s="3" t="s">
        <v>309</v>
      </c>
      <c r="E630" s="3" t="str">
        <v>Alpnach</v>
      </c>
      <c r="G630" s="21">
        <v>2000</v>
      </c>
      <c r="H630" s="21" t="s">
        <v>4596</v>
      </c>
    </row>
    <row r="631" spans="1:8" x14ac:dyDescent="0.2">
      <c r="A631" s="3">
        <v>2732</v>
      </c>
      <c r="B631" s="3" t="s">
        <v>660</v>
      </c>
      <c r="C631" s="3" t="s">
        <v>660</v>
      </c>
      <c r="D631" s="3" t="s">
        <v>309</v>
      </c>
      <c r="E631" s="3" t="str">
        <v>Engelberg</v>
      </c>
      <c r="G631" s="21">
        <v>2012</v>
      </c>
      <c r="H631" s="21" t="s">
        <v>4596</v>
      </c>
    </row>
    <row r="632" spans="1:8" x14ac:dyDescent="0.2">
      <c r="A632" s="3">
        <v>2732</v>
      </c>
      <c r="B632" s="3" t="s">
        <v>662</v>
      </c>
      <c r="C632" s="3" t="s">
        <v>663</v>
      </c>
      <c r="D632" s="3" t="s">
        <v>309</v>
      </c>
      <c r="E632" s="3" t="str">
        <v>Giswil</v>
      </c>
      <c r="G632" s="21">
        <v>2013</v>
      </c>
      <c r="H632" s="21" t="s">
        <v>4596</v>
      </c>
    </row>
    <row r="633" spans="1:8" x14ac:dyDescent="0.2">
      <c r="A633" s="3">
        <v>2827</v>
      </c>
      <c r="B633" s="3" t="s">
        <v>664</v>
      </c>
      <c r="C633" s="3" t="s">
        <v>664</v>
      </c>
      <c r="D633" s="3" t="s">
        <v>309</v>
      </c>
      <c r="E633" s="3" t="str">
        <v>Kerns</v>
      </c>
      <c r="G633" s="21">
        <v>2014</v>
      </c>
      <c r="H633" s="21" t="s">
        <v>4596</v>
      </c>
    </row>
    <row r="634" spans="1:8" x14ac:dyDescent="0.2">
      <c r="A634" s="3">
        <v>2747</v>
      </c>
      <c r="B634" s="3" t="s">
        <v>665</v>
      </c>
      <c r="C634" s="3" t="s">
        <v>665</v>
      </c>
      <c r="D634" s="3" t="s">
        <v>309</v>
      </c>
      <c r="E634" s="3" t="str">
        <v>Lungern</v>
      </c>
      <c r="G634" s="21">
        <v>2015</v>
      </c>
      <c r="H634" s="21" t="s">
        <v>4596</v>
      </c>
    </row>
    <row r="635" spans="1:8" x14ac:dyDescent="0.2">
      <c r="A635" s="3">
        <v>2736</v>
      </c>
      <c r="B635" s="3" t="s">
        <v>666</v>
      </c>
      <c r="C635" s="3" t="s">
        <v>666</v>
      </c>
      <c r="D635" s="3" t="s">
        <v>309</v>
      </c>
      <c r="E635" s="3" t="str">
        <v>Sachseln</v>
      </c>
      <c r="G635" s="21">
        <v>2016</v>
      </c>
      <c r="H635" s="21" t="s">
        <v>4596</v>
      </c>
    </row>
    <row r="636" spans="1:8" x14ac:dyDescent="0.2">
      <c r="A636" s="3">
        <v>2710</v>
      </c>
      <c r="B636" s="3" t="s">
        <v>667</v>
      </c>
      <c r="C636" s="3" t="s">
        <v>667</v>
      </c>
      <c r="D636" s="3" t="s">
        <v>309</v>
      </c>
      <c r="E636" s="3" t="str">
        <v>Sarnen</v>
      </c>
      <c r="G636" s="21">
        <v>2017</v>
      </c>
      <c r="H636" s="21" t="s">
        <v>4596</v>
      </c>
    </row>
    <row r="637" spans="1:8" x14ac:dyDescent="0.2">
      <c r="A637" s="3">
        <v>2720</v>
      </c>
      <c r="B637" s="3" t="s">
        <v>668</v>
      </c>
      <c r="C637" s="3" t="s">
        <v>667</v>
      </c>
      <c r="D637" s="3" t="s">
        <v>309</v>
      </c>
      <c r="E637" s="3" t="str">
        <v>Beckenried</v>
      </c>
      <c r="G637" s="21">
        <v>2019</v>
      </c>
      <c r="H637" s="21" t="s">
        <v>4603</v>
      </c>
    </row>
    <row r="638" spans="1:8" x14ac:dyDescent="0.2">
      <c r="A638" s="3">
        <v>2717</v>
      </c>
      <c r="B638" s="3" t="s">
        <v>669</v>
      </c>
      <c r="C638" s="3" t="s">
        <v>669</v>
      </c>
      <c r="D638" s="3" t="s">
        <v>309</v>
      </c>
      <c r="E638" s="3" t="str">
        <v>Buochs</v>
      </c>
      <c r="G638" s="21">
        <v>2022</v>
      </c>
      <c r="H638" s="21" t="s">
        <v>4596</v>
      </c>
    </row>
    <row r="639" spans="1:8" x14ac:dyDescent="0.2">
      <c r="A639" s="3">
        <v>2715</v>
      </c>
      <c r="B639" s="3" t="s">
        <v>670</v>
      </c>
      <c r="C639" s="3" t="s">
        <v>671</v>
      </c>
      <c r="D639" s="3" t="s">
        <v>309</v>
      </c>
      <c r="E639" s="3" t="str">
        <v>Dallenwil</v>
      </c>
      <c r="G639" s="21">
        <v>2023</v>
      </c>
      <c r="H639" s="21" t="s">
        <v>4596</v>
      </c>
    </row>
    <row r="640" spans="1:8" x14ac:dyDescent="0.2">
      <c r="A640" s="3">
        <v>2715</v>
      </c>
      <c r="B640" s="3" t="s">
        <v>672</v>
      </c>
      <c r="C640" s="3" t="s">
        <v>671</v>
      </c>
      <c r="D640" s="3" t="s">
        <v>309</v>
      </c>
      <c r="E640" s="3" t="str">
        <v>Emmetten</v>
      </c>
      <c r="G640" s="21">
        <v>2024</v>
      </c>
      <c r="H640" s="21" t="s">
        <v>4596</v>
      </c>
    </row>
    <row r="641" spans="1:8" x14ac:dyDescent="0.2">
      <c r="A641" s="3">
        <v>2716</v>
      </c>
      <c r="B641" s="3" t="s">
        <v>673</v>
      </c>
      <c r="C641" s="3" t="s">
        <v>671</v>
      </c>
      <c r="D641" s="3" t="s">
        <v>309</v>
      </c>
      <c r="E641" s="3" t="str">
        <v>Ennetbürgen</v>
      </c>
      <c r="G641" s="21">
        <v>2025</v>
      </c>
      <c r="H641" s="21" t="s">
        <v>4596</v>
      </c>
    </row>
    <row r="642" spans="1:8" x14ac:dyDescent="0.2">
      <c r="A642" s="3">
        <v>2717</v>
      </c>
      <c r="B642" s="3" t="s">
        <v>674</v>
      </c>
      <c r="C642" s="3" t="s">
        <v>671</v>
      </c>
      <c r="D642" s="3" t="s">
        <v>309</v>
      </c>
      <c r="E642" s="3" t="str">
        <v>Ennetmoos</v>
      </c>
      <c r="G642" s="21">
        <v>2027</v>
      </c>
      <c r="H642" s="21" t="s">
        <v>4593</v>
      </c>
    </row>
    <row r="643" spans="1:8" x14ac:dyDescent="0.2">
      <c r="A643" s="3">
        <v>2748</v>
      </c>
      <c r="B643" s="3" t="s">
        <v>675</v>
      </c>
      <c r="C643" s="3" t="s">
        <v>671</v>
      </c>
      <c r="D643" s="3" t="s">
        <v>309</v>
      </c>
      <c r="E643" s="3" t="str">
        <v>Hergiswil (NW)</v>
      </c>
      <c r="G643" s="21">
        <v>2028</v>
      </c>
      <c r="H643" s="21" t="s">
        <v>4596</v>
      </c>
    </row>
    <row r="644" spans="1:8" x14ac:dyDescent="0.2">
      <c r="A644" s="3">
        <v>2748</v>
      </c>
      <c r="B644" s="3" t="s">
        <v>676</v>
      </c>
      <c r="C644" s="3" t="s">
        <v>671</v>
      </c>
      <c r="D644" s="3" t="s">
        <v>309</v>
      </c>
      <c r="E644" s="3" t="str">
        <v>Oberdorf (NW)</v>
      </c>
      <c r="G644" s="21">
        <v>2034</v>
      </c>
      <c r="H644" s="21" t="s">
        <v>4596</v>
      </c>
    </row>
    <row r="645" spans="1:8" x14ac:dyDescent="0.2">
      <c r="A645" s="3">
        <v>2733</v>
      </c>
      <c r="B645" s="3" t="s">
        <v>677</v>
      </c>
      <c r="C645" s="3" t="s">
        <v>678</v>
      </c>
      <c r="D645" s="3" t="s">
        <v>309</v>
      </c>
      <c r="E645" s="3" t="str">
        <v>Stans</v>
      </c>
      <c r="G645" s="21">
        <v>2035</v>
      </c>
      <c r="H645" s="21" t="s">
        <v>4596</v>
      </c>
    </row>
    <row r="646" spans="1:8" x14ac:dyDescent="0.2">
      <c r="A646" s="3">
        <v>2735</v>
      </c>
      <c r="B646" s="3" t="s">
        <v>679</v>
      </c>
      <c r="C646" s="3" t="s">
        <v>678</v>
      </c>
      <c r="D646" s="3" t="s">
        <v>309</v>
      </c>
      <c r="E646" s="3" t="str">
        <v>Stansstad</v>
      </c>
      <c r="G646" s="21">
        <v>2036</v>
      </c>
      <c r="H646" s="21" t="s">
        <v>4596</v>
      </c>
    </row>
    <row r="647" spans="1:8" x14ac:dyDescent="0.2">
      <c r="A647" s="3">
        <v>2735</v>
      </c>
      <c r="B647" s="3" t="s">
        <v>680</v>
      </c>
      <c r="C647" s="3" t="s">
        <v>678</v>
      </c>
      <c r="D647" s="3" t="s">
        <v>309</v>
      </c>
      <c r="E647" s="3" t="str">
        <v>Wolfenschiessen</v>
      </c>
      <c r="G647" s="21">
        <v>2037</v>
      </c>
      <c r="H647" s="21" t="s">
        <v>4603</v>
      </c>
    </row>
    <row r="648" spans="1:8" x14ac:dyDescent="0.2">
      <c r="A648" s="3">
        <v>2520</v>
      </c>
      <c r="B648" s="3" t="s">
        <v>681</v>
      </c>
      <c r="C648" s="3" t="s">
        <v>681</v>
      </c>
      <c r="D648" s="3" t="s">
        <v>309</v>
      </c>
      <c r="E648" s="3" t="str">
        <v>Glarus Nord</v>
      </c>
      <c r="G648" s="21">
        <v>2042</v>
      </c>
      <c r="H648" s="21" t="s">
        <v>4596</v>
      </c>
    </row>
    <row r="649" spans="1:8" x14ac:dyDescent="0.2">
      <c r="A649" s="3">
        <v>2518</v>
      </c>
      <c r="B649" s="3" t="s">
        <v>682</v>
      </c>
      <c r="C649" s="3" t="s">
        <v>682</v>
      </c>
      <c r="D649" s="3" t="s">
        <v>309</v>
      </c>
      <c r="E649" s="3" t="str">
        <v>Glarus Süd</v>
      </c>
      <c r="G649" s="21">
        <v>2043</v>
      </c>
      <c r="H649" s="21" t="s">
        <v>4603</v>
      </c>
    </row>
    <row r="650" spans="1:8" x14ac:dyDescent="0.2">
      <c r="A650" s="3">
        <v>2515</v>
      </c>
      <c r="B650" s="3" t="s">
        <v>683</v>
      </c>
      <c r="C650" s="3" t="s">
        <v>684</v>
      </c>
      <c r="D650" s="3" t="s">
        <v>309</v>
      </c>
      <c r="E650" s="3" t="str">
        <v>Glarus</v>
      </c>
      <c r="G650" s="21">
        <v>2046</v>
      </c>
      <c r="H650" s="21" t="s">
        <v>4603</v>
      </c>
    </row>
    <row r="651" spans="1:8" x14ac:dyDescent="0.2">
      <c r="A651" s="3">
        <v>2516</v>
      </c>
      <c r="B651" s="3" t="s">
        <v>685</v>
      </c>
      <c r="C651" s="3" t="s">
        <v>684</v>
      </c>
      <c r="D651" s="3" t="s">
        <v>309</v>
      </c>
      <c r="E651" s="3" t="str">
        <v>Baar</v>
      </c>
      <c r="G651" s="21">
        <v>2052</v>
      </c>
      <c r="H651" s="21" t="s">
        <v>4603</v>
      </c>
    </row>
    <row r="652" spans="1:8" x14ac:dyDescent="0.2">
      <c r="A652" s="3">
        <v>2517</v>
      </c>
      <c r="B652" s="3" t="s">
        <v>686</v>
      </c>
      <c r="C652" s="3" t="s">
        <v>684</v>
      </c>
      <c r="D652" s="3" t="s">
        <v>309</v>
      </c>
      <c r="E652" s="3" t="str">
        <v>Cham</v>
      </c>
      <c r="G652" s="21">
        <v>2053</v>
      </c>
      <c r="H652" s="21" t="s">
        <v>4603</v>
      </c>
    </row>
    <row r="653" spans="1:8" x14ac:dyDescent="0.2">
      <c r="A653" s="3">
        <v>2558</v>
      </c>
      <c r="B653" s="3" t="s">
        <v>687</v>
      </c>
      <c r="C653" s="3" t="s">
        <v>687</v>
      </c>
      <c r="D653" s="3" t="s">
        <v>309</v>
      </c>
      <c r="E653" s="3" t="str">
        <v>Hünenberg</v>
      </c>
      <c r="G653" s="21">
        <v>2054</v>
      </c>
      <c r="H653" s="21" t="s">
        <v>4603</v>
      </c>
    </row>
    <row r="654" spans="1:8" x14ac:dyDescent="0.2">
      <c r="A654" s="3">
        <v>2564</v>
      </c>
      <c r="B654" s="3" t="s">
        <v>688</v>
      </c>
      <c r="C654" s="3" t="s">
        <v>688</v>
      </c>
      <c r="D654" s="3" t="s">
        <v>309</v>
      </c>
      <c r="E654" s="3" t="str">
        <v>Menzingen</v>
      </c>
      <c r="G654" s="21">
        <v>2056</v>
      </c>
      <c r="H654" s="21" t="s">
        <v>4603</v>
      </c>
    </row>
    <row r="655" spans="1:8" x14ac:dyDescent="0.2">
      <c r="A655" s="3">
        <v>2555</v>
      </c>
      <c r="B655" s="3" t="s">
        <v>689</v>
      </c>
      <c r="C655" s="3" t="s">
        <v>690</v>
      </c>
      <c r="D655" s="3" t="s">
        <v>309</v>
      </c>
      <c r="E655" s="3" t="str">
        <v>Neuheim</v>
      </c>
      <c r="G655" s="21">
        <v>2057</v>
      </c>
      <c r="H655" s="21" t="s">
        <v>4603</v>
      </c>
    </row>
    <row r="656" spans="1:8" x14ac:dyDescent="0.2">
      <c r="A656" s="3">
        <v>3274</v>
      </c>
      <c r="B656" s="3" t="s">
        <v>691</v>
      </c>
      <c r="C656" s="3" t="s">
        <v>692</v>
      </c>
      <c r="D656" s="3" t="s">
        <v>309</v>
      </c>
      <c r="E656" s="3" t="str">
        <v>Oberägeri</v>
      </c>
      <c r="G656" s="21">
        <v>2058</v>
      </c>
      <c r="H656" s="21" t="s">
        <v>4603</v>
      </c>
    </row>
    <row r="657" spans="1:8" x14ac:dyDescent="0.2">
      <c r="A657" s="3">
        <v>3272</v>
      </c>
      <c r="B657" s="3" t="s">
        <v>693</v>
      </c>
      <c r="C657" s="3" t="s">
        <v>693</v>
      </c>
      <c r="D657" s="3" t="s">
        <v>309</v>
      </c>
      <c r="E657" s="3" t="str">
        <v>Risch</v>
      </c>
      <c r="G657" s="21">
        <v>2063</v>
      </c>
      <c r="H657" s="21" t="s">
        <v>4596</v>
      </c>
    </row>
    <row r="658" spans="1:8" x14ac:dyDescent="0.2">
      <c r="A658" s="3">
        <v>2575</v>
      </c>
      <c r="B658" s="3" t="s">
        <v>694</v>
      </c>
      <c r="C658" s="3" t="s">
        <v>694</v>
      </c>
      <c r="D658" s="3" t="s">
        <v>309</v>
      </c>
      <c r="E658" s="3" t="str">
        <v>Steinhausen</v>
      </c>
      <c r="G658" s="21">
        <v>2065</v>
      </c>
      <c r="H658" s="21" t="s">
        <v>4603</v>
      </c>
    </row>
    <row r="659" spans="1:8" x14ac:dyDescent="0.2">
      <c r="A659" s="3">
        <v>3274</v>
      </c>
      <c r="B659" s="3" t="s">
        <v>695</v>
      </c>
      <c r="C659" s="3" t="s">
        <v>695</v>
      </c>
      <c r="D659" s="3" t="s">
        <v>309</v>
      </c>
      <c r="E659" s="3" t="str">
        <v>Unterägeri</v>
      </c>
      <c r="G659" s="21">
        <v>2067</v>
      </c>
      <c r="H659" s="21" t="s">
        <v>4596</v>
      </c>
    </row>
    <row r="660" spans="1:8" x14ac:dyDescent="0.2">
      <c r="A660" s="3">
        <v>2565</v>
      </c>
      <c r="B660" s="3" t="s">
        <v>696</v>
      </c>
      <c r="C660" s="3" t="s">
        <v>696</v>
      </c>
      <c r="D660" s="3" t="s">
        <v>309</v>
      </c>
      <c r="E660" s="3" t="str">
        <v>Walchwil</v>
      </c>
      <c r="G660" s="21">
        <v>2068</v>
      </c>
      <c r="H660" s="21" t="s">
        <v>4596</v>
      </c>
    </row>
    <row r="661" spans="1:8" x14ac:dyDescent="0.2">
      <c r="A661" s="3">
        <v>2563</v>
      </c>
      <c r="B661" s="3" t="s">
        <v>697</v>
      </c>
      <c r="C661" s="3" t="s">
        <v>697</v>
      </c>
      <c r="D661" s="3" t="s">
        <v>309</v>
      </c>
      <c r="E661" s="3" t="str">
        <v>Zug</v>
      </c>
      <c r="G661" s="21">
        <v>2072</v>
      </c>
      <c r="H661" s="21" t="s">
        <v>4596</v>
      </c>
    </row>
    <row r="662" spans="1:8" x14ac:dyDescent="0.2">
      <c r="A662" s="3">
        <v>2514</v>
      </c>
      <c r="B662" s="3" t="s">
        <v>698</v>
      </c>
      <c r="C662" s="3" t="s">
        <v>698</v>
      </c>
      <c r="D662" s="3" t="s">
        <v>309</v>
      </c>
      <c r="E662" s="3" t="str">
        <v>Châtillon (FR)</v>
      </c>
      <c r="G662" s="21">
        <v>2073</v>
      </c>
      <c r="H662" s="21" t="s">
        <v>4596</v>
      </c>
    </row>
    <row r="663" spans="1:8" x14ac:dyDescent="0.2">
      <c r="A663" s="3">
        <v>3274</v>
      </c>
      <c r="B663" s="3" t="s">
        <v>699</v>
      </c>
      <c r="C663" s="3" t="s">
        <v>699</v>
      </c>
      <c r="D663" s="3" t="s">
        <v>309</v>
      </c>
      <c r="E663" s="3" t="str">
        <v>Cugy (FR)</v>
      </c>
      <c r="G663" s="21">
        <v>2074</v>
      </c>
      <c r="H663" s="21" t="s">
        <v>4596</v>
      </c>
    </row>
    <row r="664" spans="1:8" x14ac:dyDescent="0.2">
      <c r="A664" s="3">
        <v>2572</v>
      </c>
      <c r="B664" s="3" t="s">
        <v>700</v>
      </c>
      <c r="C664" s="3" t="s">
        <v>700</v>
      </c>
      <c r="D664" s="3" t="s">
        <v>309</v>
      </c>
      <c r="E664" s="3" t="str">
        <v>Fétigny</v>
      </c>
      <c r="G664" s="21">
        <v>2075</v>
      </c>
      <c r="H664" s="21" t="s">
        <v>4596</v>
      </c>
    </row>
    <row r="665" spans="1:8" x14ac:dyDescent="0.2">
      <c r="A665" s="3">
        <v>2560</v>
      </c>
      <c r="B665" s="3" t="s">
        <v>701</v>
      </c>
      <c r="C665" s="3" t="s">
        <v>701</v>
      </c>
      <c r="D665" s="3" t="s">
        <v>309</v>
      </c>
      <c r="E665" s="3" t="str">
        <v>Gletterens</v>
      </c>
      <c r="G665" s="21">
        <v>2087</v>
      </c>
      <c r="H665" s="21" t="s">
        <v>4596</v>
      </c>
    </row>
    <row r="666" spans="1:8" x14ac:dyDescent="0.2">
      <c r="A666" s="3">
        <v>2552</v>
      </c>
      <c r="B666" s="3" t="s">
        <v>702</v>
      </c>
      <c r="C666" s="3" t="s">
        <v>702</v>
      </c>
      <c r="D666" s="3" t="s">
        <v>309</v>
      </c>
      <c r="E666" s="3" t="str">
        <v>Lully (FR)</v>
      </c>
      <c r="G666" s="21">
        <v>2088</v>
      </c>
      <c r="H666" s="21" t="s">
        <v>4596</v>
      </c>
    </row>
    <row r="667" spans="1:8" x14ac:dyDescent="0.2">
      <c r="A667" s="3">
        <v>2562</v>
      </c>
      <c r="B667" s="3" t="s">
        <v>703</v>
      </c>
      <c r="C667" s="3" t="s">
        <v>703</v>
      </c>
      <c r="D667" s="3" t="s">
        <v>309</v>
      </c>
      <c r="E667" s="3" t="str">
        <v>Ménières</v>
      </c>
      <c r="G667" s="21">
        <v>2103</v>
      </c>
      <c r="H667" s="21" t="s">
        <v>4603</v>
      </c>
    </row>
    <row r="668" spans="1:8" x14ac:dyDescent="0.2">
      <c r="A668" s="3">
        <v>2553</v>
      </c>
      <c r="B668" s="3" t="s">
        <v>704</v>
      </c>
      <c r="C668" s="3" t="s">
        <v>704</v>
      </c>
      <c r="D668" s="3" t="s">
        <v>309</v>
      </c>
      <c r="E668" s="3" t="str">
        <v>Montagny (FR)</v>
      </c>
      <c r="G668" s="21">
        <v>2105</v>
      </c>
      <c r="H668" s="21" t="s">
        <v>4595</v>
      </c>
    </row>
    <row r="669" spans="1:8" x14ac:dyDescent="0.2">
      <c r="A669" s="3">
        <v>2556</v>
      </c>
      <c r="B669" s="3" t="s">
        <v>705</v>
      </c>
      <c r="C669" s="3" t="s">
        <v>705</v>
      </c>
      <c r="D669" s="3" t="s">
        <v>309</v>
      </c>
      <c r="E669" s="3" t="str">
        <v>Nuvilly</v>
      </c>
      <c r="G669" s="21">
        <v>2108</v>
      </c>
      <c r="H669" s="21" t="s">
        <v>4595</v>
      </c>
    </row>
    <row r="670" spans="1:8" x14ac:dyDescent="0.2">
      <c r="A670" s="3">
        <v>2556</v>
      </c>
      <c r="B670" s="3" t="s">
        <v>706</v>
      </c>
      <c r="C670" s="3" t="s">
        <v>706</v>
      </c>
      <c r="D670" s="3" t="s">
        <v>309</v>
      </c>
      <c r="E670" s="3" t="str">
        <v>Prévondavaux</v>
      </c>
      <c r="G670" s="21">
        <v>2112</v>
      </c>
      <c r="H670" s="21" t="s">
        <v>4595</v>
      </c>
    </row>
    <row r="671" spans="1:8" x14ac:dyDescent="0.2">
      <c r="A671" s="3">
        <v>2557</v>
      </c>
      <c r="B671" s="3" t="s">
        <v>707</v>
      </c>
      <c r="C671" s="3" t="s">
        <v>708</v>
      </c>
      <c r="D671" s="3" t="s">
        <v>309</v>
      </c>
      <c r="E671" s="3" t="str">
        <v>Saint-Aubin (FR)</v>
      </c>
      <c r="G671" s="21">
        <v>2113</v>
      </c>
      <c r="H671" s="21" t="s">
        <v>4595</v>
      </c>
    </row>
    <row r="672" spans="1:8" x14ac:dyDescent="0.2">
      <c r="A672" s="3">
        <v>2572</v>
      </c>
      <c r="B672" s="3" t="s">
        <v>709</v>
      </c>
      <c r="C672" s="3" t="s">
        <v>710</v>
      </c>
      <c r="D672" s="3" t="s">
        <v>309</v>
      </c>
      <c r="E672" s="3" t="str">
        <v>Sévaz</v>
      </c>
      <c r="G672" s="21">
        <v>2114</v>
      </c>
      <c r="H672" s="21" t="s">
        <v>4595</v>
      </c>
    </row>
    <row r="673" spans="1:8" x14ac:dyDescent="0.2">
      <c r="A673" s="3">
        <v>2575</v>
      </c>
      <c r="B673" s="3" t="s">
        <v>711</v>
      </c>
      <c r="C673" s="3" t="s">
        <v>711</v>
      </c>
      <c r="D673" s="3" t="s">
        <v>309</v>
      </c>
      <c r="E673" s="3" t="str">
        <v>Surpierre</v>
      </c>
      <c r="G673" s="21">
        <v>2115</v>
      </c>
      <c r="H673" s="21" t="s">
        <v>4595</v>
      </c>
    </row>
    <row r="674" spans="1:8" x14ac:dyDescent="0.2">
      <c r="A674" s="3">
        <v>2575</v>
      </c>
      <c r="B674" s="3" t="s">
        <v>712</v>
      </c>
      <c r="C674" s="3" t="s">
        <v>711</v>
      </c>
      <c r="D674" s="3" t="s">
        <v>309</v>
      </c>
      <c r="E674" s="3" t="str">
        <v>Vallon</v>
      </c>
      <c r="G674" s="21">
        <v>2116</v>
      </c>
      <c r="H674" s="21" t="s">
        <v>4595</v>
      </c>
    </row>
    <row r="675" spans="1:8" x14ac:dyDescent="0.2">
      <c r="A675" s="3">
        <v>3272</v>
      </c>
      <c r="B675" s="3" t="s">
        <v>713</v>
      </c>
      <c r="C675" s="3" t="s">
        <v>713</v>
      </c>
      <c r="D675" s="3" t="s">
        <v>309</v>
      </c>
      <c r="E675" s="3" t="str">
        <v>Les Montets</v>
      </c>
      <c r="G675" s="21">
        <v>2117</v>
      </c>
      <c r="H675" s="21" t="s">
        <v>4595</v>
      </c>
    </row>
    <row r="676" spans="1:8" x14ac:dyDescent="0.2">
      <c r="A676" s="3">
        <v>3252</v>
      </c>
      <c r="B676" s="3" t="s">
        <v>714</v>
      </c>
      <c r="C676" s="3" t="s">
        <v>714</v>
      </c>
      <c r="D676" s="3" t="s">
        <v>309</v>
      </c>
      <c r="E676" s="3" t="str">
        <v>Delley-Portalban</v>
      </c>
      <c r="G676" s="21">
        <v>2123</v>
      </c>
      <c r="H676" s="21" t="s">
        <v>4595</v>
      </c>
    </row>
    <row r="677" spans="1:8" x14ac:dyDescent="0.2">
      <c r="A677" s="3">
        <v>2512</v>
      </c>
      <c r="B677" s="3" t="s">
        <v>715</v>
      </c>
      <c r="C677" s="3" t="s">
        <v>716</v>
      </c>
      <c r="D677" s="3" t="s">
        <v>309</v>
      </c>
      <c r="E677" s="3" t="str">
        <v>Belmont-Broye</v>
      </c>
      <c r="G677" s="21">
        <v>2124</v>
      </c>
      <c r="H677" s="21" t="s">
        <v>4595</v>
      </c>
    </row>
    <row r="678" spans="1:8" x14ac:dyDescent="0.2">
      <c r="A678" s="3">
        <v>2513</v>
      </c>
      <c r="B678" s="3" t="s">
        <v>717</v>
      </c>
      <c r="C678" s="3" t="s">
        <v>716</v>
      </c>
      <c r="D678" s="3" t="s">
        <v>309</v>
      </c>
      <c r="E678" s="3" t="str">
        <v>Estavayer</v>
      </c>
      <c r="G678" s="21">
        <v>2126</v>
      </c>
      <c r="H678" s="21" t="s">
        <v>4595</v>
      </c>
    </row>
    <row r="679" spans="1:8" x14ac:dyDescent="0.2">
      <c r="A679" s="3">
        <v>3763</v>
      </c>
      <c r="B679" s="3" t="s">
        <v>718</v>
      </c>
      <c r="C679" s="3" t="s">
        <v>718</v>
      </c>
      <c r="D679" s="3" t="s">
        <v>309</v>
      </c>
      <c r="E679" s="3" t="str">
        <v>Cheyres-Châbles</v>
      </c>
      <c r="G679" s="21">
        <v>2127</v>
      </c>
      <c r="H679" s="21" t="s">
        <v>4595</v>
      </c>
    </row>
    <row r="680" spans="1:8" x14ac:dyDescent="0.2">
      <c r="A680" s="3">
        <v>3764</v>
      </c>
      <c r="B680" s="3" t="s">
        <v>719</v>
      </c>
      <c r="C680" s="3" t="s">
        <v>718</v>
      </c>
      <c r="D680" s="3" t="s">
        <v>309</v>
      </c>
      <c r="E680" s="3" t="str">
        <v>Auboranges</v>
      </c>
      <c r="G680" s="21">
        <v>2149</v>
      </c>
      <c r="H680" s="21" t="s">
        <v>4603</v>
      </c>
    </row>
    <row r="681" spans="1:8" x14ac:dyDescent="0.2">
      <c r="A681" s="3">
        <v>3753</v>
      </c>
      <c r="B681" s="3" t="s">
        <v>720</v>
      </c>
      <c r="C681" s="3" t="s">
        <v>721</v>
      </c>
      <c r="D681" s="3" t="s">
        <v>309</v>
      </c>
      <c r="E681" s="3" t="str">
        <v>Billens-Hennens</v>
      </c>
      <c r="G681" s="21">
        <v>2206</v>
      </c>
      <c r="H681" s="21" t="s">
        <v>4603</v>
      </c>
    </row>
    <row r="682" spans="1:8" x14ac:dyDescent="0.2">
      <c r="A682" s="3">
        <v>3754</v>
      </c>
      <c r="B682" s="3" t="s">
        <v>721</v>
      </c>
      <c r="C682" s="3" t="s">
        <v>721</v>
      </c>
      <c r="D682" s="3" t="s">
        <v>309</v>
      </c>
      <c r="E682" s="3" t="str">
        <v>Chapelle (Glâne)</v>
      </c>
      <c r="G682" s="21">
        <v>2207</v>
      </c>
      <c r="H682" s="21" t="s">
        <v>4603</v>
      </c>
    </row>
    <row r="683" spans="1:8" x14ac:dyDescent="0.2">
      <c r="A683" s="3">
        <v>3755</v>
      </c>
      <c r="B683" s="3" t="s">
        <v>722</v>
      </c>
      <c r="C683" s="3" t="s">
        <v>721</v>
      </c>
      <c r="D683" s="3" t="s">
        <v>309</v>
      </c>
      <c r="E683" s="3" t="str">
        <v>Le Châtelard</v>
      </c>
      <c r="G683" s="21">
        <v>2208</v>
      </c>
      <c r="H683" s="21" t="s">
        <v>4603</v>
      </c>
    </row>
    <row r="684" spans="1:8" x14ac:dyDescent="0.2">
      <c r="A684" s="3">
        <v>3756</v>
      </c>
      <c r="B684" s="3" t="s">
        <v>723</v>
      </c>
      <c r="C684" s="3" t="s">
        <v>721</v>
      </c>
      <c r="D684" s="3" t="s">
        <v>309</v>
      </c>
      <c r="E684" s="3" t="str">
        <v>Châtonnaye</v>
      </c>
      <c r="G684" s="21">
        <v>2300</v>
      </c>
      <c r="H684" s="21" t="s">
        <v>4603</v>
      </c>
    </row>
    <row r="685" spans="1:8" x14ac:dyDescent="0.2">
      <c r="A685" s="3">
        <v>3757</v>
      </c>
      <c r="B685" s="3" t="s">
        <v>724</v>
      </c>
      <c r="C685" s="3" t="s">
        <v>721</v>
      </c>
      <c r="D685" s="3" t="s">
        <v>309</v>
      </c>
      <c r="E685" s="3" t="str">
        <v>Ecublens (FR)</v>
      </c>
      <c r="G685" s="21">
        <v>2314</v>
      </c>
      <c r="H685" s="21" t="s">
        <v>4603</v>
      </c>
    </row>
    <row r="686" spans="1:8" x14ac:dyDescent="0.2">
      <c r="A686" s="3">
        <v>3758</v>
      </c>
      <c r="B686" s="3" t="s">
        <v>725</v>
      </c>
      <c r="C686" s="3" t="s">
        <v>726</v>
      </c>
      <c r="D686" s="3" t="s">
        <v>309</v>
      </c>
      <c r="E686" s="3" t="str">
        <v>Grangettes</v>
      </c>
      <c r="G686" s="21">
        <v>2316</v>
      </c>
      <c r="H686" s="21" t="s">
        <v>4603</v>
      </c>
    </row>
    <row r="687" spans="1:8" x14ac:dyDescent="0.2">
      <c r="A687" s="3">
        <v>3762</v>
      </c>
      <c r="B687" s="3" t="s">
        <v>726</v>
      </c>
      <c r="C687" s="3" t="s">
        <v>726</v>
      </c>
      <c r="D687" s="3" t="s">
        <v>309</v>
      </c>
      <c r="E687" s="3" t="str">
        <v>Massonnens</v>
      </c>
      <c r="G687" s="21">
        <v>2318</v>
      </c>
      <c r="H687" s="21" t="s">
        <v>4603</v>
      </c>
    </row>
    <row r="688" spans="1:8" x14ac:dyDescent="0.2">
      <c r="A688" s="3">
        <v>3765</v>
      </c>
      <c r="B688" s="3" t="s">
        <v>727</v>
      </c>
      <c r="C688" s="3" t="s">
        <v>727</v>
      </c>
      <c r="D688" s="3" t="s">
        <v>309</v>
      </c>
      <c r="E688" s="3" t="str">
        <v>Mézières (FR)</v>
      </c>
      <c r="G688" s="21">
        <v>2322</v>
      </c>
      <c r="H688" s="21" t="s">
        <v>4603</v>
      </c>
    </row>
    <row r="689" spans="1:8" x14ac:dyDescent="0.2">
      <c r="A689" s="3">
        <v>3647</v>
      </c>
      <c r="B689" s="3" t="s">
        <v>728</v>
      </c>
      <c r="C689" s="3" t="s">
        <v>728</v>
      </c>
      <c r="D689" s="3" t="s">
        <v>309</v>
      </c>
      <c r="E689" s="3" t="str">
        <v>Montet (Glâne)</v>
      </c>
      <c r="G689" s="21">
        <v>2325</v>
      </c>
      <c r="H689" s="21" t="s">
        <v>4603</v>
      </c>
    </row>
    <row r="690" spans="1:8" x14ac:dyDescent="0.2">
      <c r="A690" s="3">
        <v>3646</v>
      </c>
      <c r="B690" s="3" t="s">
        <v>729</v>
      </c>
      <c r="C690" s="3" t="s">
        <v>730</v>
      </c>
      <c r="D690" s="3" t="s">
        <v>309</v>
      </c>
      <c r="E690" s="3" t="str">
        <v>Romont (FR)</v>
      </c>
      <c r="G690" s="21">
        <v>2333</v>
      </c>
      <c r="H690" s="21" t="s">
        <v>4603</v>
      </c>
    </row>
    <row r="691" spans="1:8" x14ac:dyDescent="0.2">
      <c r="A691" s="3">
        <v>3700</v>
      </c>
      <c r="B691" s="3" t="s">
        <v>730</v>
      </c>
      <c r="C691" s="3" t="s">
        <v>730</v>
      </c>
      <c r="D691" s="3" t="s">
        <v>309</v>
      </c>
      <c r="E691" s="3" t="str">
        <v>Rue</v>
      </c>
      <c r="G691" s="21">
        <v>2336</v>
      </c>
      <c r="H691" s="21" t="s">
        <v>4603</v>
      </c>
    </row>
    <row r="692" spans="1:8" x14ac:dyDescent="0.2">
      <c r="A692" s="3">
        <v>3702</v>
      </c>
      <c r="B692" s="3" t="s">
        <v>731</v>
      </c>
      <c r="C692" s="3" t="s">
        <v>730</v>
      </c>
      <c r="D692" s="3" t="s">
        <v>309</v>
      </c>
      <c r="E692" s="3" t="str">
        <v>Siviriez</v>
      </c>
      <c r="G692" s="21">
        <v>2338</v>
      </c>
      <c r="H692" s="21" t="s">
        <v>4603</v>
      </c>
    </row>
    <row r="693" spans="1:8" x14ac:dyDescent="0.2">
      <c r="A693" s="3">
        <v>3705</v>
      </c>
      <c r="B693" s="3" t="s">
        <v>732</v>
      </c>
      <c r="C693" s="3" t="s">
        <v>730</v>
      </c>
      <c r="D693" s="3" t="s">
        <v>309</v>
      </c>
      <c r="E693" s="3" t="str">
        <v>Ursy</v>
      </c>
      <c r="G693" s="21">
        <v>2340</v>
      </c>
      <c r="H693" s="21" t="s">
        <v>4603</v>
      </c>
    </row>
    <row r="694" spans="1:8" x14ac:dyDescent="0.2">
      <c r="A694" s="3">
        <v>3752</v>
      </c>
      <c r="B694" s="3" t="s">
        <v>733</v>
      </c>
      <c r="C694" s="3" t="s">
        <v>733</v>
      </c>
      <c r="D694" s="3" t="s">
        <v>309</v>
      </c>
      <c r="E694" s="3" t="str">
        <v>Vuisternens-devant-Romont</v>
      </c>
      <c r="G694" s="21">
        <v>2345</v>
      </c>
      <c r="H694" s="21" t="s">
        <v>4603</v>
      </c>
    </row>
    <row r="695" spans="1:8" x14ac:dyDescent="0.2">
      <c r="A695" s="3">
        <v>3631</v>
      </c>
      <c r="B695" s="3" t="s">
        <v>734</v>
      </c>
      <c r="C695" s="3" t="s">
        <v>735</v>
      </c>
      <c r="D695" s="3" t="s">
        <v>309</v>
      </c>
      <c r="E695" s="3" t="str">
        <v>Villorsonnens</v>
      </c>
      <c r="G695" s="21">
        <v>2350</v>
      </c>
      <c r="H695" s="21" t="s">
        <v>4603</v>
      </c>
    </row>
    <row r="696" spans="1:8" x14ac:dyDescent="0.2">
      <c r="A696" s="3">
        <v>3632</v>
      </c>
      <c r="B696" s="3" t="s">
        <v>736</v>
      </c>
      <c r="C696" s="3" t="s">
        <v>735</v>
      </c>
      <c r="D696" s="3" t="s">
        <v>309</v>
      </c>
      <c r="E696" s="3" t="str">
        <v>Torny</v>
      </c>
      <c r="G696" s="21">
        <v>2353</v>
      </c>
      <c r="H696" s="21" t="s">
        <v>4603</v>
      </c>
    </row>
    <row r="697" spans="1:8" x14ac:dyDescent="0.2">
      <c r="A697" s="3">
        <v>3632</v>
      </c>
      <c r="B697" s="3" t="s">
        <v>737</v>
      </c>
      <c r="C697" s="3" t="s">
        <v>735</v>
      </c>
      <c r="D697" s="3" t="s">
        <v>309</v>
      </c>
      <c r="E697" s="3" t="str">
        <v>Villaz</v>
      </c>
      <c r="G697" s="21">
        <v>2354</v>
      </c>
      <c r="H697" s="21" t="s">
        <v>4603</v>
      </c>
    </row>
    <row r="698" spans="1:8" x14ac:dyDescent="0.2">
      <c r="A698" s="3">
        <v>3864</v>
      </c>
      <c r="B698" s="3" t="s">
        <v>738</v>
      </c>
      <c r="C698" s="3" t="s">
        <v>738</v>
      </c>
      <c r="D698" s="3" t="s">
        <v>309</v>
      </c>
      <c r="E698" s="3" t="str">
        <v>Haut-Intyamon</v>
      </c>
      <c r="G698" s="21">
        <v>2360</v>
      </c>
      <c r="H698" s="21" t="s">
        <v>4603</v>
      </c>
    </row>
    <row r="699" spans="1:8" x14ac:dyDescent="0.2">
      <c r="A699" s="3">
        <v>6083</v>
      </c>
      <c r="B699" s="3" t="s">
        <v>739</v>
      </c>
      <c r="C699" s="3" t="s">
        <v>740</v>
      </c>
      <c r="D699" s="3" t="s">
        <v>309</v>
      </c>
      <c r="E699" s="3" t="str">
        <v>Pont-en-Ogoz</v>
      </c>
      <c r="G699" s="21">
        <v>2362</v>
      </c>
      <c r="H699" s="21" t="s">
        <v>4603</v>
      </c>
    </row>
    <row r="700" spans="1:8" x14ac:dyDescent="0.2">
      <c r="A700" s="3">
        <v>6084</v>
      </c>
      <c r="B700" s="3" t="s">
        <v>741</v>
      </c>
      <c r="C700" s="3" t="s">
        <v>740</v>
      </c>
      <c r="D700" s="3" t="s">
        <v>309</v>
      </c>
      <c r="E700" s="3" t="str">
        <v>Botterens</v>
      </c>
      <c r="G700" s="21">
        <v>2363</v>
      </c>
      <c r="H700" s="21" t="s">
        <v>4603</v>
      </c>
    </row>
    <row r="701" spans="1:8" x14ac:dyDescent="0.2">
      <c r="A701" s="3">
        <v>6085</v>
      </c>
      <c r="B701" s="3" t="s">
        <v>742</v>
      </c>
      <c r="C701" s="3" t="s">
        <v>740</v>
      </c>
      <c r="D701" s="3" t="s">
        <v>309</v>
      </c>
      <c r="E701" s="3" t="str">
        <v>Broc</v>
      </c>
      <c r="G701" s="21">
        <v>2364</v>
      </c>
      <c r="H701" s="21" t="s">
        <v>4603</v>
      </c>
    </row>
    <row r="702" spans="1:8" x14ac:dyDescent="0.2">
      <c r="A702" s="3">
        <v>6086</v>
      </c>
      <c r="B702" s="3" t="s">
        <v>743</v>
      </c>
      <c r="C702" s="3" t="s">
        <v>740</v>
      </c>
      <c r="D702" s="3" t="s">
        <v>309</v>
      </c>
      <c r="E702" s="3" t="str">
        <v>Bulle</v>
      </c>
      <c r="G702" s="21">
        <v>2400</v>
      </c>
      <c r="H702" s="21" t="s">
        <v>4603</v>
      </c>
    </row>
    <row r="703" spans="1:8" x14ac:dyDescent="0.2">
      <c r="A703" s="3">
        <v>3862</v>
      </c>
      <c r="B703" s="3" t="s">
        <v>744</v>
      </c>
      <c r="C703" s="3" t="s">
        <v>744</v>
      </c>
      <c r="D703" s="3" t="s">
        <v>309</v>
      </c>
      <c r="E703" s="3" t="str">
        <v>Châtel-sur-Montsalvens</v>
      </c>
      <c r="G703" s="21">
        <v>2405</v>
      </c>
      <c r="H703" s="21" t="s">
        <v>4603</v>
      </c>
    </row>
    <row r="704" spans="1:8" x14ac:dyDescent="0.2">
      <c r="A704" s="3">
        <v>3863</v>
      </c>
      <c r="B704" s="3" t="s">
        <v>745</v>
      </c>
      <c r="C704" s="3" t="s">
        <v>744</v>
      </c>
      <c r="D704" s="3" t="s">
        <v>309</v>
      </c>
      <c r="E704" s="3" t="str">
        <v>Corbières</v>
      </c>
      <c r="G704" s="21">
        <v>2406</v>
      </c>
      <c r="H704" s="21" t="s">
        <v>4595</v>
      </c>
    </row>
    <row r="705" spans="1:8" x14ac:dyDescent="0.2">
      <c r="A705" s="3">
        <v>3857</v>
      </c>
      <c r="B705" s="3" t="s">
        <v>746</v>
      </c>
      <c r="C705" s="3" t="s">
        <v>747</v>
      </c>
      <c r="D705" s="3" t="s">
        <v>309</v>
      </c>
      <c r="E705" s="3" t="str">
        <v>Crésuz</v>
      </c>
      <c r="G705" s="21">
        <v>2414</v>
      </c>
      <c r="H705" s="21" t="s">
        <v>4603</v>
      </c>
    </row>
    <row r="706" spans="1:8" x14ac:dyDescent="0.2">
      <c r="A706" s="3">
        <v>3860</v>
      </c>
      <c r="B706" s="3" t="s">
        <v>747</v>
      </c>
      <c r="C706" s="3" t="s">
        <v>747</v>
      </c>
      <c r="D706" s="3" t="s">
        <v>309</v>
      </c>
      <c r="E706" s="3" t="str">
        <v>Echarlens</v>
      </c>
      <c r="G706" s="21">
        <v>2416</v>
      </c>
      <c r="H706" s="21" t="s">
        <v>4603</v>
      </c>
    </row>
    <row r="707" spans="1:8" x14ac:dyDescent="0.2">
      <c r="A707" s="3">
        <v>3860</v>
      </c>
      <c r="B707" s="3" t="s">
        <v>748</v>
      </c>
      <c r="C707" s="3" t="s">
        <v>747</v>
      </c>
      <c r="D707" s="3" t="s">
        <v>309</v>
      </c>
      <c r="E707" s="3" t="str">
        <v>Grandvillard</v>
      </c>
      <c r="G707" s="21">
        <v>2502</v>
      </c>
      <c r="H707" s="21" t="s">
        <v>4599</v>
      </c>
    </row>
    <row r="708" spans="1:8" x14ac:dyDescent="0.2">
      <c r="A708" s="3">
        <v>3860</v>
      </c>
      <c r="B708" s="3" t="s">
        <v>749</v>
      </c>
      <c r="C708" s="3" t="s">
        <v>750</v>
      </c>
      <c r="D708" s="3" t="s">
        <v>309</v>
      </c>
      <c r="E708" s="3" t="str">
        <v>Gruyères</v>
      </c>
      <c r="G708" s="21">
        <v>2503</v>
      </c>
      <c r="H708" s="21" t="s">
        <v>4599</v>
      </c>
    </row>
    <row r="709" spans="1:8" x14ac:dyDescent="0.2">
      <c r="A709" s="3">
        <v>3860</v>
      </c>
      <c r="B709" s="3" t="s">
        <v>750</v>
      </c>
      <c r="C709" s="3" t="s">
        <v>750</v>
      </c>
      <c r="D709" s="3" t="s">
        <v>309</v>
      </c>
      <c r="E709" s="3" t="str">
        <v>Hauteville</v>
      </c>
      <c r="G709" s="21">
        <v>2504</v>
      </c>
      <c r="H709" s="21" t="s">
        <v>4599</v>
      </c>
    </row>
    <row r="710" spans="1:8" x14ac:dyDescent="0.2">
      <c r="A710" s="3">
        <v>3766</v>
      </c>
      <c r="B710" s="3" t="s">
        <v>751</v>
      </c>
      <c r="C710" s="3" t="s">
        <v>751</v>
      </c>
      <c r="D710" s="3" t="s">
        <v>309</v>
      </c>
      <c r="E710" s="3" t="str">
        <v>Jaun</v>
      </c>
      <c r="G710" s="21">
        <v>2505</v>
      </c>
      <c r="H710" s="21" t="s">
        <v>4599</v>
      </c>
    </row>
    <row r="711" spans="1:8" x14ac:dyDescent="0.2">
      <c r="A711" s="3">
        <v>3775</v>
      </c>
      <c r="B711" s="3" t="s">
        <v>752</v>
      </c>
      <c r="C711" s="3" t="s">
        <v>753</v>
      </c>
      <c r="D711" s="3" t="s">
        <v>309</v>
      </c>
      <c r="E711" s="3" t="str">
        <v>Marsens</v>
      </c>
      <c r="G711" s="21">
        <v>2512</v>
      </c>
      <c r="H711" s="21" t="s">
        <v>4599</v>
      </c>
    </row>
    <row r="712" spans="1:8" x14ac:dyDescent="0.2">
      <c r="A712" s="3">
        <v>3772</v>
      </c>
      <c r="B712" s="3" t="s">
        <v>754</v>
      </c>
      <c r="C712" s="3" t="s">
        <v>754</v>
      </c>
      <c r="D712" s="3" t="s">
        <v>309</v>
      </c>
      <c r="E712" s="3" t="str">
        <v>Morlon</v>
      </c>
      <c r="G712" s="21">
        <v>2513</v>
      </c>
      <c r="H712" s="21" t="s">
        <v>4599</v>
      </c>
    </row>
    <row r="713" spans="1:8" x14ac:dyDescent="0.2">
      <c r="A713" s="3">
        <v>3773</v>
      </c>
      <c r="B713" s="3" t="s">
        <v>755</v>
      </c>
      <c r="C713" s="3" t="s">
        <v>754</v>
      </c>
      <c r="D713" s="3" t="s">
        <v>309</v>
      </c>
      <c r="E713" s="3" t="str">
        <v>Le Pâquier (FR)</v>
      </c>
      <c r="G713" s="21">
        <v>2514</v>
      </c>
      <c r="H713" s="21" t="s">
        <v>4599</v>
      </c>
    </row>
    <row r="714" spans="1:8" x14ac:dyDescent="0.2">
      <c r="A714" s="3">
        <v>3770</v>
      </c>
      <c r="B714" s="3" t="s">
        <v>756</v>
      </c>
      <c r="C714" s="3" t="s">
        <v>756</v>
      </c>
      <c r="D714" s="3" t="s">
        <v>309</v>
      </c>
      <c r="E714" s="3" t="str">
        <v>Pont-la-Ville</v>
      </c>
      <c r="G714" s="21">
        <v>2515</v>
      </c>
      <c r="H714" s="21" t="s">
        <v>4599</v>
      </c>
    </row>
    <row r="715" spans="1:8" x14ac:dyDescent="0.2">
      <c r="A715" s="3">
        <v>3771</v>
      </c>
      <c r="B715" s="3" t="s">
        <v>757</v>
      </c>
      <c r="C715" s="3" t="s">
        <v>756</v>
      </c>
      <c r="D715" s="3" t="s">
        <v>309</v>
      </c>
      <c r="E715" s="3" t="str">
        <v>Riaz</v>
      </c>
      <c r="G715" s="21">
        <v>2516</v>
      </c>
      <c r="H715" s="21" t="s">
        <v>4603</v>
      </c>
    </row>
    <row r="716" spans="1:8" x14ac:dyDescent="0.2">
      <c r="A716" s="3">
        <v>3776</v>
      </c>
      <c r="B716" s="3" t="s">
        <v>758</v>
      </c>
      <c r="C716" s="3" t="s">
        <v>756</v>
      </c>
      <c r="D716" s="3" t="s">
        <v>309</v>
      </c>
      <c r="E716" s="3" t="str">
        <v>La Roche</v>
      </c>
      <c r="G716" s="21">
        <v>2517</v>
      </c>
      <c r="H716" s="21" t="s">
        <v>4603</v>
      </c>
    </row>
    <row r="717" spans="1:8" x14ac:dyDescent="0.2">
      <c r="A717" s="3">
        <v>3784</v>
      </c>
      <c r="B717" s="3" t="s">
        <v>759</v>
      </c>
      <c r="C717" s="3" t="s">
        <v>760</v>
      </c>
      <c r="D717" s="3" t="s">
        <v>309</v>
      </c>
      <c r="E717" s="3" t="str">
        <v>Sâles</v>
      </c>
      <c r="G717" s="21">
        <v>2518</v>
      </c>
      <c r="H717" s="21" t="s">
        <v>4603</v>
      </c>
    </row>
    <row r="718" spans="1:8" x14ac:dyDescent="0.2">
      <c r="A718" s="3">
        <v>3785</v>
      </c>
      <c r="B718" s="3" t="s">
        <v>761</v>
      </c>
      <c r="C718" s="3" t="s">
        <v>760</v>
      </c>
      <c r="D718" s="3" t="s">
        <v>309</v>
      </c>
      <c r="E718" s="3" t="str">
        <v>Sorens</v>
      </c>
      <c r="G718" s="21">
        <v>2520</v>
      </c>
      <c r="H718" s="21" t="s">
        <v>4599</v>
      </c>
    </row>
    <row r="719" spans="1:8" x14ac:dyDescent="0.2">
      <c r="A719" s="3">
        <v>3782</v>
      </c>
      <c r="B719" s="3" t="s">
        <v>762</v>
      </c>
      <c r="C719" s="3" t="s">
        <v>763</v>
      </c>
      <c r="D719" s="3" t="s">
        <v>309</v>
      </c>
      <c r="E719" s="3" t="str">
        <v>Vaulruz</v>
      </c>
      <c r="G719" s="21">
        <v>2523</v>
      </c>
      <c r="H719" s="21" t="s">
        <v>4599</v>
      </c>
    </row>
    <row r="720" spans="1:8" x14ac:dyDescent="0.2">
      <c r="A720" s="3">
        <v>1657</v>
      </c>
      <c r="B720" s="3" t="s">
        <v>764</v>
      </c>
      <c r="C720" s="3" t="s">
        <v>765</v>
      </c>
      <c r="D720" s="3" t="s">
        <v>309</v>
      </c>
      <c r="E720" s="3" t="str">
        <v>Vuadens</v>
      </c>
      <c r="G720" s="21">
        <v>2525</v>
      </c>
      <c r="H720" s="21" t="s">
        <v>4599</v>
      </c>
    </row>
    <row r="721" spans="1:8" x14ac:dyDescent="0.2">
      <c r="A721" s="3">
        <v>3777</v>
      </c>
      <c r="B721" s="3" t="s">
        <v>766</v>
      </c>
      <c r="C721" s="3" t="s">
        <v>765</v>
      </c>
      <c r="D721" s="3" t="s">
        <v>309</v>
      </c>
      <c r="E721" s="3" t="str">
        <v>Bas-Intyamon</v>
      </c>
      <c r="G721" s="21">
        <v>2532</v>
      </c>
      <c r="H721" s="21" t="s">
        <v>4599</v>
      </c>
    </row>
    <row r="722" spans="1:8" x14ac:dyDescent="0.2">
      <c r="A722" s="3">
        <v>3778</v>
      </c>
      <c r="B722" s="3" t="s">
        <v>767</v>
      </c>
      <c r="C722" s="3" t="s">
        <v>765</v>
      </c>
      <c r="D722" s="3" t="s">
        <v>309</v>
      </c>
      <c r="E722" s="3" t="str">
        <v>Val-de-Charmey</v>
      </c>
      <c r="G722" s="21">
        <v>2533</v>
      </c>
      <c r="H722" s="21" t="s">
        <v>4599</v>
      </c>
    </row>
    <row r="723" spans="1:8" x14ac:dyDescent="0.2">
      <c r="A723" s="3">
        <v>3780</v>
      </c>
      <c r="B723" s="3" t="s">
        <v>768</v>
      </c>
      <c r="C723" s="3" t="s">
        <v>765</v>
      </c>
      <c r="D723" s="3" t="s">
        <v>309</v>
      </c>
      <c r="E723" s="3" t="str">
        <v>Autigny</v>
      </c>
      <c r="G723" s="21">
        <v>2534</v>
      </c>
      <c r="H723" s="21" t="s">
        <v>4603</v>
      </c>
    </row>
    <row r="724" spans="1:8" x14ac:dyDescent="0.2">
      <c r="A724" s="3">
        <v>3781</v>
      </c>
      <c r="B724" s="3" t="s">
        <v>769</v>
      </c>
      <c r="C724" s="3" t="s">
        <v>765</v>
      </c>
      <c r="D724" s="3" t="s">
        <v>309</v>
      </c>
      <c r="E724" s="3" t="str">
        <v>Avry</v>
      </c>
      <c r="G724" s="21">
        <v>2535</v>
      </c>
      <c r="H724" s="21" t="s">
        <v>4603</v>
      </c>
    </row>
    <row r="725" spans="1:8" x14ac:dyDescent="0.2">
      <c r="A725" s="3">
        <v>3783</v>
      </c>
      <c r="B725" s="3" t="s">
        <v>770</v>
      </c>
      <c r="C725" s="3" t="s">
        <v>765</v>
      </c>
      <c r="D725" s="3" t="s">
        <v>309</v>
      </c>
      <c r="E725" s="3" t="str">
        <v>Belfaux</v>
      </c>
      <c r="G725" s="21">
        <v>2536</v>
      </c>
      <c r="H725" s="21" t="s">
        <v>4603</v>
      </c>
    </row>
    <row r="726" spans="1:8" x14ac:dyDescent="0.2">
      <c r="A726" s="3">
        <v>3792</v>
      </c>
      <c r="B726" s="3" t="s">
        <v>765</v>
      </c>
      <c r="C726" s="3" t="s">
        <v>765</v>
      </c>
      <c r="D726" s="3" t="s">
        <v>309</v>
      </c>
      <c r="E726" s="3" t="str">
        <v>Chénens</v>
      </c>
      <c r="G726" s="21">
        <v>2537</v>
      </c>
      <c r="H726" s="21" t="s">
        <v>4604</v>
      </c>
    </row>
    <row r="727" spans="1:8" x14ac:dyDescent="0.2">
      <c r="A727" s="3">
        <v>1738</v>
      </c>
      <c r="B727" s="3" t="s">
        <v>771</v>
      </c>
      <c r="C727" s="3" t="s">
        <v>772</v>
      </c>
      <c r="D727" s="3" t="s">
        <v>309</v>
      </c>
      <c r="E727" s="3" t="str">
        <v>Corminboeuf</v>
      </c>
      <c r="G727" s="21">
        <v>2538</v>
      </c>
      <c r="H727" s="21" t="s">
        <v>4599</v>
      </c>
    </row>
    <row r="728" spans="1:8" x14ac:dyDescent="0.2">
      <c r="A728" s="3">
        <v>3156</v>
      </c>
      <c r="B728" s="3" t="s">
        <v>773</v>
      </c>
      <c r="C728" s="3" t="s">
        <v>772</v>
      </c>
      <c r="D728" s="3" t="s">
        <v>309</v>
      </c>
      <c r="E728" s="3" t="str">
        <v>Cottens (FR)</v>
      </c>
      <c r="G728" s="21">
        <v>2540</v>
      </c>
      <c r="H728" s="21" t="s">
        <v>4599</v>
      </c>
    </row>
    <row r="729" spans="1:8" x14ac:dyDescent="0.2">
      <c r="A729" s="3">
        <v>3158</v>
      </c>
      <c r="B729" s="3" t="s">
        <v>772</v>
      </c>
      <c r="C729" s="3" t="s">
        <v>772</v>
      </c>
      <c r="D729" s="3" t="s">
        <v>309</v>
      </c>
      <c r="E729" s="3" t="str">
        <v>Ferpicloz</v>
      </c>
      <c r="G729" s="21">
        <v>2542</v>
      </c>
      <c r="H729" s="21" t="s">
        <v>4599</v>
      </c>
    </row>
    <row r="730" spans="1:8" x14ac:dyDescent="0.2">
      <c r="A730" s="3">
        <v>3159</v>
      </c>
      <c r="B730" s="3" t="s">
        <v>774</v>
      </c>
      <c r="C730" s="3" t="s">
        <v>772</v>
      </c>
      <c r="D730" s="3" t="s">
        <v>309</v>
      </c>
      <c r="E730" s="3" t="str">
        <v>Fribourg</v>
      </c>
      <c r="G730" s="21">
        <v>2543</v>
      </c>
      <c r="H730" s="21" t="s">
        <v>4599</v>
      </c>
    </row>
    <row r="731" spans="1:8" x14ac:dyDescent="0.2">
      <c r="A731" s="3">
        <v>3153</v>
      </c>
      <c r="B731" s="3" t="s">
        <v>775</v>
      </c>
      <c r="C731" s="3" t="s">
        <v>776</v>
      </c>
      <c r="D731" s="3" t="s">
        <v>309</v>
      </c>
      <c r="E731" s="3" t="str">
        <v>Givisiez</v>
      </c>
      <c r="G731" s="21">
        <v>2544</v>
      </c>
      <c r="H731" s="21" t="s">
        <v>4599</v>
      </c>
    </row>
    <row r="732" spans="1:8" x14ac:dyDescent="0.2">
      <c r="A732" s="3">
        <v>3154</v>
      </c>
      <c r="B732" s="3" t="s">
        <v>777</v>
      </c>
      <c r="C732" s="3" t="s">
        <v>776</v>
      </c>
      <c r="D732" s="3" t="s">
        <v>309</v>
      </c>
      <c r="E732" s="3" t="str">
        <v>Granges-Paccot</v>
      </c>
      <c r="G732" s="21">
        <v>2545</v>
      </c>
      <c r="H732" s="21" t="s">
        <v>4599</v>
      </c>
    </row>
    <row r="733" spans="1:8" x14ac:dyDescent="0.2">
      <c r="A733" s="3">
        <v>3148</v>
      </c>
      <c r="B733" s="3" t="s">
        <v>778</v>
      </c>
      <c r="C733" s="3" t="s">
        <v>779</v>
      </c>
      <c r="D733" s="3" t="s">
        <v>309</v>
      </c>
      <c r="E733" s="3" t="str">
        <v>Grolley</v>
      </c>
      <c r="G733" s="21">
        <v>2552</v>
      </c>
      <c r="H733" s="21" t="s">
        <v>4599</v>
      </c>
    </row>
    <row r="734" spans="1:8" x14ac:dyDescent="0.2">
      <c r="A734" s="3">
        <v>3150</v>
      </c>
      <c r="B734" s="3" t="s">
        <v>779</v>
      </c>
      <c r="C734" s="3" t="s">
        <v>779</v>
      </c>
      <c r="D734" s="3" t="s">
        <v>309</v>
      </c>
      <c r="E734" s="3" t="str">
        <v>Marly</v>
      </c>
      <c r="G734" s="21">
        <v>2553</v>
      </c>
      <c r="H734" s="21" t="s">
        <v>4599</v>
      </c>
    </row>
    <row r="735" spans="1:8" x14ac:dyDescent="0.2">
      <c r="A735" s="3">
        <v>3152</v>
      </c>
      <c r="B735" s="3" t="s">
        <v>780</v>
      </c>
      <c r="C735" s="3" t="s">
        <v>779</v>
      </c>
      <c r="D735" s="3" t="s">
        <v>309</v>
      </c>
      <c r="E735" s="3" t="str">
        <v>Matran</v>
      </c>
      <c r="G735" s="21">
        <v>2554</v>
      </c>
      <c r="H735" s="21" t="s">
        <v>4599</v>
      </c>
    </row>
    <row r="736" spans="1:8" x14ac:dyDescent="0.2">
      <c r="A736" s="3">
        <v>3157</v>
      </c>
      <c r="B736" s="3" t="s">
        <v>781</v>
      </c>
      <c r="C736" s="3" t="s">
        <v>779</v>
      </c>
      <c r="D736" s="3" t="s">
        <v>309</v>
      </c>
      <c r="E736" s="3" t="str">
        <v>Neyruz (FR)</v>
      </c>
      <c r="G736" s="21">
        <v>2555</v>
      </c>
      <c r="H736" s="21" t="s">
        <v>4599</v>
      </c>
    </row>
    <row r="737" spans="1:8" x14ac:dyDescent="0.2">
      <c r="A737" s="3">
        <v>3183</v>
      </c>
      <c r="B737" s="3" t="s">
        <v>782</v>
      </c>
      <c r="C737" s="3" t="s">
        <v>779</v>
      </c>
      <c r="D737" s="3" t="s">
        <v>309</v>
      </c>
      <c r="E737" s="3" t="str">
        <v>Pierrafortscha</v>
      </c>
      <c r="G737" s="21">
        <v>2556</v>
      </c>
      <c r="H737" s="21" t="s">
        <v>4599</v>
      </c>
    </row>
    <row r="738" spans="1:8" x14ac:dyDescent="0.2">
      <c r="A738" s="3">
        <v>3123</v>
      </c>
      <c r="B738" s="3" t="s">
        <v>783</v>
      </c>
      <c r="C738" s="3" t="s">
        <v>783</v>
      </c>
      <c r="D738" s="3" t="s">
        <v>309</v>
      </c>
      <c r="E738" s="3" t="str">
        <v>Ponthaux</v>
      </c>
      <c r="G738" s="21">
        <v>2557</v>
      </c>
      <c r="H738" s="21" t="s">
        <v>4599</v>
      </c>
    </row>
    <row r="739" spans="1:8" x14ac:dyDescent="0.2">
      <c r="A739" s="3">
        <v>3124</v>
      </c>
      <c r="B739" s="3" t="s">
        <v>784</v>
      </c>
      <c r="C739" s="3" t="s">
        <v>783</v>
      </c>
      <c r="D739" s="3" t="s">
        <v>309</v>
      </c>
      <c r="E739" s="3" t="str">
        <v>Le Mouret</v>
      </c>
      <c r="G739" s="21">
        <v>2558</v>
      </c>
      <c r="H739" s="21" t="s">
        <v>4599</v>
      </c>
    </row>
    <row r="740" spans="1:8" x14ac:dyDescent="0.2">
      <c r="A740" s="3">
        <v>3664</v>
      </c>
      <c r="B740" s="3" t="s">
        <v>785</v>
      </c>
      <c r="C740" s="3" t="s">
        <v>785</v>
      </c>
      <c r="D740" s="3" t="s">
        <v>309</v>
      </c>
      <c r="E740" s="3" t="str">
        <v>Treyvaux</v>
      </c>
      <c r="G740" s="21">
        <v>2560</v>
      </c>
      <c r="H740" s="21" t="s">
        <v>4599</v>
      </c>
    </row>
    <row r="741" spans="1:8" x14ac:dyDescent="0.2">
      <c r="A741" s="3">
        <v>3115</v>
      </c>
      <c r="B741" s="3" t="s">
        <v>786</v>
      </c>
      <c r="C741" s="3" t="s">
        <v>786</v>
      </c>
      <c r="D741" s="3" t="s">
        <v>309</v>
      </c>
      <c r="E741" s="3" t="str">
        <v>Villars-sur-Glâne</v>
      </c>
      <c r="G741" s="21">
        <v>2562</v>
      </c>
      <c r="H741" s="21" t="s">
        <v>4599</v>
      </c>
    </row>
    <row r="742" spans="1:8" x14ac:dyDescent="0.2">
      <c r="A742" s="3">
        <v>3663</v>
      </c>
      <c r="B742" s="3" t="s">
        <v>787</v>
      </c>
      <c r="C742" s="3" t="s">
        <v>787</v>
      </c>
      <c r="D742" s="3" t="s">
        <v>309</v>
      </c>
      <c r="E742" s="3" t="str">
        <v>Villarsel-sur-Marly</v>
      </c>
      <c r="G742" s="21">
        <v>2563</v>
      </c>
      <c r="H742" s="21" t="s">
        <v>4599</v>
      </c>
    </row>
    <row r="743" spans="1:8" x14ac:dyDescent="0.2">
      <c r="A743" s="3">
        <v>3629</v>
      </c>
      <c r="B743" s="3" t="s">
        <v>788</v>
      </c>
      <c r="C743" s="3" t="s">
        <v>788</v>
      </c>
      <c r="D743" s="3" t="s">
        <v>309</v>
      </c>
      <c r="E743" s="3" t="str">
        <v>Hauterive (FR)</v>
      </c>
      <c r="G743" s="21">
        <v>2564</v>
      </c>
      <c r="H743" s="21" t="s">
        <v>4599</v>
      </c>
    </row>
    <row r="744" spans="1:8" x14ac:dyDescent="0.2">
      <c r="A744" s="3">
        <v>3126</v>
      </c>
      <c r="B744" s="3" t="s">
        <v>789</v>
      </c>
      <c r="C744" s="3" t="s">
        <v>789</v>
      </c>
      <c r="D744" s="3" t="s">
        <v>309</v>
      </c>
      <c r="E744" s="3" t="str">
        <v>La Brillaz</v>
      </c>
      <c r="G744" s="21">
        <v>2565</v>
      </c>
      <c r="H744" s="21" t="s">
        <v>4599</v>
      </c>
    </row>
    <row r="745" spans="1:8" x14ac:dyDescent="0.2">
      <c r="A745" s="3">
        <v>3122</v>
      </c>
      <c r="B745" s="3" t="s">
        <v>790</v>
      </c>
      <c r="C745" s="3" t="s">
        <v>790</v>
      </c>
      <c r="D745" s="3" t="s">
        <v>309</v>
      </c>
      <c r="E745" s="3" t="str">
        <v>La Sonnaz</v>
      </c>
      <c r="G745" s="21">
        <v>2572</v>
      </c>
      <c r="H745" s="21" t="s">
        <v>4599</v>
      </c>
    </row>
    <row r="746" spans="1:8" x14ac:dyDescent="0.2">
      <c r="A746" s="3">
        <v>3116</v>
      </c>
      <c r="B746" s="3" t="s">
        <v>791</v>
      </c>
      <c r="C746" s="3" t="s">
        <v>792</v>
      </c>
      <c r="D746" s="3" t="s">
        <v>309</v>
      </c>
      <c r="E746" s="3" t="str">
        <v>Gibloux</v>
      </c>
      <c r="G746" s="21">
        <v>2575</v>
      </c>
      <c r="H746" s="21" t="s">
        <v>4599</v>
      </c>
    </row>
    <row r="747" spans="1:8" x14ac:dyDescent="0.2">
      <c r="A747" s="3">
        <v>3116</v>
      </c>
      <c r="B747" s="3" t="s">
        <v>793</v>
      </c>
      <c r="C747" s="3" t="s">
        <v>792</v>
      </c>
      <c r="D747" s="3" t="s">
        <v>309</v>
      </c>
      <c r="E747" s="3" t="str">
        <v>Prez</v>
      </c>
      <c r="G747" s="21">
        <v>2576</v>
      </c>
      <c r="H747" s="21" t="s">
        <v>4599</v>
      </c>
    </row>
    <row r="748" spans="1:8" x14ac:dyDescent="0.2">
      <c r="A748" s="3">
        <v>3116</v>
      </c>
      <c r="B748" s="3" t="s">
        <v>794</v>
      </c>
      <c r="C748" s="3" t="s">
        <v>792</v>
      </c>
      <c r="D748" s="3" t="s">
        <v>309</v>
      </c>
      <c r="E748" s="3" t="str">
        <v>Bois-d'Amont</v>
      </c>
      <c r="G748" s="21">
        <v>2577</v>
      </c>
      <c r="H748" s="21" t="s">
        <v>4599</v>
      </c>
    </row>
    <row r="749" spans="1:8" x14ac:dyDescent="0.2">
      <c r="A749" s="3">
        <v>3126</v>
      </c>
      <c r="B749" s="3" t="s">
        <v>795</v>
      </c>
      <c r="C749" s="3" t="s">
        <v>792</v>
      </c>
      <c r="D749" s="3" t="s">
        <v>309</v>
      </c>
      <c r="E749" s="3" t="str">
        <v>Courgevaux</v>
      </c>
      <c r="G749" s="21">
        <v>2603</v>
      </c>
      <c r="H749" s="21" t="s">
        <v>4603</v>
      </c>
    </row>
    <row r="750" spans="1:8" x14ac:dyDescent="0.2">
      <c r="A750" s="3">
        <v>3087</v>
      </c>
      <c r="B750" s="3" t="s">
        <v>796</v>
      </c>
      <c r="C750" s="3" t="s">
        <v>796</v>
      </c>
      <c r="D750" s="3" t="s">
        <v>309</v>
      </c>
      <c r="E750" s="3" t="str">
        <v>Courtepin</v>
      </c>
      <c r="G750" s="21">
        <v>2604</v>
      </c>
      <c r="H750" s="21" t="s">
        <v>4603</v>
      </c>
    </row>
    <row r="751" spans="1:8" x14ac:dyDescent="0.2">
      <c r="A751" s="3">
        <v>3099</v>
      </c>
      <c r="B751" s="3" t="s">
        <v>797</v>
      </c>
      <c r="C751" s="3" t="s">
        <v>798</v>
      </c>
      <c r="D751" s="3" t="s">
        <v>309</v>
      </c>
      <c r="E751" s="3" t="str">
        <v>Cressier (FR)</v>
      </c>
      <c r="G751" s="21">
        <v>2605</v>
      </c>
      <c r="H751" s="21" t="s">
        <v>4603</v>
      </c>
    </row>
    <row r="752" spans="1:8" x14ac:dyDescent="0.2">
      <c r="A752" s="3">
        <v>3128</v>
      </c>
      <c r="B752" s="3" t="s">
        <v>799</v>
      </c>
      <c r="C752" s="3" t="s">
        <v>798</v>
      </c>
      <c r="D752" s="3" t="s">
        <v>309</v>
      </c>
      <c r="E752" s="3" t="str">
        <v>Fräschels</v>
      </c>
      <c r="G752" s="21">
        <v>2606</v>
      </c>
      <c r="H752" s="21" t="s">
        <v>4603</v>
      </c>
    </row>
    <row r="753" spans="1:8" x14ac:dyDescent="0.2">
      <c r="A753" s="3">
        <v>3132</v>
      </c>
      <c r="B753" s="3" t="s">
        <v>798</v>
      </c>
      <c r="C753" s="3" t="s">
        <v>798</v>
      </c>
      <c r="D753" s="3" t="s">
        <v>309</v>
      </c>
      <c r="E753" s="3" t="str">
        <v>Greng</v>
      </c>
      <c r="G753" s="21">
        <v>2607</v>
      </c>
      <c r="H753" s="21" t="s">
        <v>4603</v>
      </c>
    </row>
    <row r="754" spans="1:8" x14ac:dyDescent="0.2">
      <c r="A754" s="3">
        <v>3088</v>
      </c>
      <c r="B754" s="3" t="s">
        <v>800</v>
      </c>
      <c r="C754" s="3" t="s">
        <v>800</v>
      </c>
      <c r="D754" s="3" t="s">
        <v>309</v>
      </c>
      <c r="E754" s="3" t="str">
        <v>Gurmels</v>
      </c>
      <c r="G754" s="21">
        <v>2608</v>
      </c>
      <c r="H754" s="21" t="s">
        <v>4603</v>
      </c>
    </row>
    <row r="755" spans="1:8" x14ac:dyDescent="0.2">
      <c r="A755" s="3">
        <v>3088</v>
      </c>
      <c r="B755" s="3" t="s">
        <v>801</v>
      </c>
      <c r="C755" s="3" t="s">
        <v>800</v>
      </c>
      <c r="D755" s="3" t="s">
        <v>309</v>
      </c>
      <c r="E755" s="3" t="str">
        <v>Kerzers</v>
      </c>
      <c r="G755" s="21">
        <v>2610</v>
      </c>
      <c r="H755" s="21" t="s">
        <v>4603</v>
      </c>
    </row>
    <row r="756" spans="1:8" x14ac:dyDescent="0.2">
      <c r="A756" s="3">
        <v>3089</v>
      </c>
      <c r="B756" s="3" t="s">
        <v>802</v>
      </c>
      <c r="C756" s="3" t="s">
        <v>800</v>
      </c>
      <c r="D756" s="3" t="s">
        <v>309</v>
      </c>
      <c r="E756" s="3" t="str">
        <v>Kleinbösingen</v>
      </c>
      <c r="G756" s="21">
        <v>2612</v>
      </c>
      <c r="H756" s="21" t="s">
        <v>4603</v>
      </c>
    </row>
    <row r="757" spans="1:8" x14ac:dyDescent="0.2">
      <c r="A757" s="3">
        <v>3155</v>
      </c>
      <c r="B757" s="3" t="s">
        <v>803</v>
      </c>
      <c r="C757" s="3" t="s">
        <v>800</v>
      </c>
      <c r="D757" s="3" t="s">
        <v>309</v>
      </c>
      <c r="E757" s="3" t="str">
        <v>Meyriez</v>
      </c>
      <c r="G757" s="21">
        <v>2613</v>
      </c>
      <c r="H757" s="21" t="s">
        <v>4603</v>
      </c>
    </row>
    <row r="758" spans="1:8" x14ac:dyDescent="0.2">
      <c r="A758" s="3">
        <v>3662</v>
      </c>
      <c r="B758" s="3" t="s">
        <v>804</v>
      </c>
      <c r="C758" s="3" t="s">
        <v>804</v>
      </c>
      <c r="D758" s="3" t="s">
        <v>309</v>
      </c>
      <c r="E758" s="3" t="str">
        <v>Misery-Courtion</v>
      </c>
      <c r="G758" s="21">
        <v>2615</v>
      </c>
      <c r="H758" s="21" t="s">
        <v>4603</v>
      </c>
    </row>
    <row r="759" spans="1:8" x14ac:dyDescent="0.2">
      <c r="A759" s="3">
        <v>3125</v>
      </c>
      <c r="B759" s="3" t="s">
        <v>805</v>
      </c>
      <c r="C759" s="3" t="s">
        <v>805</v>
      </c>
      <c r="D759" s="3" t="s">
        <v>309</v>
      </c>
      <c r="E759" s="3" t="str">
        <v>Muntelier</v>
      </c>
      <c r="G759" s="21">
        <v>2616</v>
      </c>
      <c r="H759" s="21" t="s">
        <v>4603</v>
      </c>
    </row>
    <row r="760" spans="1:8" x14ac:dyDescent="0.2">
      <c r="A760" s="3">
        <v>3628</v>
      </c>
      <c r="B760" s="3" t="s">
        <v>806</v>
      </c>
      <c r="C760" s="3" t="s">
        <v>806</v>
      </c>
      <c r="D760" s="3" t="s">
        <v>309</v>
      </c>
      <c r="E760" s="3" t="str">
        <v>Murten</v>
      </c>
      <c r="G760" s="21">
        <v>2710</v>
      </c>
      <c r="H760" s="21" t="s">
        <v>4603</v>
      </c>
    </row>
    <row r="761" spans="1:8" x14ac:dyDescent="0.2">
      <c r="A761" s="3">
        <v>3665</v>
      </c>
      <c r="B761" s="3" t="s">
        <v>807</v>
      </c>
      <c r="C761" s="3" t="s">
        <v>807</v>
      </c>
      <c r="D761" s="3" t="s">
        <v>309</v>
      </c>
      <c r="E761" s="3" t="str">
        <v>Ried bei Kerzers</v>
      </c>
      <c r="G761" s="21">
        <v>2712</v>
      </c>
      <c r="H761" s="21" t="s">
        <v>4603</v>
      </c>
    </row>
    <row r="762" spans="1:8" x14ac:dyDescent="0.2">
      <c r="A762" s="3">
        <v>3086</v>
      </c>
      <c r="B762" s="3" t="s">
        <v>808</v>
      </c>
      <c r="C762" s="3" t="s">
        <v>809</v>
      </c>
      <c r="D762" s="3" t="s">
        <v>309</v>
      </c>
      <c r="E762" s="3" t="str">
        <v>Ulmiz</v>
      </c>
      <c r="G762" s="21">
        <v>2713</v>
      </c>
      <c r="H762" s="21" t="s">
        <v>4603</v>
      </c>
    </row>
    <row r="763" spans="1:8" x14ac:dyDescent="0.2">
      <c r="A763" s="3">
        <v>3086</v>
      </c>
      <c r="B763" s="3" t="s">
        <v>810</v>
      </c>
      <c r="C763" s="3" t="s">
        <v>809</v>
      </c>
      <c r="D763" s="3" t="s">
        <v>309</v>
      </c>
      <c r="E763" s="3" t="str">
        <v>Mont-Vully</v>
      </c>
      <c r="G763" s="21">
        <v>2714</v>
      </c>
      <c r="H763" s="21" t="s">
        <v>4603</v>
      </c>
    </row>
    <row r="764" spans="1:8" x14ac:dyDescent="0.2">
      <c r="A764" s="3">
        <v>3127</v>
      </c>
      <c r="B764" s="3" t="s">
        <v>811</v>
      </c>
      <c r="C764" s="3" t="s">
        <v>812</v>
      </c>
      <c r="D764" s="3" t="s">
        <v>309</v>
      </c>
      <c r="E764" s="3" t="str">
        <v>Brünisried</v>
      </c>
      <c r="G764" s="21">
        <v>2715</v>
      </c>
      <c r="H764" s="21" t="s">
        <v>4603</v>
      </c>
    </row>
    <row r="765" spans="1:8" x14ac:dyDescent="0.2">
      <c r="A765" s="3">
        <v>3127</v>
      </c>
      <c r="B765" s="3" t="s">
        <v>813</v>
      </c>
      <c r="C765" s="3" t="s">
        <v>812</v>
      </c>
      <c r="D765" s="3" t="s">
        <v>309</v>
      </c>
      <c r="E765" s="3" t="str">
        <v>Düdingen</v>
      </c>
      <c r="G765" s="21">
        <v>2716</v>
      </c>
      <c r="H765" s="21" t="s">
        <v>4603</v>
      </c>
    </row>
    <row r="766" spans="1:8" x14ac:dyDescent="0.2">
      <c r="A766" s="3">
        <v>3128</v>
      </c>
      <c r="B766" s="3" t="s">
        <v>814</v>
      </c>
      <c r="C766" s="3" t="s">
        <v>812</v>
      </c>
      <c r="D766" s="3" t="s">
        <v>309</v>
      </c>
      <c r="E766" s="3" t="str">
        <v>Giffers</v>
      </c>
      <c r="G766" s="21">
        <v>2717</v>
      </c>
      <c r="H766" s="21" t="s">
        <v>4603</v>
      </c>
    </row>
    <row r="767" spans="1:8" x14ac:dyDescent="0.2">
      <c r="A767" s="3">
        <v>3536</v>
      </c>
      <c r="B767" s="3" t="s">
        <v>815</v>
      </c>
      <c r="C767" s="3" t="s">
        <v>816</v>
      </c>
      <c r="D767" s="3" t="s">
        <v>309</v>
      </c>
      <c r="E767" s="3" t="str">
        <v>Bösingen</v>
      </c>
      <c r="G767" s="21">
        <v>2718</v>
      </c>
      <c r="H767" s="21" t="s">
        <v>4603</v>
      </c>
    </row>
    <row r="768" spans="1:8" x14ac:dyDescent="0.2">
      <c r="A768" s="3">
        <v>3537</v>
      </c>
      <c r="B768" s="3" t="s">
        <v>816</v>
      </c>
      <c r="C768" s="3" t="s">
        <v>816</v>
      </c>
      <c r="D768" s="3" t="s">
        <v>309</v>
      </c>
      <c r="E768" s="3" t="str">
        <v>Heitenried</v>
      </c>
      <c r="G768" s="21">
        <v>2720</v>
      </c>
      <c r="H768" s="21" t="s">
        <v>4603</v>
      </c>
    </row>
    <row r="769" spans="1:8" x14ac:dyDescent="0.2">
      <c r="A769" s="3">
        <v>3550</v>
      </c>
      <c r="B769" s="3" t="s">
        <v>817</v>
      </c>
      <c r="C769" s="3" t="s">
        <v>817</v>
      </c>
      <c r="D769" s="3" t="s">
        <v>309</v>
      </c>
      <c r="E769" s="3" t="str">
        <v>Plaffeien</v>
      </c>
      <c r="G769" s="21">
        <v>2722</v>
      </c>
      <c r="H769" s="21" t="s">
        <v>4603</v>
      </c>
    </row>
    <row r="770" spans="1:8" x14ac:dyDescent="0.2">
      <c r="A770" s="3">
        <v>3551</v>
      </c>
      <c r="B770" s="3" t="s">
        <v>818</v>
      </c>
      <c r="C770" s="3" t="s">
        <v>817</v>
      </c>
      <c r="D770" s="3" t="s">
        <v>309</v>
      </c>
      <c r="E770" s="3" t="str">
        <v>Plasselb</v>
      </c>
      <c r="G770" s="21">
        <v>2723</v>
      </c>
      <c r="H770" s="21" t="s">
        <v>4603</v>
      </c>
    </row>
    <row r="771" spans="1:8" x14ac:dyDescent="0.2">
      <c r="A771" s="3">
        <v>3552</v>
      </c>
      <c r="B771" s="3" t="s">
        <v>819</v>
      </c>
      <c r="C771" s="3" t="s">
        <v>817</v>
      </c>
      <c r="D771" s="3" t="s">
        <v>309</v>
      </c>
      <c r="E771" s="3" t="str">
        <v>Rechthalten</v>
      </c>
      <c r="G771" s="21">
        <v>2732</v>
      </c>
      <c r="H771" s="21" t="s">
        <v>4603</v>
      </c>
    </row>
    <row r="772" spans="1:8" x14ac:dyDescent="0.2">
      <c r="A772" s="3">
        <v>3553</v>
      </c>
      <c r="B772" s="3" t="s">
        <v>820</v>
      </c>
      <c r="C772" s="3" t="s">
        <v>817</v>
      </c>
      <c r="D772" s="3" t="s">
        <v>309</v>
      </c>
      <c r="E772" s="3" t="str">
        <v>St. Silvester</v>
      </c>
      <c r="G772" s="21">
        <v>2733</v>
      </c>
      <c r="H772" s="21" t="s">
        <v>4604</v>
      </c>
    </row>
    <row r="773" spans="1:8" x14ac:dyDescent="0.2">
      <c r="A773" s="3">
        <v>3438</v>
      </c>
      <c r="B773" s="3" t="s">
        <v>821</v>
      </c>
      <c r="C773" s="3" t="s">
        <v>821</v>
      </c>
      <c r="D773" s="3" t="s">
        <v>309</v>
      </c>
      <c r="E773" s="3" t="str">
        <v>St. Ursen</v>
      </c>
      <c r="G773" s="21">
        <v>2735</v>
      </c>
      <c r="H773" s="21" t="s">
        <v>4604</v>
      </c>
    </row>
    <row r="774" spans="1:8" x14ac:dyDescent="0.2">
      <c r="A774" s="3">
        <v>3543</v>
      </c>
      <c r="B774" s="3" t="s">
        <v>822</v>
      </c>
      <c r="C774" s="3" t="s">
        <v>821</v>
      </c>
      <c r="D774" s="3" t="s">
        <v>309</v>
      </c>
      <c r="E774" s="3" t="str">
        <v>Schmitten (FR)</v>
      </c>
      <c r="G774" s="21">
        <v>2736</v>
      </c>
      <c r="H774" s="21" t="s">
        <v>4604</v>
      </c>
    </row>
    <row r="775" spans="1:8" x14ac:dyDescent="0.2">
      <c r="A775" s="3">
        <v>3538</v>
      </c>
      <c r="B775" s="3" t="s">
        <v>823</v>
      </c>
      <c r="C775" s="3" t="s">
        <v>823</v>
      </c>
      <c r="D775" s="3" t="s">
        <v>309</v>
      </c>
      <c r="E775" s="3" t="str">
        <v>Tafers</v>
      </c>
      <c r="G775" s="21">
        <v>2738</v>
      </c>
      <c r="H775" s="21" t="s">
        <v>4604</v>
      </c>
    </row>
    <row r="776" spans="1:8" x14ac:dyDescent="0.2">
      <c r="A776" s="3">
        <v>3433</v>
      </c>
      <c r="B776" s="3" t="s">
        <v>824</v>
      </c>
      <c r="C776" s="3" t="s">
        <v>825</v>
      </c>
      <c r="D776" s="3" t="s">
        <v>309</v>
      </c>
      <c r="E776" s="3" t="str">
        <v>Tentlingen</v>
      </c>
      <c r="G776" s="21">
        <v>2740</v>
      </c>
      <c r="H776" s="21" t="s">
        <v>4604</v>
      </c>
    </row>
    <row r="777" spans="1:8" x14ac:dyDescent="0.2">
      <c r="A777" s="3">
        <v>3436</v>
      </c>
      <c r="B777" s="3" t="s">
        <v>826</v>
      </c>
      <c r="C777" s="3" t="s">
        <v>825</v>
      </c>
      <c r="D777" s="3" t="s">
        <v>309</v>
      </c>
      <c r="E777" s="3" t="str">
        <v>Ueberstorf</v>
      </c>
      <c r="G777" s="21">
        <v>2742</v>
      </c>
      <c r="H777" s="21" t="s">
        <v>4604</v>
      </c>
    </row>
    <row r="778" spans="1:8" x14ac:dyDescent="0.2">
      <c r="A778" s="3">
        <v>3437</v>
      </c>
      <c r="B778" s="3" t="s">
        <v>825</v>
      </c>
      <c r="C778" s="3" t="s">
        <v>825</v>
      </c>
      <c r="D778" s="3" t="s">
        <v>309</v>
      </c>
      <c r="E778" s="3" t="str">
        <v>Wünnewil-Flamatt</v>
      </c>
      <c r="G778" s="21">
        <v>2743</v>
      </c>
      <c r="H778" s="21" t="s">
        <v>4604</v>
      </c>
    </row>
    <row r="779" spans="1:8" x14ac:dyDescent="0.2">
      <c r="A779" s="3">
        <v>6197</v>
      </c>
      <c r="B779" s="3" t="s">
        <v>827</v>
      </c>
      <c r="C779" s="3" t="s">
        <v>827</v>
      </c>
      <c r="D779" s="3" t="s">
        <v>309</v>
      </c>
      <c r="E779" s="3" t="str">
        <v>Attalens</v>
      </c>
      <c r="G779" s="21">
        <v>2744</v>
      </c>
      <c r="H779" s="21" t="s">
        <v>4604</v>
      </c>
    </row>
    <row r="780" spans="1:8" x14ac:dyDescent="0.2">
      <c r="A780" s="3">
        <v>3534</v>
      </c>
      <c r="B780" s="3" t="s">
        <v>828</v>
      </c>
      <c r="C780" s="3" t="s">
        <v>828</v>
      </c>
      <c r="D780" s="3" t="s">
        <v>309</v>
      </c>
      <c r="E780" s="3" t="str">
        <v>Bossonnens</v>
      </c>
      <c r="G780" s="21">
        <v>2745</v>
      </c>
      <c r="H780" s="21" t="s">
        <v>4604</v>
      </c>
    </row>
    <row r="781" spans="1:8" x14ac:dyDescent="0.2">
      <c r="A781" s="3">
        <v>3535</v>
      </c>
      <c r="B781" s="3" t="s">
        <v>829</v>
      </c>
      <c r="C781" s="3" t="s">
        <v>828</v>
      </c>
      <c r="D781" s="3" t="s">
        <v>309</v>
      </c>
      <c r="E781" s="3" t="str">
        <v>Châtel-Saint-Denis</v>
      </c>
      <c r="G781" s="21">
        <v>2746</v>
      </c>
      <c r="H781" s="21" t="s">
        <v>4604</v>
      </c>
    </row>
    <row r="782" spans="1:8" x14ac:dyDescent="0.2">
      <c r="A782" s="3">
        <v>3556</v>
      </c>
      <c r="B782" s="3" t="s">
        <v>830</v>
      </c>
      <c r="C782" s="3" t="s">
        <v>830</v>
      </c>
      <c r="D782" s="3" t="s">
        <v>309</v>
      </c>
      <c r="E782" s="3" t="str">
        <v>Granges (Veveyse)</v>
      </c>
      <c r="G782" s="21">
        <v>2747</v>
      </c>
      <c r="H782" s="21" t="s">
        <v>4604</v>
      </c>
    </row>
    <row r="783" spans="1:8" x14ac:dyDescent="0.2">
      <c r="A783" s="3">
        <v>3557</v>
      </c>
      <c r="B783" s="3" t="s">
        <v>831</v>
      </c>
      <c r="C783" s="3" t="s">
        <v>830</v>
      </c>
      <c r="D783" s="3" t="s">
        <v>309</v>
      </c>
      <c r="E783" s="3" t="str">
        <v>Remaufens</v>
      </c>
      <c r="G783" s="21">
        <v>2748</v>
      </c>
      <c r="H783" s="21" t="s">
        <v>4603</v>
      </c>
    </row>
    <row r="784" spans="1:8" x14ac:dyDescent="0.2">
      <c r="A784" s="3">
        <v>3555</v>
      </c>
      <c r="B784" s="3" t="s">
        <v>832</v>
      </c>
      <c r="C784" s="3" t="s">
        <v>832</v>
      </c>
      <c r="D784" s="3" t="s">
        <v>309</v>
      </c>
      <c r="E784" s="3" t="str">
        <v>Saint-Martin (FR)</v>
      </c>
      <c r="G784" s="21">
        <v>2762</v>
      </c>
      <c r="H784" s="21" t="s">
        <v>4604</v>
      </c>
    </row>
    <row r="785" spans="1:8" x14ac:dyDescent="0.2">
      <c r="A785" s="3">
        <v>3633</v>
      </c>
      <c r="B785" s="3" t="s">
        <v>833</v>
      </c>
      <c r="C785" s="3" t="s">
        <v>833</v>
      </c>
      <c r="D785" s="3" t="s">
        <v>309</v>
      </c>
      <c r="E785" s="3" t="str">
        <v>Semsales</v>
      </c>
      <c r="G785" s="21">
        <v>2800</v>
      </c>
      <c r="H785" s="21" t="s">
        <v>4604</v>
      </c>
    </row>
    <row r="786" spans="1:8" x14ac:dyDescent="0.2">
      <c r="A786" s="3">
        <v>3638</v>
      </c>
      <c r="B786" s="3" t="s">
        <v>834</v>
      </c>
      <c r="C786" s="3" t="s">
        <v>834</v>
      </c>
      <c r="D786" s="3" t="s">
        <v>309</v>
      </c>
      <c r="E786" s="3" t="str">
        <v>Le Flon</v>
      </c>
      <c r="G786" s="21">
        <v>2802</v>
      </c>
      <c r="H786" s="21" t="s">
        <v>4604</v>
      </c>
    </row>
    <row r="787" spans="1:8" x14ac:dyDescent="0.2">
      <c r="A787" s="3">
        <v>3615</v>
      </c>
      <c r="B787" s="3" t="s">
        <v>835</v>
      </c>
      <c r="C787" s="3" t="s">
        <v>836</v>
      </c>
      <c r="D787" s="3" t="s">
        <v>309</v>
      </c>
      <c r="E787" s="3" t="str">
        <v>La Verrerie</v>
      </c>
      <c r="G787" s="21">
        <v>2803</v>
      </c>
      <c r="H787" s="21" t="s">
        <v>4604</v>
      </c>
    </row>
    <row r="788" spans="1:8" x14ac:dyDescent="0.2">
      <c r="A788" s="3">
        <v>3619</v>
      </c>
      <c r="B788" s="3" t="s">
        <v>837</v>
      </c>
      <c r="C788" s="3" t="s">
        <v>837</v>
      </c>
      <c r="D788" s="3" t="s">
        <v>309</v>
      </c>
      <c r="E788" s="3" t="str">
        <v>Egerkingen</v>
      </c>
      <c r="G788" s="21">
        <v>2805</v>
      </c>
      <c r="H788" s="21" t="s">
        <v>4604</v>
      </c>
    </row>
    <row r="789" spans="1:8" x14ac:dyDescent="0.2">
      <c r="A789" s="3">
        <v>3617</v>
      </c>
      <c r="B789" s="3" t="s">
        <v>838</v>
      </c>
      <c r="C789" s="3" t="s">
        <v>839</v>
      </c>
      <c r="D789" s="3" t="s">
        <v>309</v>
      </c>
      <c r="E789" s="3" t="str">
        <v>Härkingen</v>
      </c>
      <c r="G789" s="21">
        <v>2806</v>
      </c>
      <c r="H789" s="21" t="s">
        <v>4604</v>
      </c>
    </row>
    <row r="790" spans="1:8" x14ac:dyDescent="0.2">
      <c r="A790" s="3">
        <v>3625</v>
      </c>
      <c r="B790" s="3" t="s">
        <v>840</v>
      </c>
      <c r="C790" s="3" t="s">
        <v>840</v>
      </c>
      <c r="D790" s="3" t="s">
        <v>309</v>
      </c>
      <c r="E790" s="3" t="str">
        <v>Kestenholz</v>
      </c>
      <c r="G790" s="21">
        <v>2807</v>
      </c>
      <c r="H790" s="21" t="s">
        <v>4605</v>
      </c>
    </row>
    <row r="791" spans="1:8" x14ac:dyDescent="0.2">
      <c r="A791" s="3">
        <v>3627</v>
      </c>
      <c r="B791" s="3" t="s">
        <v>841</v>
      </c>
      <c r="C791" s="3" t="s">
        <v>841</v>
      </c>
      <c r="D791" s="3" t="s">
        <v>309</v>
      </c>
      <c r="E791" s="3" t="str">
        <v>Neuendorf</v>
      </c>
      <c r="G791" s="21">
        <v>2812</v>
      </c>
      <c r="H791" s="21" t="s">
        <v>4605</v>
      </c>
    </row>
    <row r="792" spans="1:8" x14ac:dyDescent="0.2">
      <c r="A792" s="3">
        <v>3626</v>
      </c>
      <c r="B792" s="3" t="s">
        <v>842</v>
      </c>
      <c r="C792" s="3" t="s">
        <v>843</v>
      </c>
      <c r="D792" s="3" t="s">
        <v>309</v>
      </c>
      <c r="E792" s="3" t="str">
        <v>Niederbuchsiten</v>
      </c>
      <c r="G792" s="21">
        <v>2813</v>
      </c>
      <c r="H792" s="21" t="s">
        <v>4605</v>
      </c>
    </row>
    <row r="793" spans="1:8" x14ac:dyDescent="0.2">
      <c r="A793" s="3">
        <v>3652</v>
      </c>
      <c r="B793" s="3" t="s">
        <v>843</v>
      </c>
      <c r="C793" s="3" t="s">
        <v>843</v>
      </c>
      <c r="D793" s="3" t="s">
        <v>309</v>
      </c>
      <c r="E793" s="3" t="str">
        <v>Oberbuchsiten</v>
      </c>
      <c r="G793" s="21">
        <v>2814</v>
      </c>
      <c r="H793" s="21" t="s">
        <v>4605</v>
      </c>
    </row>
    <row r="794" spans="1:8" x14ac:dyDescent="0.2">
      <c r="A794" s="3">
        <v>3622</v>
      </c>
      <c r="B794" s="3" t="s">
        <v>844</v>
      </c>
      <c r="C794" s="3" t="s">
        <v>845</v>
      </c>
      <c r="D794" s="3" t="s">
        <v>309</v>
      </c>
      <c r="E794" s="3" t="str">
        <v>Oensingen</v>
      </c>
      <c r="G794" s="21">
        <v>2822</v>
      </c>
      <c r="H794" s="21" t="s">
        <v>4604</v>
      </c>
    </row>
    <row r="795" spans="1:8" x14ac:dyDescent="0.2">
      <c r="A795" s="3">
        <v>3623</v>
      </c>
      <c r="B795" s="3" t="s">
        <v>846</v>
      </c>
      <c r="C795" s="3" t="s">
        <v>847</v>
      </c>
      <c r="D795" s="3" t="s">
        <v>309</v>
      </c>
      <c r="E795" s="3" t="str">
        <v>Wolfwil</v>
      </c>
      <c r="G795" s="21">
        <v>2823</v>
      </c>
      <c r="H795" s="21" t="s">
        <v>4604</v>
      </c>
    </row>
    <row r="796" spans="1:8" x14ac:dyDescent="0.2">
      <c r="A796" s="3">
        <v>3623</v>
      </c>
      <c r="B796" s="3" t="s">
        <v>848</v>
      </c>
      <c r="C796" s="3" t="s">
        <v>847</v>
      </c>
      <c r="D796" s="3" t="s">
        <v>309</v>
      </c>
      <c r="E796" s="3" t="str">
        <v>Aedermannsdorf</v>
      </c>
      <c r="G796" s="21">
        <v>2824</v>
      </c>
      <c r="H796" s="21" t="s">
        <v>4604</v>
      </c>
    </row>
    <row r="797" spans="1:8" x14ac:dyDescent="0.2">
      <c r="A797" s="3">
        <v>3653</v>
      </c>
      <c r="B797" s="3" t="s">
        <v>849</v>
      </c>
      <c r="C797" s="3" t="s">
        <v>849</v>
      </c>
      <c r="D797" s="3" t="s">
        <v>309</v>
      </c>
      <c r="E797" s="3" t="str">
        <v>Balsthal</v>
      </c>
      <c r="G797" s="21">
        <v>2825</v>
      </c>
      <c r="H797" s="21" t="s">
        <v>4604</v>
      </c>
    </row>
    <row r="798" spans="1:8" x14ac:dyDescent="0.2">
      <c r="A798" s="3">
        <v>3638</v>
      </c>
      <c r="B798" s="3" t="s">
        <v>850</v>
      </c>
      <c r="C798" s="3" t="s">
        <v>850</v>
      </c>
      <c r="D798" s="3" t="s">
        <v>309</v>
      </c>
      <c r="E798" s="3" t="str">
        <v>Herbetswil</v>
      </c>
      <c r="G798" s="21">
        <v>2826</v>
      </c>
      <c r="H798" s="21" t="s">
        <v>4604</v>
      </c>
    </row>
    <row r="799" spans="1:8" x14ac:dyDescent="0.2">
      <c r="A799" s="3">
        <v>3654</v>
      </c>
      <c r="B799" s="3" t="s">
        <v>851</v>
      </c>
      <c r="C799" s="3" t="s">
        <v>852</v>
      </c>
      <c r="D799" s="3" t="s">
        <v>309</v>
      </c>
      <c r="E799" s="3" t="str">
        <v>Holderbank (SO)</v>
      </c>
      <c r="G799" s="21">
        <v>2827</v>
      </c>
      <c r="H799" s="21" t="s">
        <v>4604</v>
      </c>
    </row>
    <row r="800" spans="1:8" x14ac:dyDescent="0.2">
      <c r="A800" s="3">
        <v>3655</v>
      </c>
      <c r="B800" s="3" t="s">
        <v>852</v>
      </c>
      <c r="C800" s="3" t="s">
        <v>852</v>
      </c>
      <c r="D800" s="3" t="s">
        <v>309</v>
      </c>
      <c r="E800" s="3" t="str">
        <v>Laupersdorf</v>
      </c>
      <c r="G800" s="21">
        <v>2828</v>
      </c>
      <c r="H800" s="21" t="s">
        <v>4604</v>
      </c>
    </row>
    <row r="801" spans="1:8" x14ac:dyDescent="0.2">
      <c r="A801" s="3">
        <v>3656</v>
      </c>
      <c r="B801" s="3" t="s">
        <v>853</v>
      </c>
      <c r="C801" s="3" t="s">
        <v>852</v>
      </c>
      <c r="D801" s="3" t="s">
        <v>309</v>
      </c>
      <c r="E801" s="3" t="str">
        <v>Matzendorf</v>
      </c>
      <c r="G801" s="21">
        <v>2829</v>
      </c>
      <c r="H801" s="21" t="s">
        <v>4604</v>
      </c>
    </row>
    <row r="802" spans="1:8" x14ac:dyDescent="0.2">
      <c r="A802" s="3">
        <v>3656</v>
      </c>
      <c r="B802" s="3" t="s">
        <v>854</v>
      </c>
      <c r="C802" s="3" t="s">
        <v>852</v>
      </c>
      <c r="D802" s="3" t="s">
        <v>309</v>
      </c>
      <c r="E802" s="3" t="str">
        <v>Mümliswil-Ramiswil</v>
      </c>
      <c r="G802" s="21">
        <v>2830</v>
      </c>
      <c r="H802" s="21" t="s">
        <v>4604</v>
      </c>
    </row>
    <row r="803" spans="1:8" x14ac:dyDescent="0.2">
      <c r="A803" s="3">
        <v>3656</v>
      </c>
      <c r="B803" s="3" t="s">
        <v>855</v>
      </c>
      <c r="C803" s="3" t="s">
        <v>852</v>
      </c>
      <c r="D803" s="3" t="s">
        <v>309</v>
      </c>
      <c r="E803" s="3" t="str">
        <v>Welschenrohr-Gänsbrunnen</v>
      </c>
      <c r="G803" s="21">
        <v>2832</v>
      </c>
      <c r="H803" s="21" t="s">
        <v>4604</v>
      </c>
    </row>
    <row r="804" spans="1:8" x14ac:dyDescent="0.2">
      <c r="A804" s="3">
        <v>3657</v>
      </c>
      <c r="B804" s="3" t="s">
        <v>856</v>
      </c>
      <c r="C804" s="3" t="s">
        <v>852</v>
      </c>
      <c r="D804" s="3" t="s">
        <v>309</v>
      </c>
      <c r="E804" s="3" t="str">
        <v>Biezwil</v>
      </c>
      <c r="G804" s="21">
        <v>2842</v>
      </c>
      <c r="H804" s="21" t="s">
        <v>4604</v>
      </c>
    </row>
    <row r="805" spans="1:8" x14ac:dyDescent="0.2">
      <c r="A805" s="3">
        <v>3658</v>
      </c>
      <c r="B805" s="3" t="s">
        <v>857</v>
      </c>
      <c r="C805" s="3" t="s">
        <v>852</v>
      </c>
      <c r="D805" s="3" t="s">
        <v>309</v>
      </c>
      <c r="E805" s="3" t="str">
        <v>Lüterkofen-Ichertswil</v>
      </c>
      <c r="G805" s="21">
        <v>2843</v>
      </c>
      <c r="H805" s="21" t="s">
        <v>4604</v>
      </c>
    </row>
    <row r="806" spans="1:8" x14ac:dyDescent="0.2">
      <c r="A806" s="3">
        <v>3612</v>
      </c>
      <c r="B806" s="3" t="s">
        <v>858</v>
      </c>
      <c r="C806" s="3" t="s">
        <v>858</v>
      </c>
      <c r="D806" s="3" t="s">
        <v>309</v>
      </c>
      <c r="E806" s="3" t="str">
        <v>Lüterswil-Gächliwil</v>
      </c>
      <c r="G806" s="21">
        <v>2852</v>
      </c>
      <c r="H806" s="21" t="s">
        <v>4604</v>
      </c>
    </row>
    <row r="807" spans="1:8" x14ac:dyDescent="0.2">
      <c r="A807" s="3">
        <v>3613</v>
      </c>
      <c r="B807" s="3" t="s">
        <v>858</v>
      </c>
      <c r="C807" s="3" t="s">
        <v>858</v>
      </c>
      <c r="D807" s="3" t="s">
        <v>309</v>
      </c>
      <c r="E807" s="3" t="str">
        <v>Messen</v>
      </c>
      <c r="G807" s="21">
        <v>2853</v>
      </c>
      <c r="H807" s="21" t="s">
        <v>4604</v>
      </c>
    </row>
    <row r="808" spans="1:8" x14ac:dyDescent="0.2">
      <c r="A808" s="3">
        <v>3624</v>
      </c>
      <c r="B808" s="3" t="s">
        <v>859</v>
      </c>
      <c r="C808" s="3" t="s">
        <v>858</v>
      </c>
      <c r="D808" s="3" t="s">
        <v>309</v>
      </c>
      <c r="E808" s="3" t="str">
        <v>Schnottwil</v>
      </c>
      <c r="G808" s="21">
        <v>2854</v>
      </c>
      <c r="H808" s="21" t="s">
        <v>4604</v>
      </c>
    </row>
    <row r="809" spans="1:8" x14ac:dyDescent="0.2">
      <c r="A809" s="3">
        <v>3623</v>
      </c>
      <c r="B809" s="3" t="s">
        <v>860</v>
      </c>
      <c r="C809" s="3" t="s">
        <v>861</v>
      </c>
      <c r="D809" s="3" t="s">
        <v>309</v>
      </c>
      <c r="E809" s="3" t="str">
        <v>Unterramsern</v>
      </c>
      <c r="G809" s="21">
        <v>2855</v>
      </c>
      <c r="H809" s="21" t="s">
        <v>4604</v>
      </c>
    </row>
    <row r="810" spans="1:8" x14ac:dyDescent="0.2">
      <c r="A810" s="3">
        <v>3634</v>
      </c>
      <c r="B810" s="3" t="s">
        <v>862</v>
      </c>
      <c r="C810" s="3" t="s">
        <v>862</v>
      </c>
      <c r="D810" s="3" t="s">
        <v>309</v>
      </c>
      <c r="E810" s="3" t="str">
        <v>Lüsslingen-Nennigkofen</v>
      </c>
      <c r="G810" s="21">
        <v>2856</v>
      </c>
      <c r="H810" s="21" t="s">
        <v>4604</v>
      </c>
    </row>
    <row r="811" spans="1:8" x14ac:dyDescent="0.2">
      <c r="A811" s="3">
        <v>3600</v>
      </c>
      <c r="B811" s="3" t="s">
        <v>863</v>
      </c>
      <c r="C811" s="3" t="s">
        <v>863</v>
      </c>
      <c r="D811" s="3" t="s">
        <v>309</v>
      </c>
      <c r="E811" s="3" t="str">
        <v>Buchegg</v>
      </c>
      <c r="G811" s="21">
        <v>2857</v>
      </c>
      <c r="H811" s="21" t="s">
        <v>4604</v>
      </c>
    </row>
    <row r="812" spans="1:8" x14ac:dyDescent="0.2">
      <c r="A812" s="3">
        <v>3603</v>
      </c>
      <c r="B812" s="3" t="s">
        <v>863</v>
      </c>
      <c r="C812" s="3" t="s">
        <v>863</v>
      </c>
      <c r="D812" s="3" t="s">
        <v>309</v>
      </c>
      <c r="E812" s="3" t="str">
        <v>Bättwil</v>
      </c>
      <c r="G812" s="21">
        <v>2863</v>
      </c>
      <c r="H812" s="21" t="s">
        <v>4604</v>
      </c>
    </row>
    <row r="813" spans="1:8" x14ac:dyDescent="0.2">
      <c r="A813" s="3">
        <v>3604</v>
      </c>
      <c r="B813" s="3" t="s">
        <v>863</v>
      </c>
      <c r="C813" s="3" t="s">
        <v>863</v>
      </c>
      <c r="D813" s="3" t="s">
        <v>309</v>
      </c>
      <c r="E813" s="3" t="str">
        <v>Büren (SO)</v>
      </c>
      <c r="G813" s="21">
        <v>2864</v>
      </c>
      <c r="H813" s="21" t="s">
        <v>4604</v>
      </c>
    </row>
    <row r="814" spans="1:8" x14ac:dyDescent="0.2">
      <c r="A814" s="3">
        <v>3608</v>
      </c>
      <c r="B814" s="3" t="s">
        <v>863</v>
      </c>
      <c r="C814" s="3" t="s">
        <v>863</v>
      </c>
      <c r="D814" s="3" t="s">
        <v>309</v>
      </c>
      <c r="E814" s="3" t="str">
        <v>Dornach</v>
      </c>
      <c r="G814" s="21">
        <v>2873</v>
      </c>
      <c r="H814" s="21" t="s">
        <v>4603</v>
      </c>
    </row>
    <row r="815" spans="1:8" x14ac:dyDescent="0.2">
      <c r="A815" s="3">
        <v>3624</v>
      </c>
      <c r="B815" s="3" t="s">
        <v>864</v>
      </c>
      <c r="C815" s="3" t="s">
        <v>863</v>
      </c>
      <c r="D815" s="3" t="s">
        <v>309</v>
      </c>
      <c r="E815" s="3" t="str">
        <v>Gempen</v>
      </c>
      <c r="G815" s="21">
        <v>2882</v>
      </c>
      <c r="H815" s="21" t="s">
        <v>4604</v>
      </c>
    </row>
    <row r="816" spans="1:8" x14ac:dyDescent="0.2">
      <c r="A816" s="3">
        <v>3645</v>
      </c>
      <c r="B816" s="3" t="s">
        <v>865</v>
      </c>
      <c r="C816" s="3" t="s">
        <v>863</v>
      </c>
      <c r="D816" s="3" t="s">
        <v>309</v>
      </c>
      <c r="E816" s="3" t="str">
        <v>Hochwald</v>
      </c>
      <c r="G816" s="21">
        <v>2883</v>
      </c>
      <c r="H816" s="21" t="s">
        <v>4603</v>
      </c>
    </row>
    <row r="817" spans="1:8" x14ac:dyDescent="0.2">
      <c r="A817" s="3">
        <v>3635</v>
      </c>
      <c r="B817" s="3" t="s">
        <v>866</v>
      </c>
      <c r="C817" s="3" t="s">
        <v>866</v>
      </c>
      <c r="D817" s="3" t="s">
        <v>309</v>
      </c>
      <c r="E817" s="3" t="str">
        <v>Hofstetten-Flüh</v>
      </c>
      <c r="G817" s="21">
        <v>2884</v>
      </c>
      <c r="H817" s="21" t="s">
        <v>4603</v>
      </c>
    </row>
    <row r="818" spans="1:8" x14ac:dyDescent="0.2">
      <c r="A818" s="3">
        <v>3661</v>
      </c>
      <c r="B818" s="3" t="s">
        <v>867</v>
      </c>
      <c r="C818" s="3" t="s">
        <v>867</v>
      </c>
      <c r="D818" s="3" t="s">
        <v>309</v>
      </c>
      <c r="E818" s="3" t="str">
        <v>Metzerlen-Mariastein</v>
      </c>
      <c r="G818" s="21">
        <v>2885</v>
      </c>
      <c r="H818" s="21" t="s">
        <v>4603</v>
      </c>
    </row>
    <row r="819" spans="1:8" x14ac:dyDescent="0.2">
      <c r="A819" s="3">
        <v>3614</v>
      </c>
      <c r="B819" s="3" t="s">
        <v>868</v>
      </c>
      <c r="C819" s="3" t="s">
        <v>868</v>
      </c>
      <c r="D819" s="3" t="s">
        <v>309</v>
      </c>
      <c r="E819" s="3" t="str">
        <v>Nuglar-St. Pantaleon</v>
      </c>
      <c r="G819" s="21">
        <v>2886</v>
      </c>
      <c r="H819" s="21" t="s">
        <v>4603</v>
      </c>
    </row>
    <row r="820" spans="1:8" x14ac:dyDescent="0.2">
      <c r="A820" s="3">
        <v>3616</v>
      </c>
      <c r="B820" s="3" t="s">
        <v>869</v>
      </c>
      <c r="C820" s="3" t="s">
        <v>868</v>
      </c>
      <c r="D820" s="3" t="s">
        <v>309</v>
      </c>
      <c r="E820" s="3" t="str">
        <v>Rodersdorf</v>
      </c>
      <c r="G820" s="21">
        <v>2887</v>
      </c>
      <c r="H820" s="21" t="s">
        <v>4603</v>
      </c>
    </row>
    <row r="821" spans="1:8" x14ac:dyDescent="0.2">
      <c r="A821" s="3">
        <v>3618</v>
      </c>
      <c r="B821" s="3" t="s">
        <v>870</v>
      </c>
      <c r="C821" s="3" t="s">
        <v>871</v>
      </c>
      <c r="D821" s="3" t="s">
        <v>309</v>
      </c>
      <c r="E821" s="3" t="str">
        <v>Seewen</v>
      </c>
      <c r="G821" s="21">
        <v>2888</v>
      </c>
      <c r="H821" s="21" t="s">
        <v>4603</v>
      </c>
    </row>
    <row r="822" spans="1:8" x14ac:dyDescent="0.2">
      <c r="A822" s="3">
        <v>3645</v>
      </c>
      <c r="B822" s="3" t="s">
        <v>872</v>
      </c>
      <c r="C822" s="3" t="s">
        <v>872</v>
      </c>
      <c r="D822" s="3" t="s">
        <v>309</v>
      </c>
      <c r="E822" s="3" t="str">
        <v>Witterswil</v>
      </c>
      <c r="G822" s="21">
        <v>2889</v>
      </c>
      <c r="H822" s="21" t="s">
        <v>4603</v>
      </c>
    </row>
    <row r="823" spans="1:8" x14ac:dyDescent="0.2">
      <c r="A823" s="3">
        <v>3636</v>
      </c>
      <c r="B823" s="3" t="s">
        <v>873</v>
      </c>
      <c r="C823" s="3" t="s">
        <v>874</v>
      </c>
      <c r="D823" s="3" t="s">
        <v>309</v>
      </c>
      <c r="E823" s="3" t="str">
        <v>Hauenstein-Ifenthal</v>
      </c>
      <c r="G823" s="21">
        <v>2900</v>
      </c>
      <c r="H823" s="21" t="s">
        <v>4605</v>
      </c>
    </row>
    <row r="824" spans="1:8" x14ac:dyDescent="0.2">
      <c r="A824" s="3">
        <v>3636</v>
      </c>
      <c r="B824" s="3" t="s">
        <v>875</v>
      </c>
      <c r="C824" s="3" t="s">
        <v>874</v>
      </c>
      <c r="D824" s="3" t="s">
        <v>309</v>
      </c>
      <c r="E824" s="3" t="str">
        <v>Kienberg</v>
      </c>
      <c r="G824" s="21">
        <v>2902</v>
      </c>
      <c r="H824" s="21" t="s">
        <v>4605</v>
      </c>
    </row>
    <row r="825" spans="1:8" x14ac:dyDescent="0.2">
      <c r="A825" s="3">
        <v>3416</v>
      </c>
      <c r="B825" s="3" t="s">
        <v>876</v>
      </c>
      <c r="C825" s="3" t="s">
        <v>876</v>
      </c>
      <c r="D825" s="3" t="s">
        <v>309</v>
      </c>
      <c r="E825" s="3" t="str">
        <v>Lostorf</v>
      </c>
      <c r="G825" s="21">
        <v>2903</v>
      </c>
      <c r="H825" s="21" t="s">
        <v>4605</v>
      </c>
    </row>
    <row r="826" spans="1:8" x14ac:dyDescent="0.2">
      <c r="A826" s="3">
        <v>3462</v>
      </c>
      <c r="B826" s="3" t="s">
        <v>877</v>
      </c>
      <c r="C826" s="3" t="s">
        <v>876</v>
      </c>
      <c r="D826" s="3" t="s">
        <v>309</v>
      </c>
      <c r="E826" s="3" t="str">
        <v>Niedergösgen</v>
      </c>
      <c r="G826" s="21">
        <v>2904</v>
      </c>
      <c r="H826" s="21" t="s">
        <v>4605</v>
      </c>
    </row>
    <row r="827" spans="1:8" x14ac:dyDescent="0.2">
      <c r="A827" s="3">
        <v>3463</v>
      </c>
      <c r="B827" s="3" t="s">
        <v>878</v>
      </c>
      <c r="C827" s="3" t="s">
        <v>876</v>
      </c>
      <c r="D827" s="3" t="s">
        <v>309</v>
      </c>
      <c r="E827" s="3" t="str">
        <v>Obergösgen</v>
      </c>
      <c r="G827" s="21">
        <v>2905</v>
      </c>
      <c r="H827" s="21" t="s">
        <v>4605</v>
      </c>
    </row>
    <row r="828" spans="1:8" x14ac:dyDescent="0.2">
      <c r="A828" s="3">
        <v>3465</v>
      </c>
      <c r="B828" s="3" t="s">
        <v>879</v>
      </c>
      <c r="C828" s="3" t="s">
        <v>879</v>
      </c>
      <c r="D828" s="3" t="s">
        <v>309</v>
      </c>
      <c r="E828" s="3" t="str">
        <v>Stüsslingen</v>
      </c>
      <c r="G828" s="21">
        <v>2906</v>
      </c>
      <c r="H828" s="21" t="s">
        <v>4605</v>
      </c>
    </row>
    <row r="829" spans="1:8" x14ac:dyDescent="0.2">
      <c r="A829" s="3">
        <v>4952</v>
      </c>
      <c r="B829" s="3" t="s">
        <v>880</v>
      </c>
      <c r="C829" s="3" t="s">
        <v>880</v>
      </c>
      <c r="D829" s="3" t="s">
        <v>309</v>
      </c>
      <c r="E829" s="3" t="str">
        <v>Trimbach</v>
      </c>
      <c r="G829" s="21">
        <v>2907</v>
      </c>
      <c r="H829" s="21" t="s">
        <v>4605</v>
      </c>
    </row>
    <row r="830" spans="1:8" x14ac:dyDescent="0.2">
      <c r="A830" s="3">
        <v>4950</v>
      </c>
      <c r="B830" s="3" t="s">
        <v>881</v>
      </c>
      <c r="C830" s="3" t="s">
        <v>881</v>
      </c>
      <c r="D830" s="3" t="s">
        <v>309</v>
      </c>
      <c r="E830" s="3" t="str">
        <v>Winznau</v>
      </c>
      <c r="G830" s="21">
        <v>2908</v>
      </c>
      <c r="H830" s="21" t="s">
        <v>4605</v>
      </c>
    </row>
    <row r="831" spans="1:8" x14ac:dyDescent="0.2">
      <c r="A831" s="3">
        <v>4953</v>
      </c>
      <c r="B831" s="3" t="s">
        <v>882</v>
      </c>
      <c r="C831" s="3" t="s">
        <v>881</v>
      </c>
      <c r="D831" s="3" t="s">
        <v>309</v>
      </c>
      <c r="E831" s="3" t="str">
        <v>Wisen (SO)</v>
      </c>
      <c r="G831" s="21">
        <v>2912</v>
      </c>
      <c r="H831" s="21" t="s">
        <v>4605</v>
      </c>
    </row>
    <row r="832" spans="1:8" x14ac:dyDescent="0.2">
      <c r="A832" s="3">
        <v>3432</v>
      </c>
      <c r="B832" s="3" t="s">
        <v>883</v>
      </c>
      <c r="C832" s="3" t="s">
        <v>884</v>
      </c>
      <c r="D832" s="3" t="s">
        <v>309</v>
      </c>
      <c r="E832" s="3" t="str">
        <v>Erlinsbach (SO)</v>
      </c>
      <c r="G832" s="21">
        <v>2914</v>
      </c>
      <c r="H832" s="21" t="s">
        <v>4605</v>
      </c>
    </row>
    <row r="833" spans="1:8" x14ac:dyDescent="0.2">
      <c r="A833" s="3">
        <v>3435</v>
      </c>
      <c r="B833" s="3" t="s">
        <v>885</v>
      </c>
      <c r="C833" s="3" t="s">
        <v>884</v>
      </c>
      <c r="D833" s="3" t="s">
        <v>309</v>
      </c>
      <c r="E833" s="3" t="str">
        <v>Aeschi (SO)</v>
      </c>
      <c r="G833" s="21">
        <v>2915</v>
      </c>
      <c r="H833" s="21" t="s">
        <v>4605</v>
      </c>
    </row>
    <row r="834" spans="1:8" x14ac:dyDescent="0.2">
      <c r="A834" s="3">
        <v>3439</v>
      </c>
      <c r="B834" s="3" t="s">
        <v>886</v>
      </c>
      <c r="C834" s="3" t="s">
        <v>884</v>
      </c>
      <c r="D834" s="3" t="s">
        <v>309</v>
      </c>
      <c r="E834" s="3" t="str">
        <v>Biberist</v>
      </c>
      <c r="G834" s="21">
        <v>2916</v>
      </c>
      <c r="H834" s="21" t="s">
        <v>4605</v>
      </c>
    </row>
    <row r="835" spans="1:8" x14ac:dyDescent="0.2">
      <c r="A835" s="3">
        <v>3452</v>
      </c>
      <c r="B835" s="3" t="s">
        <v>887</v>
      </c>
      <c r="C835" s="3" t="s">
        <v>884</v>
      </c>
      <c r="D835" s="3" t="s">
        <v>309</v>
      </c>
      <c r="E835" s="3" t="str">
        <v>Bolken</v>
      </c>
      <c r="G835" s="21">
        <v>2922</v>
      </c>
      <c r="H835" s="21" t="s">
        <v>4605</v>
      </c>
    </row>
    <row r="836" spans="1:8" x14ac:dyDescent="0.2">
      <c r="A836" s="3">
        <v>3415</v>
      </c>
      <c r="B836" s="3" t="s">
        <v>888</v>
      </c>
      <c r="C836" s="3" t="s">
        <v>889</v>
      </c>
      <c r="D836" s="3" t="s">
        <v>309</v>
      </c>
      <c r="E836" s="3" t="str">
        <v>Deitingen</v>
      </c>
      <c r="G836" s="21">
        <v>2923</v>
      </c>
      <c r="H836" s="21" t="s">
        <v>4605</v>
      </c>
    </row>
    <row r="837" spans="1:8" x14ac:dyDescent="0.2">
      <c r="A837" s="3">
        <v>3417</v>
      </c>
      <c r="B837" s="3" t="s">
        <v>889</v>
      </c>
      <c r="C837" s="3" t="s">
        <v>889</v>
      </c>
      <c r="D837" s="3" t="s">
        <v>309</v>
      </c>
      <c r="E837" s="3" t="str">
        <v>Derendingen</v>
      </c>
      <c r="G837" s="21">
        <v>2924</v>
      </c>
      <c r="H837" s="21" t="s">
        <v>4605</v>
      </c>
    </row>
    <row r="838" spans="1:8" x14ac:dyDescent="0.2">
      <c r="A838" s="3">
        <v>3418</v>
      </c>
      <c r="B838" s="3" t="s">
        <v>890</v>
      </c>
      <c r="C838" s="3" t="s">
        <v>889</v>
      </c>
      <c r="D838" s="3" t="s">
        <v>309</v>
      </c>
      <c r="E838" s="3" t="str">
        <v>Etziken</v>
      </c>
      <c r="G838" s="21">
        <v>2925</v>
      </c>
      <c r="H838" s="21" t="s">
        <v>4605</v>
      </c>
    </row>
    <row r="839" spans="1:8" x14ac:dyDescent="0.2">
      <c r="A839" s="3">
        <v>3454</v>
      </c>
      <c r="B839" s="3" t="s">
        <v>891</v>
      </c>
      <c r="C839" s="3" t="s">
        <v>891</v>
      </c>
      <c r="D839" s="3" t="s">
        <v>309</v>
      </c>
      <c r="E839" s="3" t="str">
        <v>Gerlafingen</v>
      </c>
      <c r="G839" s="21">
        <v>2926</v>
      </c>
      <c r="H839" s="21" t="s">
        <v>4605</v>
      </c>
    </row>
    <row r="840" spans="1:8" x14ac:dyDescent="0.2">
      <c r="A840" s="3">
        <v>3455</v>
      </c>
      <c r="B840" s="3" t="s">
        <v>892</v>
      </c>
      <c r="C840" s="3" t="s">
        <v>891</v>
      </c>
      <c r="D840" s="3" t="s">
        <v>309</v>
      </c>
      <c r="E840" s="3" t="str">
        <v>Halten</v>
      </c>
      <c r="G840" s="21">
        <v>2932</v>
      </c>
      <c r="H840" s="21" t="s">
        <v>4605</v>
      </c>
    </row>
    <row r="841" spans="1:8" x14ac:dyDescent="0.2">
      <c r="A841" s="3">
        <v>3457</v>
      </c>
      <c r="B841" s="3" t="s">
        <v>893</v>
      </c>
      <c r="C841" s="3" t="s">
        <v>891</v>
      </c>
      <c r="D841" s="3" t="s">
        <v>309</v>
      </c>
      <c r="E841" s="3" t="str">
        <v>Horriwil</v>
      </c>
      <c r="G841" s="21">
        <v>2933</v>
      </c>
      <c r="H841" s="21" t="s">
        <v>4605</v>
      </c>
    </row>
    <row r="842" spans="1:8" x14ac:dyDescent="0.2">
      <c r="A842" s="3">
        <v>3453</v>
      </c>
      <c r="B842" s="3" t="s">
        <v>894</v>
      </c>
      <c r="C842" s="3" t="s">
        <v>895</v>
      </c>
      <c r="D842" s="3" t="s">
        <v>309</v>
      </c>
      <c r="E842" s="3" t="str">
        <v>Hüniken</v>
      </c>
      <c r="G842" s="21">
        <v>2935</v>
      </c>
      <c r="H842" s="21" t="s">
        <v>4605</v>
      </c>
    </row>
    <row r="843" spans="1:8" x14ac:dyDescent="0.2">
      <c r="A843" s="3">
        <v>3456</v>
      </c>
      <c r="B843" s="3" t="s">
        <v>895</v>
      </c>
      <c r="C843" s="3" t="s">
        <v>895</v>
      </c>
      <c r="D843" s="3" t="s">
        <v>309</v>
      </c>
      <c r="E843" s="3" t="str">
        <v>Kriegstetten</v>
      </c>
      <c r="G843" s="21">
        <v>2942</v>
      </c>
      <c r="H843" s="21" t="s">
        <v>4605</v>
      </c>
    </row>
    <row r="844" spans="1:8" x14ac:dyDescent="0.2">
      <c r="A844" s="3">
        <v>3464</v>
      </c>
      <c r="B844" s="3" t="s">
        <v>896</v>
      </c>
      <c r="C844" s="3" t="s">
        <v>897</v>
      </c>
      <c r="D844" s="3" t="s">
        <v>309</v>
      </c>
      <c r="E844" s="3" t="str">
        <v>Lohn-Ammannsegg</v>
      </c>
      <c r="G844" s="21">
        <v>2943</v>
      </c>
      <c r="H844" s="21" t="s">
        <v>4605</v>
      </c>
    </row>
    <row r="845" spans="1:8" x14ac:dyDescent="0.2">
      <c r="A845" s="3">
        <v>4942</v>
      </c>
      <c r="B845" s="3" t="s">
        <v>898</v>
      </c>
      <c r="C845" s="3" t="s">
        <v>897</v>
      </c>
      <c r="D845" s="3" t="s">
        <v>309</v>
      </c>
      <c r="E845" s="3" t="str">
        <v>Luterbach</v>
      </c>
      <c r="G845" s="21">
        <v>2944</v>
      </c>
      <c r="H845" s="21" t="s">
        <v>4605</v>
      </c>
    </row>
    <row r="846" spans="1:8" x14ac:dyDescent="0.2">
      <c r="A846" s="3">
        <v>4954</v>
      </c>
      <c r="B846" s="3" t="s">
        <v>899</v>
      </c>
      <c r="C846" s="3" t="s">
        <v>899</v>
      </c>
      <c r="D846" s="3" t="s">
        <v>309</v>
      </c>
      <c r="E846" s="3" t="str">
        <v>Obergerlafingen</v>
      </c>
      <c r="G846" s="21">
        <v>2946</v>
      </c>
      <c r="H846" s="21" t="s">
        <v>4605</v>
      </c>
    </row>
    <row r="847" spans="1:8" x14ac:dyDescent="0.2">
      <c r="A847" s="3">
        <v>4536</v>
      </c>
      <c r="B847" s="3" t="s">
        <v>900</v>
      </c>
      <c r="C847" s="3" t="s">
        <v>900</v>
      </c>
      <c r="D847" s="3" t="s">
        <v>309</v>
      </c>
      <c r="E847" s="3" t="str">
        <v>Oekingen</v>
      </c>
      <c r="G847" s="21">
        <v>2947</v>
      </c>
      <c r="H847" s="21" t="s">
        <v>4605</v>
      </c>
    </row>
    <row r="848" spans="1:8" x14ac:dyDescent="0.2">
      <c r="A848" s="3">
        <v>3376</v>
      </c>
      <c r="B848" s="3" t="s">
        <v>901</v>
      </c>
      <c r="C848" s="3" t="s">
        <v>901</v>
      </c>
      <c r="D848" s="3" t="s">
        <v>309</v>
      </c>
      <c r="E848" s="3" t="str">
        <v>Recherswil</v>
      </c>
      <c r="G848" s="21">
        <v>2950</v>
      </c>
      <c r="H848" s="21" t="s">
        <v>4605</v>
      </c>
    </row>
    <row r="849" spans="1:8" x14ac:dyDescent="0.2">
      <c r="A849" s="3">
        <v>3366</v>
      </c>
      <c r="B849" s="3" t="s">
        <v>902</v>
      </c>
      <c r="C849" s="3" t="s">
        <v>902</v>
      </c>
      <c r="D849" s="3" t="s">
        <v>309</v>
      </c>
      <c r="E849" s="3" t="str">
        <v>Subingen</v>
      </c>
      <c r="G849" s="21">
        <v>2952</v>
      </c>
      <c r="H849" s="21" t="s">
        <v>4605</v>
      </c>
    </row>
    <row r="850" spans="1:8" x14ac:dyDescent="0.2">
      <c r="A850" s="3">
        <v>3366</v>
      </c>
      <c r="B850" s="3" t="s">
        <v>903</v>
      </c>
      <c r="C850" s="3" t="s">
        <v>902</v>
      </c>
      <c r="D850" s="3" t="s">
        <v>309</v>
      </c>
      <c r="E850" s="3" t="str">
        <v>Zuchwil</v>
      </c>
      <c r="G850" s="21">
        <v>2953</v>
      </c>
      <c r="H850" s="21" t="s">
        <v>4605</v>
      </c>
    </row>
    <row r="851" spans="1:8" x14ac:dyDescent="0.2">
      <c r="A851" s="3">
        <v>4539</v>
      </c>
      <c r="B851" s="3" t="s">
        <v>904</v>
      </c>
      <c r="C851" s="3" t="s">
        <v>904</v>
      </c>
      <c r="D851" s="3" t="s">
        <v>309</v>
      </c>
      <c r="E851" s="3" t="str">
        <v>Drei Höfe</v>
      </c>
      <c r="G851" s="21">
        <v>2954</v>
      </c>
      <c r="H851" s="21" t="s">
        <v>4605</v>
      </c>
    </row>
    <row r="852" spans="1:8" x14ac:dyDescent="0.2">
      <c r="A852" s="3">
        <v>3376</v>
      </c>
      <c r="B852" s="3" t="s">
        <v>905</v>
      </c>
      <c r="C852" s="3" t="s">
        <v>905</v>
      </c>
      <c r="D852" s="3" t="s">
        <v>309</v>
      </c>
      <c r="E852" s="3" t="str">
        <v>Balm bei Günsberg</v>
      </c>
      <c r="G852" s="21">
        <v>3004</v>
      </c>
      <c r="H852" s="21" t="s">
        <v>4599</v>
      </c>
    </row>
    <row r="853" spans="1:8" x14ac:dyDescent="0.2">
      <c r="A853" s="3">
        <v>3372</v>
      </c>
      <c r="B853" s="3" t="s">
        <v>906</v>
      </c>
      <c r="C853" s="3" t="s">
        <v>907</v>
      </c>
      <c r="D853" s="3" t="s">
        <v>309</v>
      </c>
      <c r="E853" s="3" t="str">
        <v>Bellach</v>
      </c>
      <c r="G853" s="21">
        <v>3005</v>
      </c>
      <c r="H853" s="21" t="s">
        <v>4599</v>
      </c>
    </row>
    <row r="854" spans="1:8" x14ac:dyDescent="0.2">
      <c r="A854" s="3">
        <v>3373</v>
      </c>
      <c r="B854" s="3" t="s">
        <v>908</v>
      </c>
      <c r="C854" s="3" t="s">
        <v>907</v>
      </c>
      <c r="D854" s="3" t="s">
        <v>309</v>
      </c>
      <c r="E854" s="3" t="str">
        <v>Bettlach</v>
      </c>
      <c r="G854" s="21">
        <v>3006</v>
      </c>
      <c r="H854" s="21" t="s">
        <v>4599</v>
      </c>
    </row>
    <row r="855" spans="1:8" x14ac:dyDescent="0.2">
      <c r="A855" s="3">
        <v>3373</v>
      </c>
      <c r="B855" s="3" t="s">
        <v>907</v>
      </c>
      <c r="C855" s="3" t="s">
        <v>907</v>
      </c>
      <c r="D855" s="3" t="s">
        <v>309</v>
      </c>
      <c r="E855" s="3" t="str">
        <v>Feldbrunnen-St. Niklaus</v>
      </c>
      <c r="G855" s="21">
        <v>3007</v>
      </c>
      <c r="H855" s="21" t="s">
        <v>4599</v>
      </c>
    </row>
    <row r="856" spans="1:8" x14ac:dyDescent="0.2">
      <c r="A856" s="3">
        <v>3360</v>
      </c>
      <c r="B856" s="3" t="s">
        <v>909</v>
      </c>
      <c r="C856" s="3" t="s">
        <v>909</v>
      </c>
      <c r="D856" s="3" t="s">
        <v>309</v>
      </c>
      <c r="E856" s="3" t="str">
        <v>Flumenthal</v>
      </c>
      <c r="G856" s="21">
        <v>3008</v>
      </c>
      <c r="H856" s="21" t="s">
        <v>4599</v>
      </c>
    </row>
    <row r="857" spans="1:8" x14ac:dyDescent="0.2">
      <c r="A857" s="3">
        <v>3363</v>
      </c>
      <c r="B857" s="3" t="s">
        <v>910</v>
      </c>
      <c r="C857" s="3" t="s">
        <v>909</v>
      </c>
      <c r="D857" s="3" t="s">
        <v>309</v>
      </c>
      <c r="E857" s="3" t="str">
        <v>Grenchen</v>
      </c>
      <c r="G857" s="21">
        <v>3010</v>
      </c>
      <c r="H857" s="21" t="s">
        <v>4599</v>
      </c>
    </row>
    <row r="858" spans="1:8" x14ac:dyDescent="0.2">
      <c r="A858" s="3">
        <v>3375</v>
      </c>
      <c r="B858" s="3" t="s">
        <v>911</v>
      </c>
      <c r="C858" s="3" t="s">
        <v>911</v>
      </c>
      <c r="D858" s="3" t="s">
        <v>309</v>
      </c>
      <c r="E858" s="3" t="str">
        <v>Günsberg</v>
      </c>
      <c r="G858" s="21">
        <v>3011</v>
      </c>
      <c r="H858" s="21" t="s">
        <v>4599</v>
      </c>
    </row>
    <row r="859" spans="1:8" x14ac:dyDescent="0.2">
      <c r="A859" s="3">
        <v>4704</v>
      </c>
      <c r="B859" s="3" t="s">
        <v>912</v>
      </c>
      <c r="C859" s="3" t="s">
        <v>912</v>
      </c>
      <c r="D859" s="3" t="s">
        <v>309</v>
      </c>
      <c r="E859" s="3" t="str">
        <v>Hubersdorf</v>
      </c>
      <c r="G859" s="21">
        <v>3012</v>
      </c>
      <c r="H859" s="21" t="s">
        <v>4599</v>
      </c>
    </row>
    <row r="860" spans="1:8" x14ac:dyDescent="0.2">
      <c r="A860" s="3">
        <v>4704</v>
      </c>
      <c r="B860" s="3" t="s">
        <v>913</v>
      </c>
      <c r="C860" s="3" t="s">
        <v>912</v>
      </c>
      <c r="D860" s="3" t="s">
        <v>309</v>
      </c>
      <c r="E860" s="3" t="str">
        <v>Kammersrohr</v>
      </c>
      <c r="G860" s="21">
        <v>3013</v>
      </c>
      <c r="H860" s="21" t="s">
        <v>4599</v>
      </c>
    </row>
    <row r="861" spans="1:8" x14ac:dyDescent="0.2">
      <c r="A861" s="3">
        <v>3362</v>
      </c>
      <c r="B861" s="3" t="s">
        <v>914</v>
      </c>
      <c r="C861" s="3" t="s">
        <v>914</v>
      </c>
      <c r="D861" s="3" t="s">
        <v>309</v>
      </c>
      <c r="E861" s="3" t="str">
        <v>Langendorf</v>
      </c>
      <c r="G861" s="21">
        <v>3014</v>
      </c>
      <c r="H861" s="21" t="s">
        <v>4599</v>
      </c>
    </row>
    <row r="862" spans="1:8" x14ac:dyDescent="0.2">
      <c r="A862" s="3">
        <v>4538</v>
      </c>
      <c r="B862" s="3" t="s">
        <v>915</v>
      </c>
      <c r="C862" s="3" t="s">
        <v>915</v>
      </c>
      <c r="D862" s="3" t="s">
        <v>309</v>
      </c>
      <c r="E862" s="3" t="str">
        <v>Lommiswil</v>
      </c>
      <c r="G862" s="21">
        <v>3015</v>
      </c>
      <c r="H862" s="21" t="s">
        <v>4599</v>
      </c>
    </row>
    <row r="863" spans="1:8" x14ac:dyDescent="0.2">
      <c r="A863" s="3">
        <v>3367</v>
      </c>
      <c r="B863" s="3" t="s">
        <v>916</v>
      </c>
      <c r="C863" s="3" t="s">
        <v>916</v>
      </c>
      <c r="D863" s="3" t="s">
        <v>309</v>
      </c>
      <c r="E863" s="3" t="str">
        <v>Oberdorf (SO)</v>
      </c>
      <c r="G863" s="21">
        <v>3018</v>
      </c>
      <c r="H863" s="21" t="s">
        <v>4599</v>
      </c>
    </row>
    <row r="864" spans="1:8" x14ac:dyDescent="0.2">
      <c r="A864" s="3">
        <v>3476</v>
      </c>
      <c r="B864" s="3" t="s">
        <v>917</v>
      </c>
      <c r="C864" s="3" t="s">
        <v>916</v>
      </c>
      <c r="D864" s="3" t="s">
        <v>309</v>
      </c>
      <c r="E864" s="3" t="str">
        <v>Riedholz</v>
      </c>
      <c r="G864" s="21">
        <v>3019</v>
      </c>
      <c r="H864" s="21" t="s">
        <v>4599</v>
      </c>
    </row>
    <row r="865" spans="1:8" x14ac:dyDescent="0.2">
      <c r="A865" s="3">
        <v>4539</v>
      </c>
      <c r="B865" s="3" t="s">
        <v>918</v>
      </c>
      <c r="C865" s="3" t="s">
        <v>918</v>
      </c>
      <c r="D865" s="3" t="s">
        <v>309</v>
      </c>
      <c r="E865" s="3" t="str">
        <v>Rüttenen</v>
      </c>
      <c r="G865" s="21">
        <v>3020</v>
      </c>
      <c r="H865" s="21" t="s">
        <v>4599</v>
      </c>
    </row>
    <row r="866" spans="1:8" x14ac:dyDescent="0.2">
      <c r="A866" s="3">
        <v>3365</v>
      </c>
      <c r="B866" s="3" t="s">
        <v>919</v>
      </c>
      <c r="C866" s="3" t="s">
        <v>920</v>
      </c>
      <c r="D866" s="3" t="s">
        <v>309</v>
      </c>
      <c r="E866" s="3" t="str">
        <v>Selzach</v>
      </c>
      <c r="G866" s="21">
        <v>3027</v>
      </c>
      <c r="H866" s="21" t="s">
        <v>4599</v>
      </c>
    </row>
    <row r="867" spans="1:8" x14ac:dyDescent="0.2">
      <c r="A867" s="3">
        <v>3365</v>
      </c>
      <c r="B867" s="3" t="s">
        <v>920</v>
      </c>
      <c r="C867" s="3" t="s">
        <v>920</v>
      </c>
      <c r="D867" s="3" t="s">
        <v>309</v>
      </c>
      <c r="E867" s="3" t="str">
        <v>Boningen</v>
      </c>
      <c r="G867" s="21">
        <v>3032</v>
      </c>
      <c r="H867" s="21" t="s">
        <v>4599</v>
      </c>
    </row>
    <row r="868" spans="1:8" x14ac:dyDescent="0.2">
      <c r="A868" s="3">
        <v>3475</v>
      </c>
      <c r="B868" s="3" t="s">
        <v>921</v>
      </c>
      <c r="C868" s="3" t="s">
        <v>920</v>
      </c>
      <c r="D868" s="3" t="s">
        <v>309</v>
      </c>
      <c r="E868" s="3" t="str">
        <v>Däniken</v>
      </c>
      <c r="G868" s="21">
        <v>3033</v>
      </c>
      <c r="H868" s="21" t="s">
        <v>4599</v>
      </c>
    </row>
    <row r="869" spans="1:8" x14ac:dyDescent="0.2">
      <c r="A869" s="3">
        <v>3475</v>
      </c>
      <c r="B869" s="3" t="s">
        <v>922</v>
      </c>
      <c r="C869" s="3" t="s">
        <v>920</v>
      </c>
      <c r="D869" s="3" t="s">
        <v>309</v>
      </c>
      <c r="E869" s="3" t="str">
        <v>Dulliken</v>
      </c>
      <c r="G869" s="21">
        <v>3034</v>
      </c>
      <c r="H869" s="21" t="s">
        <v>4599</v>
      </c>
    </row>
    <row r="870" spans="1:8" x14ac:dyDescent="0.2">
      <c r="A870" s="3">
        <v>3367</v>
      </c>
      <c r="B870" s="3" t="s">
        <v>923</v>
      </c>
      <c r="C870" s="3" t="s">
        <v>923</v>
      </c>
      <c r="D870" s="3" t="s">
        <v>309</v>
      </c>
      <c r="E870" s="3" t="str">
        <v>Eppenberg-Wöschnau</v>
      </c>
      <c r="G870" s="21">
        <v>3035</v>
      </c>
      <c r="H870" s="21" t="s">
        <v>4599</v>
      </c>
    </row>
    <row r="871" spans="1:8" x14ac:dyDescent="0.2">
      <c r="A871" s="3">
        <v>3380</v>
      </c>
      <c r="B871" s="3" t="s">
        <v>924</v>
      </c>
      <c r="C871" s="3" t="s">
        <v>925</v>
      </c>
      <c r="D871" s="3" t="s">
        <v>309</v>
      </c>
      <c r="E871" s="3" t="str">
        <v>Fulenbach</v>
      </c>
      <c r="G871" s="21">
        <v>3036</v>
      </c>
      <c r="H871" s="21" t="s">
        <v>4599</v>
      </c>
    </row>
    <row r="872" spans="1:8" x14ac:dyDescent="0.2">
      <c r="A872" s="3">
        <v>3377</v>
      </c>
      <c r="B872" s="3" t="s">
        <v>926</v>
      </c>
      <c r="C872" s="3" t="s">
        <v>927</v>
      </c>
      <c r="D872" s="3" t="s">
        <v>309</v>
      </c>
      <c r="E872" s="3" t="str">
        <v>Gretzenbach</v>
      </c>
      <c r="G872" s="21">
        <v>3037</v>
      </c>
      <c r="H872" s="21" t="s">
        <v>4599</v>
      </c>
    </row>
    <row r="873" spans="1:8" x14ac:dyDescent="0.2">
      <c r="A873" s="3">
        <v>3380</v>
      </c>
      <c r="B873" s="3" t="s">
        <v>928</v>
      </c>
      <c r="C873" s="3" t="s">
        <v>928</v>
      </c>
      <c r="D873" s="3" t="s">
        <v>309</v>
      </c>
      <c r="E873" s="3" t="str">
        <v>Gunzgen</v>
      </c>
      <c r="G873" s="21">
        <v>3038</v>
      </c>
      <c r="H873" s="21" t="s">
        <v>4599</v>
      </c>
    </row>
    <row r="874" spans="1:8" x14ac:dyDescent="0.2">
      <c r="A874" s="3">
        <v>3374</v>
      </c>
      <c r="B874" s="3" t="s">
        <v>929</v>
      </c>
      <c r="C874" s="3" t="s">
        <v>929</v>
      </c>
      <c r="D874" s="3" t="s">
        <v>309</v>
      </c>
      <c r="E874" s="3" t="str">
        <v>Hägendorf</v>
      </c>
      <c r="G874" s="21">
        <v>3042</v>
      </c>
      <c r="H874" s="21" t="s">
        <v>4599</v>
      </c>
    </row>
    <row r="875" spans="1:8" x14ac:dyDescent="0.2">
      <c r="A875" s="3">
        <v>4537</v>
      </c>
      <c r="B875" s="3" t="s">
        <v>930</v>
      </c>
      <c r="C875" s="3" t="s">
        <v>930</v>
      </c>
      <c r="D875" s="3" t="s">
        <v>309</v>
      </c>
      <c r="E875" s="3" t="str">
        <v>Kappel (SO)</v>
      </c>
      <c r="G875" s="21">
        <v>3043</v>
      </c>
      <c r="H875" s="21" t="s">
        <v>4599</v>
      </c>
    </row>
    <row r="876" spans="1:8" x14ac:dyDescent="0.2">
      <c r="A876" s="3">
        <v>6112</v>
      </c>
      <c r="B876" s="3" t="s">
        <v>931</v>
      </c>
      <c r="C876" s="3" t="s">
        <v>931</v>
      </c>
      <c r="D876" s="3" t="s">
        <v>932</v>
      </c>
      <c r="E876" s="3" t="str">
        <v>Olten</v>
      </c>
      <c r="G876" s="21">
        <v>3044</v>
      </c>
      <c r="H876" s="21" t="s">
        <v>4599</v>
      </c>
    </row>
    <row r="877" spans="1:8" x14ac:dyDescent="0.2">
      <c r="A877" s="3">
        <v>6162</v>
      </c>
      <c r="B877" s="3" t="s">
        <v>933</v>
      </c>
      <c r="C877" s="3" t="s">
        <v>933</v>
      </c>
      <c r="D877" s="3" t="s">
        <v>932</v>
      </c>
      <c r="E877" s="3" t="str">
        <v>Rickenbach (SO)</v>
      </c>
      <c r="G877" s="21">
        <v>3045</v>
      </c>
      <c r="H877" s="21" t="s">
        <v>4599</v>
      </c>
    </row>
    <row r="878" spans="1:8" x14ac:dyDescent="0.2">
      <c r="A878" s="3">
        <v>6162</v>
      </c>
      <c r="B878" s="3" t="s">
        <v>934</v>
      </c>
      <c r="C878" s="3" t="s">
        <v>933</v>
      </c>
      <c r="D878" s="3" t="s">
        <v>932</v>
      </c>
      <c r="E878" s="3" t="str">
        <v>Schönenwerd</v>
      </c>
      <c r="G878" s="21">
        <v>3046</v>
      </c>
      <c r="H878" s="21" t="s">
        <v>4599</v>
      </c>
    </row>
    <row r="879" spans="1:8" x14ac:dyDescent="0.2">
      <c r="A879" s="3">
        <v>6162</v>
      </c>
      <c r="B879" s="3" t="s">
        <v>935</v>
      </c>
      <c r="C879" s="3" t="s">
        <v>933</v>
      </c>
      <c r="D879" s="3" t="s">
        <v>932</v>
      </c>
      <c r="E879" s="3" t="str">
        <v>Starrkirch-Wil</v>
      </c>
      <c r="G879" s="21">
        <v>3047</v>
      </c>
      <c r="H879" s="21" t="s">
        <v>4599</v>
      </c>
    </row>
    <row r="880" spans="1:8" x14ac:dyDescent="0.2">
      <c r="A880" s="3">
        <v>6163</v>
      </c>
      <c r="B880" s="3" t="s">
        <v>936</v>
      </c>
      <c r="C880" s="3" t="s">
        <v>933</v>
      </c>
      <c r="D880" s="3" t="s">
        <v>932</v>
      </c>
      <c r="E880" s="3" t="str">
        <v>Walterswil (SO)</v>
      </c>
      <c r="G880" s="21">
        <v>3048</v>
      </c>
      <c r="H880" s="21" t="s">
        <v>4599</v>
      </c>
    </row>
    <row r="881" spans="1:8" x14ac:dyDescent="0.2">
      <c r="A881" s="3">
        <v>6173</v>
      </c>
      <c r="B881" s="3" t="s">
        <v>937</v>
      </c>
      <c r="C881" s="3" t="s">
        <v>938</v>
      </c>
      <c r="D881" s="3" t="s">
        <v>932</v>
      </c>
      <c r="E881" s="3" t="str">
        <v>Wangen bei Olten</v>
      </c>
      <c r="G881" s="21">
        <v>3049</v>
      </c>
      <c r="H881" s="21" t="s">
        <v>4599</v>
      </c>
    </row>
    <row r="882" spans="1:8" x14ac:dyDescent="0.2">
      <c r="A882" s="3">
        <v>6174</v>
      </c>
      <c r="B882" s="3" t="s">
        <v>939</v>
      </c>
      <c r="C882" s="3" t="s">
        <v>938</v>
      </c>
      <c r="D882" s="3" t="s">
        <v>932</v>
      </c>
      <c r="E882" s="3" t="str">
        <v>Solothurn</v>
      </c>
      <c r="G882" s="21">
        <v>3052</v>
      </c>
      <c r="H882" s="21" t="s">
        <v>4599</v>
      </c>
    </row>
    <row r="883" spans="1:8" x14ac:dyDescent="0.2">
      <c r="A883" s="3">
        <v>6166</v>
      </c>
      <c r="B883" s="3" t="s">
        <v>940</v>
      </c>
      <c r="C883" s="3" t="s">
        <v>941</v>
      </c>
      <c r="D883" s="3" t="s">
        <v>932</v>
      </c>
      <c r="E883" s="3" t="str">
        <v>Bärschwil</v>
      </c>
      <c r="G883" s="21">
        <v>3053</v>
      </c>
      <c r="H883" s="21" t="s">
        <v>4599</v>
      </c>
    </row>
    <row r="884" spans="1:8" x14ac:dyDescent="0.2">
      <c r="A884" s="3">
        <v>6110</v>
      </c>
      <c r="B884" s="3" t="s">
        <v>942</v>
      </c>
      <c r="C884" s="3" t="s">
        <v>943</v>
      </c>
      <c r="D884" s="3" t="s">
        <v>932</v>
      </c>
      <c r="E884" s="3" t="str">
        <v>Beinwil (SO)</v>
      </c>
      <c r="G884" s="21">
        <v>3054</v>
      </c>
      <c r="H884" s="21" t="s">
        <v>4599</v>
      </c>
    </row>
    <row r="885" spans="1:8" x14ac:dyDescent="0.2">
      <c r="A885" s="3">
        <v>6113</v>
      </c>
      <c r="B885" s="3" t="s">
        <v>943</v>
      </c>
      <c r="C885" s="3" t="s">
        <v>943</v>
      </c>
      <c r="D885" s="3" t="s">
        <v>932</v>
      </c>
      <c r="E885" s="3" t="str">
        <v>Breitenbach</v>
      </c>
      <c r="G885" s="21">
        <v>3063</v>
      </c>
      <c r="H885" s="21" t="s">
        <v>4599</v>
      </c>
    </row>
    <row r="886" spans="1:8" x14ac:dyDescent="0.2">
      <c r="A886" s="3">
        <v>6167</v>
      </c>
      <c r="B886" s="3" t="s">
        <v>944</v>
      </c>
      <c r="C886" s="3" t="s">
        <v>943</v>
      </c>
      <c r="D886" s="3" t="s">
        <v>932</v>
      </c>
      <c r="E886" s="3" t="str">
        <v>Büsserach</v>
      </c>
      <c r="G886" s="21">
        <v>3065</v>
      </c>
      <c r="H886" s="21" t="s">
        <v>4599</v>
      </c>
    </row>
    <row r="887" spans="1:8" x14ac:dyDescent="0.2">
      <c r="A887" s="3">
        <v>6170</v>
      </c>
      <c r="B887" s="3" t="s">
        <v>945</v>
      </c>
      <c r="C887" s="3" t="s">
        <v>945</v>
      </c>
      <c r="D887" s="3" t="s">
        <v>932</v>
      </c>
      <c r="E887" s="3" t="str">
        <v>Erschwil</v>
      </c>
      <c r="G887" s="21">
        <v>3066</v>
      </c>
      <c r="H887" s="21" t="s">
        <v>4599</v>
      </c>
    </row>
    <row r="888" spans="1:8" x14ac:dyDescent="0.2">
      <c r="A888" s="3">
        <v>6105</v>
      </c>
      <c r="B888" s="3" t="s">
        <v>946</v>
      </c>
      <c r="C888" s="3" t="s">
        <v>947</v>
      </c>
      <c r="D888" s="3" t="s">
        <v>932</v>
      </c>
      <c r="E888" s="3" t="str">
        <v>Fehren</v>
      </c>
      <c r="G888" s="21">
        <v>3067</v>
      </c>
      <c r="H888" s="21" t="s">
        <v>4599</v>
      </c>
    </row>
    <row r="889" spans="1:8" x14ac:dyDescent="0.2">
      <c r="A889" s="3">
        <v>6106</v>
      </c>
      <c r="B889" s="3" t="s">
        <v>947</v>
      </c>
      <c r="C889" s="3" t="s">
        <v>947</v>
      </c>
      <c r="D889" s="3" t="s">
        <v>932</v>
      </c>
      <c r="E889" s="3" t="str">
        <v>Grindel</v>
      </c>
      <c r="G889" s="21">
        <v>3068</v>
      </c>
      <c r="H889" s="21" t="s">
        <v>4599</v>
      </c>
    </row>
    <row r="890" spans="1:8" x14ac:dyDescent="0.2">
      <c r="A890" s="3">
        <v>6182</v>
      </c>
      <c r="B890" s="3" t="s">
        <v>948</v>
      </c>
      <c r="C890" s="3" t="s">
        <v>949</v>
      </c>
      <c r="D890" s="3" t="s">
        <v>932</v>
      </c>
      <c r="E890" s="3" t="str">
        <v>Himmelried</v>
      </c>
      <c r="G890" s="21">
        <v>3072</v>
      </c>
      <c r="H890" s="21" t="s">
        <v>4599</v>
      </c>
    </row>
    <row r="891" spans="1:8" x14ac:dyDescent="0.2">
      <c r="A891" s="3">
        <v>6192</v>
      </c>
      <c r="B891" s="3" t="s">
        <v>950</v>
      </c>
      <c r="C891" s="3" t="s">
        <v>949</v>
      </c>
      <c r="D891" s="3" t="s">
        <v>932</v>
      </c>
      <c r="E891" s="3" t="str">
        <v>Kleinlützel</v>
      </c>
      <c r="G891" s="21">
        <v>3073</v>
      </c>
      <c r="H891" s="21" t="s">
        <v>4599</v>
      </c>
    </row>
    <row r="892" spans="1:8" x14ac:dyDescent="0.2">
      <c r="A892" s="3">
        <v>6196</v>
      </c>
      <c r="B892" s="3" t="s">
        <v>951</v>
      </c>
      <c r="C892" s="3" t="s">
        <v>949</v>
      </c>
      <c r="D892" s="3" t="s">
        <v>932</v>
      </c>
      <c r="E892" s="3" t="str">
        <v>Meltingen</v>
      </c>
      <c r="G892" s="21">
        <v>3074</v>
      </c>
      <c r="H892" s="21" t="s">
        <v>4599</v>
      </c>
    </row>
    <row r="893" spans="1:8" x14ac:dyDescent="0.2">
      <c r="A893" s="3">
        <v>6287</v>
      </c>
      <c r="B893" s="3" t="s">
        <v>952</v>
      </c>
      <c r="C893" s="3" t="s">
        <v>953</v>
      </c>
      <c r="D893" s="3" t="s">
        <v>932</v>
      </c>
      <c r="E893" s="3" t="str">
        <v>Nunningen</v>
      </c>
      <c r="G893" s="21">
        <v>3075</v>
      </c>
      <c r="H893" s="21" t="s">
        <v>4599</v>
      </c>
    </row>
    <row r="894" spans="1:8" x14ac:dyDescent="0.2">
      <c r="A894" s="3">
        <v>6275</v>
      </c>
      <c r="B894" s="3" t="s">
        <v>954</v>
      </c>
      <c r="C894" s="3" t="s">
        <v>954</v>
      </c>
      <c r="D894" s="3" t="s">
        <v>932</v>
      </c>
      <c r="E894" s="3" t="str">
        <v>Zullwil</v>
      </c>
      <c r="G894" s="21">
        <v>3076</v>
      </c>
      <c r="H894" s="21" t="s">
        <v>4599</v>
      </c>
    </row>
    <row r="895" spans="1:8" x14ac:dyDescent="0.2">
      <c r="A895" s="3">
        <v>6020</v>
      </c>
      <c r="B895" s="3" t="s">
        <v>955</v>
      </c>
      <c r="C895" s="3" t="s">
        <v>956</v>
      </c>
      <c r="D895" s="3" t="s">
        <v>932</v>
      </c>
      <c r="E895" s="3" t="str">
        <v>Basel</v>
      </c>
      <c r="G895" s="21">
        <v>3077</v>
      </c>
      <c r="H895" s="21" t="s">
        <v>4599</v>
      </c>
    </row>
    <row r="896" spans="1:8" x14ac:dyDescent="0.2">
      <c r="A896" s="3">
        <v>6032</v>
      </c>
      <c r="B896" s="3" t="s">
        <v>956</v>
      </c>
      <c r="C896" s="3" t="s">
        <v>956</v>
      </c>
      <c r="D896" s="3" t="s">
        <v>932</v>
      </c>
      <c r="E896" s="3" t="str">
        <v>Bettingen</v>
      </c>
      <c r="G896" s="21">
        <v>3078</v>
      </c>
      <c r="H896" s="21" t="s">
        <v>4599</v>
      </c>
    </row>
    <row r="897" spans="1:8" x14ac:dyDescent="0.2">
      <c r="A897" s="3">
        <v>6294</v>
      </c>
      <c r="B897" s="3" t="s">
        <v>957</v>
      </c>
      <c r="C897" s="3" t="s">
        <v>957</v>
      </c>
      <c r="D897" s="3" t="s">
        <v>932</v>
      </c>
      <c r="E897" s="3" t="str">
        <v>Riehen</v>
      </c>
      <c r="G897" s="21">
        <v>3082</v>
      </c>
      <c r="H897" s="21" t="s">
        <v>4599</v>
      </c>
    </row>
    <row r="898" spans="1:8" x14ac:dyDescent="0.2">
      <c r="A898" s="3">
        <v>6274</v>
      </c>
      <c r="B898" s="3" t="s">
        <v>958</v>
      </c>
      <c r="C898" s="3" t="s">
        <v>959</v>
      </c>
      <c r="D898" s="3" t="s">
        <v>932</v>
      </c>
      <c r="E898" s="3" t="str">
        <v>Aesch (BL)</v>
      </c>
      <c r="G898" s="21">
        <v>3083</v>
      </c>
      <c r="H898" s="21" t="s">
        <v>4599</v>
      </c>
    </row>
    <row r="899" spans="1:8" x14ac:dyDescent="0.2">
      <c r="A899" s="3">
        <v>6284</v>
      </c>
      <c r="B899" s="3" t="s">
        <v>960</v>
      </c>
      <c r="C899" s="3" t="s">
        <v>961</v>
      </c>
      <c r="D899" s="3" t="s">
        <v>932</v>
      </c>
      <c r="E899" s="3" t="str">
        <v>Allschwil</v>
      </c>
      <c r="G899" s="21">
        <v>3084</v>
      </c>
      <c r="H899" s="21" t="s">
        <v>4599</v>
      </c>
    </row>
    <row r="900" spans="1:8" x14ac:dyDescent="0.2">
      <c r="A900" s="3">
        <v>6284</v>
      </c>
      <c r="B900" s="3" t="s">
        <v>962</v>
      </c>
      <c r="C900" s="3" t="s">
        <v>961</v>
      </c>
      <c r="D900" s="3" t="s">
        <v>932</v>
      </c>
      <c r="E900" s="3" t="str">
        <v>Arlesheim</v>
      </c>
      <c r="G900" s="21">
        <v>3086</v>
      </c>
      <c r="H900" s="21" t="s">
        <v>4599</v>
      </c>
    </row>
    <row r="901" spans="1:8" x14ac:dyDescent="0.2">
      <c r="A901" s="3">
        <v>6285</v>
      </c>
      <c r="B901" s="3" t="s">
        <v>961</v>
      </c>
      <c r="C901" s="3" t="s">
        <v>961</v>
      </c>
      <c r="D901" s="3" t="s">
        <v>932</v>
      </c>
      <c r="E901" s="3" t="str">
        <v>Biel-Benken</v>
      </c>
      <c r="G901" s="21">
        <v>3087</v>
      </c>
      <c r="H901" s="21" t="s">
        <v>4599</v>
      </c>
    </row>
    <row r="902" spans="1:8" x14ac:dyDescent="0.2">
      <c r="A902" s="3">
        <v>6285</v>
      </c>
      <c r="B902" s="3" t="s">
        <v>963</v>
      </c>
      <c r="C902" s="3" t="s">
        <v>961</v>
      </c>
      <c r="D902" s="3" t="s">
        <v>932</v>
      </c>
      <c r="E902" s="3" t="str">
        <v>Binningen</v>
      </c>
      <c r="G902" s="21">
        <v>3088</v>
      </c>
      <c r="H902" s="21" t="s">
        <v>4606</v>
      </c>
    </row>
    <row r="903" spans="1:8" x14ac:dyDescent="0.2">
      <c r="A903" s="3">
        <v>6286</v>
      </c>
      <c r="B903" s="3" t="s">
        <v>964</v>
      </c>
      <c r="C903" s="3" t="s">
        <v>961</v>
      </c>
      <c r="D903" s="3" t="s">
        <v>932</v>
      </c>
      <c r="E903" s="3" t="str">
        <v>Birsfelden</v>
      </c>
      <c r="G903" s="21">
        <v>3089</v>
      </c>
      <c r="H903" s="21" t="s">
        <v>4593</v>
      </c>
    </row>
    <row r="904" spans="1:8" x14ac:dyDescent="0.2">
      <c r="A904" s="3">
        <v>6289</v>
      </c>
      <c r="B904" s="3" t="s">
        <v>965</v>
      </c>
      <c r="C904" s="3" t="s">
        <v>961</v>
      </c>
      <c r="D904" s="3" t="s">
        <v>932</v>
      </c>
      <c r="E904" s="3" t="str">
        <v>Bottmingen</v>
      </c>
      <c r="G904" s="21">
        <v>3095</v>
      </c>
      <c r="H904" s="21" t="s">
        <v>4599</v>
      </c>
    </row>
    <row r="905" spans="1:8" x14ac:dyDescent="0.2">
      <c r="A905" s="3">
        <v>6289</v>
      </c>
      <c r="B905" s="3" t="s">
        <v>966</v>
      </c>
      <c r="C905" s="3" t="s">
        <v>961</v>
      </c>
      <c r="D905" s="3" t="s">
        <v>932</v>
      </c>
      <c r="E905" s="3" t="str">
        <v>Ettingen</v>
      </c>
      <c r="G905" s="21">
        <v>3096</v>
      </c>
      <c r="H905" s="21" t="s">
        <v>4599</v>
      </c>
    </row>
    <row r="906" spans="1:8" x14ac:dyDescent="0.2">
      <c r="A906" s="3">
        <v>6289</v>
      </c>
      <c r="B906" s="3" t="s">
        <v>966</v>
      </c>
      <c r="C906" s="3" t="s">
        <v>961</v>
      </c>
      <c r="D906" s="3" t="s">
        <v>932</v>
      </c>
      <c r="E906" s="3" t="str">
        <v>Münchenstein</v>
      </c>
      <c r="G906" s="21">
        <v>3097</v>
      </c>
      <c r="H906" s="21" t="s">
        <v>4599</v>
      </c>
    </row>
    <row r="907" spans="1:8" x14ac:dyDescent="0.2">
      <c r="A907" s="3">
        <v>6295</v>
      </c>
      <c r="B907" s="3" t="s">
        <v>967</v>
      </c>
      <c r="C907" s="3" t="s">
        <v>961</v>
      </c>
      <c r="D907" s="3" t="s">
        <v>932</v>
      </c>
      <c r="E907" s="3" t="str">
        <v>Muttenz</v>
      </c>
      <c r="G907" s="21">
        <v>3098</v>
      </c>
      <c r="H907" s="21" t="s">
        <v>4599</v>
      </c>
    </row>
    <row r="908" spans="1:8" x14ac:dyDescent="0.2">
      <c r="A908" s="3">
        <v>6280</v>
      </c>
      <c r="B908" s="3" t="s">
        <v>968</v>
      </c>
      <c r="C908" s="3" t="s">
        <v>968</v>
      </c>
      <c r="D908" s="3" t="s">
        <v>932</v>
      </c>
      <c r="E908" s="3" t="str">
        <v>Oberwil (BL)</v>
      </c>
      <c r="G908" s="21">
        <v>3099</v>
      </c>
      <c r="H908" s="21" t="s">
        <v>4606</v>
      </c>
    </row>
    <row r="909" spans="1:8" x14ac:dyDescent="0.2">
      <c r="A909" s="3">
        <v>6280</v>
      </c>
      <c r="B909" s="3" t="s">
        <v>969</v>
      </c>
      <c r="C909" s="3" t="s">
        <v>968</v>
      </c>
      <c r="D909" s="3" t="s">
        <v>932</v>
      </c>
      <c r="E909" s="3" t="str">
        <v>Pfeffingen</v>
      </c>
      <c r="G909" s="21">
        <v>3110</v>
      </c>
      <c r="H909" s="21" t="s">
        <v>4599</v>
      </c>
    </row>
    <row r="910" spans="1:8" x14ac:dyDescent="0.2">
      <c r="A910" s="3">
        <v>6283</v>
      </c>
      <c r="B910" s="3" t="s">
        <v>970</v>
      </c>
      <c r="C910" s="3" t="s">
        <v>968</v>
      </c>
      <c r="D910" s="3" t="s">
        <v>932</v>
      </c>
      <c r="E910" s="3" t="str">
        <v>Reinach (BL)</v>
      </c>
      <c r="G910" s="21">
        <v>3111</v>
      </c>
      <c r="H910" s="21" t="s">
        <v>4606</v>
      </c>
    </row>
    <row r="911" spans="1:8" x14ac:dyDescent="0.2">
      <c r="A911" s="3">
        <v>6276</v>
      </c>
      <c r="B911" s="3" t="s">
        <v>971</v>
      </c>
      <c r="C911" s="3" t="s">
        <v>971</v>
      </c>
      <c r="D911" s="3" t="s">
        <v>932</v>
      </c>
      <c r="E911" s="3" t="str">
        <v>Schönenbuch</v>
      </c>
      <c r="G911" s="21">
        <v>3112</v>
      </c>
      <c r="H911" s="21" t="s">
        <v>4599</v>
      </c>
    </row>
    <row r="912" spans="1:8" x14ac:dyDescent="0.2">
      <c r="A912" s="3">
        <v>6277</v>
      </c>
      <c r="B912" s="3" t="s">
        <v>972</v>
      </c>
      <c r="C912" s="3" t="s">
        <v>971</v>
      </c>
      <c r="D912" s="3" t="s">
        <v>932</v>
      </c>
      <c r="E912" s="3" t="str">
        <v>Therwil</v>
      </c>
      <c r="G912" s="21">
        <v>3113</v>
      </c>
      <c r="H912" s="21" t="s">
        <v>4599</v>
      </c>
    </row>
    <row r="913" spans="1:8" x14ac:dyDescent="0.2">
      <c r="A913" s="3">
        <v>6277</v>
      </c>
      <c r="B913" s="3" t="s">
        <v>973</v>
      </c>
      <c r="C913" s="3" t="s">
        <v>971</v>
      </c>
      <c r="D913" s="3" t="s">
        <v>932</v>
      </c>
      <c r="E913" s="3" t="str">
        <v>Blauen</v>
      </c>
      <c r="G913" s="21">
        <v>3114</v>
      </c>
      <c r="H913" s="21" t="s">
        <v>4606</v>
      </c>
    </row>
    <row r="914" spans="1:8" x14ac:dyDescent="0.2">
      <c r="A914" s="3">
        <v>6034</v>
      </c>
      <c r="B914" s="3" t="s">
        <v>974</v>
      </c>
      <c r="C914" s="3" t="s">
        <v>974</v>
      </c>
      <c r="D914" s="3" t="s">
        <v>932</v>
      </c>
      <c r="E914" s="3" t="str">
        <v>Brislach</v>
      </c>
      <c r="G914" s="21">
        <v>3115</v>
      </c>
      <c r="H914" s="21" t="s">
        <v>4606</v>
      </c>
    </row>
    <row r="915" spans="1:8" x14ac:dyDescent="0.2">
      <c r="A915" s="3">
        <v>6026</v>
      </c>
      <c r="B915" s="3" t="s">
        <v>975</v>
      </c>
      <c r="C915" s="3" t="s">
        <v>975</v>
      </c>
      <c r="D915" s="3" t="s">
        <v>932</v>
      </c>
      <c r="E915" s="3" t="str">
        <v>Burg im Leimental</v>
      </c>
      <c r="G915" s="21">
        <v>3116</v>
      </c>
      <c r="H915" s="21" t="s">
        <v>4606</v>
      </c>
    </row>
    <row r="916" spans="1:8" x14ac:dyDescent="0.2">
      <c r="A916" s="3">
        <v>6027</v>
      </c>
      <c r="B916" s="3" t="s">
        <v>976</v>
      </c>
      <c r="C916" s="3" t="s">
        <v>977</v>
      </c>
      <c r="D916" s="3" t="s">
        <v>932</v>
      </c>
      <c r="E916" s="3" t="str">
        <v>Dittingen</v>
      </c>
      <c r="G916" s="21">
        <v>3122</v>
      </c>
      <c r="H916" s="21" t="s">
        <v>4599</v>
      </c>
    </row>
    <row r="917" spans="1:8" x14ac:dyDescent="0.2">
      <c r="A917" s="3">
        <v>6028</v>
      </c>
      <c r="B917" s="3" t="s">
        <v>978</v>
      </c>
      <c r="C917" s="3" t="s">
        <v>977</v>
      </c>
      <c r="D917" s="3" t="s">
        <v>932</v>
      </c>
      <c r="E917" s="3" t="str">
        <v>Duggingen</v>
      </c>
      <c r="G917" s="21">
        <v>3123</v>
      </c>
      <c r="H917" s="21" t="s">
        <v>4599</v>
      </c>
    </row>
    <row r="918" spans="1:8" x14ac:dyDescent="0.2">
      <c r="A918" s="3">
        <v>6023</v>
      </c>
      <c r="B918" s="3" t="s">
        <v>979</v>
      </c>
      <c r="C918" s="3" t="s">
        <v>979</v>
      </c>
      <c r="D918" s="3" t="s">
        <v>932</v>
      </c>
      <c r="E918" s="3" t="str">
        <v>Grellingen</v>
      </c>
      <c r="G918" s="21">
        <v>3124</v>
      </c>
      <c r="H918" s="21" t="s">
        <v>4599</v>
      </c>
    </row>
    <row r="919" spans="1:8" x14ac:dyDescent="0.2">
      <c r="A919" s="3">
        <v>6288</v>
      </c>
      <c r="B919" s="3" t="s">
        <v>980</v>
      </c>
      <c r="C919" s="3" t="s">
        <v>980</v>
      </c>
      <c r="D919" s="3" t="s">
        <v>932</v>
      </c>
      <c r="E919" s="3" t="str">
        <v>Laufen</v>
      </c>
      <c r="G919" s="21">
        <v>3125</v>
      </c>
      <c r="H919" s="21" t="s">
        <v>4599</v>
      </c>
    </row>
    <row r="920" spans="1:8" x14ac:dyDescent="0.2">
      <c r="A920" s="3">
        <v>6043</v>
      </c>
      <c r="B920" s="3" t="s">
        <v>981</v>
      </c>
      <c r="C920" s="3" t="s">
        <v>981</v>
      </c>
      <c r="D920" s="3" t="s">
        <v>932</v>
      </c>
      <c r="E920" s="3" t="str">
        <v>Liesberg</v>
      </c>
      <c r="G920" s="21">
        <v>3126</v>
      </c>
      <c r="H920" s="21" t="s">
        <v>4606</v>
      </c>
    </row>
    <row r="921" spans="1:8" x14ac:dyDescent="0.2">
      <c r="A921" s="3">
        <v>6033</v>
      </c>
      <c r="B921" s="3" t="s">
        <v>982</v>
      </c>
      <c r="C921" s="3" t="s">
        <v>982</v>
      </c>
      <c r="D921" s="3" t="s">
        <v>932</v>
      </c>
      <c r="E921" s="3" t="str">
        <v>Nenzlingen</v>
      </c>
      <c r="G921" s="21">
        <v>3127</v>
      </c>
      <c r="H921" s="21" t="s">
        <v>4606</v>
      </c>
    </row>
    <row r="922" spans="1:8" x14ac:dyDescent="0.2">
      <c r="A922" s="3">
        <v>6035</v>
      </c>
      <c r="B922" s="3" t="s">
        <v>983</v>
      </c>
      <c r="C922" s="3" t="s">
        <v>982</v>
      </c>
      <c r="D922" s="3" t="s">
        <v>932</v>
      </c>
      <c r="E922" s="3" t="str">
        <v>Roggenburg</v>
      </c>
      <c r="G922" s="21">
        <v>3128</v>
      </c>
      <c r="H922" s="21" t="s">
        <v>4606</v>
      </c>
    </row>
    <row r="923" spans="1:8" x14ac:dyDescent="0.2">
      <c r="A923" s="3">
        <v>6036</v>
      </c>
      <c r="B923" s="3" t="s">
        <v>984</v>
      </c>
      <c r="C923" s="3" t="s">
        <v>984</v>
      </c>
      <c r="D923" s="3" t="s">
        <v>932</v>
      </c>
      <c r="E923" s="3" t="str">
        <v>Röschenz</v>
      </c>
      <c r="G923" s="21">
        <v>3132</v>
      </c>
      <c r="H923" s="21" t="s">
        <v>4606</v>
      </c>
    </row>
    <row r="924" spans="1:8" x14ac:dyDescent="0.2">
      <c r="A924" s="3">
        <v>6030</v>
      </c>
      <c r="B924" s="3" t="s">
        <v>985</v>
      </c>
      <c r="C924" s="3" t="s">
        <v>985</v>
      </c>
      <c r="D924" s="3" t="s">
        <v>932</v>
      </c>
      <c r="E924" s="3" t="str">
        <v>Wahlen</v>
      </c>
      <c r="G924" s="21">
        <v>3144</v>
      </c>
      <c r="H924" s="21" t="s">
        <v>4599</v>
      </c>
    </row>
    <row r="925" spans="1:8" x14ac:dyDescent="0.2">
      <c r="A925" s="3">
        <v>6038</v>
      </c>
      <c r="B925" s="3" t="s">
        <v>986</v>
      </c>
      <c r="C925" s="3" t="s">
        <v>986</v>
      </c>
      <c r="D925" s="3" t="s">
        <v>932</v>
      </c>
      <c r="E925" s="3" t="str">
        <v>Zwingen</v>
      </c>
      <c r="G925" s="21">
        <v>3145</v>
      </c>
      <c r="H925" s="21" t="s">
        <v>4599</v>
      </c>
    </row>
    <row r="926" spans="1:8" x14ac:dyDescent="0.2">
      <c r="A926" s="3">
        <v>6404</v>
      </c>
      <c r="B926" s="3" t="s">
        <v>987</v>
      </c>
      <c r="C926" s="3" t="s">
        <v>987</v>
      </c>
      <c r="D926" s="3" t="s">
        <v>932</v>
      </c>
      <c r="E926" s="3" t="str">
        <v>Arisdorf</v>
      </c>
      <c r="G926" s="21">
        <v>3147</v>
      </c>
      <c r="H926" s="21" t="s">
        <v>4599</v>
      </c>
    </row>
    <row r="927" spans="1:8" x14ac:dyDescent="0.2">
      <c r="A927" s="3">
        <v>6038</v>
      </c>
      <c r="B927" s="3" t="s">
        <v>988</v>
      </c>
      <c r="C927" s="3" t="s">
        <v>988</v>
      </c>
      <c r="D927" s="3" t="s">
        <v>932</v>
      </c>
      <c r="E927" s="3" t="str">
        <v>Augst</v>
      </c>
      <c r="G927" s="21">
        <v>3148</v>
      </c>
      <c r="H927" s="21" t="s">
        <v>4599</v>
      </c>
    </row>
    <row r="928" spans="1:8" x14ac:dyDescent="0.2">
      <c r="A928" s="3">
        <v>6005</v>
      </c>
      <c r="B928" s="3" t="s">
        <v>989</v>
      </c>
      <c r="C928" s="3" t="s">
        <v>990</v>
      </c>
      <c r="D928" s="3" t="s">
        <v>932</v>
      </c>
      <c r="E928" s="3" t="str">
        <v>Bubendorf</v>
      </c>
      <c r="G928" s="21">
        <v>3150</v>
      </c>
      <c r="H928" s="21" t="s">
        <v>4593</v>
      </c>
    </row>
    <row r="929" spans="1:8" x14ac:dyDescent="0.2">
      <c r="A929" s="3">
        <v>6047</v>
      </c>
      <c r="B929" s="3" t="s">
        <v>991</v>
      </c>
      <c r="C929" s="3" t="s">
        <v>990</v>
      </c>
      <c r="D929" s="3" t="s">
        <v>932</v>
      </c>
      <c r="E929" s="3" t="str">
        <v>Frenkendorf</v>
      </c>
      <c r="G929" s="21">
        <v>3152</v>
      </c>
      <c r="H929" s="21" t="s">
        <v>4593</v>
      </c>
    </row>
    <row r="930" spans="1:8" x14ac:dyDescent="0.2">
      <c r="A930" s="3">
        <v>6048</v>
      </c>
      <c r="B930" s="3" t="s">
        <v>990</v>
      </c>
      <c r="C930" s="3" t="s">
        <v>990</v>
      </c>
      <c r="D930" s="3" t="s">
        <v>932</v>
      </c>
      <c r="E930" s="3" t="str">
        <v>Füllinsdorf</v>
      </c>
      <c r="G930" s="21">
        <v>3153</v>
      </c>
      <c r="H930" s="21" t="s">
        <v>4593</v>
      </c>
    </row>
    <row r="931" spans="1:8" x14ac:dyDescent="0.2">
      <c r="A931" s="3">
        <v>6010</v>
      </c>
      <c r="B931" s="3" t="s">
        <v>992</v>
      </c>
      <c r="C931" s="3" t="s">
        <v>992</v>
      </c>
      <c r="D931" s="3" t="s">
        <v>932</v>
      </c>
      <c r="E931" s="3" t="str">
        <v>Giebenach</v>
      </c>
      <c r="G931" s="21">
        <v>3154</v>
      </c>
      <c r="H931" s="21" t="s">
        <v>4593</v>
      </c>
    </row>
    <row r="932" spans="1:8" x14ac:dyDescent="0.2">
      <c r="A932" s="3">
        <v>6012</v>
      </c>
      <c r="B932" s="3" t="s">
        <v>993</v>
      </c>
      <c r="C932" s="3" t="s">
        <v>992</v>
      </c>
      <c r="D932" s="3" t="s">
        <v>932</v>
      </c>
      <c r="E932" s="3" t="str">
        <v>Hersberg</v>
      </c>
      <c r="G932" s="21">
        <v>3155</v>
      </c>
      <c r="H932" s="21" t="s">
        <v>4593</v>
      </c>
    </row>
    <row r="933" spans="1:8" x14ac:dyDescent="0.2">
      <c r="A933" s="3">
        <v>6003</v>
      </c>
      <c r="B933" s="3" t="s">
        <v>994</v>
      </c>
      <c r="C933" s="3" t="s">
        <v>994</v>
      </c>
      <c r="D933" s="3" t="s">
        <v>932</v>
      </c>
      <c r="E933" s="3" t="str">
        <v>Lausen</v>
      </c>
      <c r="G933" s="21">
        <v>3156</v>
      </c>
      <c r="H933" s="21" t="s">
        <v>4593</v>
      </c>
    </row>
    <row r="934" spans="1:8" x14ac:dyDescent="0.2">
      <c r="A934" s="3">
        <v>6004</v>
      </c>
      <c r="B934" s="3" t="s">
        <v>994</v>
      </c>
      <c r="C934" s="3" t="s">
        <v>994</v>
      </c>
      <c r="D934" s="3" t="s">
        <v>932</v>
      </c>
      <c r="E934" s="3" t="str">
        <v>Liestal</v>
      </c>
      <c r="G934" s="21">
        <v>3157</v>
      </c>
      <c r="H934" s="21" t="s">
        <v>4593</v>
      </c>
    </row>
    <row r="935" spans="1:8" x14ac:dyDescent="0.2">
      <c r="A935" s="3">
        <v>6005</v>
      </c>
      <c r="B935" s="3" t="s">
        <v>994</v>
      </c>
      <c r="C935" s="3" t="s">
        <v>994</v>
      </c>
      <c r="D935" s="3" t="s">
        <v>932</v>
      </c>
      <c r="E935" s="3" t="str">
        <v>Lupsingen</v>
      </c>
      <c r="G935" s="21">
        <v>3158</v>
      </c>
      <c r="H935" s="21" t="s">
        <v>4593</v>
      </c>
    </row>
    <row r="936" spans="1:8" x14ac:dyDescent="0.2">
      <c r="A936" s="3">
        <v>6006</v>
      </c>
      <c r="B936" s="3" t="s">
        <v>994</v>
      </c>
      <c r="C936" s="3" t="s">
        <v>994</v>
      </c>
      <c r="D936" s="3" t="s">
        <v>932</v>
      </c>
      <c r="E936" s="3" t="str">
        <v>Pratteln</v>
      </c>
      <c r="G936" s="21">
        <v>3159</v>
      </c>
      <c r="H936" s="21" t="s">
        <v>4593</v>
      </c>
    </row>
    <row r="937" spans="1:8" x14ac:dyDescent="0.2">
      <c r="A937" s="3">
        <v>6014</v>
      </c>
      <c r="B937" s="3" t="s">
        <v>994</v>
      </c>
      <c r="C937" s="3" t="s">
        <v>994</v>
      </c>
      <c r="D937" s="3" t="s">
        <v>932</v>
      </c>
      <c r="E937" s="3" t="str">
        <v>Ramlinsburg</v>
      </c>
      <c r="G937" s="21">
        <v>3172</v>
      </c>
      <c r="H937" s="21" t="s">
        <v>4599</v>
      </c>
    </row>
    <row r="938" spans="1:8" x14ac:dyDescent="0.2">
      <c r="A938" s="3">
        <v>6015</v>
      </c>
      <c r="B938" s="3" t="s">
        <v>994</v>
      </c>
      <c r="C938" s="3" t="s">
        <v>994</v>
      </c>
      <c r="D938" s="3" t="s">
        <v>932</v>
      </c>
      <c r="E938" s="3" t="str">
        <v>Seltisberg</v>
      </c>
      <c r="G938" s="21">
        <v>3173</v>
      </c>
      <c r="H938" s="21" t="s">
        <v>4599</v>
      </c>
    </row>
    <row r="939" spans="1:8" x14ac:dyDescent="0.2">
      <c r="A939" s="3">
        <v>6102</v>
      </c>
      <c r="B939" s="3" t="s">
        <v>995</v>
      </c>
      <c r="C939" s="3" t="s">
        <v>995</v>
      </c>
      <c r="D939" s="3" t="s">
        <v>932</v>
      </c>
      <c r="E939" s="3" t="str">
        <v>Ziefen</v>
      </c>
      <c r="G939" s="21">
        <v>3174</v>
      </c>
      <c r="H939" s="21" t="s">
        <v>4599</v>
      </c>
    </row>
    <row r="940" spans="1:8" x14ac:dyDescent="0.2">
      <c r="A940" s="3">
        <v>6045</v>
      </c>
      <c r="B940" s="3" t="s">
        <v>996</v>
      </c>
      <c r="C940" s="3" t="s">
        <v>996</v>
      </c>
      <c r="D940" s="3" t="s">
        <v>932</v>
      </c>
      <c r="E940" s="3" t="str">
        <v>Anwil</v>
      </c>
      <c r="G940" s="21">
        <v>3175</v>
      </c>
      <c r="H940" s="21" t="s">
        <v>4599</v>
      </c>
    </row>
    <row r="941" spans="1:8" x14ac:dyDescent="0.2">
      <c r="A941" s="3">
        <v>6344</v>
      </c>
      <c r="B941" s="3" t="s">
        <v>997</v>
      </c>
      <c r="C941" s="3" t="s">
        <v>997</v>
      </c>
      <c r="D941" s="3" t="s">
        <v>932</v>
      </c>
      <c r="E941" s="3" t="str">
        <v>Böckten</v>
      </c>
      <c r="G941" s="21">
        <v>3176</v>
      </c>
      <c r="H941" s="21" t="s">
        <v>4599</v>
      </c>
    </row>
    <row r="942" spans="1:8" x14ac:dyDescent="0.2">
      <c r="A942" s="3">
        <v>6037</v>
      </c>
      <c r="B942" s="3" t="s">
        <v>998</v>
      </c>
      <c r="C942" s="3" t="s">
        <v>998</v>
      </c>
      <c r="D942" s="3" t="s">
        <v>932</v>
      </c>
      <c r="E942" s="3" t="str">
        <v>Buckten</v>
      </c>
      <c r="G942" s="21">
        <v>3177</v>
      </c>
      <c r="H942" s="21" t="s">
        <v>4596</v>
      </c>
    </row>
    <row r="943" spans="1:8" x14ac:dyDescent="0.2">
      <c r="A943" s="3">
        <v>6039</v>
      </c>
      <c r="B943" s="3" t="s">
        <v>999</v>
      </c>
      <c r="C943" s="3" t="s">
        <v>998</v>
      </c>
      <c r="D943" s="3" t="s">
        <v>932</v>
      </c>
      <c r="E943" s="3" t="str">
        <v>Buus</v>
      </c>
      <c r="G943" s="21">
        <v>3178</v>
      </c>
      <c r="H943" s="21" t="s">
        <v>4596</v>
      </c>
    </row>
    <row r="944" spans="1:8" x14ac:dyDescent="0.2">
      <c r="A944" s="3">
        <v>6013</v>
      </c>
      <c r="B944" s="3" t="s">
        <v>1000</v>
      </c>
      <c r="C944" s="3" t="s">
        <v>1001</v>
      </c>
      <c r="D944" s="3" t="s">
        <v>932</v>
      </c>
      <c r="E944" s="3" t="str">
        <v>Diepflingen</v>
      </c>
      <c r="G944" s="21">
        <v>3179</v>
      </c>
      <c r="H944" s="21" t="s">
        <v>4596</v>
      </c>
    </row>
    <row r="945" spans="1:8" x14ac:dyDescent="0.2">
      <c r="A945" s="3">
        <v>6103</v>
      </c>
      <c r="B945" s="3" t="s">
        <v>1002</v>
      </c>
      <c r="C945" s="3" t="s">
        <v>1001</v>
      </c>
      <c r="D945" s="3" t="s">
        <v>932</v>
      </c>
      <c r="E945" s="3" t="str">
        <v>Gelterkinden</v>
      </c>
      <c r="G945" s="21">
        <v>3182</v>
      </c>
      <c r="H945" s="21" t="s">
        <v>4599</v>
      </c>
    </row>
    <row r="946" spans="1:8" x14ac:dyDescent="0.2">
      <c r="A946" s="3">
        <v>6044</v>
      </c>
      <c r="B946" s="3" t="s">
        <v>1003</v>
      </c>
      <c r="C946" s="3" t="s">
        <v>1003</v>
      </c>
      <c r="D946" s="3" t="s">
        <v>932</v>
      </c>
      <c r="E946" s="3" t="str">
        <v>Häfelfingen</v>
      </c>
      <c r="G946" s="21">
        <v>3183</v>
      </c>
      <c r="H946" s="21" t="s">
        <v>4599</v>
      </c>
    </row>
    <row r="947" spans="1:8" x14ac:dyDescent="0.2">
      <c r="A947" s="3">
        <v>6354</v>
      </c>
      <c r="B947" s="3" t="s">
        <v>1004</v>
      </c>
      <c r="C947" s="3" t="s">
        <v>1004</v>
      </c>
      <c r="D947" s="3" t="s">
        <v>932</v>
      </c>
      <c r="E947" s="3" t="str">
        <v>Hemmiken</v>
      </c>
      <c r="G947" s="21">
        <v>3184</v>
      </c>
      <c r="H947" s="21" t="s">
        <v>4599</v>
      </c>
    </row>
    <row r="948" spans="1:8" x14ac:dyDescent="0.2">
      <c r="A948" s="3">
        <v>6353</v>
      </c>
      <c r="B948" s="3" t="s">
        <v>1005</v>
      </c>
      <c r="C948" s="3" t="s">
        <v>1005</v>
      </c>
      <c r="D948" s="3" t="s">
        <v>932</v>
      </c>
      <c r="E948" s="3" t="str">
        <v>Itingen</v>
      </c>
      <c r="G948" s="21">
        <v>3185</v>
      </c>
      <c r="H948" s="21" t="s">
        <v>4593</v>
      </c>
    </row>
    <row r="949" spans="1:8" x14ac:dyDescent="0.2">
      <c r="A949" s="3">
        <v>6356</v>
      </c>
      <c r="B949" s="3" t="s">
        <v>1006</v>
      </c>
      <c r="C949" s="3" t="s">
        <v>1005</v>
      </c>
      <c r="D949" s="3" t="s">
        <v>932</v>
      </c>
      <c r="E949" s="3" t="str">
        <v>Känerkinden</v>
      </c>
      <c r="G949" s="21">
        <v>3186</v>
      </c>
      <c r="H949" s="21" t="s">
        <v>4593</v>
      </c>
    </row>
    <row r="950" spans="1:8" x14ac:dyDescent="0.2">
      <c r="A950" s="3">
        <v>6025</v>
      </c>
      <c r="B950" s="3" t="s">
        <v>1007</v>
      </c>
      <c r="C950" s="3" t="s">
        <v>1008</v>
      </c>
      <c r="D950" s="3" t="s">
        <v>932</v>
      </c>
      <c r="E950" s="3" t="str">
        <v>Kilchberg (BL)</v>
      </c>
      <c r="G950" s="21">
        <v>3202</v>
      </c>
      <c r="H950" s="21" t="s">
        <v>4599</v>
      </c>
    </row>
    <row r="951" spans="1:8" x14ac:dyDescent="0.2">
      <c r="A951" s="3">
        <v>6215</v>
      </c>
      <c r="B951" s="3" t="s">
        <v>1008</v>
      </c>
      <c r="C951" s="3" t="s">
        <v>1008</v>
      </c>
      <c r="D951" s="3" t="s">
        <v>932</v>
      </c>
      <c r="E951" s="3" t="str">
        <v>Läufelfingen</v>
      </c>
      <c r="G951" s="21">
        <v>3203</v>
      </c>
      <c r="H951" s="21" t="s">
        <v>4599</v>
      </c>
    </row>
    <row r="952" spans="1:8" x14ac:dyDescent="0.2">
      <c r="A952" s="3">
        <v>6215</v>
      </c>
      <c r="B952" s="3" t="s">
        <v>1009</v>
      </c>
      <c r="C952" s="3" t="s">
        <v>1008</v>
      </c>
      <c r="D952" s="3" t="s">
        <v>932</v>
      </c>
      <c r="E952" s="3" t="str">
        <v>Maisprach</v>
      </c>
      <c r="G952" s="21">
        <v>3204</v>
      </c>
      <c r="H952" s="21" t="s">
        <v>4599</v>
      </c>
    </row>
    <row r="953" spans="1:8" x14ac:dyDescent="0.2">
      <c r="A953" s="3">
        <v>6222</v>
      </c>
      <c r="B953" s="3" t="s">
        <v>1010</v>
      </c>
      <c r="C953" s="3" t="s">
        <v>1008</v>
      </c>
      <c r="D953" s="3" t="s">
        <v>932</v>
      </c>
      <c r="E953" s="3" t="str">
        <v>Nusshof</v>
      </c>
      <c r="G953" s="21">
        <v>3205</v>
      </c>
      <c r="H953" s="21" t="s">
        <v>4599</v>
      </c>
    </row>
    <row r="954" spans="1:8" x14ac:dyDescent="0.2">
      <c r="A954" s="3">
        <v>6233</v>
      </c>
      <c r="B954" s="3" t="s">
        <v>1011</v>
      </c>
      <c r="C954" s="3" t="s">
        <v>1011</v>
      </c>
      <c r="D954" s="3" t="s">
        <v>932</v>
      </c>
      <c r="E954" s="3" t="str">
        <v>Oltingen</v>
      </c>
      <c r="G954" s="21">
        <v>3206</v>
      </c>
      <c r="H954" s="21" t="s">
        <v>4596</v>
      </c>
    </row>
    <row r="955" spans="1:8" x14ac:dyDescent="0.2">
      <c r="A955" s="3">
        <v>6018</v>
      </c>
      <c r="B955" s="3" t="s">
        <v>1012</v>
      </c>
      <c r="C955" s="3" t="s">
        <v>1012</v>
      </c>
      <c r="D955" s="3" t="s">
        <v>932</v>
      </c>
      <c r="E955" s="3" t="str">
        <v>Ormalingen</v>
      </c>
      <c r="G955" s="21">
        <v>3207</v>
      </c>
      <c r="H955" s="21" t="s">
        <v>4599</v>
      </c>
    </row>
    <row r="956" spans="1:8" x14ac:dyDescent="0.2">
      <c r="A956" s="3">
        <v>6205</v>
      </c>
      <c r="B956" s="3" t="s">
        <v>1013</v>
      </c>
      <c r="C956" s="3" t="s">
        <v>1013</v>
      </c>
      <c r="D956" s="3" t="s">
        <v>932</v>
      </c>
      <c r="E956" s="3" t="str">
        <v>Rickenbach (BL)</v>
      </c>
      <c r="G956" s="21">
        <v>3208</v>
      </c>
      <c r="H956" s="21" t="s">
        <v>4599</v>
      </c>
    </row>
    <row r="957" spans="1:8" x14ac:dyDescent="0.2">
      <c r="A957" s="3">
        <v>6232</v>
      </c>
      <c r="B957" s="3" t="s">
        <v>1014</v>
      </c>
      <c r="C957" s="3" t="s">
        <v>1014</v>
      </c>
      <c r="D957" s="3" t="s">
        <v>932</v>
      </c>
      <c r="E957" s="3" t="str">
        <v>Rothenfluh</v>
      </c>
      <c r="G957" s="21">
        <v>3210</v>
      </c>
      <c r="H957" s="21" t="s">
        <v>4599</v>
      </c>
    </row>
    <row r="958" spans="1:8" x14ac:dyDescent="0.2">
      <c r="A958" s="3">
        <v>6022</v>
      </c>
      <c r="B958" s="3" t="s">
        <v>1015</v>
      </c>
      <c r="C958" s="3" t="s">
        <v>1015</v>
      </c>
      <c r="D958" s="3" t="s">
        <v>932</v>
      </c>
      <c r="E958" s="3" t="str">
        <v>Rümlingen</v>
      </c>
      <c r="G958" s="21">
        <v>3212</v>
      </c>
      <c r="H958" s="21" t="s">
        <v>4596</v>
      </c>
    </row>
    <row r="959" spans="1:8" x14ac:dyDescent="0.2">
      <c r="A959" s="3">
        <v>6024</v>
      </c>
      <c r="B959" s="3" t="s">
        <v>1016</v>
      </c>
      <c r="C959" s="3" t="s">
        <v>1016</v>
      </c>
      <c r="D959" s="3" t="s">
        <v>932</v>
      </c>
      <c r="E959" s="3" t="str">
        <v>Rünenberg</v>
      </c>
      <c r="G959" s="21">
        <v>3213</v>
      </c>
      <c r="H959" s="21" t="s">
        <v>4596</v>
      </c>
    </row>
    <row r="960" spans="1:8" x14ac:dyDescent="0.2">
      <c r="A960" s="3">
        <v>6212</v>
      </c>
      <c r="B960" s="3" t="s">
        <v>1017</v>
      </c>
      <c r="C960" s="3" t="s">
        <v>1018</v>
      </c>
      <c r="D960" s="3" t="s">
        <v>932</v>
      </c>
      <c r="E960" s="3" t="str">
        <v>Sissach</v>
      </c>
      <c r="G960" s="21">
        <v>3214</v>
      </c>
      <c r="H960" s="21" t="s">
        <v>4596</v>
      </c>
    </row>
    <row r="961" spans="1:8" x14ac:dyDescent="0.2">
      <c r="A961" s="3">
        <v>6213</v>
      </c>
      <c r="B961" s="3" t="s">
        <v>1018</v>
      </c>
      <c r="C961" s="3" t="s">
        <v>1018</v>
      </c>
      <c r="D961" s="3" t="s">
        <v>932</v>
      </c>
      <c r="E961" s="3" t="str">
        <v>Tecknau</v>
      </c>
      <c r="G961" s="21">
        <v>3215</v>
      </c>
      <c r="H961" s="21" t="s">
        <v>4596</v>
      </c>
    </row>
    <row r="962" spans="1:8" x14ac:dyDescent="0.2">
      <c r="A962" s="3">
        <v>6212</v>
      </c>
      <c r="B962" s="3" t="s">
        <v>1019</v>
      </c>
      <c r="C962" s="3" t="s">
        <v>1020</v>
      </c>
      <c r="D962" s="3" t="s">
        <v>932</v>
      </c>
      <c r="E962" s="3" t="str">
        <v>Tenniken</v>
      </c>
      <c r="G962" s="21">
        <v>3216</v>
      </c>
      <c r="H962" s="21" t="s">
        <v>4596</v>
      </c>
    </row>
    <row r="963" spans="1:8" x14ac:dyDescent="0.2">
      <c r="A963" s="3">
        <v>6216</v>
      </c>
      <c r="B963" s="3" t="s">
        <v>1020</v>
      </c>
      <c r="C963" s="3" t="s">
        <v>1020</v>
      </c>
      <c r="D963" s="3" t="s">
        <v>932</v>
      </c>
      <c r="E963" s="3" t="str">
        <v>Thürnen</v>
      </c>
      <c r="G963" s="21">
        <v>3225</v>
      </c>
      <c r="H963" s="21" t="s">
        <v>4596</v>
      </c>
    </row>
    <row r="964" spans="1:8" x14ac:dyDescent="0.2">
      <c r="A964" s="3">
        <v>6016</v>
      </c>
      <c r="B964" s="3" t="s">
        <v>1021</v>
      </c>
      <c r="C964" s="3" t="s">
        <v>1022</v>
      </c>
      <c r="D964" s="3" t="s">
        <v>932</v>
      </c>
      <c r="E964" s="3" t="str">
        <v>Wenslingen</v>
      </c>
      <c r="G964" s="21">
        <v>3226</v>
      </c>
      <c r="H964" s="21" t="s">
        <v>4599</v>
      </c>
    </row>
    <row r="965" spans="1:8" x14ac:dyDescent="0.2">
      <c r="A965" s="3">
        <v>6203</v>
      </c>
      <c r="B965" s="3" t="s">
        <v>1023</v>
      </c>
      <c r="C965" s="3" t="s">
        <v>1022</v>
      </c>
      <c r="D965" s="3" t="s">
        <v>932</v>
      </c>
      <c r="E965" s="3" t="str">
        <v>Wintersingen</v>
      </c>
      <c r="G965" s="21">
        <v>3232</v>
      </c>
      <c r="H965" s="21" t="s">
        <v>4596</v>
      </c>
    </row>
    <row r="966" spans="1:8" x14ac:dyDescent="0.2">
      <c r="A966" s="3">
        <v>6206</v>
      </c>
      <c r="B966" s="3" t="s">
        <v>1022</v>
      </c>
      <c r="C966" s="3" t="s">
        <v>1022</v>
      </c>
      <c r="D966" s="3" t="s">
        <v>932</v>
      </c>
      <c r="E966" s="3" t="str">
        <v>Wittinsburg</v>
      </c>
      <c r="G966" s="21">
        <v>3233</v>
      </c>
      <c r="H966" s="21" t="s">
        <v>4596</v>
      </c>
    </row>
    <row r="967" spans="1:8" x14ac:dyDescent="0.2">
      <c r="A967" s="3">
        <v>6207</v>
      </c>
      <c r="B967" s="3" t="s">
        <v>1024</v>
      </c>
      <c r="C967" s="3" t="s">
        <v>1024</v>
      </c>
      <c r="D967" s="3" t="s">
        <v>932</v>
      </c>
      <c r="E967" s="3" t="str">
        <v>Zeglingen</v>
      </c>
      <c r="G967" s="21">
        <v>3234</v>
      </c>
      <c r="H967" s="21" t="s">
        <v>4599</v>
      </c>
    </row>
    <row r="968" spans="1:8" x14ac:dyDescent="0.2">
      <c r="A968" s="3">
        <v>6208</v>
      </c>
      <c r="B968" s="3" t="s">
        <v>1025</v>
      </c>
      <c r="C968" s="3" t="s">
        <v>1026</v>
      </c>
      <c r="D968" s="3" t="s">
        <v>932</v>
      </c>
      <c r="E968" s="3" t="str">
        <v>Zunzgen</v>
      </c>
      <c r="G968" s="21">
        <v>3235</v>
      </c>
      <c r="H968" s="21" t="s">
        <v>4599</v>
      </c>
    </row>
    <row r="969" spans="1:8" x14ac:dyDescent="0.2">
      <c r="A969" s="3">
        <v>5735</v>
      </c>
      <c r="B969" s="3" t="s">
        <v>1027</v>
      </c>
      <c r="C969" s="3" t="s">
        <v>1028</v>
      </c>
      <c r="D969" s="3" t="s">
        <v>932</v>
      </c>
      <c r="E969" s="3" t="str">
        <v>Arboldswil</v>
      </c>
      <c r="G969" s="21">
        <v>3236</v>
      </c>
      <c r="H969" s="21" t="s">
        <v>4596</v>
      </c>
    </row>
    <row r="970" spans="1:8" x14ac:dyDescent="0.2">
      <c r="A970" s="3">
        <v>6221</v>
      </c>
      <c r="B970" s="3" t="s">
        <v>1029</v>
      </c>
      <c r="C970" s="3" t="s">
        <v>1028</v>
      </c>
      <c r="D970" s="3" t="s">
        <v>932</v>
      </c>
      <c r="E970" s="3" t="str">
        <v>Bennwil</v>
      </c>
      <c r="G970" s="21">
        <v>3237</v>
      </c>
      <c r="H970" s="21" t="s">
        <v>4599</v>
      </c>
    </row>
    <row r="971" spans="1:8" x14ac:dyDescent="0.2">
      <c r="A971" s="3">
        <v>6017</v>
      </c>
      <c r="B971" s="3" t="s">
        <v>1030</v>
      </c>
      <c r="C971" s="3" t="s">
        <v>1030</v>
      </c>
      <c r="D971" s="3" t="s">
        <v>932</v>
      </c>
      <c r="E971" s="3" t="str">
        <v>Bretzwil</v>
      </c>
      <c r="G971" s="21">
        <v>3238</v>
      </c>
      <c r="H971" s="21" t="s">
        <v>4596</v>
      </c>
    </row>
    <row r="972" spans="1:8" x14ac:dyDescent="0.2">
      <c r="A972" s="3">
        <v>6019</v>
      </c>
      <c r="B972" s="3" t="s">
        <v>1031</v>
      </c>
      <c r="C972" s="3" t="s">
        <v>1030</v>
      </c>
      <c r="D972" s="3" t="s">
        <v>932</v>
      </c>
      <c r="E972" s="3" t="str">
        <v>Diegten</v>
      </c>
      <c r="G972" s="21">
        <v>3250</v>
      </c>
      <c r="H972" s="21" t="s">
        <v>4599</v>
      </c>
    </row>
    <row r="973" spans="1:8" x14ac:dyDescent="0.2">
      <c r="A973" s="3">
        <v>6214</v>
      </c>
      <c r="B973" s="3" t="s">
        <v>1032</v>
      </c>
      <c r="C973" s="3" t="s">
        <v>1032</v>
      </c>
      <c r="D973" s="3" t="s">
        <v>932</v>
      </c>
      <c r="E973" s="3" t="str">
        <v>Eptingen</v>
      </c>
      <c r="G973" s="21">
        <v>3251</v>
      </c>
      <c r="H973" s="21" t="s">
        <v>4599</v>
      </c>
    </row>
    <row r="974" spans="1:8" x14ac:dyDescent="0.2">
      <c r="A974" s="3">
        <v>6231</v>
      </c>
      <c r="B974" s="3" t="s">
        <v>1033</v>
      </c>
      <c r="C974" s="3" t="s">
        <v>1033</v>
      </c>
      <c r="D974" s="3" t="s">
        <v>932</v>
      </c>
      <c r="E974" s="3" t="str">
        <v>Hölstein</v>
      </c>
      <c r="G974" s="21">
        <v>3252</v>
      </c>
      <c r="H974" s="21" t="s">
        <v>4599</v>
      </c>
    </row>
    <row r="975" spans="1:8" x14ac:dyDescent="0.2">
      <c r="A975" s="3">
        <v>6204</v>
      </c>
      <c r="B975" s="3" t="s">
        <v>1034</v>
      </c>
      <c r="C975" s="3" t="s">
        <v>1034</v>
      </c>
      <c r="D975" s="3" t="s">
        <v>932</v>
      </c>
      <c r="E975" s="3" t="str">
        <v>Lampenberg</v>
      </c>
      <c r="G975" s="21">
        <v>3253</v>
      </c>
      <c r="H975" s="21" t="s">
        <v>4599</v>
      </c>
    </row>
    <row r="976" spans="1:8" x14ac:dyDescent="0.2">
      <c r="A976" s="3">
        <v>6210</v>
      </c>
      <c r="B976" s="3" t="s">
        <v>1035</v>
      </c>
      <c r="C976" s="3" t="s">
        <v>1035</v>
      </c>
      <c r="D976" s="3" t="s">
        <v>932</v>
      </c>
      <c r="E976" s="3" t="str">
        <v>Langenbruck</v>
      </c>
      <c r="G976" s="21">
        <v>3254</v>
      </c>
      <c r="H976" s="21" t="s">
        <v>4599</v>
      </c>
    </row>
    <row r="977" spans="1:8" x14ac:dyDescent="0.2">
      <c r="A977" s="3">
        <v>6234</v>
      </c>
      <c r="B977" s="3" t="s">
        <v>1036</v>
      </c>
      <c r="C977" s="3" t="s">
        <v>1036</v>
      </c>
      <c r="D977" s="3" t="s">
        <v>932</v>
      </c>
      <c r="E977" s="3" t="str">
        <v>Lauwil</v>
      </c>
      <c r="G977" s="21">
        <v>3255</v>
      </c>
      <c r="H977" s="21" t="s">
        <v>4599</v>
      </c>
    </row>
    <row r="978" spans="1:8" x14ac:dyDescent="0.2">
      <c r="A978" s="3">
        <v>6234</v>
      </c>
      <c r="B978" s="3" t="s">
        <v>1037</v>
      </c>
      <c r="C978" s="3" t="s">
        <v>1036</v>
      </c>
      <c r="D978" s="3" t="s">
        <v>932</v>
      </c>
      <c r="E978" s="3" t="str">
        <v>Liedertswil</v>
      </c>
      <c r="G978" s="21">
        <v>3256</v>
      </c>
      <c r="H978" s="21" t="s">
        <v>4599</v>
      </c>
    </row>
    <row r="979" spans="1:8" x14ac:dyDescent="0.2">
      <c r="A979" s="3">
        <v>6235</v>
      </c>
      <c r="B979" s="3" t="s">
        <v>1038</v>
      </c>
      <c r="C979" s="3" t="s">
        <v>1036</v>
      </c>
      <c r="D979" s="3" t="s">
        <v>932</v>
      </c>
      <c r="E979" s="3" t="str">
        <v>Niederdorf</v>
      </c>
      <c r="G979" s="21">
        <v>3257</v>
      </c>
      <c r="H979" s="21" t="s">
        <v>4599</v>
      </c>
    </row>
    <row r="980" spans="1:8" x14ac:dyDescent="0.2">
      <c r="A980" s="3">
        <v>6236</v>
      </c>
      <c r="B980" s="3" t="s">
        <v>1039</v>
      </c>
      <c r="C980" s="3" t="s">
        <v>1036</v>
      </c>
      <c r="D980" s="3" t="s">
        <v>932</v>
      </c>
      <c r="E980" s="3" t="str">
        <v>Oberdorf (BL)</v>
      </c>
      <c r="G980" s="21">
        <v>3262</v>
      </c>
      <c r="H980" s="21" t="s">
        <v>4599</v>
      </c>
    </row>
    <row r="981" spans="1:8" x14ac:dyDescent="0.2">
      <c r="A981" s="3">
        <v>6110</v>
      </c>
      <c r="B981" s="3" t="s">
        <v>1040</v>
      </c>
      <c r="C981" s="3" t="s">
        <v>1040</v>
      </c>
      <c r="D981" s="3" t="s">
        <v>932</v>
      </c>
      <c r="E981" s="3" t="str">
        <v>Reigoldswil</v>
      </c>
      <c r="G981" s="21">
        <v>3263</v>
      </c>
      <c r="H981" s="21" t="s">
        <v>4599</v>
      </c>
    </row>
    <row r="982" spans="1:8" x14ac:dyDescent="0.2">
      <c r="A982" s="3">
        <v>6114</v>
      </c>
      <c r="B982" s="3" t="s">
        <v>1041</v>
      </c>
      <c r="C982" s="3" t="s">
        <v>1040</v>
      </c>
      <c r="D982" s="3" t="s">
        <v>932</v>
      </c>
      <c r="E982" s="3" t="str">
        <v>Titterten</v>
      </c>
      <c r="G982" s="21">
        <v>3264</v>
      </c>
      <c r="H982" s="21" t="s">
        <v>4599</v>
      </c>
    </row>
    <row r="983" spans="1:8" x14ac:dyDescent="0.2">
      <c r="A983" s="3">
        <v>6248</v>
      </c>
      <c r="B983" s="3" t="s">
        <v>1042</v>
      </c>
      <c r="C983" s="3" t="s">
        <v>1042</v>
      </c>
      <c r="D983" s="3" t="s">
        <v>932</v>
      </c>
      <c r="E983" s="3" t="str">
        <v>Waldenburg</v>
      </c>
      <c r="G983" s="21">
        <v>3266</v>
      </c>
      <c r="H983" s="21" t="s">
        <v>4599</v>
      </c>
    </row>
    <row r="984" spans="1:8" x14ac:dyDescent="0.2">
      <c r="A984" s="3">
        <v>6147</v>
      </c>
      <c r="B984" s="3" t="s">
        <v>1043</v>
      </c>
      <c r="C984" s="3" t="s">
        <v>1043</v>
      </c>
      <c r="D984" s="3" t="s">
        <v>932</v>
      </c>
      <c r="E984" s="3" t="str">
        <v>Gächlingen</v>
      </c>
      <c r="G984" s="21">
        <v>3267</v>
      </c>
      <c r="H984" s="21" t="s">
        <v>4599</v>
      </c>
    </row>
    <row r="985" spans="1:8" x14ac:dyDescent="0.2">
      <c r="A985" s="3">
        <v>6245</v>
      </c>
      <c r="B985" s="3" t="s">
        <v>1044</v>
      </c>
      <c r="C985" s="3" t="s">
        <v>1045</v>
      </c>
      <c r="D985" s="3" t="s">
        <v>932</v>
      </c>
      <c r="E985" s="3" t="str">
        <v>Löhningen</v>
      </c>
      <c r="G985" s="21">
        <v>3268</v>
      </c>
      <c r="H985" s="21" t="s">
        <v>4599</v>
      </c>
    </row>
    <row r="986" spans="1:8" x14ac:dyDescent="0.2">
      <c r="A986" s="3">
        <v>6246</v>
      </c>
      <c r="B986" s="3" t="s">
        <v>1045</v>
      </c>
      <c r="C986" s="3" t="s">
        <v>1045</v>
      </c>
      <c r="D986" s="3" t="s">
        <v>932</v>
      </c>
      <c r="E986" s="3" t="str">
        <v>Neunkirch</v>
      </c>
      <c r="G986" s="21">
        <v>3270</v>
      </c>
      <c r="H986" s="21" t="s">
        <v>4599</v>
      </c>
    </row>
    <row r="987" spans="1:8" x14ac:dyDescent="0.2">
      <c r="A987" s="3">
        <v>6211</v>
      </c>
      <c r="B987" s="3" t="s">
        <v>1046</v>
      </c>
      <c r="C987" s="3" t="s">
        <v>1047</v>
      </c>
      <c r="D987" s="3" t="s">
        <v>932</v>
      </c>
      <c r="E987" s="3" t="str">
        <v>Büttenhardt</v>
      </c>
      <c r="G987" s="21">
        <v>3271</v>
      </c>
      <c r="H987" s="21" t="s">
        <v>4599</v>
      </c>
    </row>
    <row r="988" spans="1:8" x14ac:dyDescent="0.2">
      <c r="A988" s="3">
        <v>6252</v>
      </c>
      <c r="B988" s="3" t="s">
        <v>1047</v>
      </c>
      <c r="C988" s="3" t="s">
        <v>1047</v>
      </c>
      <c r="D988" s="3" t="s">
        <v>932</v>
      </c>
      <c r="E988" s="3" t="str">
        <v>Dörflingen</v>
      </c>
      <c r="G988" s="21">
        <v>3272</v>
      </c>
      <c r="H988" s="21" t="s">
        <v>4599</v>
      </c>
    </row>
    <row r="989" spans="1:8" x14ac:dyDescent="0.2">
      <c r="A989" s="3">
        <v>6253</v>
      </c>
      <c r="B989" s="3" t="s">
        <v>1048</v>
      </c>
      <c r="C989" s="3" t="s">
        <v>1047</v>
      </c>
      <c r="D989" s="3" t="s">
        <v>932</v>
      </c>
      <c r="E989" s="3" t="str">
        <v>Lohn (SH)</v>
      </c>
      <c r="G989" s="21">
        <v>3273</v>
      </c>
      <c r="H989" s="21" t="s">
        <v>4599</v>
      </c>
    </row>
    <row r="990" spans="1:8" x14ac:dyDescent="0.2">
      <c r="A990" s="3">
        <v>6243</v>
      </c>
      <c r="B990" s="3" t="s">
        <v>1049</v>
      </c>
      <c r="C990" s="3" t="s">
        <v>1049</v>
      </c>
      <c r="D990" s="3" t="s">
        <v>932</v>
      </c>
      <c r="E990" s="3" t="str">
        <v>Stetten (SH)</v>
      </c>
      <c r="G990" s="21">
        <v>3274</v>
      </c>
      <c r="H990" s="21" t="s">
        <v>4599</v>
      </c>
    </row>
    <row r="991" spans="1:8" x14ac:dyDescent="0.2">
      <c r="A991" s="3">
        <v>6217</v>
      </c>
      <c r="B991" s="3" t="s">
        <v>1050</v>
      </c>
      <c r="C991" s="3" t="s">
        <v>1051</v>
      </c>
      <c r="D991" s="3" t="s">
        <v>932</v>
      </c>
      <c r="E991" s="3" t="str">
        <v>Thayngen</v>
      </c>
      <c r="G991" s="21">
        <v>3280</v>
      </c>
      <c r="H991" s="21" t="s">
        <v>4596</v>
      </c>
    </row>
    <row r="992" spans="1:8" x14ac:dyDescent="0.2">
      <c r="A992" s="3">
        <v>6218</v>
      </c>
      <c r="B992" s="3" t="s">
        <v>1051</v>
      </c>
      <c r="C992" s="3" t="s">
        <v>1051</v>
      </c>
      <c r="D992" s="3" t="s">
        <v>932</v>
      </c>
      <c r="E992" s="3" t="str">
        <v>Bargen (SH)</v>
      </c>
      <c r="G992" s="21">
        <v>3282</v>
      </c>
      <c r="H992" s="21" t="s">
        <v>4599</v>
      </c>
    </row>
    <row r="993" spans="1:8" x14ac:dyDescent="0.2">
      <c r="A993" s="3">
        <v>6145</v>
      </c>
      <c r="B993" s="3" t="s">
        <v>1052</v>
      </c>
      <c r="C993" s="3" t="s">
        <v>1053</v>
      </c>
      <c r="D993" s="3" t="s">
        <v>932</v>
      </c>
      <c r="E993" s="3" t="str">
        <v>Beringen</v>
      </c>
      <c r="G993" s="21">
        <v>3283</v>
      </c>
      <c r="H993" s="21" t="s">
        <v>4599</v>
      </c>
    </row>
    <row r="994" spans="1:8" x14ac:dyDescent="0.2">
      <c r="A994" s="3">
        <v>6146</v>
      </c>
      <c r="B994" s="3" t="s">
        <v>1054</v>
      </c>
      <c r="C994" s="3" t="s">
        <v>1054</v>
      </c>
      <c r="D994" s="3" t="s">
        <v>932</v>
      </c>
      <c r="E994" s="3" t="str">
        <v>Buchberg</v>
      </c>
      <c r="G994" s="21">
        <v>3284</v>
      </c>
      <c r="H994" s="21" t="s">
        <v>4599</v>
      </c>
    </row>
    <row r="995" spans="1:8" x14ac:dyDescent="0.2">
      <c r="A995" s="3">
        <v>6133</v>
      </c>
      <c r="B995" s="3" t="s">
        <v>1055</v>
      </c>
      <c r="C995" s="3" t="s">
        <v>1056</v>
      </c>
      <c r="D995" s="3" t="s">
        <v>932</v>
      </c>
      <c r="E995" s="3" t="str">
        <v>Merishausen</v>
      </c>
      <c r="G995" s="21">
        <v>3285</v>
      </c>
      <c r="H995" s="21" t="s">
        <v>4596</v>
      </c>
    </row>
    <row r="996" spans="1:8" x14ac:dyDescent="0.2">
      <c r="A996" s="3">
        <v>6154</v>
      </c>
      <c r="B996" s="3" t="s">
        <v>1057</v>
      </c>
      <c r="C996" s="3" t="s">
        <v>1058</v>
      </c>
      <c r="D996" s="3" t="s">
        <v>932</v>
      </c>
      <c r="E996" s="3" t="str">
        <v>Neuhausen am Rheinfall</v>
      </c>
      <c r="G996" s="21">
        <v>3286</v>
      </c>
      <c r="H996" s="21" t="s">
        <v>4596</v>
      </c>
    </row>
    <row r="997" spans="1:8" x14ac:dyDescent="0.2">
      <c r="A997" s="3">
        <v>6156</v>
      </c>
      <c r="B997" s="3" t="s">
        <v>1058</v>
      </c>
      <c r="C997" s="3" t="s">
        <v>1058</v>
      </c>
      <c r="D997" s="3" t="s">
        <v>932</v>
      </c>
      <c r="E997" s="3" t="str">
        <v>Rüdlingen</v>
      </c>
      <c r="G997" s="21">
        <v>3292</v>
      </c>
      <c r="H997" s="21" t="s">
        <v>4599</v>
      </c>
    </row>
    <row r="998" spans="1:8" x14ac:dyDescent="0.2">
      <c r="A998" s="3">
        <v>6156</v>
      </c>
      <c r="B998" s="3" t="s">
        <v>1059</v>
      </c>
      <c r="C998" s="3" t="s">
        <v>1058</v>
      </c>
      <c r="D998" s="3" t="s">
        <v>932</v>
      </c>
      <c r="E998" s="3" t="str">
        <v>Schaffhausen</v>
      </c>
      <c r="G998" s="21">
        <v>3293</v>
      </c>
      <c r="H998" s="21" t="s">
        <v>4599</v>
      </c>
    </row>
    <row r="999" spans="1:8" x14ac:dyDescent="0.2">
      <c r="A999" s="3">
        <v>6122</v>
      </c>
      <c r="B999" s="3" t="s">
        <v>1060</v>
      </c>
      <c r="C999" s="3" t="s">
        <v>1060</v>
      </c>
      <c r="D999" s="3" t="s">
        <v>932</v>
      </c>
      <c r="E999" s="3" t="str">
        <v>Beggingen</v>
      </c>
      <c r="G999" s="21">
        <v>3294</v>
      </c>
      <c r="H999" s="21" t="s">
        <v>4599</v>
      </c>
    </row>
    <row r="1000" spans="1:8" x14ac:dyDescent="0.2">
      <c r="A1000" s="3">
        <v>6123</v>
      </c>
      <c r="B1000" s="3" t="s">
        <v>1061</v>
      </c>
      <c r="C1000" s="3" t="s">
        <v>1060</v>
      </c>
      <c r="D1000" s="3" t="s">
        <v>932</v>
      </c>
      <c r="E1000" s="3" t="str">
        <v>Schleitheim</v>
      </c>
      <c r="G1000" s="21">
        <v>3295</v>
      </c>
      <c r="H1000" s="21" t="s">
        <v>4599</v>
      </c>
    </row>
    <row r="1001" spans="1:8" x14ac:dyDescent="0.2">
      <c r="A1001" s="3">
        <v>6125</v>
      </c>
      <c r="B1001" s="3" t="s">
        <v>1062</v>
      </c>
      <c r="C1001" s="3" t="s">
        <v>1060</v>
      </c>
      <c r="D1001" s="3" t="s">
        <v>932</v>
      </c>
      <c r="E1001" s="3" t="str">
        <v>Siblingen</v>
      </c>
      <c r="G1001" s="21">
        <v>3296</v>
      </c>
      <c r="H1001" s="21" t="s">
        <v>4599</v>
      </c>
    </row>
    <row r="1002" spans="1:8" x14ac:dyDescent="0.2">
      <c r="A1002" s="3">
        <v>6244</v>
      </c>
      <c r="B1002" s="3" t="s">
        <v>1063</v>
      </c>
      <c r="C1002" s="3" t="s">
        <v>1063</v>
      </c>
      <c r="D1002" s="3" t="s">
        <v>932</v>
      </c>
      <c r="E1002" s="3" t="str">
        <v>Buch (SH)</v>
      </c>
      <c r="G1002" s="21">
        <v>3297</v>
      </c>
      <c r="H1002" s="21" t="s">
        <v>4599</v>
      </c>
    </row>
    <row r="1003" spans="1:8" x14ac:dyDescent="0.2">
      <c r="A1003" s="3">
        <v>4915</v>
      </c>
      <c r="B1003" s="3" t="s">
        <v>1064</v>
      </c>
      <c r="C1003" s="3" t="s">
        <v>1065</v>
      </c>
      <c r="D1003" s="3" t="s">
        <v>932</v>
      </c>
      <c r="E1003" s="3" t="str">
        <v>Hemishofen</v>
      </c>
      <c r="G1003" s="21">
        <v>3298</v>
      </c>
      <c r="H1003" s="21" t="s">
        <v>4599</v>
      </c>
    </row>
    <row r="1004" spans="1:8" x14ac:dyDescent="0.2">
      <c r="A1004" s="3">
        <v>6264</v>
      </c>
      <c r="B1004" s="3" t="s">
        <v>1065</v>
      </c>
      <c r="C1004" s="3" t="s">
        <v>1065</v>
      </c>
      <c r="D1004" s="3" t="s">
        <v>932</v>
      </c>
      <c r="E1004" s="3" t="str">
        <v>Ramsen</v>
      </c>
      <c r="G1004" s="21">
        <v>3302</v>
      </c>
      <c r="H1004" s="21" t="s">
        <v>4599</v>
      </c>
    </row>
    <row r="1005" spans="1:8" x14ac:dyDescent="0.2">
      <c r="A1005" s="3">
        <v>6260</v>
      </c>
      <c r="B1005" s="3" t="s">
        <v>1066</v>
      </c>
      <c r="C1005" s="3" t="s">
        <v>1066</v>
      </c>
      <c r="D1005" s="3" t="s">
        <v>932</v>
      </c>
      <c r="E1005" s="3" t="str">
        <v>Stein am Rhein</v>
      </c>
      <c r="G1005" s="21">
        <v>3303</v>
      </c>
      <c r="H1005" s="21" t="s">
        <v>4599</v>
      </c>
    </row>
    <row r="1006" spans="1:8" x14ac:dyDescent="0.2">
      <c r="A1006" s="3">
        <v>6260</v>
      </c>
      <c r="B1006" s="3" t="s">
        <v>1067</v>
      </c>
      <c r="C1006" s="3" t="s">
        <v>1066</v>
      </c>
      <c r="D1006" s="3" t="s">
        <v>932</v>
      </c>
      <c r="E1006" s="3" t="str">
        <v>Hallau</v>
      </c>
      <c r="G1006" s="21">
        <v>3305</v>
      </c>
      <c r="H1006" s="21" t="s">
        <v>4599</v>
      </c>
    </row>
    <row r="1007" spans="1:8" x14ac:dyDescent="0.2">
      <c r="A1007" s="3">
        <v>6260</v>
      </c>
      <c r="B1007" s="3" t="s">
        <v>1068</v>
      </c>
      <c r="C1007" s="3" t="s">
        <v>1066</v>
      </c>
      <c r="D1007" s="3" t="s">
        <v>932</v>
      </c>
      <c r="E1007" s="3" t="str">
        <v>Oberhallau</v>
      </c>
      <c r="G1007" s="21">
        <v>3306</v>
      </c>
      <c r="H1007" s="21" t="s">
        <v>4599</v>
      </c>
    </row>
    <row r="1008" spans="1:8" x14ac:dyDescent="0.2">
      <c r="A1008" s="3">
        <v>6262</v>
      </c>
      <c r="B1008" s="3" t="s">
        <v>1069</v>
      </c>
      <c r="C1008" s="3" t="s">
        <v>1066</v>
      </c>
      <c r="D1008" s="3" t="s">
        <v>932</v>
      </c>
      <c r="E1008" s="3" t="str">
        <v>Trasadingen</v>
      </c>
      <c r="G1008" s="21">
        <v>3307</v>
      </c>
      <c r="H1008" s="21" t="s">
        <v>4599</v>
      </c>
    </row>
    <row r="1009" spans="1:8" x14ac:dyDescent="0.2">
      <c r="A1009" s="3">
        <v>6263</v>
      </c>
      <c r="B1009" s="3" t="s">
        <v>1070</v>
      </c>
      <c r="C1009" s="3" t="s">
        <v>1066</v>
      </c>
      <c r="D1009" s="3" t="s">
        <v>932</v>
      </c>
      <c r="E1009" s="3" t="str">
        <v>Wilchingen</v>
      </c>
      <c r="G1009" s="21">
        <v>3308</v>
      </c>
      <c r="H1009" s="21" t="s">
        <v>4599</v>
      </c>
    </row>
    <row r="1010" spans="1:8" x14ac:dyDescent="0.2">
      <c r="A1010" s="3">
        <v>6265</v>
      </c>
      <c r="B1010" s="3" t="s">
        <v>1071</v>
      </c>
      <c r="C1010" s="3" t="s">
        <v>1071</v>
      </c>
      <c r="D1010" s="3" t="s">
        <v>932</v>
      </c>
      <c r="E1010" s="3" t="str">
        <v>Herisau</v>
      </c>
      <c r="G1010" s="21">
        <v>3309</v>
      </c>
      <c r="H1010" s="21" t="s">
        <v>4599</v>
      </c>
    </row>
    <row r="1011" spans="1:8" x14ac:dyDescent="0.2">
      <c r="A1011" s="3">
        <v>6143</v>
      </c>
      <c r="B1011" s="3" t="s">
        <v>1072</v>
      </c>
      <c r="C1011" s="3" t="s">
        <v>1073</v>
      </c>
      <c r="D1011" s="3" t="s">
        <v>932</v>
      </c>
      <c r="E1011" s="3" t="str">
        <v>Hundwil</v>
      </c>
      <c r="G1011" s="21">
        <v>3312</v>
      </c>
      <c r="H1011" s="21" t="s">
        <v>4599</v>
      </c>
    </row>
    <row r="1012" spans="1:8" x14ac:dyDescent="0.2">
      <c r="A1012" s="3">
        <v>6247</v>
      </c>
      <c r="B1012" s="3" t="s">
        <v>1073</v>
      </c>
      <c r="C1012" s="3" t="s">
        <v>1073</v>
      </c>
      <c r="D1012" s="3" t="s">
        <v>932</v>
      </c>
      <c r="E1012" s="3" t="str">
        <v>Schönengrund</v>
      </c>
      <c r="G1012" s="21">
        <v>3313</v>
      </c>
      <c r="H1012" s="21" t="s">
        <v>4599</v>
      </c>
    </row>
    <row r="1013" spans="1:8" x14ac:dyDescent="0.2">
      <c r="A1013" s="3">
        <v>6153</v>
      </c>
      <c r="B1013" s="3" t="s">
        <v>1074</v>
      </c>
      <c r="C1013" s="3" t="s">
        <v>1074</v>
      </c>
      <c r="D1013" s="3" t="s">
        <v>932</v>
      </c>
      <c r="E1013" s="3" t="str">
        <v>Schwellbrunn</v>
      </c>
      <c r="G1013" s="21">
        <v>3314</v>
      </c>
      <c r="H1013" s="21" t="s">
        <v>4599</v>
      </c>
    </row>
    <row r="1014" spans="1:8" x14ac:dyDescent="0.2">
      <c r="A1014" s="3">
        <v>6242</v>
      </c>
      <c r="B1014" s="3" t="s">
        <v>1075</v>
      </c>
      <c r="C1014" s="3" t="s">
        <v>1075</v>
      </c>
      <c r="D1014" s="3" t="s">
        <v>932</v>
      </c>
      <c r="E1014" s="3" t="str">
        <v>Stein (AR)</v>
      </c>
      <c r="G1014" s="21">
        <v>3315</v>
      </c>
      <c r="H1014" s="21" t="s">
        <v>4599</v>
      </c>
    </row>
    <row r="1015" spans="1:8" x14ac:dyDescent="0.2">
      <c r="A1015" s="3">
        <v>4806</v>
      </c>
      <c r="B1015" s="3" t="s">
        <v>1076</v>
      </c>
      <c r="C1015" s="3" t="s">
        <v>1076</v>
      </c>
      <c r="D1015" s="3" t="s">
        <v>932</v>
      </c>
      <c r="E1015" s="3" t="str">
        <v>Urnäsch</v>
      </c>
      <c r="G1015" s="21">
        <v>3317</v>
      </c>
      <c r="H1015" s="21" t="s">
        <v>4599</v>
      </c>
    </row>
    <row r="1016" spans="1:8" x14ac:dyDescent="0.2">
      <c r="A1016" s="3">
        <v>6260</v>
      </c>
      <c r="B1016" s="3" t="s">
        <v>1077</v>
      </c>
      <c r="C1016" s="3" t="s">
        <v>1076</v>
      </c>
      <c r="D1016" s="3" t="s">
        <v>932</v>
      </c>
      <c r="E1016" s="3" t="str">
        <v>Waldstatt</v>
      </c>
      <c r="G1016" s="21">
        <v>3322</v>
      </c>
      <c r="H1016" s="21" t="s">
        <v>4599</v>
      </c>
    </row>
    <row r="1017" spans="1:8" x14ac:dyDescent="0.2">
      <c r="A1017" s="3">
        <v>6144</v>
      </c>
      <c r="B1017" s="3" t="s">
        <v>1078</v>
      </c>
      <c r="C1017" s="3" t="s">
        <v>1079</v>
      </c>
      <c r="D1017" s="3" t="s">
        <v>932</v>
      </c>
      <c r="E1017" s="3" t="str">
        <v>Bühler</v>
      </c>
      <c r="G1017" s="21">
        <v>3323</v>
      </c>
      <c r="H1017" s="21" t="s">
        <v>4599</v>
      </c>
    </row>
    <row r="1018" spans="1:8" x14ac:dyDescent="0.2">
      <c r="A1018" s="3">
        <v>6152</v>
      </c>
      <c r="B1018" s="3" t="s">
        <v>1080</v>
      </c>
      <c r="C1018" s="3" t="s">
        <v>1079</v>
      </c>
      <c r="D1018" s="3" t="s">
        <v>932</v>
      </c>
      <c r="E1018" s="3" t="str">
        <v>Gais</v>
      </c>
      <c r="G1018" s="21">
        <v>3324</v>
      </c>
      <c r="H1018" s="21" t="s">
        <v>4599</v>
      </c>
    </row>
    <row r="1019" spans="1:8" x14ac:dyDescent="0.2">
      <c r="A1019" s="3">
        <v>6126</v>
      </c>
      <c r="B1019" s="3" t="s">
        <v>1081</v>
      </c>
      <c r="C1019" s="3" t="s">
        <v>1082</v>
      </c>
      <c r="D1019" s="3" t="s">
        <v>932</v>
      </c>
      <c r="E1019" s="3" t="str">
        <v>Speicher</v>
      </c>
      <c r="G1019" s="21">
        <v>3325</v>
      </c>
      <c r="H1019" s="21" t="s">
        <v>4599</v>
      </c>
    </row>
    <row r="1020" spans="1:8" x14ac:dyDescent="0.2">
      <c r="A1020" s="3">
        <v>6130</v>
      </c>
      <c r="B1020" s="3" t="s">
        <v>1082</v>
      </c>
      <c r="C1020" s="3" t="s">
        <v>1082</v>
      </c>
      <c r="D1020" s="3" t="s">
        <v>932</v>
      </c>
      <c r="E1020" s="3" t="str">
        <v>Teufen (AR)</v>
      </c>
      <c r="G1020" s="21">
        <v>3326</v>
      </c>
      <c r="H1020" s="21" t="s">
        <v>4599</v>
      </c>
    </row>
    <row r="1021" spans="1:8" x14ac:dyDescent="0.2">
      <c r="A1021" s="3">
        <v>6132</v>
      </c>
      <c r="B1021" s="3" t="s">
        <v>1083</v>
      </c>
      <c r="C1021" s="3" t="s">
        <v>1082</v>
      </c>
      <c r="D1021" s="3" t="s">
        <v>932</v>
      </c>
      <c r="E1021" s="3" t="str">
        <v>Trogen</v>
      </c>
      <c r="G1021" s="21">
        <v>3360</v>
      </c>
      <c r="H1021" s="21" t="s">
        <v>4607</v>
      </c>
    </row>
    <row r="1022" spans="1:8" x14ac:dyDescent="0.2">
      <c r="A1022" s="3">
        <v>6142</v>
      </c>
      <c r="B1022" s="3" t="s">
        <v>1084</v>
      </c>
      <c r="C1022" s="3" t="s">
        <v>1082</v>
      </c>
      <c r="D1022" s="3" t="s">
        <v>932</v>
      </c>
      <c r="E1022" s="3" t="str">
        <v>Grub (AR)</v>
      </c>
      <c r="G1022" s="21">
        <v>3362</v>
      </c>
      <c r="H1022" s="21" t="s">
        <v>4607</v>
      </c>
    </row>
    <row r="1023" spans="1:8" x14ac:dyDescent="0.2">
      <c r="A1023" s="3">
        <v>6460</v>
      </c>
      <c r="B1023" s="3" t="s">
        <v>1085</v>
      </c>
      <c r="C1023" s="3" t="s">
        <v>1086</v>
      </c>
      <c r="D1023" s="3" t="s">
        <v>1087</v>
      </c>
      <c r="E1023" s="3" t="str">
        <v>Heiden</v>
      </c>
      <c r="G1023" s="21">
        <v>3363</v>
      </c>
      <c r="H1023" s="21" t="s">
        <v>4607</v>
      </c>
    </row>
    <row r="1024" spans="1:8" x14ac:dyDescent="0.2">
      <c r="A1024" s="3">
        <v>6490</v>
      </c>
      <c r="B1024" s="3" t="s">
        <v>1088</v>
      </c>
      <c r="C1024" s="3" t="s">
        <v>1088</v>
      </c>
      <c r="D1024" s="3" t="s">
        <v>1087</v>
      </c>
      <c r="E1024" s="3" t="str">
        <v>Lutzenberg</v>
      </c>
      <c r="G1024" s="21">
        <v>3365</v>
      </c>
      <c r="H1024" s="21" t="s">
        <v>4607</v>
      </c>
    </row>
    <row r="1025" spans="1:8" x14ac:dyDescent="0.2">
      <c r="A1025" s="3">
        <v>6468</v>
      </c>
      <c r="B1025" s="3" t="s">
        <v>1089</v>
      </c>
      <c r="C1025" s="3" t="s">
        <v>1089</v>
      </c>
      <c r="D1025" s="3" t="s">
        <v>1087</v>
      </c>
      <c r="E1025" s="3" t="str">
        <v>Rehetobel</v>
      </c>
      <c r="G1025" s="21">
        <v>3366</v>
      </c>
      <c r="H1025" s="21" t="s">
        <v>4607</v>
      </c>
    </row>
    <row r="1026" spans="1:8" x14ac:dyDescent="0.2">
      <c r="A1026" s="3">
        <v>6463</v>
      </c>
      <c r="B1026" s="3" t="s">
        <v>1090</v>
      </c>
      <c r="C1026" s="3" t="s">
        <v>1091</v>
      </c>
      <c r="D1026" s="3" t="s">
        <v>1087</v>
      </c>
      <c r="E1026" s="3" t="str">
        <v>Reute (AR)</v>
      </c>
      <c r="G1026" s="21">
        <v>3367</v>
      </c>
      <c r="H1026" s="21" t="s">
        <v>4607</v>
      </c>
    </row>
    <row r="1027" spans="1:8" x14ac:dyDescent="0.2">
      <c r="A1027" s="3">
        <v>6472</v>
      </c>
      <c r="B1027" s="3" t="s">
        <v>1092</v>
      </c>
      <c r="C1027" s="3" t="s">
        <v>1092</v>
      </c>
      <c r="D1027" s="3" t="s">
        <v>1087</v>
      </c>
      <c r="E1027" s="3" t="str">
        <v>Wald (AR)</v>
      </c>
      <c r="G1027" s="21">
        <v>3368</v>
      </c>
      <c r="H1027" s="21" t="s">
        <v>4607</v>
      </c>
    </row>
    <row r="1028" spans="1:8" x14ac:dyDescent="0.2">
      <c r="A1028" s="3">
        <v>6454</v>
      </c>
      <c r="B1028" s="3" t="s">
        <v>1093</v>
      </c>
      <c r="C1028" s="3" t="s">
        <v>1093</v>
      </c>
      <c r="D1028" s="3" t="s">
        <v>1087</v>
      </c>
      <c r="E1028" s="3" t="str">
        <v>Walzenhausen</v>
      </c>
      <c r="G1028" s="21">
        <v>3372</v>
      </c>
      <c r="H1028" s="21" t="s">
        <v>4607</v>
      </c>
    </row>
    <row r="1029" spans="1:8" x14ac:dyDescent="0.2">
      <c r="A1029" s="3">
        <v>6487</v>
      </c>
      <c r="B1029" s="3" t="s">
        <v>1094</v>
      </c>
      <c r="C1029" s="3" t="s">
        <v>1094</v>
      </c>
      <c r="D1029" s="3" t="s">
        <v>1087</v>
      </c>
      <c r="E1029" s="3" t="str">
        <v>Wolfhalden</v>
      </c>
      <c r="G1029" s="21">
        <v>3373</v>
      </c>
      <c r="H1029" s="21" t="s">
        <v>4607</v>
      </c>
    </row>
    <row r="1030" spans="1:8" x14ac:dyDescent="0.2">
      <c r="A1030" s="3">
        <v>6476</v>
      </c>
      <c r="B1030" s="3" t="s">
        <v>1095</v>
      </c>
      <c r="C1030" s="3" t="s">
        <v>1096</v>
      </c>
      <c r="D1030" s="3" t="s">
        <v>1087</v>
      </c>
      <c r="E1030" s="3" t="str">
        <v>Appenzell</v>
      </c>
      <c r="G1030" s="21">
        <v>3374</v>
      </c>
      <c r="H1030" s="21" t="s">
        <v>4607</v>
      </c>
    </row>
    <row r="1031" spans="1:8" x14ac:dyDescent="0.2">
      <c r="A1031" s="3">
        <v>6482</v>
      </c>
      <c r="B1031" s="3" t="s">
        <v>1096</v>
      </c>
      <c r="C1031" s="3" t="s">
        <v>1096</v>
      </c>
      <c r="D1031" s="3" t="s">
        <v>1087</v>
      </c>
      <c r="E1031" s="3" t="str">
        <v>Gonten</v>
      </c>
      <c r="G1031" s="21">
        <v>3375</v>
      </c>
      <c r="H1031" s="21" t="s">
        <v>4607</v>
      </c>
    </row>
    <row r="1032" spans="1:8" x14ac:dyDescent="0.2">
      <c r="A1032" s="3">
        <v>6493</v>
      </c>
      <c r="B1032" s="3" t="s">
        <v>1097</v>
      </c>
      <c r="C1032" s="3" t="s">
        <v>1097</v>
      </c>
      <c r="D1032" s="3" t="s">
        <v>1087</v>
      </c>
      <c r="E1032" s="3" t="str">
        <v>Schlatt-Haslen</v>
      </c>
      <c r="G1032" s="21">
        <v>3376</v>
      </c>
      <c r="H1032" s="21" t="s">
        <v>4607</v>
      </c>
    </row>
    <row r="1033" spans="1:8" x14ac:dyDescent="0.2">
      <c r="A1033" s="3">
        <v>6461</v>
      </c>
      <c r="B1033" s="3" t="s">
        <v>1098</v>
      </c>
      <c r="C1033" s="3" t="s">
        <v>1098</v>
      </c>
      <c r="D1033" s="3" t="s">
        <v>1087</v>
      </c>
      <c r="E1033" s="3" t="str">
        <v>Oberegg</v>
      </c>
      <c r="G1033" s="21">
        <v>3377</v>
      </c>
      <c r="H1033" s="21" t="s">
        <v>4607</v>
      </c>
    </row>
    <row r="1034" spans="1:8" x14ac:dyDescent="0.2">
      <c r="A1034" s="3">
        <v>6491</v>
      </c>
      <c r="B1034" s="3" t="s">
        <v>1099</v>
      </c>
      <c r="C1034" s="3" t="s">
        <v>1099</v>
      </c>
      <c r="D1034" s="3" t="s">
        <v>1087</v>
      </c>
      <c r="E1034" s="3" t="str">
        <v>Schwende-Rüte</v>
      </c>
      <c r="G1034" s="21">
        <v>3380</v>
      </c>
      <c r="H1034" s="21" t="s">
        <v>4607</v>
      </c>
    </row>
    <row r="1035" spans="1:8" x14ac:dyDescent="0.2">
      <c r="A1035" s="3">
        <v>6467</v>
      </c>
      <c r="B1035" s="3" t="s">
        <v>1100</v>
      </c>
      <c r="C1035" s="3" t="s">
        <v>1100</v>
      </c>
      <c r="D1035" s="3" t="s">
        <v>1087</v>
      </c>
      <c r="E1035" s="3" t="str">
        <v>Häggenschwil</v>
      </c>
      <c r="G1035" s="21">
        <v>3400</v>
      </c>
      <c r="H1035" s="21" t="s">
        <v>4599</v>
      </c>
    </row>
    <row r="1036" spans="1:8" x14ac:dyDescent="0.2">
      <c r="A1036" s="3">
        <v>6469</v>
      </c>
      <c r="B1036" s="3" t="s">
        <v>1101</v>
      </c>
      <c r="C1036" s="3" t="s">
        <v>1100</v>
      </c>
      <c r="D1036" s="3" t="s">
        <v>1087</v>
      </c>
      <c r="E1036" s="3" t="str">
        <v>Muolen</v>
      </c>
      <c r="G1036" s="21">
        <v>3412</v>
      </c>
      <c r="H1036" s="21" t="s">
        <v>4599</v>
      </c>
    </row>
    <row r="1037" spans="1:8" x14ac:dyDescent="0.2">
      <c r="A1037" s="3">
        <v>6462</v>
      </c>
      <c r="B1037" s="3" t="s">
        <v>1102</v>
      </c>
      <c r="C1037" s="3" t="s">
        <v>1103</v>
      </c>
      <c r="D1037" s="3" t="s">
        <v>1087</v>
      </c>
      <c r="E1037" s="3" t="str">
        <v>St. Gallen</v>
      </c>
      <c r="G1037" s="21">
        <v>3413</v>
      </c>
      <c r="H1037" s="21" t="s">
        <v>4599</v>
      </c>
    </row>
    <row r="1038" spans="1:8" x14ac:dyDescent="0.2">
      <c r="A1038" s="3">
        <v>6466</v>
      </c>
      <c r="B1038" s="3" t="s">
        <v>1104</v>
      </c>
      <c r="C1038" s="3" t="s">
        <v>1103</v>
      </c>
      <c r="D1038" s="3" t="s">
        <v>1087</v>
      </c>
      <c r="E1038" s="3" t="str">
        <v>Wittenbach</v>
      </c>
      <c r="G1038" s="21">
        <v>3414</v>
      </c>
      <c r="H1038" s="21" t="s">
        <v>4599</v>
      </c>
    </row>
    <row r="1039" spans="1:8" x14ac:dyDescent="0.2">
      <c r="A1039" s="3">
        <v>6377</v>
      </c>
      <c r="B1039" s="3" t="s">
        <v>1105</v>
      </c>
      <c r="C1039" s="3" t="s">
        <v>1105</v>
      </c>
      <c r="D1039" s="3" t="s">
        <v>1087</v>
      </c>
      <c r="E1039" s="3" t="str">
        <v>Berg (SG)</v>
      </c>
      <c r="G1039" s="21">
        <v>3415</v>
      </c>
      <c r="H1039" s="21" t="s">
        <v>4599</v>
      </c>
    </row>
    <row r="1040" spans="1:8" x14ac:dyDescent="0.2">
      <c r="A1040" s="3">
        <v>6441</v>
      </c>
      <c r="B1040" s="3" t="s">
        <v>1106</v>
      </c>
      <c r="C1040" s="3" t="s">
        <v>1105</v>
      </c>
      <c r="D1040" s="3" t="s">
        <v>1087</v>
      </c>
      <c r="E1040" s="3" t="str">
        <v>Eggersriet</v>
      </c>
      <c r="G1040" s="21">
        <v>3416</v>
      </c>
      <c r="H1040" s="21" t="s">
        <v>4607</v>
      </c>
    </row>
    <row r="1041" spans="1:8" x14ac:dyDescent="0.2">
      <c r="A1041" s="3">
        <v>6473</v>
      </c>
      <c r="B1041" s="3" t="s">
        <v>1107</v>
      </c>
      <c r="C1041" s="3" t="s">
        <v>1107</v>
      </c>
      <c r="D1041" s="3" t="s">
        <v>1087</v>
      </c>
      <c r="E1041" s="3" t="str">
        <v>Goldach</v>
      </c>
      <c r="G1041" s="21">
        <v>3417</v>
      </c>
      <c r="H1041" s="21" t="s">
        <v>4599</v>
      </c>
    </row>
    <row r="1042" spans="1:8" x14ac:dyDescent="0.2">
      <c r="A1042" s="3">
        <v>6474</v>
      </c>
      <c r="B1042" s="3" t="s">
        <v>1108</v>
      </c>
      <c r="C1042" s="3" t="s">
        <v>1107</v>
      </c>
      <c r="D1042" s="3" t="s">
        <v>1087</v>
      </c>
      <c r="E1042" s="3" t="str">
        <v>Mörschwil</v>
      </c>
      <c r="G1042" s="21">
        <v>3418</v>
      </c>
      <c r="H1042" s="21" t="s">
        <v>4599</v>
      </c>
    </row>
    <row r="1043" spans="1:8" x14ac:dyDescent="0.2">
      <c r="A1043" s="3">
        <v>6475</v>
      </c>
      <c r="B1043" s="3" t="s">
        <v>1109</v>
      </c>
      <c r="C1043" s="3" t="s">
        <v>1107</v>
      </c>
      <c r="D1043" s="3" t="s">
        <v>1087</v>
      </c>
      <c r="E1043" s="3" t="str">
        <v>Rorschach</v>
      </c>
      <c r="G1043" s="21">
        <v>3419</v>
      </c>
      <c r="H1043" s="21" t="s">
        <v>4599</v>
      </c>
    </row>
    <row r="1044" spans="1:8" x14ac:dyDescent="0.2">
      <c r="A1044" s="3">
        <v>6452</v>
      </c>
      <c r="B1044" s="3" t="s">
        <v>1110</v>
      </c>
      <c r="C1044" s="3" t="s">
        <v>1110</v>
      </c>
      <c r="D1044" s="3" t="s">
        <v>1087</v>
      </c>
      <c r="E1044" s="3" t="str">
        <v>Rorschacherberg</v>
      </c>
      <c r="G1044" s="21">
        <v>3421</v>
      </c>
      <c r="H1044" s="21" t="s">
        <v>4599</v>
      </c>
    </row>
    <row r="1045" spans="1:8" x14ac:dyDescent="0.2">
      <c r="A1045" s="3">
        <v>6464</v>
      </c>
      <c r="B1045" s="3" t="s">
        <v>1111</v>
      </c>
      <c r="C1045" s="3" t="s">
        <v>1111</v>
      </c>
      <c r="D1045" s="3" t="s">
        <v>1087</v>
      </c>
      <c r="E1045" s="3" t="str">
        <v>Steinach</v>
      </c>
      <c r="G1045" s="21">
        <v>3422</v>
      </c>
      <c r="H1045" s="21" t="s">
        <v>4599</v>
      </c>
    </row>
    <row r="1046" spans="1:8" x14ac:dyDescent="0.2">
      <c r="A1046" s="3">
        <v>8751</v>
      </c>
      <c r="B1046" s="3" t="s">
        <v>1112</v>
      </c>
      <c r="C1046" s="3" t="s">
        <v>1111</v>
      </c>
      <c r="D1046" s="3" t="s">
        <v>1087</v>
      </c>
      <c r="E1046" s="3" t="str">
        <v>Tübach</v>
      </c>
      <c r="G1046" s="21">
        <v>3423</v>
      </c>
      <c r="H1046" s="21" t="s">
        <v>4599</v>
      </c>
    </row>
    <row r="1047" spans="1:8" x14ac:dyDescent="0.2">
      <c r="A1047" s="3">
        <v>6465</v>
      </c>
      <c r="B1047" s="3" t="s">
        <v>1113</v>
      </c>
      <c r="C1047" s="3" t="s">
        <v>1113</v>
      </c>
      <c r="D1047" s="3" t="s">
        <v>1087</v>
      </c>
      <c r="E1047" s="3" t="str">
        <v>Untereggen</v>
      </c>
      <c r="G1047" s="21">
        <v>3424</v>
      </c>
      <c r="H1047" s="21" t="s">
        <v>4599</v>
      </c>
    </row>
    <row r="1048" spans="1:8" x14ac:dyDescent="0.2">
      <c r="A1048" s="3">
        <v>6484</v>
      </c>
      <c r="B1048" s="3" t="s">
        <v>1114</v>
      </c>
      <c r="C1048" s="3" t="s">
        <v>1115</v>
      </c>
      <c r="D1048" s="3" t="s">
        <v>1087</v>
      </c>
      <c r="E1048" s="3" t="str">
        <v>Au (SG)</v>
      </c>
      <c r="G1048" s="21">
        <v>3425</v>
      </c>
      <c r="H1048" s="21" t="s">
        <v>4599</v>
      </c>
    </row>
    <row r="1049" spans="1:8" x14ac:dyDescent="0.2">
      <c r="A1049" s="3">
        <v>6485</v>
      </c>
      <c r="B1049" s="3" t="s">
        <v>1116</v>
      </c>
      <c r="C1049" s="3" t="s">
        <v>1115</v>
      </c>
      <c r="D1049" s="3" t="s">
        <v>1087</v>
      </c>
      <c r="E1049" s="3" t="str">
        <v>Balgach</v>
      </c>
      <c r="G1049" s="21">
        <v>3426</v>
      </c>
      <c r="H1049" s="21" t="s">
        <v>4599</v>
      </c>
    </row>
    <row r="1050" spans="1:8" x14ac:dyDescent="0.2">
      <c r="A1050" s="3">
        <v>8836</v>
      </c>
      <c r="B1050" s="3" t="s">
        <v>1117</v>
      </c>
      <c r="C1050" s="3" t="s">
        <v>1118</v>
      </c>
      <c r="D1050" s="3" t="s">
        <v>1119</v>
      </c>
      <c r="E1050" s="3" t="str">
        <v>Berneck</v>
      </c>
      <c r="G1050" s="21">
        <v>3427</v>
      </c>
      <c r="H1050" s="21" t="s">
        <v>4599</v>
      </c>
    </row>
    <row r="1051" spans="1:8" x14ac:dyDescent="0.2">
      <c r="A1051" s="3">
        <v>8840</v>
      </c>
      <c r="B1051" s="3" t="s">
        <v>1118</v>
      </c>
      <c r="C1051" s="3" t="s">
        <v>1118</v>
      </c>
      <c r="D1051" s="3" t="s">
        <v>1119</v>
      </c>
      <c r="E1051" s="3" t="str">
        <v>Diepoldsau</v>
      </c>
      <c r="G1051" s="21">
        <v>3428</v>
      </c>
      <c r="H1051" s="21" t="s">
        <v>4599</v>
      </c>
    </row>
    <row r="1052" spans="1:8" x14ac:dyDescent="0.2">
      <c r="A1052" s="3">
        <v>8840</v>
      </c>
      <c r="B1052" s="3" t="s">
        <v>1120</v>
      </c>
      <c r="C1052" s="3" t="s">
        <v>1118</v>
      </c>
      <c r="D1052" s="3" t="s">
        <v>1119</v>
      </c>
      <c r="E1052" s="3" t="str">
        <v>Rheineck</v>
      </c>
      <c r="G1052" s="21">
        <v>3429</v>
      </c>
      <c r="H1052" s="21" t="s">
        <v>4607</v>
      </c>
    </row>
    <row r="1053" spans="1:8" x14ac:dyDescent="0.2">
      <c r="A1053" s="3">
        <v>8841</v>
      </c>
      <c r="B1053" s="3" t="s">
        <v>1121</v>
      </c>
      <c r="C1053" s="3" t="s">
        <v>1118</v>
      </c>
      <c r="D1053" s="3" t="s">
        <v>1119</v>
      </c>
      <c r="E1053" s="3" t="str">
        <v>St. Margrethen</v>
      </c>
      <c r="G1053" s="21">
        <v>3432</v>
      </c>
      <c r="H1053" s="21" t="s">
        <v>4599</v>
      </c>
    </row>
    <row r="1054" spans="1:8" x14ac:dyDescent="0.2">
      <c r="A1054" s="3">
        <v>8844</v>
      </c>
      <c r="B1054" s="3" t="s">
        <v>1122</v>
      </c>
      <c r="C1054" s="3" t="s">
        <v>1118</v>
      </c>
      <c r="D1054" s="3" t="s">
        <v>1119</v>
      </c>
      <c r="E1054" s="3" t="str">
        <v>Thal</v>
      </c>
      <c r="G1054" s="21">
        <v>3433</v>
      </c>
      <c r="H1054" s="21" t="s">
        <v>4599</v>
      </c>
    </row>
    <row r="1055" spans="1:8" x14ac:dyDescent="0.2">
      <c r="A1055" s="3">
        <v>8846</v>
      </c>
      <c r="B1055" s="3" t="s">
        <v>1123</v>
      </c>
      <c r="C1055" s="3" t="s">
        <v>1118</v>
      </c>
      <c r="D1055" s="3" t="s">
        <v>1119</v>
      </c>
      <c r="E1055" s="3" t="str">
        <v>Widnau</v>
      </c>
      <c r="G1055" s="21">
        <v>3434</v>
      </c>
      <c r="H1055" s="21" t="s">
        <v>4599</v>
      </c>
    </row>
    <row r="1056" spans="1:8" x14ac:dyDescent="0.2">
      <c r="A1056" s="3">
        <v>8847</v>
      </c>
      <c r="B1056" s="3" t="s">
        <v>1124</v>
      </c>
      <c r="C1056" s="3" t="s">
        <v>1118</v>
      </c>
      <c r="D1056" s="3" t="s">
        <v>1119</v>
      </c>
      <c r="E1056" s="3" t="str">
        <v>Altstätten</v>
      </c>
      <c r="G1056" s="21">
        <v>3435</v>
      </c>
      <c r="H1056" s="21" t="s">
        <v>4599</v>
      </c>
    </row>
    <row r="1057" spans="1:8" x14ac:dyDescent="0.2">
      <c r="A1057" s="3">
        <v>6410</v>
      </c>
      <c r="B1057" s="3" t="s">
        <v>1125</v>
      </c>
      <c r="C1057" s="3" t="s">
        <v>1126</v>
      </c>
      <c r="D1057" s="3" t="s">
        <v>1119</v>
      </c>
      <c r="E1057" s="3" t="str">
        <v>Eichberg</v>
      </c>
      <c r="G1057" s="21">
        <v>3436</v>
      </c>
      <c r="H1057" s="21" t="s">
        <v>4599</v>
      </c>
    </row>
    <row r="1058" spans="1:8" x14ac:dyDescent="0.2">
      <c r="A1058" s="3">
        <v>6442</v>
      </c>
      <c r="B1058" s="3" t="s">
        <v>1126</v>
      </c>
      <c r="C1058" s="3" t="s">
        <v>1126</v>
      </c>
      <c r="D1058" s="3" t="s">
        <v>1119</v>
      </c>
      <c r="E1058" s="3" t="str">
        <v>Marbach (SG)</v>
      </c>
      <c r="G1058" s="21">
        <v>3437</v>
      </c>
      <c r="H1058" s="21" t="s">
        <v>4599</v>
      </c>
    </row>
    <row r="1059" spans="1:8" x14ac:dyDescent="0.2">
      <c r="A1059" s="3">
        <v>8834</v>
      </c>
      <c r="B1059" s="3" t="s">
        <v>1127</v>
      </c>
      <c r="C1059" s="3" t="s">
        <v>1128</v>
      </c>
      <c r="D1059" s="3" t="s">
        <v>1119</v>
      </c>
      <c r="E1059" s="3" t="str">
        <v>Oberriet (SG)</v>
      </c>
      <c r="G1059" s="21">
        <v>3438</v>
      </c>
      <c r="H1059" s="21" t="s">
        <v>4599</v>
      </c>
    </row>
    <row r="1060" spans="1:8" x14ac:dyDescent="0.2">
      <c r="A1060" s="3">
        <v>8835</v>
      </c>
      <c r="B1060" s="3" t="s">
        <v>1128</v>
      </c>
      <c r="C1060" s="3" t="s">
        <v>1128</v>
      </c>
      <c r="D1060" s="3" t="s">
        <v>1119</v>
      </c>
      <c r="E1060" s="3" t="str">
        <v>Rebstein</v>
      </c>
      <c r="G1060" s="21">
        <v>3439</v>
      </c>
      <c r="H1060" s="21" t="s">
        <v>4599</v>
      </c>
    </row>
    <row r="1061" spans="1:8" x14ac:dyDescent="0.2">
      <c r="A1061" s="3">
        <v>8640</v>
      </c>
      <c r="B1061" s="3" t="s">
        <v>1129</v>
      </c>
      <c r="C1061" s="3" t="s">
        <v>1130</v>
      </c>
      <c r="D1061" s="3" t="s">
        <v>1119</v>
      </c>
      <c r="E1061" s="3" t="str">
        <v>Rüthi (SG)</v>
      </c>
      <c r="G1061" s="21">
        <v>3452</v>
      </c>
      <c r="H1061" s="21" t="s">
        <v>4599</v>
      </c>
    </row>
    <row r="1062" spans="1:8" x14ac:dyDescent="0.2">
      <c r="A1062" s="3">
        <v>8806</v>
      </c>
      <c r="B1062" s="3" t="s">
        <v>1131</v>
      </c>
      <c r="C1062" s="3" t="s">
        <v>1130</v>
      </c>
      <c r="D1062" s="3" t="s">
        <v>1119</v>
      </c>
      <c r="E1062" s="3" t="str">
        <v>Buchs (SG)</v>
      </c>
      <c r="G1062" s="21">
        <v>3453</v>
      </c>
      <c r="H1062" s="21" t="s">
        <v>4599</v>
      </c>
    </row>
    <row r="1063" spans="1:8" x14ac:dyDescent="0.2">
      <c r="A1063" s="3">
        <v>8807</v>
      </c>
      <c r="B1063" s="3" t="s">
        <v>1130</v>
      </c>
      <c r="C1063" s="3" t="s">
        <v>1130</v>
      </c>
      <c r="D1063" s="3" t="s">
        <v>1119</v>
      </c>
      <c r="E1063" s="3" t="str">
        <v>Gams</v>
      </c>
      <c r="G1063" s="21">
        <v>3454</v>
      </c>
      <c r="H1063" s="21" t="s">
        <v>4599</v>
      </c>
    </row>
    <row r="1064" spans="1:8" x14ac:dyDescent="0.2">
      <c r="A1064" s="3">
        <v>8808</v>
      </c>
      <c r="B1064" s="3" t="s">
        <v>1132</v>
      </c>
      <c r="C1064" s="3" t="s">
        <v>1130</v>
      </c>
      <c r="D1064" s="3" t="s">
        <v>1119</v>
      </c>
      <c r="E1064" s="3" t="str">
        <v>Grabs</v>
      </c>
      <c r="G1064" s="21">
        <v>3455</v>
      </c>
      <c r="H1064" s="21" t="s">
        <v>4599</v>
      </c>
    </row>
    <row r="1065" spans="1:8" x14ac:dyDescent="0.2">
      <c r="A1065" s="3">
        <v>8832</v>
      </c>
      <c r="B1065" s="3" t="s">
        <v>1133</v>
      </c>
      <c r="C1065" s="3" t="s">
        <v>1130</v>
      </c>
      <c r="D1065" s="3" t="s">
        <v>1119</v>
      </c>
      <c r="E1065" s="3" t="str">
        <v>Sennwald</v>
      </c>
      <c r="G1065" s="21">
        <v>3456</v>
      </c>
      <c r="H1065" s="21" t="s">
        <v>4599</v>
      </c>
    </row>
    <row r="1066" spans="1:8" x14ac:dyDescent="0.2">
      <c r="A1066" s="3">
        <v>8832</v>
      </c>
      <c r="B1066" s="3" t="s">
        <v>1134</v>
      </c>
      <c r="C1066" s="3" t="s">
        <v>1130</v>
      </c>
      <c r="D1066" s="3" t="s">
        <v>1119</v>
      </c>
      <c r="E1066" s="3" t="str">
        <v>Sevelen</v>
      </c>
      <c r="G1066" s="21">
        <v>3457</v>
      </c>
      <c r="H1066" s="21" t="s">
        <v>4607</v>
      </c>
    </row>
    <row r="1067" spans="1:8" x14ac:dyDescent="0.2">
      <c r="A1067" s="3">
        <v>8832</v>
      </c>
      <c r="B1067" s="3" t="s">
        <v>1133</v>
      </c>
      <c r="C1067" s="3" t="s">
        <v>1133</v>
      </c>
      <c r="D1067" s="3" t="s">
        <v>1119</v>
      </c>
      <c r="E1067" s="3" t="str">
        <v>Wartau</v>
      </c>
      <c r="G1067" s="21">
        <v>3462</v>
      </c>
      <c r="H1067" s="21" t="s">
        <v>4607</v>
      </c>
    </row>
    <row r="1068" spans="1:8" x14ac:dyDescent="0.2">
      <c r="A1068" s="3">
        <v>6402</v>
      </c>
      <c r="B1068" s="3" t="s">
        <v>1135</v>
      </c>
      <c r="C1068" s="3" t="s">
        <v>1136</v>
      </c>
      <c r="D1068" s="3" t="s">
        <v>1119</v>
      </c>
      <c r="E1068" s="3" t="str">
        <v>Bad Ragaz</v>
      </c>
      <c r="G1068" s="21">
        <v>3463</v>
      </c>
      <c r="H1068" s="21" t="s">
        <v>4607</v>
      </c>
    </row>
    <row r="1069" spans="1:8" x14ac:dyDescent="0.2">
      <c r="A1069" s="3">
        <v>6403</v>
      </c>
      <c r="B1069" s="3" t="s">
        <v>1137</v>
      </c>
      <c r="C1069" s="3" t="s">
        <v>1136</v>
      </c>
      <c r="D1069" s="3" t="s">
        <v>1119</v>
      </c>
      <c r="E1069" s="3" t="str">
        <v>Flums</v>
      </c>
      <c r="G1069" s="21">
        <v>3464</v>
      </c>
      <c r="H1069" s="21" t="s">
        <v>4607</v>
      </c>
    </row>
    <row r="1070" spans="1:8" x14ac:dyDescent="0.2">
      <c r="A1070" s="3">
        <v>6405</v>
      </c>
      <c r="B1070" s="3" t="s">
        <v>1138</v>
      </c>
      <c r="C1070" s="3" t="s">
        <v>1136</v>
      </c>
      <c r="D1070" s="3" t="s">
        <v>1119</v>
      </c>
      <c r="E1070" s="3" t="str">
        <v>Mels</v>
      </c>
      <c r="G1070" s="21">
        <v>3465</v>
      </c>
      <c r="H1070" s="21" t="s">
        <v>4607</v>
      </c>
    </row>
    <row r="1071" spans="1:8" x14ac:dyDescent="0.2">
      <c r="A1071" s="3">
        <v>8852</v>
      </c>
      <c r="B1071" s="3" t="s">
        <v>1139</v>
      </c>
      <c r="C1071" s="3" t="s">
        <v>1139</v>
      </c>
      <c r="D1071" s="3" t="s">
        <v>1119</v>
      </c>
      <c r="E1071" s="3" t="str">
        <v>Pfäfers</v>
      </c>
      <c r="G1071" s="21">
        <v>3472</v>
      </c>
      <c r="H1071" s="21" t="s">
        <v>4607</v>
      </c>
    </row>
    <row r="1072" spans="1:8" x14ac:dyDescent="0.2">
      <c r="A1072" s="3">
        <v>8854</v>
      </c>
      <c r="B1072" s="3" t="s">
        <v>1140</v>
      </c>
      <c r="C1072" s="3" t="s">
        <v>1140</v>
      </c>
      <c r="D1072" s="3" t="s">
        <v>1119</v>
      </c>
      <c r="E1072" s="3" t="str">
        <v>Quarten</v>
      </c>
      <c r="G1072" s="21">
        <v>3473</v>
      </c>
      <c r="H1072" s="21" t="s">
        <v>4607</v>
      </c>
    </row>
    <row r="1073" spans="1:8" x14ac:dyDescent="0.2">
      <c r="A1073" s="3">
        <v>8858</v>
      </c>
      <c r="B1073" s="3" t="s">
        <v>1141</v>
      </c>
      <c r="C1073" s="3" t="s">
        <v>1141</v>
      </c>
      <c r="D1073" s="3" t="s">
        <v>1119</v>
      </c>
      <c r="E1073" s="3" t="str">
        <v>Sargans</v>
      </c>
      <c r="G1073" s="21">
        <v>3474</v>
      </c>
      <c r="H1073" s="21" t="s">
        <v>4607</v>
      </c>
    </row>
    <row r="1074" spans="1:8" x14ac:dyDescent="0.2">
      <c r="A1074" s="3">
        <v>8853</v>
      </c>
      <c r="B1074" s="3" t="s">
        <v>1142</v>
      </c>
      <c r="C1074" s="3" t="s">
        <v>1143</v>
      </c>
      <c r="D1074" s="3" t="s">
        <v>1119</v>
      </c>
      <c r="E1074" s="3" t="str">
        <v>Vilters-Wangs</v>
      </c>
      <c r="G1074" s="21">
        <v>3475</v>
      </c>
      <c r="H1074" s="21" t="s">
        <v>4607</v>
      </c>
    </row>
    <row r="1075" spans="1:8" x14ac:dyDescent="0.2">
      <c r="A1075" s="3">
        <v>8864</v>
      </c>
      <c r="B1075" s="3" t="s">
        <v>1144</v>
      </c>
      <c r="C1075" s="3" t="s">
        <v>1144</v>
      </c>
      <c r="D1075" s="3" t="s">
        <v>1119</v>
      </c>
      <c r="E1075" s="3" t="str">
        <v>Walenstadt</v>
      </c>
      <c r="G1075" s="21">
        <v>3476</v>
      </c>
      <c r="H1075" s="21" t="s">
        <v>4607</v>
      </c>
    </row>
    <row r="1076" spans="1:8" x14ac:dyDescent="0.2">
      <c r="A1076" s="3">
        <v>8854</v>
      </c>
      <c r="B1076" s="3" t="s">
        <v>1145</v>
      </c>
      <c r="C1076" s="3" t="s">
        <v>1146</v>
      </c>
      <c r="D1076" s="3" t="s">
        <v>1119</v>
      </c>
      <c r="E1076" s="3" t="str">
        <v>Amden</v>
      </c>
      <c r="G1076" s="21">
        <v>3503</v>
      </c>
      <c r="H1076" s="21" t="s">
        <v>4599</v>
      </c>
    </row>
    <row r="1077" spans="1:8" x14ac:dyDescent="0.2">
      <c r="A1077" s="3">
        <v>8862</v>
      </c>
      <c r="B1077" s="3" t="s">
        <v>1146</v>
      </c>
      <c r="C1077" s="3" t="s">
        <v>1146</v>
      </c>
      <c r="D1077" s="3" t="s">
        <v>1119</v>
      </c>
      <c r="E1077" s="3" t="str">
        <v>Benken (SG)</v>
      </c>
      <c r="G1077" s="21">
        <v>3504</v>
      </c>
      <c r="H1077" s="21" t="s">
        <v>4606</v>
      </c>
    </row>
    <row r="1078" spans="1:8" x14ac:dyDescent="0.2">
      <c r="A1078" s="3">
        <v>8863</v>
      </c>
      <c r="B1078" s="3" t="s">
        <v>1147</v>
      </c>
      <c r="C1078" s="3" t="s">
        <v>1146</v>
      </c>
      <c r="D1078" s="3" t="s">
        <v>1119</v>
      </c>
      <c r="E1078" s="3" t="str">
        <v>Kaltbrunn</v>
      </c>
      <c r="G1078" s="21">
        <v>3506</v>
      </c>
      <c r="H1078" s="21" t="s">
        <v>4606</v>
      </c>
    </row>
    <row r="1079" spans="1:8" x14ac:dyDescent="0.2">
      <c r="A1079" s="3">
        <v>8856</v>
      </c>
      <c r="B1079" s="3" t="s">
        <v>1148</v>
      </c>
      <c r="C1079" s="3" t="s">
        <v>1148</v>
      </c>
      <c r="D1079" s="3" t="s">
        <v>1119</v>
      </c>
      <c r="E1079" s="3" t="str">
        <v>Schänis</v>
      </c>
      <c r="G1079" s="21">
        <v>3507</v>
      </c>
      <c r="H1079" s="21" t="s">
        <v>4599</v>
      </c>
    </row>
    <row r="1080" spans="1:8" x14ac:dyDescent="0.2">
      <c r="A1080" s="3">
        <v>8857</v>
      </c>
      <c r="B1080" s="3" t="s">
        <v>1149</v>
      </c>
      <c r="C1080" s="3" t="s">
        <v>1149</v>
      </c>
      <c r="D1080" s="3" t="s">
        <v>1119</v>
      </c>
      <c r="E1080" s="3" t="str">
        <v>Weesen</v>
      </c>
      <c r="G1080" s="21">
        <v>3508</v>
      </c>
      <c r="H1080" s="21" t="s">
        <v>4599</v>
      </c>
    </row>
    <row r="1081" spans="1:8" x14ac:dyDescent="0.2">
      <c r="A1081" s="3">
        <v>8855</v>
      </c>
      <c r="B1081" s="3" t="s">
        <v>1150</v>
      </c>
      <c r="C1081" s="3" t="s">
        <v>1151</v>
      </c>
      <c r="D1081" s="3" t="s">
        <v>1119</v>
      </c>
      <c r="E1081" s="3" t="str">
        <v>Schmerikon</v>
      </c>
      <c r="G1081" s="21">
        <v>3510</v>
      </c>
      <c r="H1081" s="21" t="s">
        <v>4606</v>
      </c>
    </row>
    <row r="1082" spans="1:8" x14ac:dyDescent="0.2">
      <c r="A1082" s="3">
        <v>8849</v>
      </c>
      <c r="B1082" s="3" t="s">
        <v>1152</v>
      </c>
      <c r="C1082" s="3" t="s">
        <v>1152</v>
      </c>
      <c r="D1082" s="3" t="s">
        <v>1119</v>
      </c>
      <c r="E1082" s="3" t="str">
        <v>Uznach</v>
      </c>
      <c r="G1082" s="21">
        <v>3512</v>
      </c>
      <c r="H1082" s="21" t="s">
        <v>4599</v>
      </c>
    </row>
    <row r="1083" spans="1:8" x14ac:dyDescent="0.2">
      <c r="A1083" s="3">
        <v>6410</v>
      </c>
      <c r="B1083" s="3" t="s">
        <v>1153</v>
      </c>
      <c r="C1083" s="3" t="s">
        <v>1154</v>
      </c>
      <c r="D1083" s="3" t="s">
        <v>1119</v>
      </c>
      <c r="E1083" s="3" t="str">
        <v>Rapperswil-Jona</v>
      </c>
      <c r="G1083" s="21">
        <v>3513</v>
      </c>
      <c r="H1083" s="21" t="s">
        <v>4599</v>
      </c>
    </row>
    <row r="1084" spans="1:8" x14ac:dyDescent="0.2">
      <c r="A1084" s="3">
        <v>6410</v>
      </c>
      <c r="B1084" s="3" t="s">
        <v>1155</v>
      </c>
      <c r="C1084" s="3" t="s">
        <v>1154</v>
      </c>
      <c r="D1084" s="3" t="s">
        <v>1119</v>
      </c>
      <c r="E1084" s="3" t="str">
        <v>Gommiswald</v>
      </c>
      <c r="G1084" s="21">
        <v>3531</v>
      </c>
      <c r="H1084" s="21" t="s">
        <v>4599</v>
      </c>
    </row>
    <row r="1085" spans="1:8" x14ac:dyDescent="0.2">
      <c r="A1085" s="3">
        <v>6410</v>
      </c>
      <c r="B1085" s="3" t="s">
        <v>1156</v>
      </c>
      <c r="C1085" s="3" t="s">
        <v>1154</v>
      </c>
      <c r="D1085" s="3" t="s">
        <v>1119</v>
      </c>
      <c r="E1085" s="3" t="str">
        <v>Eschenbach (SG)</v>
      </c>
      <c r="G1085" s="21">
        <v>3532</v>
      </c>
      <c r="H1085" s="21" t="s">
        <v>4599</v>
      </c>
    </row>
    <row r="1086" spans="1:8" x14ac:dyDescent="0.2">
      <c r="A1086" s="3">
        <v>6410</v>
      </c>
      <c r="B1086" s="3" t="s">
        <v>1157</v>
      </c>
      <c r="C1086" s="3" t="s">
        <v>1154</v>
      </c>
      <c r="D1086" s="3" t="s">
        <v>1119</v>
      </c>
      <c r="E1086" s="3" t="str">
        <v>Ebnat-Kappel</v>
      </c>
      <c r="G1086" s="21">
        <v>3533</v>
      </c>
      <c r="H1086" s="21" t="s">
        <v>4599</v>
      </c>
    </row>
    <row r="1087" spans="1:8" x14ac:dyDescent="0.2">
      <c r="A1087" s="3">
        <v>6414</v>
      </c>
      <c r="B1087" s="3" t="s">
        <v>1158</v>
      </c>
      <c r="C1087" s="3" t="s">
        <v>1154</v>
      </c>
      <c r="D1087" s="3" t="s">
        <v>1119</v>
      </c>
      <c r="E1087" s="3" t="str">
        <v>Wildhaus-Alt St. Johann</v>
      </c>
      <c r="G1087" s="21">
        <v>3534</v>
      </c>
      <c r="H1087" s="21" t="s">
        <v>4599</v>
      </c>
    </row>
    <row r="1088" spans="1:8" x14ac:dyDescent="0.2">
      <c r="A1088" s="3">
        <v>6415</v>
      </c>
      <c r="B1088" s="3" t="s">
        <v>1154</v>
      </c>
      <c r="C1088" s="3" t="s">
        <v>1154</v>
      </c>
      <c r="D1088" s="3" t="s">
        <v>1119</v>
      </c>
      <c r="E1088" s="3" t="str">
        <v>Nesslau</v>
      </c>
      <c r="G1088" s="21">
        <v>3535</v>
      </c>
      <c r="H1088" s="21" t="s">
        <v>4599</v>
      </c>
    </row>
    <row r="1089" spans="1:8" x14ac:dyDescent="0.2">
      <c r="A1089" s="3">
        <v>6434</v>
      </c>
      <c r="B1089" s="3" t="s">
        <v>1159</v>
      </c>
      <c r="C1089" s="3" t="s">
        <v>1159</v>
      </c>
      <c r="D1089" s="3" t="s">
        <v>1119</v>
      </c>
      <c r="E1089" s="3" t="str">
        <v>Hemberg</v>
      </c>
      <c r="G1089" s="21">
        <v>3536</v>
      </c>
      <c r="H1089" s="21" t="s">
        <v>4599</v>
      </c>
    </row>
    <row r="1090" spans="1:8" x14ac:dyDescent="0.2">
      <c r="A1090" s="3">
        <v>6440</v>
      </c>
      <c r="B1090" s="3" t="s">
        <v>1160</v>
      </c>
      <c r="C1090" s="3" t="s">
        <v>1161</v>
      </c>
      <c r="D1090" s="3" t="s">
        <v>1119</v>
      </c>
      <c r="E1090" s="3" t="str">
        <v>Lichtensteig</v>
      </c>
      <c r="G1090" s="21">
        <v>3537</v>
      </c>
      <c r="H1090" s="21" t="s">
        <v>4599</v>
      </c>
    </row>
    <row r="1091" spans="1:8" x14ac:dyDescent="0.2">
      <c r="A1091" s="3">
        <v>6424</v>
      </c>
      <c r="B1091" s="3" t="s">
        <v>1162</v>
      </c>
      <c r="C1091" s="3" t="s">
        <v>1162</v>
      </c>
      <c r="D1091" s="3" t="s">
        <v>1119</v>
      </c>
      <c r="E1091" s="3" t="str">
        <v>Oberhelfenschwil</v>
      </c>
      <c r="G1091" s="21">
        <v>3538</v>
      </c>
      <c r="H1091" s="21" t="s">
        <v>4599</v>
      </c>
    </row>
    <row r="1092" spans="1:8" x14ac:dyDescent="0.2">
      <c r="A1092" s="3">
        <v>6433</v>
      </c>
      <c r="B1092" s="3" t="s">
        <v>1163</v>
      </c>
      <c r="C1092" s="3" t="s">
        <v>1164</v>
      </c>
      <c r="D1092" s="3" t="s">
        <v>1119</v>
      </c>
      <c r="E1092" s="3" t="str">
        <v>Neckertal</v>
      </c>
      <c r="G1092" s="21">
        <v>3543</v>
      </c>
      <c r="H1092" s="21" t="s">
        <v>4599</v>
      </c>
    </row>
    <row r="1093" spans="1:8" x14ac:dyDescent="0.2">
      <c r="A1093" s="3">
        <v>6443</v>
      </c>
      <c r="B1093" s="3" t="s">
        <v>1164</v>
      </c>
      <c r="C1093" s="3" t="s">
        <v>1164</v>
      </c>
      <c r="D1093" s="3" t="s">
        <v>1119</v>
      </c>
      <c r="E1093" s="3" t="str">
        <v>Wattwil</v>
      </c>
      <c r="G1093" s="21">
        <v>3550</v>
      </c>
      <c r="H1093" s="21" t="s">
        <v>4599</v>
      </c>
    </row>
    <row r="1094" spans="1:8" x14ac:dyDescent="0.2">
      <c r="A1094" s="3">
        <v>6436</v>
      </c>
      <c r="B1094" s="3" t="s">
        <v>1165</v>
      </c>
      <c r="C1094" s="3" t="s">
        <v>1165</v>
      </c>
      <c r="D1094" s="3" t="s">
        <v>1119</v>
      </c>
      <c r="E1094" s="3" t="str">
        <v>Kirchberg (SG)</v>
      </c>
      <c r="G1094" s="21">
        <v>3551</v>
      </c>
      <c r="H1094" s="21" t="s">
        <v>4599</v>
      </c>
    </row>
    <row r="1095" spans="1:8" x14ac:dyDescent="0.2">
      <c r="A1095" s="3">
        <v>6436</v>
      </c>
      <c r="B1095" s="3" t="s">
        <v>1166</v>
      </c>
      <c r="C1095" s="3" t="s">
        <v>1165</v>
      </c>
      <c r="D1095" s="3" t="s">
        <v>1119</v>
      </c>
      <c r="E1095" s="3" t="str">
        <v>Lütisburg</v>
      </c>
      <c r="G1095" s="21">
        <v>3552</v>
      </c>
      <c r="H1095" s="21" t="s">
        <v>4599</v>
      </c>
    </row>
    <row r="1096" spans="1:8" x14ac:dyDescent="0.2">
      <c r="A1096" s="3">
        <v>6436</v>
      </c>
      <c r="B1096" s="3" t="s">
        <v>1167</v>
      </c>
      <c r="C1096" s="3" t="s">
        <v>1165</v>
      </c>
      <c r="D1096" s="3" t="s">
        <v>1119</v>
      </c>
      <c r="E1096" s="3" t="str">
        <v>Mosnang</v>
      </c>
      <c r="G1096" s="21">
        <v>3553</v>
      </c>
      <c r="H1096" s="21" t="s">
        <v>4599</v>
      </c>
    </row>
    <row r="1097" spans="1:8" x14ac:dyDescent="0.2">
      <c r="A1097" s="3">
        <v>8843</v>
      </c>
      <c r="B1097" s="3" t="s">
        <v>1168</v>
      </c>
      <c r="C1097" s="3" t="s">
        <v>1168</v>
      </c>
      <c r="D1097" s="3" t="s">
        <v>1119</v>
      </c>
      <c r="E1097" s="3" t="str">
        <v>Bütschwil-Ganterschwil</v>
      </c>
      <c r="G1097" s="21">
        <v>3555</v>
      </c>
      <c r="H1097" s="21" t="s">
        <v>4599</v>
      </c>
    </row>
    <row r="1098" spans="1:8" x14ac:dyDescent="0.2">
      <c r="A1098" s="3">
        <v>6452</v>
      </c>
      <c r="B1098" s="3" t="s">
        <v>1169</v>
      </c>
      <c r="C1098" s="3" t="s">
        <v>1169</v>
      </c>
      <c r="D1098" s="3" t="s">
        <v>1119</v>
      </c>
      <c r="E1098" s="3" t="str">
        <v>Degersheim</v>
      </c>
      <c r="G1098" s="21">
        <v>3556</v>
      </c>
      <c r="H1098" s="21" t="s">
        <v>4599</v>
      </c>
    </row>
    <row r="1099" spans="1:8" x14ac:dyDescent="0.2">
      <c r="A1099" s="3">
        <v>6418</v>
      </c>
      <c r="B1099" s="3" t="s">
        <v>1170</v>
      </c>
      <c r="C1099" s="3" t="s">
        <v>1170</v>
      </c>
      <c r="D1099" s="3" t="s">
        <v>1119</v>
      </c>
      <c r="E1099" s="3" t="str">
        <v>Flawil</v>
      </c>
      <c r="G1099" s="21">
        <v>3557</v>
      </c>
      <c r="H1099" s="21" t="s">
        <v>4608</v>
      </c>
    </row>
    <row r="1100" spans="1:8" x14ac:dyDescent="0.2">
      <c r="A1100" s="3">
        <v>6417</v>
      </c>
      <c r="B1100" s="3" t="s">
        <v>1171</v>
      </c>
      <c r="C1100" s="3" t="s">
        <v>1171</v>
      </c>
      <c r="D1100" s="3" t="s">
        <v>1119</v>
      </c>
      <c r="E1100" s="3" t="str">
        <v>Jonschwil</v>
      </c>
      <c r="G1100" s="21">
        <v>3600</v>
      </c>
      <c r="H1100" s="21" t="s">
        <v>4606</v>
      </c>
    </row>
    <row r="1101" spans="1:8" x14ac:dyDescent="0.2">
      <c r="A1101" s="3">
        <v>6423</v>
      </c>
      <c r="B1101" s="3" t="s">
        <v>1172</v>
      </c>
      <c r="C1101" s="3" t="s">
        <v>1173</v>
      </c>
      <c r="D1101" s="3" t="s">
        <v>1119</v>
      </c>
      <c r="E1101" s="3" t="str">
        <v>Oberuzwil</v>
      </c>
      <c r="G1101" s="21">
        <v>3603</v>
      </c>
      <c r="H1101" s="21" t="s">
        <v>4606</v>
      </c>
    </row>
    <row r="1102" spans="1:8" x14ac:dyDescent="0.2">
      <c r="A1102" s="3">
        <v>6430</v>
      </c>
      <c r="B1102" s="3" t="s">
        <v>1173</v>
      </c>
      <c r="C1102" s="3" t="s">
        <v>1173</v>
      </c>
      <c r="D1102" s="3" t="s">
        <v>1119</v>
      </c>
      <c r="E1102" s="3" t="str">
        <v>Uzwil</v>
      </c>
      <c r="G1102" s="21">
        <v>3604</v>
      </c>
      <c r="H1102" s="21" t="s">
        <v>4606</v>
      </c>
    </row>
    <row r="1103" spans="1:8" x14ac:dyDescent="0.2">
      <c r="A1103" s="3">
        <v>6432</v>
      </c>
      <c r="B1103" s="3" t="s">
        <v>1174</v>
      </c>
      <c r="C1103" s="3" t="s">
        <v>1173</v>
      </c>
      <c r="D1103" s="3" t="s">
        <v>1119</v>
      </c>
      <c r="E1103" s="3" t="str">
        <v>Niederbüren</v>
      </c>
      <c r="G1103" s="21">
        <v>3608</v>
      </c>
      <c r="H1103" s="21" t="s">
        <v>4606</v>
      </c>
    </row>
    <row r="1104" spans="1:8" x14ac:dyDescent="0.2">
      <c r="A1104" s="3">
        <v>6438</v>
      </c>
      <c r="B1104" s="3" t="s">
        <v>1175</v>
      </c>
      <c r="C1104" s="3" t="s">
        <v>1173</v>
      </c>
      <c r="D1104" s="3" t="s">
        <v>1119</v>
      </c>
      <c r="E1104" s="3" t="str">
        <v>Niederhelfenschwil</v>
      </c>
      <c r="G1104" s="21">
        <v>3612</v>
      </c>
      <c r="H1104" s="21" t="s">
        <v>4606</v>
      </c>
    </row>
    <row r="1105" spans="1:8" x14ac:dyDescent="0.2">
      <c r="A1105" s="3">
        <v>6422</v>
      </c>
      <c r="B1105" s="3" t="s">
        <v>1176</v>
      </c>
      <c r="C1105" s="3" t="s">
        <v>1176</v>
      </c>
      <c r="D1105" s="3" t="s">
        <v>1119</v>
      </c>
      <c r="E1105" s="3" t="str">
        <v>Oberbüren</v>
      </c>
      <c r="G1105" s="21">
        <v>3613</v>
      </c>
      <c r="H1105" s="21" t="s">
        <v>4606</v>
      </c>
    </row>
    <row r="1106" spans="1:8" x14ac:dyDescent="0.2">
      <c r="A1106" s="3">
        <v>6416</v>
      </c>
      <c r="B1106" s="3" t="s">
        <v>1177</v>
      </c>
      <c r="C1106" s="3" t="s">
        <v>1177</v>
      </c>
      <c r="D1106" s="3" t="s">
        <v>1119</v>
      </c>
      <c r="E1106" s="3" t="str">
        <v>Zuzwil (SG)</v>
      </c>
      <c r="G1106" s="21">
        <v>3614</v>
      </c>
      <c r="H1106" s="21" t="s">
        <v>4606</v>
      </c>
    </row>
    <row r="1107" spans="1:8" x14ac:dyDescent="0.2">
      <c r="A1107" s="3">
        <v>8842</v>
      </c>
      <c r="B1107" s="3" t="s">
        <v>1178</v>
      </c>
      <c r="C1107" s="3" t="s">
        <v>1178</v>
      </c>
      <c r="D1107" s="3" t="s">
        <v>1119</v>
      </c>
      <c r="E1107" s="3" t="str">
        <v>Wil (SG)</v>
      </c>
      <c r="G1107" s="21">
        <v>3615</v>
      </c>
      <c r="H1107" s="21" t="s">
        <v>4606</v>
      </c>
    </row>
    <row r="1108" spans="1:8" x14ac:dyDescent="0.2">
      <c r="A1108" s="3">
        <v>8845</v>
      </c>
      <c r="B1108" s="3" t="s">
        <v>1179</v>
      </c>
      <c r="C1108" s="3" t="s">
        <v>1178</v>
      </c>
      <c r="D1108" s="3" t="s">
        <v>1119</v>
      </c>
      <c r="E1108" s="3" t="str">
        <v>Andwil (SG)</v>
      </c>
      <c r="G1108" s="21">
        <v>3616</v>
      </c>
      <c r="H1108" s="21" t="s">
        <v>4606</v>
      </c>
    </row>
    <row r="1109" spans="1:8" x14ac:dyDescent="0.2">
      <c r="A1109" s="3">
        <v>6010</v>
      </c>
      <c r="B1109" s="3" t="s">
        <v>1180</v>
      </c>
      <c r="C1109" s="3" t="s">
        <v>1181</v>
      </c>
      <c r="D1109" s="3" t="s">
        <v>1182</v>
      </c>
      <c r="E1109" s="3" t="str">
        <v>Gaiserwald</v>
      </c>
      <c r="G1109" s="21">
        <v>3617</v>
      </c>
      <c r="H1109" s="21" t="s">
        <v>4606</v>
      </c>
    </row>
    <row r="1110" spans="1:8" x14ac:dyDescent="0.2">
      <c r="A1110" s="3">
        <v>6053</v>
      </c>
      <c r="B1110" s="3" t="s">
        <v>1183</v>
      </c>
      <c r="C1110" s="3" t="s">
        <v>1181</v>
      </c>
      <c r="D1110" s="3" t="s">
        <v>1182</v>
      </c>
      <c r="E1110" s="3" t="str">
        <v>Gossau (SG)</v>
      </c>
      <c r="G1110" s="21">
        <v>3618</v>
      </c>
      <c r="H1110" s="21" t="s">
        <v>4606</v>
      </c>
    </row>
    <row r="1111" spans="1:8" x14ac:dyDescent="0.2">
      <c r="A1111" s="3">
        <v>6055</v>
      </c>
      <c r="B1111" s="3" t="s">
        <v>1184</v>
      </c>
      <c r="C1111" s="3" t="s">
        <v>1181</v>
      </c>
      <c r="D1111" s="3" t="s">
        <v>1182</v>
      </c>
      <c r="E1111" s="3" t="str">
        <v>Waldkirch</v>
      </c>
      <c r="G1111" s="21">
        <v>3619</v>
      </c>
      <c r="H1111" s="21" t="s">
        <v>4606</v>
      </c>
    </row>
    <row r="1112" spans="1:8" x14ac:dyDescent="0.2">
      <c r="A1112" s="3">
        <v>6388</v>
      </c>
      <c r="B1112" s="3" t="s">
        <v>1185</v>
      </c>
      <c r="C1112" s="3" t="s">
        <v>1186</v>
      </c>
      <c r="D1112" s="3" t="s">
        <v>1182</v>
      </c>
      <c r="E1112" s="3" t="str">
        <v>Vaz/Obervaz</v>
      </c>
      <c r="G1112" s="21">
        <v>3622</v>
      </c>
      <c r="H1112" s="21" t="s">
        <v>4606</v>
      </c>
    </row>
    <row r="1113" spans="1:8" x14ac:dyDescent="0.2">
      <c r="A1113" s="3">
        <v>6390</v>
      </c>
      <c r="B1113" s="3" t="s">
        <v>1186</v>
      </c>
      <c r="C1113" s="3" t="s">
        <v>1186</v>
      </c>
      <c r="D1113" s="3" t="s">
        <v>1182</v>
      </c>
      <c r="E1113" s="3" t="str">
        <v>Lantsch/Lenz</v>
      </c>
      <c r="G1113" s="21">
        <v>3623</v>
      </c>
      <c r="H1113" s="21" t="s">
        <v>4606</v>
      </c>
    </row>
    <row r="1114" spans="1:8" x14ac:dyDescent="0.2">
      <c r="A1114" s="3">
        <v>6074</v>
      </c>
      <c r="B1114" s="3" t="s">
        <v>1187</v>
      </c>
      <c r="C1114" s="3" t="s">
        <v>1187</v>
      </c>
      <c r="D1114" s="3" t="s">
        <v>1182</v>
      </c>
      <c r="E1114" s="3" t="str">
        <v>Schmitten (GR)</v>
      </c>
      <c r="G1114" s="21">
        <v>3624</v>
      </c>
      <c r="H1114" s="21" t="s">
        <v>4606</v>
      </c>
    </row>
    <row r="1115" spans="1:8" x14ac:dyDescent="0.2">
      <c r="A1115" s="3">
        <v>6064</v>
      </c>
      <c r="B1115" s="3" t="s">
        <v>1188</v>
      </c>
      <c r="C1115" s="3" t="s">
        <v>1188</v>
      </c>
      <c r="D1115" s="3" t="s">
        <v>1182</v>
      </c>
      <c r="E1115" s="3" t="str">
        <v>Albula/Alvra</v>
      </c>
      <c r="G1115" s="21">
        <v>3625</v>
      </c>
      <c r="H1115" s="21" t="s">
        <v>4606</v>
      </c>
    </row>
    <row r="1116" spans="1:8" x14ac:dyDescent="0.2">
      <c r="A1116" s="3">
        <v>6066</v>
      </c>
      <c r="B1116" s="3" t="s">
        <v>1189</v>
      </c>
      <c r="C1116" s="3" t="s">
        <v>1188</v>
      </c>
      <c r="D1116" s="3" t="s">
        <v>1182</v>
      </c>
      <c r="E1116" s="3" t="str">
        <v>Surses</v>
      </c>
      <c r="G1116" s="21">
        <v>3626</v>
      </c>
      <c r="H1116" s="21" t="s">
        <v>4606</v>
      </c>
    </row>
    <row r="1117" spans="1:8" x14ac:dyDescent="0.2">
      <c r="A1117" s="3">
        <v>6067</v>
      </c>
      <c r="B1117" s="3" t="s">
        <v>1190</v>
      </c>
      <c r="C1117" s="3" t="s">
        <v>1188</v>
      </c>
      <c r="D1117" s="3" t="s">
        <v>1182</v>
      </c>
      <c r="E1117" s="3" t="str">
        <v>Bergün Filisur</v>
      </c>
      <c r="G1117" s="21">
        <v>3627</v>
      </c>
      <c r="H1117" s="21" t="s">
        <v>4606</v>
      </c>
    </row>
    <row r="1118" spans="1:8" x14ac:dyDescent="0.2">
      <c r="A1118" s="3">
        <v>6068</v>
      </c>
      <c r="B1118" s="3" t="s">
        <v>1191</v>
      </c>
      <c r="C1118" s="3" t="s">
        <v>1188</v>
      </c>
      <c r="D1118" s="3" t="s">
        <v>1182</v>
      </c>
      <c r="E1118" s="3" t="str">
        <v>Brusio</v>
      </c>
      <c r="G1118" s="21">
        <v>3628</v>
      </c>
      <c r="H1118" s="21" t="s">
        <v>4606</v>
      </c>
    </row>
    <row r="1119" spans="1:8" x14ac:dyDescent="0.2">
      <c r="A1119" s="3">
        <v>6078</v>
      </c>
      <c r="B1119" s="3" t="s">
        <v>1192</v>
      </c>
      <c r="C1119" s="3" t="s">
        <v>1192</v>
      </c>
      <c r="D1119" s="3" t="s">
        <v>1182</v>
      </c>
      <c r="E1119" s="3" t="str">
        <v>Poschiavo</v>
      </c>
      <c r="G1119" s="21">
        <v>3629</v>
      </c>
      <c r="H1119" s="21" t="s">
        <v>4606</v>
      </c>
    </row>
    <row r="1120" spans="1:8" x14ac:dyDescent="0.2">
      <c r="A1120" s="3">
        <v>6078</v>
      </c>
      <c r="B1120" s="3" t="s">
        <v>1193</v>
      </c>
      <c r="C1120" s="3" t="s">
        <v>1192</v>
      </c>
      <c r="D1120" s="3" t="s">
        <v>1182</v>
      </c>
      <c r="E1120" s="3" t="str">
        <v>Falera</v>
      </c>
      <c r="G1120" s="21">
        <v>3631</v>
      </c>
      <c r="H1120" s="21" t="s">
        <v>4606</v>
      </c>
    </row>
    <row r="1121" spans="1:8" x14ac:dyDescent="0.2">
      <c r="A1121" s="3">
        <v>6072</v>
      </c>
      <c r="B1121" s="3" t="s">
        <v>1194</v>
      </c>
      <c r="C1121" s="3" t="s">
        <v>1194</v>
      </c>
      <c r="D1121" s="3" t="s">
        <v>1182</v>
      </c>
      <c r="E1121" s="3" t="str">
        <v>Laax</v>
      </c>
      <c r="G1121" s="21">
        <v>3632</v>
      </c>
      <c r="H1121" s="21" t="s">
        <v>4606</v>
      </c>
    </row>
    <row r="1122" spans="1:8" x14ac:dyDescent="0.2">
      <c r="A1122" s="3">
        <v>6073</v>
      </c>
      <c r="B1122" s="3" t="s">
        <v>1195</v>
      </c>
      <c r="C1122" s="3" t="s">
        <v>1194</v>
      </c>
      <c r="D1122" s="3" t="s">
        <v>1182</v>
      </c>
      <c r="E1122" s="3" t="str">
        <v>Sagogn</v>
      </c>
      <c r="G1122" s="21">
        <v>3633</v>
      </c>
      <c r="H1122" s="21" t="s">
        <v>4606</v>
      </c>
    </row>
    <row r="1123" spans="1:8" x14ac:dyDescent="0.2">
      <c r="A1123" s="3">
        <v>6056</v>
      </c>
      <c r="B1123" s="3" t="s">
        <v>1196</v>
      </c>
      <c r="C1123" s="3" t="s">
        <v>1197</v>
      </c>
      <c r="D1123" s="3" t="s">
        <v>1182</v>
      </c>
      <c r="E1123" s="3" t="str">
        <v>Schluein</v>
      </c>
      <c r="G1123" s="21">
        <v>3634</v>
      </c>
      <c r="H1123" s="21" t="s">
        <v>4606</v>
      </c>
    </row>
    <row r="1124" spans="1:8" x14ac:dyDescent="0.2">
      <c r="A1124" s="3">
        <v>6060</v>
      </c>
      <c r="B1124" s="3" t="s">
        <v>1197</v>
      </c>
      <c r="C1124" s="3" t="s">
        <v>1197</v>
      </c>
      <c r="D1124" s="3" t="s">
        <v>1182</v>
      </c>
      <c r="E1124" s="3" t="str">
        <v>Vals</v>
      </c>
      <c r="G1124" s="21">
        <v>3635</v>
      </c>
      <c r="H1124" s="21" t="s">
        <v>4606</v>
      </c>
    </row>
    <row r="1125" spans="1:8" x14ac:dyDescent="0.2">
      <c r="A1125" s="3">
        <v>6060</v>
      </c>
      <c r="B1125" s="3" t="s">
        <v>1198</v>
      </c>
      <c r="C1125" s="3" t="s">
        <v>1197</v>
      </c>
      <c r="D1125" s="3" t="s">
        <v>1182</v>
      </c>
      <c r="E1125" s="3" t="str">
        <v>Lumnezia</v>
      </c>
      <c r="G1125" s="21">
        <v>3636</v>
      </c>
      <c r="H1125" s="21" t="s">
        <v>4606</v>
      </c>
    </row>
    <row r="1126" spans="1:8" x14ac:dyDescent="0.2">
      <c r="A1126" s="3">
        <v>6062</v>
      </c>
      <c r="B1126" s="3" t="s">
        <v>1199</v>
      </c>
      <c r="C1126" s="3" t="s">
        <v>1197</v>
      </c>
      <c r="D1126" s="3" t="s">
        <v>1182</v>
      </c>
      <c r="E1126" s="3" t="str">
        <v>Ilanz/Glion</v>
      </c>
      <c r="G1126" s="21">
        <v>3638</v>
      </c>
      <c r="H1126" s="21" t="s">
        <v>4606</v>
      </c>
    </row>
    <row r="1127" spans="1:8" x14ac:dyDescent="0.2">
      <c r="A1127" s="3">
        <v>6063</v>
      </c>
      <c r="B1127" s="3" t="s">
        <v>1200</v>
      </c>
      <c r="C1127" s="3" t="s">
        <v>1197</v>
      </c>
      <c r="D1127" s="3" t="s">
        <v>1182</v>
      </c>
      <c r="E1127" s="3" t="str">
        <v>Fürstenau</v>
      </c>
      <c r="G1127" s="21">
        <v>3645</v>
      </c>
      <c r="H1127" s="21" t="s">
        <v>4606</v>
      </c>
    </row>
    <row r="1128" spans="1:8" x14ac:dyDescent="0.2">
      <c r="A1128" s="3">
        <v>6375</v>
      </c>
      <c r="B1128" s="3" t="s">
        <v>1201</v>
      </c>
      <c r="C1128" s="3" t="s">
        <v>1201</v>
      </c>
      <c r="D1128" s="3" t="s">
        <v>1202</v>
      </c>
      <c r="E1128" s="3" t="str">
        <v>Rothenbrunnen</v>
      </c>
      <c r="G1128" s="21">
        <v>3646</v>
      </c>
      <c r="H1128" s="21" t="s">
        <v>4606</v>
      </c>
    </row>
    <row r="1129" spans="1:8" x14ac:dyDescent="0.2">
      <c r="A1129" s="3">
        <v>6374</v>
      </c>
      <c r="B1129" s="3" t="s">
        <v>1203</v>
      </c>
      <c r="C1129" s="3" t="s">
        <v>1203</v>
      </c>
      <c r="D1129" s="3" t="s">
        <v>1202</v>
      </c>
      <c r="E1129" s="3" t="str">
        <v>Scharans</v>
      </c>
      <c r="G1129" s="21">
        <v>3647</v>
      </c>
      <c r="H1129" s="21" t="s">
        <v>4606</v>
      </c>
    </row>
    <row r="1130" spans="1:8" x14ac:dyDescent="0.2">
      <c r="A1130" s="3">
        <v>6383</v>
      </c>
      <c r="B1130" s="3" t="s">
        <v>1204</v>
      </c>
      <c r="C1130" s="3" t="s">
        <v>1204</v>
      </c>
      <c r="D1130" s="3" t="s">
        <v>1202</v>
      </c>
      <c r="E1130" s="3" t="str">
        <v>Sils im Domleschg</v>
      </c>
      <c r="G1130" s="21">
        <v>3652</v>
      </c>
      <c r="H1130" s="21" t="s">
        <v>4606</v>
      </c>
    </row>
    <row r="1131" spans="1:8" x14ac:dyDescent="0.2">
      <c r="A1131" s="3">
        <v>6383</v>
      </c>
      <c r="B1131" s="3" t="s">
        <v>1205</v>
      </c>
      <c r="C1131" s="3" t="s">
        <v>1204</v>
      </c>
      <c r="D1131" s="3" t="s">
        <v>1202</v>
      </c>
      <c r="E1131" s="3" t="str">
        <v>Cazis</v>
      </c>
      <c r="G1131" s="21">
        <v>3653</v>
      </c>
      <c r="H1131" s="21" t="s">
        <v>4606</v>
      </c>
    </row>
    <row r="1132" spans="1:8" x14ac:dyDescent="0.2">
      <c r="A1132" s="3">
        <v>6383</v>
      </c>
      <c r="B1132" s="3" t="s">
        <v>1206</v>
      </c>
      <c r="C1132" s="3" t="s">
        <v>1204</v>
      </c>
      <c r="D1132" s="3" t="s">
        <v>1202</v>
      </c>
      <c r="E1132" s="3" t="str">
        <v>Flerden</v>
      </c>
      <c r="G1132" s="21">
        <v>3654</v>
      </c>
      <c r="H1132" s="21" t="s">
        <v>4606</v>
      </c>
    </row>
    <row r="1133" spans="1:8" x14ac:dyDescent="0.2">
      <c r="A1133" s="3">
        <v>6376</v>
      </c>
      <c r="B1133" s="3" t="s">
        <v>1207</v>
      </c>
      <c r="C1133" s="3" t="s">
        <v>1207</v>
      </c>
      <c r="D1133" s="3" t="s">
        <v>1202</v>
      </c>
      <c r="E1133" s="3" t="str">
        <v>Masein</v>
      </c>
      <c r="G1133" s="21">
        <v>3655</v>
      </c>
      <c r="H1133" s="21" t="s">
        <v>4606</v>
      </c>
    </row>
    <row r="1134" spans="1:8" x14ac:dyDescent="0.2">
      <c r="A1134" s="3">
        <v>6363</v>
      </c>
      <c r="B1134" s="3" t="s">
        <v>1208</v>
      </c>
      <c r="C1134" s="3" t="s">
        <v>1209</v>
      </c>
      <c r="D1134" s="3" t="s">
        <v>1202</v>
      </c>
      <c r="E1134" s="3" t="str">
        <v>Thusis</v>
      </c>
      <c r="G1134" s="21">
        <v>3656</v>
      </c>
      <c r="H1134" s="21" t="s">
        <v>4606</v>
      </c>
    </row>
    <row r="1135" spans="1:8" x14ac:dyDescent="0.2">
      <c r="A1135" s="3">
        <v>6373</v>
      </c>
      <c r="B1135" s="3" t="s">
        <v>1209</v>
      </c>
      <c r="C1135" s="3" t="s">
        <v>1209</v>
      </c>
      <c r="D1135" s="3" t="s">
        <v>1202</v>
      </c>
      <c r="E1135" s="3" t="str">
        <v>Tschappina</v>
      </c>
      <c r="G1135" s="21">
        <v>3657</v>
      </c>
      <c r="H1135" s="21" t="s">
        <v>4606</v>
      </c>
    </row>
    <row r="1136" spans="1:8" x14ac:dyDescent="0.2">
      <c r="A1136" s="3">
        <v>6372</v>
      </c>
      <c r="B1136" s="3" t="s">
        <v>1210</v>
      </c>
      <c r="C1136" s="3" t="s">
        <v>1210</v>
      </c>
      <c r="D1136" s="3" t="s">
        <v>1202</v>
      </c>
      <c r="E1136" s="3" t="str">
        <v>Urmein</v>
      </c>
      <c r="G1136" s="21">
        <v>3658</v>
      </c>
      <c r="H1136" s="21" t="s">
        <v>4606</v>
      </c>
    </row>
    <row r="1137" spans="1:8" x14ac:dyDescent="0.2">
      <c r="A1137" s="3">
        <v>6052</v>
      </c>
      <c r="B1137" s="3" t="s">
        <v>1211</v>
      </c>
      <c r="C1137" s="3" t="s">
        <v>1212</v>
      </c>
      <c r="D1137" s="3" t="s">
        <v>1202</v>
      </c>
      <c r="E1137" s="3" t="str">
        <v>Safiental</v>
      </c>
      <c r="G1137" s="21">
        <v>3661</v>
      </c>
      <c r="H1137" s="21" t="s">
        <v>4606</v>
      </c>
    </row>
    <row r="1138" spans="1:8" x14ac:dyDescent="0.2">
      <c r="A1138" s="3">
        <v>6370</v>
      </c>
      <c r="B1138" s="3" t="s">
        <v>1213</v>
      </c>
      <c r="C1138" s="3" t="s">
        <v>1214</v>
      </c>
      <c r="D1138" s="3" t="s">
        <v>1202</v>
      </c>
      <c r="E1138" s="3" t="str">
        <v>Domleschg</v>
      </c>
      <c r="G1138" s="21">
        <v>3662</v>
      </c>
      <c r="H1138" s="21" t="s">
        <v>4606</v>
      </c>
    </row>
    <row r="1139" spans="1:8" x14ac:dyDescent="0.2">
      <c r="A1139" s="3">
        <v>6382</v>
      </c>
      <c r="B1139" s="3" t="s">
        <v>1215</v>
      </c>
      <c r="C1139" s="3" t="s">
        <v>1214</v>
      </c>
      <c r="D1139" s="3" t="s">
        <v>1202</v>
      </c>
      <c r="E1139" s="3" t="str">
        <v>Avers</v>
      </c>
      <c r="G1139" s="21">
        <v>3663</v>
      </c>
      <c r="H1139" s="21" t="s">
        <v>4606</v>
      </c>
    </row>
    <row r="1140" spans="1:8" x14ac:dyDescent="0.2">
      <c r="A1140" s="3">
        <v>6383</v>
      </c>
      <c r="B1140" s="3" t="s">
        <v>1216</v>
      </c>
      <c r="C1140" s="3" t="s">
        <v>1214</v>
      </c>
      <c r="D1140" s="3" t="s">
        <v>1202</v>
      </c>
      <c r="E1140" s="3" t="str">
        <v>Sufers</v>
      </c>
      <c r="G1140" s="21">
        <v>3664</v>
      </c>
      <c r="H1140" s="21" t="s">
        <v>4606</v>
      </c>
    </row>
    <row r="1141" spans="1:8" x14ac:dyDescent="0.2">
      <c r="A1141" s="3">
        <v>6370</v>
      </c>
      <c r="B1141" s="3" t="s">
        <v>1217</v>
      </c>
      <c r="C1141" s="3" t="s">
        <v>1217</v>
      </c>
      <c r="D1141" s="3" t="s">
        <v>1202</v>
      </c>
      <c r="E1141" s="3" t="str">
        <v>Andeer</v>
      </c>
      <c r="G1141" s="21">
        <v>3665</v>
      </c>
      <c r="H1141" s="21" t="s">
        <v>4606</v>
      </c>
    </row>
    <row r="1142" spans="1:8" x14ac:dyDescent="0.2">
      <c r="A1142" s="3">
        <v>6362</v>
      </c>
      <c r="B1142" s="3" t="s">
        <v>1218</v>
      </c>
      <c r="C1142" s="3" t="s">
        <v>1218</v>
      </c>
      <c r="D1142" s="3" t="s">
        <v>1202</v>
      </c>
      <c r="E1142" s="3" t="str">
        <v>Rongellen</v>
      </c>
      <c r="G1142" s="21">
        <v>3671</v>
      </c>
      <c r="H1142" s="21" t="s">
        <v>4606</v>
      </c>
    </row>
    <row r="1143" spans="1:8" x14ac:dyDescent="0.2">
      <c r="A1143" s="3">
        <v>6363</v>
      </c>
      <c r="B1143" s="3" t="s">
        <v>1219</v>
      </c>
      <c r="C1143" s="3" t="s">
        <v>1218</v>
      </c>
      <c r="D1143" s="3" t="s">
        <v>1202</v>
      </c>
      <c r="E1143" s="3" t="str">
        <v>Zillis-Reischen</v>
      </c>
      <c r="G1143" s="21">
        <v>3672</v>
      </c>
      <c r="H1143" s="21" t="s">
        <v>4606</v>
      </c>
    </row>
    <row r="1144" spans="1:8" x14ac:dyDescent="0.2">
      <c r="A1144" s="3">
        <v>6363</v>
      </c>
      <c r="B1144" s="3" t="s">
        <v>1220</v>
      </c>
      <c r="C1144" s="3" t="s">
        <v>1218</v>
      </c>
      <c r="D1144" s="3" t="s">
        <v>1202</v>
      </c>
      <c r="E1144" s="3" t="str">
        <v>Ferrera</v>
      </c>
      <c r="G1144" s="21">
        <v>3673</v>
      </c>
      <c r="H1144" s="21" t="s">
        <v>4606</v>
      </c>
    </row>
    <row r="1145" spans="1:8" x14ac:dyDescent="0.2">
      <c r="A1145" s="3">
        <v>6365</v>
      </c>
      <c r="B1145" s="3" t="s">
        <v>1221</v>
      </c>
      <c r="C1145" s="3" t="s">
        <v>1218</v>
      </c>
      <c r="D1145" s="3" t="s">
        <v>1202</v>
      </c>
      <c r="E1145" s="3" t="str">
        <v>Rheinwald</v>
      </c>
      <c r="G1145" s="21">
        <v>3674</v>
      </c>
      <c r="H1145" s="21" t="s">
        <v>4606</v>
      </c>
    </row>
    <row r="1146" spans="1:8" x14ac:dyDescent="0.2">
      <c r="A1146" s="3">
        <v>6386</v>
      </c>
      <c r="B1146" s="3" t="s">
        <v>1222</v>
      </c>
      <c r="C1146" s="3" t="s">
        <v>1222</v>
      </c>
      <c r="D1146" s="3" t="s">
        <v>1202</v>
      </c>
      <c r="E1146" s="3" t="str">
        <v>Muntogna da Schons</v>
      </c>
      <c r="G1146" s="21">
        <v>3700</v>
      </c>
      <c r="H1146" s="21" t="s">
        <v>4606</v>
      </c>
    </row>
    <row r="1147" spans="1:8" x14ac:dyDescent="0.2">
      <c r="A1147" s="3">
        <v>6387</v>
      </c>
      <c r="B1147" s="3" t="s">
        <v>1223</v>
      </c>
      <c r="C1147" s="3" t="s">
        <v>1222</v>
      </c>
      <c r="D1147" s="3" t="s">
        <v>1202</v>
      </c>
      <c r="E1147" s="3" t="str">
        <v>Bonaduz</v>
      </c>
      <c r="G1147" s="21">
        <v>3702</v>
      </c>
      <c r="H1147" s="21" t="s">
        <v>4606</v>
      </c>
    </row>
    <row r="1148" spans="1:8" x14ac:dyDescent="0.2">
      <c r="A1148" s="3">
        <v>8752</v>
      </c>
      <c r="B1148" s="3" t="s">
        <v>1224</v>
      </c>
      <c r="C1148" s="3" t="s">
        <v>1225</v>
      </c>
      <c r="D1148" s="3" t="s">
        <v>1226</v>
      </c>
      <c r="E1148" s="3" t="str">
        <v>Domat/Ems</v>
      </c>
      <c r="G1148" s="21">
        <v>3703</v>
      </c>
      <c r="H1148" s="21" t="s">
        <v>4606</v>
      </c>
    </row>
    <row r="1149" spans="1:8" x14ac:dyDescent="0.2">
      <c r="A1149" s="3">
        <v>8753</v>
      </c>
      <c r="B1149" s="3" t="s">
        <v>1227</v>
      </c>
      <c r="C1149" s="3" t="s">
        <v>1225</v>
      </c>
      <c r="D1149" s="3" t="s">
        <v>1226</v>
      </c>
      <c r="E1149" s="3" t="str">
        <v>Rhäzüns</v>
      </c>
      <c r="G1149" s="21">
        <v>3704</v>
      </c>
      <c r="H1149" s="21" t="s">
        <v>4606</v>
      </c>
    </row>
    <row r="1150" spans="1:8" x14ac:dyDescent="0.2">
      <c r="A1150" s="3">
        <v>8757</v>
      </c>
      <c r="B1150" s="3" t="s">
        <v>1228</v>
      </c>
      <c r="C1150" s="3" t="s">
        <v>1225</v>
      </c>
      <c r="D1150" s="3" t="s">
        <v>1226</v>
      </c>
      <c r="E1150" s="3" t="str">
        <v>Felsberg</v>
      </c>
      <c r="G1150" s="21">
        <v>3705</v>
      </c>
      <c r="H1150" s="21" t="s">
        <v>4606</v>
      </c>
    </row>
    <row r="1151" spans="1:8" x14ac:dyDescent="0.2">
      <c r="A1151" s="3">
        <v>8758</v>
      </c>
      <c r="B1151" s="3" t="s">
        <v>1229</v>
      </c>
      <c r="C1151" s="3" t="s">
        <v>1225</v>
      </c>
      <c r="D1151" s="3" t="s">
        <v>1226</v>
      </c>
      <c r="E1151" s="3" t="str">
        <v>Flims</v>
      </c>
      <c r="G1151" s="21">
        <v>3706</v>
      </c>
      <c r="H1151" s="21" t="s">
        <v>4606</v>
      </c>
    </row>
    <row r="1152" spans="1:8" x14ac:dyDescent="0.2">
      <c r="A1152" s="3">
        <v>8865</v>
      </c>
      <c r="B1152" s="3" t="s">
        <v>1230</v>
      </c>
      <c r="C1152" s="3" t="s">
        <v>1225</v>
      </c>
      <c r="D1152" s="3" t="s">
        <v>1226</v>
      </c>
      <c r="E1152" s="3" t="str">
        <v>Tamins</v>
      </c>
      <c r="G1152" s="21">
        <v>3707</v>
      </c>
      <c r="H1152" s="21" t="s">
        <v>4606</v>
      </c>
    </row>
    <row r="1153" spans="1:8" x14ac:dyDescent="0.2">
      <c r="A1153" s="3">
        <v>8867</v>
      </c>
      <c r="B1153" s="3" t="s">
        <v>1231</v>
      </c>
      <c r="C1153" s="3" t="s">
        <v>1225</v>
      </c>
      <c r="D1153" s="3" t="s">
        <v>1226</v>
      </c>
      <c r="E1153" s="3" t="str">
        <v>Trin</v>
      </c>
      <c r="G1153" s="21">
        <v>3711</v>
      </c>
      <c r="H1153" s="21" t="s">
        <v>4606</v>
      </c>
    </row>
    <row r="1154" spans="1:8" x14ac:dyDescent="0.2">
      <c r="A1154" s="3">
        <v>8868</v>
      </c>
      <c r="B1154" s="3" t="s">
        <v>1232</v>
      </c>
      <c r="C1154" s="3" t="s">
        <v>1225</v>
      </c>
      <c r="D1154" s="3" t="s">
        <v>1226</v>
      </c>
      <c r="E1154" s="3" t="str">
        <v>Zernez</v>
      </c>
      <c r="G1154" s="21">
        <v>3713</v>
      </c>
      <c r="H1154" s="21" t="s">
        <v>4606</v>
      </c>
    </row>
    <row r="1155" spans="1:8" x14ac:dyDescent="0.2">
      <c r="A1155" s="3">
        <v>8874</v>
      </c>
      <c r="B1155" s="3" t="s">
        <v>1233</v>
      </c>
      <c r="C1155" s="3" t="s">
        <v>1225</v>
      </c>
      <c r="D1155" s="3" t="s">
        <v>1226</v>
      </c>
      <c r="E1155" s="3" t="str">
        <v>Samnaun</v>
      </c>
      <c r="G1155" s="21">
        <v>3714</v>
      </c>
      <c r="H1155" s="21" t="s">
        <v>4606</v>
      </c>
    </row>
    <row r="1156" spans="1:8" x14ac:dyDescent="0.2">
      <c r="A1156" s="3">
        <v>8756</v>
      </c>
      <c r="B1156" s="3" t="s">
        <v>1234</v>
      </c>
      <c r="C1156" s="3" t="s">
        <v>1235</v>
      </c>
      <c r="D1156" s="3" t="s">
        <v>1226</v>
      </c>
      <c r="E1156" s="3" t="str">
        <v>Scuol</v>
      </c>
      <c r="G1156" s="21">
        <v>3715</v>
      </c>
      <c r="H1156" s="21" t="s">
        <v>4597</v>
      </c>
    </row>
    <row r="1157" spans="1:8" x14ac:dyDescent="0.2">
      <c r="A1157" s="3">
        <v>8762</v>
      </c>
      <c r="B1157" s="3" t="s">
        <v>1236</v>
      </c>
      <c r="C1157" s="3" t="s">
        <v>1235</v>
      </c>
      <c r="D1157" s="3" t="s">
        <v>1226</v>
      </c>
      <c r="E1157" s="3" t="str">
        <v>Valsot</v>
      </c>
      <c r="G1157" s="21">
        <v>3716</v>
      </c>
      <c r="H1157" s="21" t="s">
        <v>4606</v>
      </c>
    </row>
    <row r="1158" spans="1:8" x14ac:dyDescent="0.2">
      <c r="A1158" s="3">
        <v>8762</v>
      </c>
      <c r="B1158" s="3" t="s">
        <v>1237</v>
      </c>
      <c r="C1158" s="3" t="s">
        <v>1235</v>
      </c>
      <c r="D1158" s="3" t="s">
        <v>1226</v>
      </c>
      <c r="E1158" s="3" t="str">
        <v>Bever</v>
      </c>
      <c r="G1158" s="21">
        <v>3717</v>
      </c>
      <c r="H1158" s="21" t="s">
        <v>4606</v>
      </c>
    </row>
    <row r="1159" spans="1:8" x14ac:dyDescent="0.2">
      <c r="A1159" s="3">
        <v>8762</v>
      </c>
      <c r="B1159" s="3" t="s">
        <v>1238</v>
      </c>
      <c r="C1159" s="3" t="s">
        <v>1235</v>
      </c>
      <c r="D1159" s="3" t="s">
        <v>1226</v>
      </c>
      <c r="E1159" s="3" t="str">
        <v>Celerina/Schlarigna</v>
      </c>
      <c r="G1159" s="21">
        <v>3718</v>
      </c>
      <c r="H1159" s="21" t="s">
        <v>4597</v>
      </c>
    </row>
    <row r="1160" spans="1:8" x14ac:dyDescent="0.2">
      <c r="A1160" s="3">
        <v>8765</v>
      </c>
      <c r="B1160" s="3" t="s">
        <v>1239</v>
      </c>
      <c r="C1160" s="3" t="s">
        <v>1235</v>
      </c>
      <c r="D1160" s="3" t="s">
        <v>1226</v>
      </c>
      <c r="E1160" s="3" t="str">
        <v>Madulain</v>
      </c>
      <c r="G1160" s="21">
        <v>3722</v>
      </c>
      <c r="H1160" s="21" t="s">
        <v>4606</v>
      </c>
    </row>
    <row r="1161" spans="1:8" x14ac:dyDescent="0.2">
      <c r="A1161" s="3">
        <v>8766</v>
      </c>
      <c r="B1161" s="3" t="s">
        <v>1240</v>
      </c>
      <c r="C1161" s="3" t="s">
        <v>1235</v>
      </c>
      <c r="D1161" s="3" t="s">
        <v>1226</v>
      </c>
      <c r="E1161" s="3" t="str">
        <v>Pontresina</v>
      </c>
      <c r="G1161" s="21">
        <v>3723</v>
      </c>
      <c r="H1161" s="21" t="s">
        <v>4606</v>
      </c>
    </row>
    <row r="1162" spans="1:8" x14ac:dyDescent="0.2">
      <c r="A1162" s="3">
        <v>8767</v>
      </c>
      <c r="B1162" s="3" t="s">
        <v>1241</v>
      </c>
      <c r="C1162" s="3" t="s">
        <v>1235</v>
      </c>
      <c r="D1162" s="3" t="s">
        <v>1226</v>
      </c>
      <c r="E1162" s="3" t="str">
        <v>La Punt Chamues-ch</v>
      </c>
      <c r="G1162" s="21">
        <v>3724</v>
      </c>
      <c r="H1162" s="21" t="s">
        <v>4597</v>
      </c>
    </row>
    <row r="1163" spans="1:8" x14ac:dyDescent="0.2">
      <c r="A1163" s="3">
        <v>8772</v>
      </c>
      <c r="B1163" s="3" t="s">
        <v>1242</v>
      </c>
      <c r="C1163" s="3" t="s">
        <v>1235</v>
      </c>
      <c r="D1163" s="3" t="s">
        <v>1226</v>
      </c>
      <c r="E1163" s="3" t="str">
        <v>Samedan</v>
      </c>
      <c r="G1163" s="21">
        <v>3725</v>
      </c>
      <c r="H1163" s="21" t="s">
        <v>4597</v>
      </c>
    </row>
    <row r="1164" spans="1:8" x14ac:dyDescent="0.2">
      <c r="A1164" s="3">
        <v>8773</v>
      </c>
      <c r="B1164" s="3" t="s">
        <v>1243</v>
      </c>
      <c r="C1164" s="3" t="s">
        <v>1235</v>
      </c>
      <c r="D1164" s="3" t="s">
        <v>1226</v>
      </c>
      <c r="E1164" s="3" t="str">
        <v>St. Moritz</v>
      </c>
      <c r="G1164" s="21">
        <v>3752</v>
      </c>
      <c r="H1164" s="21" t="s">
        <v>4606</v>
      </c>
    </row>
    <row r="1165" spans="1:8" x14ac:dyDescent="0.2">
      <c r="A1165" s="3">
        <v>8774</v>
      </c>
      <c r="B1165" s="3" t="s">
        <v>1244</v>
      </c>
      <c r="C1165" s="3" t="s">
        <v>1235</v>
      </c>
      <c r="D1165" s="3" t="s">
        <v>1226</v>
      </c>
      <c r="E1165" s="3" t="str">
        <v>S-chanf</v>
      </c>
      <c r="G1165" s="21">
        <v>3753</v>
      </c>
      <c r="H1165" s="21" t="s">
        <v>4606</v>
      </c>
    </row>
    <row r="1166" spans="1:8" x14ac:dyDescent="0.2">
      <c r="A1166" s="3">
        <v>8775</v>
      </c>
      <c r="B1166" s="3" t="s">
        <v>1245</v>
      </c>
      <c r="C1166" s="3" t="s">
        <v>1235</v>
      </c>
      <c r="D1166" s="3" t="s">
        <v>1226</v>
      </c>
      <c r="E1166" s="3" t="str">
        <v>Sils im Engadin/Segl</v>
      </c>
      <c r="G1166" s="21">
        <v>3754</v>
      </c>
      <c r="H1166" s="21" t="s">
        <v>4606</v>
      </c>
    </row>
    <row r="1167" spans="1:8" x14ac:dyDescent="0.2">
      <c r="A1167" s="3">
        <v>8775</v>
      </c>
      <c r="B1167" s="3" t="s">
        <v>1246</v>
      </c>
      <c r="C1167" s="3" t="s">
        <v>1235</v>
      </c>
      <c r="D1167" s="3" t="s">
        <v>1226</v>
      </c>
      <c r="E1167" s="3" t="str">
        <v>Silvaplana</v>
      </c>
      <c r="G1167" s="21">
        <v>3755</v>
      </c>
      <c r="H1167" s="21" t="s">
        <v>4597</v>
      </c>
    </row>
    <row r="1168" spans="1:8" x14ac:dyDescent="0.2">
      <c r="A1168" s="3">
        <v>8777</v>
      </c>
      <c r="B1168" s="3" t="s">
        <v>1247</v>
      </c>
      <c r="C1168" s="3" t="s">
        <v>1235</v>
      </c>
      <c r="D1168" s="3" t="s">
        <v>1226</v>
      </c>
      <c r="E1168" s="3" t="str">
        <v>Zuoz</v>
      </c>
      <c r="G1168" s="21">
        <v>3756</v>
      </c>
      <c r="H1168" s="21" t="s">
        <v>4597</v>
      </c>
    </row>
    <row r="1169" spans="1:8" x14ac:dyDescent="0.2">
      <c r="A1169" s="3">
        <v>8777</v>
      </c>
      <c r="B1169" s="3" t="s">
        <v>1248</v>
      </c>
      <c r="C1169" s="3" t="s">
        <v>1235</v>
      </c>
      <c r="D1169" s="3" t="s">
        <v>1226</v>
      </c>
      <c r="E1169" s="3" t="str">
        <v>Bregaglia</v>
      </c>
      <c r="G1169" s="21">
        <v>3757</v>
      </c>
      <c r="H1169" s="21" t="s">
        <v>4597</v>
      </c>
    </row>
    <row r="1170" spans="1:8" x14ac:dyDescent="0.2">
      <c r="A1170" s="3">
        <v>8782</v>
      </c>
      <c r="B1170" s="3" t="s">
        <v>1249</v>
      </c>
      <c r="C1170" s="3" t="s">
        <v>1235</v>
      </c>
      <c r="D1170" s="3" t="s">
        <v>1226</v>
      </c>
      <c r="E1170" s="3" t="str">
        <v>Buseno</v>
      </c>
      <c r="G1170" s="21">
        <v>3758</v>
      </c>
      <c r="H1170" s="21" t="s">
        <v>4606</v>
      </c>
    </row>
    <row r="1171" spans="1:8" x14ac:dyDescent="0.2">
      <c r="A1171" s="3">
        <v>8783</v>
      </c>
      <c r="B1171" s="3" t="s">
        <v>1250</v>
      </c>
      <c r="C1171" s="3" t="s">
        <v>1235</v>
      </c>
      <c r="D1171" s="3" t="s">
        <v>1226</v>
      </c>
      <c r="E1171" s="3" t="str">
        <v>Castaneda</v>
      </c>
      <c r="G1171" s="21">
        <v>3762</v>
      </c>
      <c r="H1171" s="21" t="s">
        <v>4606</v>
      </c>
    </row>
    <row r="1172" spans="1:8" x14ac:dyDescent="0.2">
      <c r="A1172" s="3">
        <v>8784</v>
      </c>
      <c r="B1172" s="3" t="s">
        <v>1251</v>
      </c>
      <c r="C1172" s="3" t="s">
        <v>1235</v>
      </c>
      <c r="D1172" s="3" t="s">
        <v>1226</v>
      </c>
      <c r="E1172" s="3" t="str">
        <v>Rossa</v>
      </c>
      <c r="G1172" s="21">
        <v>3763</v>
      </c>
      <c r="H1172" s="21" t="s">
        <v>4606</v>
      </c>
    </row>
    <row r="1173" spans="1:8" x14ac:dyDescent="0.2">
      <c r="A1173" s="3">
        <v>8750</v>
      </c>
      <c r="B1173" s="3" t="s">
        <v>1252</v>
      </c>
      <c r="C1173" s="3" t="s">
        <v>1252</v>
      </c>
      <c r="D1173" s="3" t="s">
        <v>1226</v>
      </c>
      <c r="E1173" s="3" t="str">
        <v>Santa Maria in Calanca</v>
      </c>
      <c r="G1173" s="21">
        <v>3764</v>
      </c>
      <c r="H1173" s="21" t="s">
        <v>4606</v>
      </c>
    </row>
    <row r="1174" spans="1:8" x14ac:dyDescent="0.2">
      <c r="A1174" s="3">
        <v>8750</v>
      </c>
      <c r="B1174" s="3" t="s">
        <v>1253</v>
      </c>
      <c r="C1174" s="3" t="s">
        <v>1252</v>
      </c>
      <c r="D1174" s="3" t="s">
        <v>1226</v>
      </c>
      <c r="E1174" s="3" t="str">
        <v>Lostallo</v>
      </c>
      <c r="G1174" s="21">
        <v>3765</v>
      </c>
      <c r="H1174" s="21" t="s">
        <v>4606</v>
      </c>
    </row>
    <row r="1175" spans="1:8" x14ac:dyDescent="0.2">
      <c r="A1175" s="3">
        <v>8750</v>
      </c>
      <c r="B1175" s="3" t="s">
        <v>1254</v>
      </c>
      <c r="C1175" s="3" t="s">
        <v>1252</v>
      </c>
      <c r="D1175" s="3" t="s">
        <v>1226</v>
      </c>
      <c r="E1175" s="3" t="str">
        <v>Mesocco</v>
      </c>
      <c r="G1175" s="21">
        <v>3766</v>
      </c>
      <c r="H1175" s="21" t="s">
        <v>4597</v>
      </c>
    </row>
    <row r="1176" spans="1:8" x14ac:dyDescent="0.2">
      <c r="A1176" s="3">
        <v>8754</v>
      </c>
      <c r="B1176" s="3" t="s">
        <v>1255</v>
      </c>
      <c r="C1176" s="3" t="s">
        <v>1252</v>
      </c>
      <c r="D1176" s="3" t="s">
        <v>1226</v>
      </c>
      <c r="E1176" s="3" t="str">
        <v>Soazza</v>
      </c>
      <c r="G1176" s="21">
        <v>3770</v>
      </c>
      <c r="H1176" s="21" t="s">
        <v>4597</v>
      </c>
    </row>
    <row r="1177" spans="1:8" x14ac:dyDescent="0.2">
      <c r="A1177" s="3">
        <v>8755</v>
      </c>
      <c r="B1177" s="3" t="s">
        <v>1256</v>
      </c>
      <c r="C1177" s="3" t="s">
        <v>1252</v>
      </c>
      <c r="D1177" s="3" t="s">
        <v>1226</v>
      </c>
      <c r="E1177" s="3" t="str">
        <v>Cama</v>
      </c>
      <c r="G1177" s="21">
        <v>3771</v>
      </c>
      <c r="H1177" s="21" t="s">
        <v>4597</v>
      </c>
    </row>
    <row r="1178" spans="1:8" x14ac:dyDescent="0.2">
      <c r="A1178" s="3">
        <v>6319</v>
      </c>
      <c r="B1178" s="3" t="s">
        <v>1257</v>
      </c>
      <c r="C1178" s="3" t="s">
        <v>1258</v>
      </c>
      <c r="D1178" s="3" t="s">
        <v>1259</v>
      </c>
      <c r="E1178" s="3" t="str">
        <v>Grono</v>
      </c>
      <c r="G1178" s="21">
        <v>3772</v>
      </c>
      <c r="H1178" s="21" t="s">
        <v>4597</v>
      </c>
    </row>
    <row r="1179" spans="1:8" x14ac:dyDescent="0.2">
      <c r="A1179" s="3">
        <v>6340</v>
      </c>
      <c r="B1179" s="3" t="s">
        <v>1258</v>
      </c>
      <c r="C1179" s="3" t="s">
        <v>1258</v>
      </c>
      <c r="D1179" s="3" t="s">
        <v>1259</v>
      </c>
      <c r="E1179" s="3" t="str">
        <v>Roveredo (GR)</v>
      </c>
      <c r="G1179" s="21">
        <v>3773</v>
      </c>
      <c r="H1179" s="21" t="s">
        <v>4597</v>
      </c>
    </row>
    <row r="1180" spans="1:8" x14ac:dyDescent="0.2">
      <c r="A1180" s="3">
        <v>6330</v>
      </c>
      <c r="B1180" s="3" t="s">
        <v>1260</v>
      </c>
      <c r="C1180" s="3" t="s">
        <v>1260</v>
      </c>
      <c r="D1180" s="3" t="s">
        <v>1259</v>
      </c>
      <c r="E1180" s="3" t="str">
        <v>San Vittore</v>
      </c>
      <c r="G1180" s="21">
        <v>3775</v>
      </c>
      <c r="H1180" s="21" t="s">
        <v>4597</v>
      </c>
    </row>
    <row r="1181" spans="1:8" x14ac:dyDescent="0.2">
      <c r="A1181" s="3">
        <v>6332</v>
      </c>
      <c r="B1181" s="3" t="s">
        <v>1261</v>
      </c>
      <c r="C1181" s="3" t="s">
        <v>1260</v>
      </c>
      <c r="D1181" s="3" t="s">
        <v>1259</v>
      </c>
      <c r="E1181" s="3" t="str">
        <v>Calanca</v>
      </c>
      <c r="G1181" s="21">
        <v>3776</v>
      </c>
      <c r="H1181" s="21" t="s">
        <v>4597</v>
      </c>
    </row>
    <row r="1182" spans="1:8" x14ac:dyDescent="0.2">
      <c r="A1182" s="3">
        <v>6331</v>
      </c>
      <c r="B1182" s="3" t="s">
        <v>1262</v>
      </c>
      <c r="C1182" s="3" t="s">
        <v>1262</v>
      </c>
      <c r="D1182" s="3" t="s">
        <v>1259</v>
      </c>
      <c r="E1182" s="3" t="str">
        <v>Val Müstair</v>
      </c>
      <c r="G1182" s="21">
        <v>3777</v>
      </c>
      <c r="H1182" s="21" t="s">
        <v>4597</v>
      </c>
    </row>
    <row r="1183" spans="1:8" x14ac:dyDescent="0.2">
      <c r="A1183" s="3">
        <v>6333</v>
      </c>
      <c r="B1183" s="3" t="s">
        <v>1263</v>
      </c>
      <c r="C1183" s="3" t="s">
        <v>1262</v>
      </c>
      <c r="D1183" s="3" t="s">
        <v>1259</v>
      </c>
      <c r="E1183" s="3" t="str">
        <v>Davos</v>
      </c>
      <c r="G1183" s="21">
        <v>3778</v>
      </c>
      <c r="H1183" s="21" t="s">
        <v>4597</v>
      </c>
    </row>
    <row r="1184" spans="1:8" x14ac:dyDescent="0.2">
      <c r="A1184" s="3">
        <v>6313</v>
      </c>
      <c r="B1184" s="3" t="s">
        <v>1264</v>
      </c>
      <c r="C1184" s="3" t="s">
        <v>1264</v>
      </c>
      <c r="D1184" s="3" t="s">
        <v>1259</v>
      </c>
      <c r="E1184" s="3" t="str">
        <v>Fideris</v>
      </c>
      <c r="G1184" s="21">
        <v>3780</v>
      </c>
      <c r="H1184" s="21" t="s">
        <v>4597</v>
      </c>
    </row>
    <row r="1185" spans="1:8" x14ac:dyDescent="0.2">
      <c r="A1185" s="3">
        <v>6313</v>
      </c>
      <c r="B1185" s="3" t="s">
        <v>1264</v>
      </c>
      <c r="C1185" s="3" t="s">
        <v>1264</v>
      </c>
      <c r="D1185" s="3" t="s">
        <v>1259</v>
      </c>
      <c r="E1185" s="3" t="str">
        <v>Furna</v>
      </c>
      <c r="G1185" s="21">
        <v>3781</v>
      </c>
      <c r="H1185" s="21" t="s">
        <v>4597</v>
      </c>
    </row>
    <row r="1186" spans="1:8" x14ac:dyDescent="0.2">
      <c r="A1186" s="3">
        <v>6313</v>
      </c>
      <c r="B1186" s="3" t="s">
        <v>1265</v>
      </c>
      <c r="C1186" s="3" t="s">
        <v>1264</v>
      </c>
      <c r="D1186" s="3" t="s">
        <v>1259</v>
      </c>
      <c r="E1186" s="3" t="str">
        <v>Jenaz</v>
      </c>
      <c r="G1186" s="21">
        <v>3782</v>
      </c>
      <c r="H1186" s="21" t="s">
        <v>4597</v>
      </c>
    </row>
    <row r="1187" spans="1:8" x14ac:dyDescent="0.2">
      <c r="A1187" s="3">
        <v>6313</v>
      </c>
      <c r="B1187" s="3" t="s">
        <v>1266</v>
      </c>
      <c r="C1187" s="3" t="s">
        <v>1264</v>
      </c>
      <c r="D1187" s="3" t="s">
        <v>1259</v>
      </c>
      <c r="E1187" s="3" t="str">
        <v>Klosters</v>
      </c>
      <c r="G1187" s="21">
        <v>3783</v>
      </c>
      <c r="H1187" s="21" t="s">
        <v>4597</v>
      </c>
    </row>
    <row r="1188" spans="1:8" x14ac:dyDescent="0.2">
      <c r="A1188" s="3">
        <v>6340</v>
      </c>
      <c r="B1188" s="3" t="s">
        <v>1267</v>
      </c>
      <c r="C1188" s="3" t="s">
        <v>1268</v>
      </c>
      <c r="D1188" s="3" t="s">
        <v>1259</v>
      </c>
      <c r="E1188" s="3" t="str">
        <v>Conters im Prättigau</v>
      </c>
      <c r="G1188" s="21">
        <v>3784</v>
      </c>
      <c r="H1188" s="21" t="s">
        <v>4597</v>
      </c>
    </row>
    <row r="1189" spans="1:8" x14ac:dyDescent="0.2">
      <c r="A1189" s="3">
        <v>6345</v>
      </c>
      <c r="B1189" s="3" t="s">
        <v>1268</v>
      </c>
      <c r="C1189" s="3" t="s">
        <v>1268</v>
      </c>
      <c r="D1189" s="3" t="s">
        <v>1259</v>
      </c>
      <c r="E1189" s="3" t="str">
        <v>Küblis</v>
      </c>
      <c r="G1189" s="21">
        <v>3785</v>
      </c>
      <c r="H1189" s="21" t="s">
        <v>4597</v>
      </c>
    </row>
    <row r="1190" spans="1:8" x14ac:dyDescent="0.2">
      <c r="A1190" s="3">
        <v>6315</v>
      </c>
      <c r="B1190" s="3" t="s">
        <v>1269</v>
      </c>
      <c r="C1190" s="3" t="s">
        <v>1269</v>
      </c>
      <c r="D1190" s="3" t="s">
        <v>1259</v>
      </c>
      <c r="E1190" s="3" t="str">
        <v>Luzein</v>
      </c>
      <c r="G1190" s="21">
        <v>3792</v>
      </c>
      <c r="H1190" s="21" t="s">
        <v>4597</v>
      </c>
    </row>
    <row r="1191" spans="1:8" x14ac:dyDescent="0.2">
      <c r="A1191" s="3">
        <v>6315</v>
      </c>
      <c r="B1191" s="3" t="s">
        <v>1270</v>
      </c>
      <c r="C1191" s="3" t="s">
        <v>1269</v>
      </c>
      <c r="D1191" s="3" t="s">
        <v>1259</v>
      </c>
      <c r="E1191" s="3" t="str">
        <v>Chur</v>
      </c>
      <c r="G1191" s="21">
        <v>3800</v>
      </c>
      <c r="H1191" s="21" t="s">
        <v>4606</v>
      </c>
    </row>
    <row r="1192" spans="1:8" x14ac:dyDescent="0.2">
      <c r="A1192" s="3">
        <v>6315</v>
      </c>
      <c r="B1192" s="3" t="s">
        <v>1271</v>
      </c>
      <c r="C1192" s="3" t="s">
        <v>1269</v>
      </c>
      <c r="D1192" s="3" t="s">
        <v>1259</v>
      </c>
      <c r="E1192" s="3" t="str">
        <v>Churwalden</v>
      </c>
      <c r="G1192" s="21">
        <v>3801</v>
      </c>
      <c r="H1192" s="21" t="s">
        <v>4606</v>
      </c>
    </row>
    <row r="1193" spans="1:8" x14ac:dyDescent="0.2">
      <c r="A1193" s="3">
        <v>6343</v>
      </c>
      <c r="B1193" s="3" t="s">
        <v>1272</v>
      </c>
      <c r="C1193" s="3" t="s">
        <v>1273</v>
      </c>
      <c r="D1193" s="3" t="s">
        <v>1259</v>
      </c>
      <c r="E1193" s="3" t="str">
        <v>Arosa</v>
      </c>
      <c r="G1193" s="21">
        <v>3803</v>
      </c>
      <c r="H1193" s="21" t="s">
        <v>4606</v>
      </c>
    </row>
    <row r="1194" spans="1:8" x14ac:dyDescent="0.2">
      <c r="A1194" s="3">
        <v>6343</v>
      </c>
      <c r="B1194" s="3" t="s">
        <v>1274</v>
      </c>
      <c r="C1194" s="3" t="s">
        <v>1273</v>
      </c>
      <c r="D1194" s="3" t="s">
        <v>1259</v>
      </c>
      <c r="E1194" s="3" t="str">
        <v>Tschiertschen-Praden</v>
      </c>
      <c r="G1194" s="21">
        <v>3804</v>
      </c>
      <c r="H1194" s="21" t="s">
        <v>4606</v>
      </c>
    </row>
    <row r="1195" spans="1:8" x14ac:dyDescent="0.2">
      <c r="A1195" s="3">
        <v>6343</v>
      </c>
      <c r="B1195" s="3" t="s">
        <v>1273</v>
      </c>
      <c r="C1195" s="3" t="s">
        <v>1273</v>
      </c>
      <c r="D1195" s="3" t="s">
        <v>1259</v>
      </c>
      <c r="E1195" s="3" t="str">
        <v>Trimmis</v>
      </c>
      <c r="G1195" s="21">
        <v>3805</v>
      </c>
      <c r="H1195" s="21" t="s">
        <v>4606</v>
      </c>
    </row>
    <row r="1196" spans="1:8" x14ac:dyDescent="0.2">
      <c r="A1196" s="3">
        <v>6343</v>
      </c>
      <c r="B1196" s="3" t="s">
        <v>1275</v>
      </c>
      <c r="C1196" s="3" t="s">
        <v>1273</v>
      </c>
      <c r="D1196" s="3" t="s">
        <v>1259</v>
      </c>
      <c r="E1196" s="3" t="str">
        <v>Untervaz</v>
      </c>
      <c r="G1196" s="21">
        <v>3806</v>
      </c>
      <c r="H1196" s="21" t="s">
        <v>4606</v>
      </c>
    </row>
    <row r="1197" spans="1:8" x14ac:dyDescent="0.2">
      <c r="A1197" s="3">
        <v>6312</v>
      </c>
      <c r="B1197" s="3" t="s">
        <v>1276</v>
      </c>
      <c r="C1197" s="3" t="s">
        <v>1276</v>
      </c>
      <c r="D1197" s="3" t="s">
        <v>1259</v>
      </c>
      <c r="E1197" s="3" t="str">
        <v>Zizers</v>
      </c>
      <c r="G1197" s="21">
        <v>3807</v>
      </c>
      <c r="H1197" s="21" t="s">
        <v>4606</v>
      </c>
    </row>
    <row r="1198" spans="1:8" x14ac:dyDescent="0.2">
      <c r="A1198" s="3">
        <v>6314</v>
      </c>
      <c r="B1198" s="3" t="s">
        <v>1277</v>
      </c>
      <c r="C1198" s="3" t="s">
        <v>1277</v>
      </c>
      <c r="D1198" s="3" t="s">
        <v>1259</v>
      </c>
      <c r="E1198" s="3" t="str">
        <v>Fläsch</v>
      </c>
      <c r="G1198" s="21">
        <v>3812</v>
      </c>
      <c r="H1198" s="21" t="s">
        <v>4606</v>
      </c>
    </row>
    <row r="1199" spans="1:8" x14ac:dyDescent="0.2">
      <c r="A1199" s="3">
        <v>6314</v>
      </c>
      <c r="B1199" s="3" t="s">
        <v>1278</v>
      </c>
      <c r="C1199" s="3" t="s">
        <v>1277</v>
      </c>
      <c r="D1199" s="3" t="s">
        <v>1259</v>
      </c>
      <c r="E1199" s="3" t="str">
        <v>Jenins</v>
      </c>
      <c r="G1199" s="21">
        <v>3813</v>
      </c>
      <c r="H1199" s="21" t="s">
        <v>4606</v>
      </c>
    </row>
    <row r="1200" spans="1:8" x14ac:dyDescent="0.2">
      <c r="A1200" s="3">
        <v>6318</v>
      </c>
      <c r="B1200" s="3" t="s">
        <v>1279</v>
      </c>
      <c r="C1200" s="3" t="s">
        <v>1279</v>
      </c>
      <c r="D1200" s="3" t="s">
        <v>1259</v>
      </c>
      <c r="E1200" s="3" t="str">
        <v>Maienfeld</v>
      </c>
      <c r="G1200" s="21">
        <v>3814</v>
      </c>
      <c r="H1200" s="21" t="s">
        <v>4606</v>
      </c>
    </row>
    <row r="1201" spans="1:8" x14ac:dyDescent="0.2">
      <c r="A1201" s="3">
        <v>6300</v>
      </c>
      <c r="B1201" s="3" t="s">
        <v>1280</v>
      </c>
      <c r="C1201" s="3" t="s">
        <v>1280</v>
      </c>
      <c r="D1201" s="3" t="s">
        <v>1259</v>
      </c>
      <c r="E1201" s="3" t="str">
        <v>Malans</v>
      </c>
      <c r="G1201" s="21">
        <v>3815</v>
      </c>
      <c r="H1201" s="21" t="s">
        <v>4606</v>
      </c>
    </row>
    <row r="1202" spans="1:8" x14ac:dyDescent="0.2">
      <c r="A1202" s="3">
        <v>6300</v>
      </c>
      <c r="B1202" s="3" t="s">
        <v>1281</v>
      </c>
      <c r="C1202" s="3" t="s">
        <v>1280</v>
      </c>
      <c r="D1202" s="3" t="s">
        <v>1259</v>
      </c>
      <c r="E1202" s="3" t="str">
        <v>Landquart</v>
      </c>
      <c r="G1202" s="21">
        <v>3816</v>
      </c>
      <c r="H1202" s="21" t="s">
        <v>4606</v>
      </c>
    </row>
    <row r="1203" spans="1:8" x14ac:dyDescent="0.2">
      <c r="A1203" s="3">
        <v>6317</v>
      </c>
      <c r="B1203" s="3" t="s">
        <v>1282</v>
      </c>
      <c r="C1203" s="3" t="s">
        <v>1280</v>
      </c>
      <c r="D1203" s="3" t="s">
        <v>1259</v>
      </c>
      <c r="E1203" s="3" t="str">
        <v>Grüsch</v>
      </c>
      <c r="G1203" s="21">
        <v>3818</v>
      </c>
      <c r="H1203" s="21" t="s">
        <v>4606</v>
      </c>
    </row>
    <row r="1204" spans="1:8" x14ac:dyDescent="0.2">
      <c r="A1204" s="3">
        <v>1473</v>
      </c>
      <c r="B1204" s="3" t="s">
        <v>1283</v>
      </c>
      <c r="C1204" s="3" t="s">
        <v>1284</v>
      </c>
      <c r="D1204" s="3" t="s">
        <v>1285</v>
      </c>
      <c r="E1204" s="3" t="str">
        <v>Schiers</v>
      </c>
      <c r="G1204" s="21">
        <v>3822</v>
      </c>
      <c r="H1204" s="21" t="s">
        <v>4606</v>
      </c>
    </row>
    <row r="1205" spans="1:8" x14ac:dyDescent="0.2">
      <c r="A1205" s="3">
        <v>1482</v>
      </c>
      <c r="B1205" s="3" t="s">
        <v>1286</v>
      </c>
      <c r="C1205" s="3" t="s">
        <v>1287</v>
      </c>
      <c r="D1205" s="3" t="s">
        <v>1285</v>
      </c>
      <c r="E1205" s="3" t="str">
        <v>Seewis im Prättigau</v>
      </c>
      <c r="G1205" s="21">
        <v>3823</v>
      </c>
      <c r="H1205" s="21" t="s">
        <v>4606</v>
      </c>
    </row>
    <row r="1206" spans="1:8" x14ac:dyDescent="0.2">
      <c r="A1206" s="3">
        <v>1483</v>
      </c>
      <c r="B1206" s="3" t="s">
        <v>1288</v>
      </c>
      <c r="C1206" s="3" t="s">
        <v>1287</v>
      </c>
      <c r="D1206" s="3" t="s">
        <v>1285</v>
      </c>
      <c r="E1206" s="3" t="str">
        <v>Breil/Brigels</v>
      </c>
      <c r="G1206" s="21">
        <v>3824</v>
      </c>
      <c r="H1206" s="21" t="s">
        <v>4606</v>
      </c>
    </row>
    <row r="1207" spans="1:8" x14ac:dyDescent="0.2">
      <c r="A1207" s="3">
        <v>1532</v>
      </c>
      <c r="B1207" s="3" t="s">
        <v>1289</v>
      </c>
      <c r="C1207" s="3" t="s">
        <v>1289</v>
      </c>
      <c r="D1207" s="3" t="s">
        <v>1285</v>
      </c>
      <c r="E1207" s="3" t="str">
        <v>Disentis/Mustér</v>
      </c>
      <c r="G1207" s="21">
        <v>3825</v>
      </c>
      <c r="H1207" s="21" t="s">
        <v>4597</v>
      </c>
    </row>
    <row r="1208" spans="1:8" x14ac:dyDescent="0.2">
      <c r="A1208" s="3">
        <v>1544</v>
      </c>
      <c r="B1208" s="3" t="s">
        <v>1290</v>
      </c>
      <c r="C1208" s="3" t="s">
        <v>1290</v>
      </c>
      <c r="D1208" s="3" t="s">
        <v>1285</v>
      </c>
      <c r="E1208" s="3" t="str">
        <v>Medel (Lucmagn)</v>
      </c>
      <c r="G1208" s="21">
        <v>3826</v>
      </c>
      <c r="H1208" s="21" t="s">
        <v>4597</v>
      </c>
    </row>
    <row r="1209" spans="1:8" x14ac:dyDescent="0.2">
      <c r="A1209" s="3">
        <v>1470</v>
      </c>
      <c r="B1209" s="3" t="s">
        <v>1291</v>
      </c>
      <c r="C1209" s="3" t="s">
        <v>1292</v>
      </c>
      <c r="D1209" s="3" t="s">
        <v>1285</v>
      </c>
      <c r="E1209" s="3" t="str">
        <v>Sumvitg</v>
      </c>
      <c r="G1209" s="21">
        <v>3852</v>
      </c>
      <c r="H1209" s="21" t="s">
        <v>4606</v>
      </c>
    </row>
    <row r="1210" spans="1:8" x14ac:dyDescent="0.2">
      <c r="A1210" s="3">
        <v>1470</v>
      </c>
      <c r="B1210" s="3" t="s">
        <v>1293</v>
      </c>
      <c r="C1210" s="3" t="s">
        <v>1292</v>
      </c>
      <c r="D1210" s="3" t="s">
        <v>1285</v>
      </c>
      <c r="E1210" s="3" t="str">
        <v>Tujetsch</v>
      </c>
      <c r="G1210" s="21">
        <v>3853</v>
      </c>
      <c r="H1210" s="21" t="s">
        <v>4606</v>
      </c>
    </row>
    <row r="1211" spans="1:8" x14ac:dyDescent="0.2">
      <c r="A1211" s="3">
        <v>1470</v>
      </c>
      <c r="B1211" s="3" t="s">
        <v>1294</v>
      </c>
      <c r="C1211" s="3" t="s">
        <v>1292</v>
      </c>
      <c r="D1211" s="3" t="s">
        <v>1285</v>
      </c>
      <c r="E1211" s="3" t="str">
        <v>Trun</v>
      </c>
      <c r="G1211" s="21">
        <v>3854</v>
      </c>
      <c r="H1211" s="21" t="s">
        <v>4606</v>
      </c>
    </row>
    <row r="1212" spans="1:8" x14ac:dyDescent="0.2">
      <c r="A1212" s="3">
        <v>1533</v>
      </c>
      <c r="B1212" s="3" t="s">
        <v>1295</v>
      </c>
      <c r="C1212" s="3" t="s">
        <v>1295</v>
      </c>
      <c r="D1212" s="3" t="s">
        <v>1285</v>
      </c>
      <c r="E1212" s="3" t="str">
        <v>Obersaxen Mundaun</v>
      </c>
      <c r="G1212" s="21">
        <v>3855</v>
      </c>
      <c r="H1212" s="21" t="s">
        <v>4606</v>
      </c>
    </row>
    <row r="1213" spans="1:8" x14ac:dyDescent="0.2">
      <c r="A1213" s="3">
        <v>1774</v>
      </c>
      <c r="B1213" s="3" t="s">
        <v>1296</v>
      </c>
      <c r="C1213" s="3" t="s">
        <v>1297</v>
      </c>
      <c r="D1213" s="3" t="s">
        <v>1285</v>
      </c>
      <c r="E1213" s="3" t="str">
        <v>Aarau</v>
      </c>
      <c r="G1213" s="21">
        <v>3856</v>
      </c>
      <c r="H1213" s="21" t="s">
        <v>4606</v>
      </c>
    </row>
    <row r="1214" spans="1:8" x14ac:dyDescent="0.2">
      <c r="A1214" s="3">
        <v>1774</v>
      </c>
      <c r="B1214" s="3" t="s">
        <v>1296</v>
      </c>
      <c r="C1214" s="3" t="s">
        <v>1297</v>
      </c>
      <c r="D1214" s="3" t="s">
        <v>1285</v>
      </c>
      <c r="E1214" s="3" t="str">
        <v>Biberstein</v>
      </c>
      <c r="G1214" s="21">
        <v>3857</v>
      </c>
      <c r="H1214" s="21" t="s">
        <v>4606</v>
      </c>
    </row>
    <row r="1215" spans="1:8" x14ac:dyDescent="0.2">
      <c r="A1215" s="3">
        <v>1774</v>
      </c>
      <c r="B1215" s="3" t="s">
        <v>1298</v>
      </c>
      <c r="C1215" s="3" t="s">
        <v>1297</v>
      </c>
      <c r="D1215" s="3" t="s">
        <v>1285</v>
      </c>
      <c r="E1215" s="3" t="str">
        <v>Buchs (AG)</v>
      </c>
      <c r="G1215" s="21">
        <v>3858</v>
      </c>
      <c r="H1215" s="21" t="s">
        <v>4606</v>
      </c>
    </row>
    <row r="1216" spans="1:8" x14ac:dyDescent="0.2">
      <c r="A1216" s="3">
        <v>1775</v>
      </c>
      <c r="B1216" s="3" t="s">
        <v>1299</v>
      </c>
      <c r="C1216" s="3" t="s">
        <v>1297</v>
      </c>
      <c r="D1216" s="3" t="s">
        <v>1285</v>
      </c>
      <c r="E1216" s="3" t="str">
        <v>Densbüren</v>
      </c>
      <c r="G1216" s="21">
        <v>3860</v>
      </c>
      <c r="H1216" s="21" t="s">
        <v>4606</v>
      </c>
    </row>
    <row r="1217" spans="1:8" x14ac:dyDescent="0.2">
      <c r="A1217" s="3">
        <v>1775</v>
      </c>
      <c r="B1217" s="3" t="s">
        <v>1300</v>
      </c>
      <c r="C1217" s="3" t="s">
        <v>1297</v>
      </c>
      <c r="D1217" s="3" t="s">
        <v>1285</v>
      </c>
      <c r="E1217" s="3" t="str">
        <v>Erlinsbach (AG)</v>
      </c>
      <c r="G1217" s="21">
        <v>3862</v>
      </c>
      <c r="H1217" s="21" t="s">
        <v>4606</v>
      </c>
    </row>
    <row r="1218" spans="1:8" x14ac:dyDescent="0.2">
      <c r="A1218" s="3">
        <v>1776</v>
      </c>
      <c r="B1218" s="3" t="s">
        <v>1301</v>
      </c>
      <c r="C1218" s="3" t="s">
        <v>1297</v>
      </c>
      <c r="D1218" s="3" t="s">
        <v>1285</v>
      </c>
      <c r="E1218" s="3" t="str">
        <v>Gränichen</v>
      </c>
      <c r="G1218" s="21">
        <v>3863</v>
      </c>
      <c r="H1218" s="21" t="s">
        <v>4606</v>
      </c>
    </row>
    <row r="1219" spans="1:8" x14ac:dyDescent="0.2">
      <c r="A1219" s="3">
        <v>1485</v>
      </c>
      <c r="B1219" s="3" t="s">
        <v>1302</v>
      </c>
      <c r="C1219" s="3" t="s">
        <v>1302</v>
      </c>
      <c r="D1219" s="3" t="s">
        <v>1285</v>
      </c>
      <c r="E1219" s="3" t="str">
        <v>Hirschthal</v>
      </c>
      <c r="G1219" s="21">
        <v>3864</v>
      </c>
      <c r="H1219" s="21" t="s">
        <v>4606</v>
      </c>
    </row>
    <row r="1220" spans="1:8" x14ac:dyDescent="0.2">
      <c r="A1220" s="3">
        <v>1410</v>
      </c>
      <c r="B1220" s="3" t="s">
        <v>1303</v>
      </c>
      <c r="C1220" s="3" t="s">
        <v>1303</v>
      </c>
      <c r="D1220" s="3" t="s">
        <v>1285</v>
      </c>
      <c r="E1220" s="3" t="str">
        <v>Küttigen</v>
      </c>
      <c r="G1220" s="21">
        <v>3900</v>
      </c>
      <c r="H1220" s="21" t="s">
        <v>4600</v>
      </c>
    </row>
    <row r="1221" spans="1:8" x14ac:dyDescent="0.2">
      <c r="A1221" s="3">
        <v>1566</v>
      </c>
      <c r="B1221" s="3" t="s">
        <v>1304</v>
      </c>
      <c r="C1221" s="3" t="s">
        <v>1305</v>
      </c>
      <c r="D1221" s="3" t="s">
        <v>1285</v>
      </c>
      <c r="E1221" s="3" t="str">
        <v>Muhen</v>
      </c>
      <c r="G1221" s="21">
        <v>3901</v>
      </c>
      <c r="H1221" s="21" t="s">
        <v>4602</v>
      </c>
    </row>
    <row r="1222" spans="1:8" x14ac:dyDescent="0.2">
      <c r="A1222" s="3">
        <v>1566</v>
      </c>
      <c r="B1222" s="3" t="s">
        <v>1306</v>
      </c>
      <c r="C1222" s="3" t="s">
        <v>1305</v>
      </c>
      <c r="D1222" s="3" t="s">
        <v>1285</v>
      </c>
      <c r="E1222" s="3" t="str">
        <v>Oberentfelden</v>
      </c>
      <c r="G1222" s="21">
        <v>3902</v>
      </c>
      <c r="H1222" s="21" t="s">
        <v>4600</v>
      </c>
    </row>
    <row r="1223" spans="1:8" x14ac:dyDescent="0.2">
      <c r="A1223" s="3">
        <v>1541</v>
      </c>
      <c r="B1223" s="3" t="s">
        <v>1307</v>
      </c>
      <c r="C1223" s="3" t="s">
        <v>1307</v>
      </c>
      <c r="D1223" s="3" t="s">
        <v>1285</v>
      </c>
      <c r="E1223" s="3" t="str">
        <v>Suhr</v>
      </c>
      <c r="G1223" s="21">
        <v>3903</v>
      </c>
      <c r="H1223" s="21" t="s">
        <v>4601</v>
      </c>
    </row>
    <row r="1224" spans="1:8" x14ac:dyDescent="0.2">
      <c r="A1224" s="3">
        <v>1527</v>
      </c>
      <c r="B1224" s="3" t="s">
        <v>1308</v>
      </c>
      <c r="C1224" s="3" t="s">
        <v>1309</v>
      </c>
      <c r="D1224" s="3" t="s">
        <v>1285</v>
      </c>
      <c r="E1224" s="3" t="str">
        <v>Unterentfelden</v>
      </c>
      <c r="G1224" s="21">
        <v>3904</v>
      </c>
      <c r="H1224" s="21" t="s">
        <v>4600</v>
      </c>
    </row>
    <row r="1225" spans="1:8" x14ac:dyDescent="0.2">
      <c r="A1225" s="3">
        <v>1528</v>
      </c>
      <c r="B1225" s="3" t="s">
        <v>1309</v>
      </c>
      <c r="C1225" s="3" t="s">
        <v>1309</v>
      </c>
      <c r="D1225" s="3" t="s">
        <v>1285</v>
      </c>
      <c r="E1225" s="3" t="str">
        <v>Baden</v>
      </c>
      <c r="G1225" s="21">
        <v>3905</v>
      </c>
      <c r="H1225" s="21" t="s">
        <v>4602</v>
      </c>
    </row>
    <row r="1226" spans="1:8" x14ac:dyDescent="0.2">
      <c r="A1226" s="3">
        <v>1528</v>
      </c>
      <c r="B1226" s="3" t="s">
        <v>1310</v>
      </c>
      <c r="C1226" s="3" t="s">
        <v>1309</v>
      </c>
      <c r="D1226" s="3" t="s">
        <v>1285</v>
      </c>
      <c r="E1226" s="3" t="str">
        <v>Bellikon</v>
      </c>
      <c r="G1226" s="21">
        <v>3906</v>
      </c>
      <c r="H1226" s="21" t="s">
        <v>4602</v>
      </c>
    </row>
    <row r="1227" spans="1:8" x14ac:dyDescent="0.2">
      <c r="A1227" s="3">
        <v>1529</v>
      </c>
      <c r="B1227" s="3" t="s">
        <v>1311</v>
      </c>
      <c r="C1227" s="3" t="s">
        <v>1309</v>
      </c>
      <c r="D1227" s="3" t="s">
        <v>1285</v>
      </c>
      <c r="E1227" s="3" t="str">
        <v>Bergdietikon</v>
      </c>
      <c r="G1227" s="21">
        <v>3907</v>
      </c>
      <c r="H1227" s="21" t="s">
        <v>4609</v>
      </c>
    </row>
    <row r="1228" spans="1:8" x14ac:dyDescent="0.2">
      <c r="A1228" s="3">
        <v>1534</v>
      </c>
      <c r="B1228" s="3" t="s">
        <v>1312</v>
      </c>
      <c r="C1228" s="3" t="s">
        <v>1309</v>
      </c>
      <c r="D1228" s="3" t="s">
        <v>1285</v>
      </c>
      <c r="E1228" s="3" t="str">
        <v>Birmenstorf (AG)</v>
      </c>
      <c r="G1228" s="21">
        <v>3908</v>
      </c>
      <c r="H1228" s="21" t="s">
        <v>4602</v>
      </c>
    </row>
    <row r="1229" spans="1:8" x14ac:dyDescent="0.2">
      <c r="A1229" s="3">
        <v>1565</v>
      </c>
      <c r="B1229" s="3" t="s">
        <v>1313</v>
      </c>
      <c r="C1229" s="3" t="s">
        <v>1313</v>
      </c>
      <c r="D1229" s="3" t="s">
        <v>1285</v>
      </c>
      <c r="E1229" s="3" t="str">
        <v>Ennetbaden</v>
      </c>
      <c r="G1229" s="21">
        <v>3910</v>
      </c>
      <c r="H1229" s="21" t="s">
        <v>4602</v>
      </c>
    </row>
    <row r="1230" spans="1:8" x14ac:dyDescent="0.2">
      <c r="A1230" s="3">
        <v>1483</v>
      </c>
      <c r="B1230" s="3" t="s">
        <v>1314</v>
      </c>
      <c r="C1230" s="3" t="s">
        <v>1315</v>
      </c>
      <c r="D1230" s="3" t="s">
        <v>1285</v>
      </c>
      <c r="E1230" s="3" t="str">
        <v>Fislisbach</v>
      </c>
      <c r="G1230" s="21">
        <v>3911</v>
      </c>
      <c r="H1230" s="21" t="s">
        <v>4601</v>
      </c>
    </row>
    <row r="1231" spans="1:8" x14ac:dyDescent="0.2">
      <c r="A1231" s="3">
        <v>1483</v>
      </c>
      <c r="B1231" s="3" t="s">
        <v>1316</v>
      </c>
      <c r="C1231" s="3" t="s">
        <v>1315</v>
      </c>
      <c r="D1231" s="3" t="s">
        <v>1285</v>
      </c>
      <c r="E1231" s="3" t="str">
        <v>Freienwil</v>
      </c>
      <c r="G1231" s="21">
        <v>3912</v>
      </c>
      <c r="H1231" s="21" t="s">
        <v>4601</v>
      </c>
    </row>
    <row r="1232" spans="1:8" x14ac:dyDescent="0.2">
      <c r="A1232" s="3">
        <v>1484</v>
      </c>
      <c r="B1232" s="3" t="s">
        <v>1317</v>
      </c>
      <c r="C1232" s="3" t="s">
        <v>1315</v>
      </c>
      <c r="D1232" s="3" t="s">
        <v>1285</v>
      </c>
      <c r="E1232" s="3" t="str">
        <v>Gebenstorf</v>
      </c>
      <c r="G1232" s="21">
        <v>3913</v>
      </c>
      <c r="H1232" s="21" t="s">
        <v>4610</v>
      </c>
    </row>
    <row r="1233" spans="1:8" x14ac:dyDescent="0.2">
      <c r="A1233" s="3">
        <v>1484</v>
      </c>
      <c r="B1233" s="3" t="s">
        <v>1318</v>
      </c>
      <c r="C1233" s="3" t="s">
        <v>1315</v>
      </c>
      <c r="D1233" s="3" t="s">
        <v>1285</v>
      </c>
      <c r="E1233" s="3" t="str">
        <v>Killwangen</v>
      </c>
      <c r="G1233" s="21">
        <v>3914</v>
      </c>
      <c r="H1233" s="21" t="s">
        <v>4601</v>
      </c>
    </row>
    <row r="1234" spans="1:8" x14ac:dyDescent="0.2">
      <c r="A1234" s="3">
        <v>1567</v>
      </c>
      <c r="B1234" s="3" t="s">
        <v>1319</v>
      </c>
      <c r="C1234" s="3" t="s">
        <v>1320</v>
      </c>
      <c r="D1234" s="3" t="s">
        <v>1285</v>
      </c>
      <c r="E1234" s="3" t="str">
        <v>Künten</v>
      </c>
      <c r="G1234" s="21">
        <v>3916</v>
      </c>
      <c r="H1234" s="21" t="s">
        <v>4601</v>
      </c>
    </row>
    <row r="1235" spans="1:8" x14ac:dyDescent="0.2">
      <c r="A1235" s="3">
        <v>1568</v>
      </c>
      <c r="B1235" s="3" t="s">
        <v>1321</v>
      </c>
      <c r="C1235" s="3" t="s">
        <v>1320</v>
      </c>
      <c r="D1235" s="3" t="s">
        <v>1285</v>
      </c>
      <c r="E1235" s="3" t="str">
        <v>Mägenwil</v>
      </c>
      <c r="G1235" s="21">
        <v>3917</v>
      </c>
      <c r="H1235" s="21" t="s">
        <v>4601</v>
      </c>
    </row>
    <row r="1236" spans="1:8" x14ac:dyDescent="0.2">
      <c r="A1236" s="3">
        <v>1563</v>
      </c>
      <c r="B1236" s="3" t="s">
        <v>1322</v>
      </c>
      <c r="C1236" s="3" t="s">
        <v>1323</v>
      </c>
      <c r="D1236" s="3" t="s">
        <v>1285</v>
      </c>
      <c r="E1236" s="3" t="str">
        <v>Mellingen</v>
      </c>
      <c r="G1236" s="21">
        <v>3918</v>
      </c>
      <c r="H1236" s="21" t="s">
        <v>4601</v>
      </c>
    </row>
    <row r="1237" spans="1:8" x14ac:dyDescent="0.2">
      <c r="A1237" s="3">
        <v>1564</v>
      </c>
      <c r="B1237" s="3" t="s">
        <v>1324</v>
      </c>
      <c r="C1237" s="3" t="s">
        <v>1323</v>
      </c>
      <c r="D1237" s="3" t="s">
        <v>1285</v>
      </c>
      <c r="E1237" s="3" t="str">
        <v>Neuenhof</v>
      </c>
      <c r="G1237" s="21">
        <v>3919</v>
      </c>
      <c r="H1237" s="21" t="s">
        <v>4601</v>
      </c>
    </row>
    <row r="1238" spans="1:8" x14ac:dyDescent="0.2">
      <c r="A1238" s="3">
        <v>1773</v>
      </c>
      <c r="B1238" s="3" t="s">
        <v>1325</v>
      </c>
      <c r="C1238" s="3" t="s">
        <v>1323</v>
      </c>
      <c r="D1238" s="3" t="s">
        <v>1285</v>
      </c>
      <c r="E1238" s="3" t="str">
        <v>Niederrohrdorf</v>
      </c>
      <c r="G1238" s="21">
        <v>3920</v>
      </c>
      <c r="H1238" s="21" t="s">
        <v>4602</v>
      </c>
    </row>
    <row r="1239" spans="1:8" x14ac:dyDescent="0.2">
      <c r="A1239" s="3">
        <v>1773</v>
      </c>
      <c r="B1239" s="3" t="s">
        <v>1326</v>
      </c>
      <c r="C1239" s="3" t="s">
        <v>1323</v>
      </c>
      <c r="D1239" s="3" t="s">
        <v>1285</v>
      </c>
      <c r="E1239" s="3" t="str">
        <v>Oberrohrdorf</v>
      </c>
      <c r="G1239" s="21">
        <v>3922</v>
      </c>
      <c r="H1239" s="21" t="s">
        <v>4600</v>
      </c>
    </row>
    <row r="1240" spans="1:8" x14ac:dyDescent="0.2">
      <c r="A1240" s="3">
        <v>1773</v>
      </c>
      <c r="B1240" s="3" t="s">
        <v>1327</v>
      </c>
      <c r="C1240" s="3" t="s">
        <v>1323</v>
      </c>
      <c r="D1240" s="3" t="s">
        <v>1285</v>
      </c>
      <c r="E1240" s="3" t="str">
        <v>Obersiggenthal</v>
      </c>
      <c r="G1240" s="21">
        <v>3923</v>
      </c>
      <c r="H1240" s="21" t="s">
        <v>4601</v>
      </c>
    </row>
    <row r="1241" spans="1:8" x14ac:dyDescent="0.2">
      <c r="A1241" s="3">
        <v>1470</v>
      </c>
      <c r="B1241" s="3" t="s">
        <v>1328</v>
      </c>
      <c r="C1241" s="3" t="s">
        <v>1329</v>
      </c>
      <c r="D1241" s="3" t="s">
        <v>1285</v>
      </c>
      <c r="E1241" s="3" t="str">
        <v>Remetschwil</v>
      </c>
      <c r="G1241" s="21">
        <v>3924</v>
      </c>
      <c r="H1241" s="21" t="s">
        <v>4602</v>
      </c>
    </row>
    <row r="1242" spans="1:8" x14ac:dyDescent="0.2">
      <c r="A1242" s="3">
        <v>1473</v>
      </c>
      <c r="B1242" s="3" t="s">
        <v>1330</v>
      </c>
      <c r="C1242" s="3" t="s">
        <v>1329</v>
      </c>
      <c r="D1242" s="3" t="s">
        <v>1285</v>
      </c>
      <c r="E1242" s="3" t="str">
        <v>Spreitenbach</v>
      </c>
      <c r="G1242" s="21">
        <v>3925</v>
      </c>
      <c r="H1242" s="21" t="s">
        <v>4602</v>
      </c>
    </row>
    <row r="1243" spans="1:8" x14ac:dyDescent="0.2">
      <c r="A1243" s="3">
        <v>1473</v>
      </c>
      <c r="B1243" s="3" t="s">
        <v>1330</v>
      </c>
      <c r="C1243" s="3" t="s">
        <v>1329</v>
      </c>
      <c r="D1243" s="3" t="s">
        <v>1285</v>
      </c>
      <c r="E1243" s="3" t="str">
        <v>Stetten (AG)</v>
      </c>
      <c r="G1243" s="21">
        <v>3926</v>
      </c>
      <c r="H1243" s="21" t="s">
        <v>4601</v>
      </c>
    </row>
    <row r="1244" spans="1:8" x14ac:dyDescent="0.2">
      <c r="A1244" s="3">
        <v>1475</v>
      </c>
      <c r="B1244" s="3" t="s">
        <v>1331</v>
      </c>
      <c r="C1244" s="3" t="s">
        <v>1329</v>
      </c>
      <c r="D1244" s="3" t="s">
        <v>1285</v>
      </c>
      <c r="E1244" s="3" t="str">
        <v>Turgi</v>
      </c>
      <c r="G1244" s="21">
        <v>3927</v>
      </c>
      <c r="H1244" s="21" t="s">
        <v>4602</v>
      </c>
    </row>
    <row r="1245" spans="1:8" x14ac:dyDescent="0.2">
      <c r="A1245" s="3">
        <v>1475</v>
      </c>
      <c r="B1245" s="3" t="s">
        <v>1332</v>
      </c>
      <c r="C1245" s="3" t="s">
        <v>1329</v>
      </c>
      <c r="D1245" s="3" t="s">
        <v>1285</v>
      </c>
      <c r="E1245" s="3" t="str">
        <v>Untersiggenthal</v>
      </c>
      <c r="G1245" s="21">
        <v>3928</v>
      </c>
      <c r="H1245" s="21" t="s">
        <v>4602</v>
      </c>
    </row>
    <row r="1246" spans="1:8" x14ac:dyDescent="0.2">
      <c r="A1246" s="3">
        <v>1475</v>
      </c>
      <c r="B1246" s="3" t="s">
        <v>1333</v>
      </c>
      <c r="C1246" s="3" t="s">
        <v>1329</v>
      </c>
      <c r="D1246" s="3" t="s">
        <v>1285</v>
      </c>
      <c r="E1246" s="3" t="str">
        <v>Wettingen</v>
      </c>
      <c r="G1246" s="21">
        <v>3929</v>
      </c>
      <c r="H1246" s="21" t="s">
        <v>4602</v>
      </c>
    </row>
    <row r="1247" spans="1:8" x14ac:dyDescent="0.2">
      <c r="A1247" s="3">
        <v>1486</v>
      </c>
      <c r="B1247" s="3" t="s">
        <v>1334</v>
      </c>
      <c r="C1247" s="3" t="s">
        <v>1329</v>
      </c>
      <c r="D1247" s="3" t="s">
        <v>1285</v>
      </c>
      <c r="E1247" s="3" t="str">
        <v>Wohlenschwil</v>
      </c>
      <c r="G1247" s="21">
        <v>3930</v>
      </c>
      <c r="H1247" s="21" t="s">
        <v>4600</v>
      </c>
    </row>
    <row r="1248" spans="1:8" x14ac:dyDescent="0.2">
      <c r="A1248" s="3">
        <v>1489</v>
      </c>
      <c r="B1248" s="3" t="s">
        <v>1335</v>
      </c>
      <c r="C1248" s="3" t="s">
        <v>1329</v>
      </c>
      <c r="D1248" s="3" t="s">
        <v>1285</v>
      </c>
      <c r="E1248" s="3" t="str">
        <v>Würenlingen</v>
      </c>
      <c r="G1248" s="21">
        <v>3931</v>
      </c>
      <c r="H1248" s="21" t="s">
        <v>4600</v>
      </c>
    </row>
    <row r="1249" spans="1:8" x14ac:dyDescent="0.2">
      <c r="A1249" s="3">
        <v>1541</v>
      </c>
      <c r="B1249" s="3" t="s">
        <v>1336</v>
      </c>
      <c r="C1249" s="3" t="s">
        <v>1329</v>
      </c>
      <c r="D1249" s="3" t="s">
        <v>1285</v>
      </c>
      <c r="E1249" s="3" t="str">
        <v>Würenlos</v>
      </c>
      <c r="G1249" s="21">
        <v>3932</v>
      </c>
      <c r="H1249" s="21" t="s">
        <v>4601</v>
      </c>
    </row>
    <row r="1250" spans="1:8" x14ac:dyDescent="0.2">
      <c r="A1250" s="3">
        <v>1541</v>
      </c>
      <c r="B1250" s="3" t="s">
        <v>1337</v>
      </c>
      <c r="C1250" s="3" t="s">
        <v>1329</v>
      </c>
      <c r="D1250" s="3" t="s">
        <v>1285</v>
      </c>
      <c r="E1250" s="3" t="str">
        <v>Ehrendingen</v>
      </c>
      <c r="G1250" s="21">
        <v>3933</v>
      </c>
      <c r="H1250" s="21" t="s">
        <v>4601</v>
      </c>
    </row>
    <row r="1251" spans="1:8" x14ac:dyDescent="0.2">
      <c r="A1251" s="3">
        <v>1542</v>
      </c>
      <c r="B1251" s="3" t="s">
        <v>1338</v>
      </c>
      <c r="C1251" s="3" t="s">
        <v>1329</v>
      </c>
      <c r="D1251" s="3" t="s">
        <v>1285</v>
      </c>
      <c r="E1251" s="3" t="str">
        <v>Arni (AG)</v>
      </c>
      <c r="G1251" s="21">
        <v>3934</v>
      </c>
      <c r="H1251" s="21" t="s">
        <v>4601</v>
      </c>
    </row>
    <row r="1252" spans="1:8" x14ac:dyDescent="0.2">
      <c r="A1252" s="3">
        <v>1468</v>
      </c>
      <c r="B1252" s="3" t="s">
        <v>1339</v>
      </c>
      <c r="C1252" s="3" t="s">
        <v>1340</v>
      </c>
      <c r="D1252" s="3" t="s">
        <v>1285</v>
      </c>
      <c r="E1252" s="3" t="str">
        <v>Berikon</v>
      </c>
      <c r="G1252" s="21">
        <v>3935</v>
      </c>
      <c r="H1252" s="21" t="s">
        <v>4601</v>
      </c>
    </row>
    <row r="1253" spans="1:8" x14ac:dyDescent="0.2">
      <c r="A1253" s="3">
        <v>1474</v>
      </c>
      <c r="B1253" s="3" t="s">
        <v>1341</v>
      </c>
      <c r="C1253" s="3" t="s">
        <v>1340</v>
      </c>
      <c r="D1253" s="3" t="s">
        <v>1285</v>
      </c>
      <c r="E1253" s="3" t="str">
        <v>Bremgarten (AG)</v>
      </c>
      <c r="G1253" s="21">
        <v>3937</v>
      </c>
      <c r="H1253" s="21" t="s">
        <v>4600</v>
      </c>
    </row>
    <row r="1254" spans="1:8" x14ac:dyDescent="0.2">
      <c r="A1254" s="3">
        <v>1673</v>
      </c>
      <c r="B1254" s="3" t="s">
        <v>1342</v>
      </c>
      <c r="C1254" s="3" t="s">
        <v>1342</v>
      </c>
      <c r="D1254" s="3" t="s">
        <v>1285</v>
      </c>
      <c r="E1254" s="3" t="str">
        <v>Büttikon</v>
      </c>
      <c r="G1254" s="21">
        <v>3938</v>
      </c>
      <c r="H1254" s="21" t="s">
        <v>4601</v>
      </c>
    </row>
    <row r="1255" spans="1:8" x14ac:dyDescent="0.2">
      <c r="A1255" s="3">
        <v>1681</v>
      </c>
      <c r="B1255" s="3" t="s">
        <v>1343</v>
      </c>
      <c r="C1255" s="3" t="s">
        <v>1344</v>
      </c>
      <c r="D1255" s="3" t="s">
        <v>1285</v>
      </c>
      <c r="E1255" s="3" t="str">
        <v>Dottikon</v>
      </c>
      <c r="G1255" s="21">
        <v>3939</v>
      </c>
      <c r="H1255" s="21" t="s">
        <v>4600</v>
      </c>
    </row>
    <row r="1256" spans="1:8" x14ac:dyDescent="0.2">
      <c r="A1256" s="3">
        <v>1681</v>
      </c>
      <c r="B1256" s="3" t="s">
        <v>1345</v>
      </c>
      <c r="C1256" s="3" t="s">
        <v>1344</v>
      </c>
      <c r="D1256" s="3" t="s">
        <v>1285</v>
      </c>
      <c r="E1256" s="3" t="str">
        <v>Eggenwil</v>
      </c>
      <c r="G1256" s="21">
        <v>3940</v>
      </c>
      <c r="H1256" s="21" t="s">
        <v>4600</v>
      </c>
    </row>
    <row r="1257" spans="1:8" x14ac:dyDescent="0.2">
      <c r="A1257" s="3">
        <v>1608</v>
      </c>
      <c r="B1257" s="3" t="s">
        <v>1346</v>
      </c>
      <c r="C1257" s="3" t="s">
        <v>1346</v>
      </c>
      <c r="D1257" s="3" t="s">
        <v>1285</v>
      </c>
      <c r="E1257" s="3" t="str">
        <v>Fischbach-Göslikon</v>
      </c>
      <c r="G1257" s="21">
        <v>3942</v>
      </c>
      <c r="H1257" s="21" t="s">
        <v>4600</v>
      </c>
    </row>
    <row r="1258" spans="1:8" x14ac:dyDescent="0.2">
      <c r="A1258" s="3">
        <v>1689</v>
      </c>
      <c r="B1258" s="3" t="s">
        <v>1347</v>
      </c>
      <c r="C1258" s="3" t="s">
        <v>1348</v>
      </c>
      <c r="D1258" s="3" t="s">
        <v>1285</v>
      </c>
      <c r="E1258" s="3" t="str">
        <v>Hägglingen</v>
      </c>
      <c r="G1258" s="21">
        <v>3943</v>
      </c>
      <c r="H1258" s="21" t="s">
        <v>4601</v>
      </c>
    </row>
    <row r="1259" spans="1:8" x14ac:dyDescent="0.2">
      <c r="A1259" s="3">
        <v>1553</v>
      </c>
      <c r="B1259" s="3" t="s">
        <v>1349</v>
      </c>
      <c r="C1259" s="3" t="s">
        <v>1349</v>
      </c>
      <c r="D1259" s="3" t="s">
        <v>1285</v>
      </c>
      <c r="E1259" s="3" t="str">
        <v>Jonen</v>
      </c>
      <c r="G1259" s="21">
        <v>3944</v>
      </c>
      <c r="H1259" s="21" t="s">
        <v>4601</v>
      </c>
    </row>
    <row r="1260" spans="1:8" x14ac:dyDescent="0.2">
      <c r="A1260" s="3">
        <v>1673</v>
      </c>
      <c r="B1260" s="3" t="s">
        <v>1350</v>
      </c>
      <c r="C1260" s="3" t="s">
        <v>1351</v>
      </c>
      <c r="D1260" s="3" t="s">
        <v>1285</v>
      </c>
      <c r="E1260" s="3" t="str">
        <v>Niederwil (AG)</v>
      </c>
      <c r="G1260" s="21">
        <v>3945</v>
      </c>
      <c r="H1260" s="21" t="s">
        <v>4600</v>
      </c>
    </row>
    <row r="1261" spans="1:8" x14ac:dyDescent="0.2">
      <c r="A1261" s="3">
        <v>1686</v>
      </c>
      <c r="B1261" s="3" t="s">
        <v>1352</v>
      </c>
      <c r="C1261" s="3" t="s">
        <v>1353</v>
      </c>
      <c r="D1261" s="3" t="s">
        <v>1285</v>
      </c>
      <c r="E1261" s="3" t="str">
        <v>Oberlunkhofen</v>
      </c>
      <c r="G1261" s="21">
        <v>3946</v>
      </c>
      <c r="H1261" s="21" t="s">
        <v>4600</v>
      </c>
    </row>
    <row r="1262" spans="1:8" x14ac:dyDescent="0.2">
      <c r="A1262" s="3">
        <v>1692</v>
      </c>
      <c r="B1262" s="3" t="s">
        <v>1354</v>
      </c>
      <c r="C1262" s="3" t="s">
        <v>1354</v>
      </c>
      <c r="D1262" s="3" t="s">
        <v>1285</v>
      </c>
      <c r="E1262" s="3" t="str">
        <v>Oberwil-Lieli</v>
      </c>
      <c r="G1262" s="21">
        <v>3947</v>
      </c>
      <c r="H1262" s="21" t="s">
        <v>4601</v>
      </c>
    </row>
    <row r="1263" spans="1:8" x14ac:dyDescent="0.2">
      <c r="A1263" s="3">
        <v>1680</v>
      </c>
      <c r="B1263" s="3" t="s">
        <v>1355</v>
      </c>
      <c r="C1263" s="3" t="s">
        <v>1356</v>
      </c>
      <c r="D1263" s="3" t="s">
        <v>1285</v>
      </c>
      <c r="E1263" s="3" t="str">
        <v>Rudolfstetten-Friedlisberg</v>
      </c>
      <c r="G1263" s="21">
        <v>3948</v>
      </c>
      <c r="H1263" s="21" t="s">
        <v>4601</v>
      </c>
    </row>
    <row r="1264" spans="1:8" x14ac:dyDescent="0.2">
      <c r="A1264" s="3">
        <v>1684</v>
      </c>
      <c r="B1264" s="3" t="s">
        <v>1357</v>
      </c>
      <c r="C1264" s="3" t="s">
        <v>1356</v>
      </c>
      <c r="D1264" s="3" t="s">
        <v>1285</v>
      </c>
      <c r="E1264" s="3" t="str">
        <v>Sarmenstorf</v>
      </c>
      <c r="G1264" s="21">
        <v>3949</v>
      </c>
      <c r="H1264" s="21" t="s">
        <v>4600</v>
      </c>
    </row>
    <row r="1265" spans="1:8" x14ac:dyDescent="0.2">
      <c r="A1265" s="3">
        <v>1674</v>
      </c>
      <c r="B1265" s="3" t="s">
        <v>1358</v>
      </c>
      <c r="C1265" s="3" t="s">
        <v>1358</v>
      </c>
      <c r="D1265" s="3" t="s">
        <v>1285</v>
      </c>
      <c r="E1265" s="3" t="str">
        <v>Tägerig</v>
      </c>
      <c r="G1265" s="21">
        <v>3951</v>
      </c>
      <c r="H1265" s="21" t="s">
        <v>4600</v>
      </c>
    </row>
    <row r="1266" spans="1:8" x14ac:dyDescent="0.2">
      <c r="A1266" s="3">
        <v>1680</v>
      </c>
      <c r="B1266" s="3" t="s">
        <v>1359</v>
      </c>
      <c r="C1266" s="3" t="s">
        <v>1360</v>
      </c>
      <c r="D1266" s="3" t="s">
        <v>1285</v>
      </c>
      <c r="E1266" s="3" t="str">
        <v>Uezwil</v>
      </c>
      <c r="G1266" s="21">
        <v>3952</v>
      </c>
      <c r="H1266" s="21" t="s">
        <v>4600</v>
      </c>
    </row>
    <row r="1267" spans="1:8" x14ac:dyDescent="0.2">
      <c r="A1267" s="3">
        <v>1673</v>
      </c>
      <c r="B1267" s="3" t="s">
        <v>1361</v>
      </c>
      <c r="C1267" s="3" t="s">
        <v>1362</v>
      </c>
      <c r="D1267" s="3" t="s">
        <v>1285</v>
      </c>
      <c r="E1267" s="3" t="str">
        <v>Unterlunkhofen</v>
      </c>
      <c r="G1267" s="21">
        <v>3953</v>
      </c>
      <c r="H1267" s="21" t="s">
        <v>4600</v>
      </c>
    </row>
    <row r="1268" spans="1:8" x14ac:dyDescent="0.2">
      <c r="A1268" s="3">
        <v>1673</v>
      </c>
      <c r="B1268" s="3" t="s">
        <v>1363</v>
      </c>
      <c r="C1268" s="3" t="s">
        <v>1362</v>
      </c>
      <c r="D1268" s="3" t="s">
        <v>1285</v>
      </c>
      <c r="E1268" s="3" t="str">
        <v>Villmergen</v>
      </c>
      <c r="G1268" s="21">
        <v>3954</v>
      </c>
      <c r="H1268" s="21" t="s">
        <v>4601</v>
      </c>
    </row>
    <row r="1269" spans="1:8" x14ac:dyDescent="0.2">
      <c r="A1269" s="3">
        <v>1673</v>
      </c>
      <c r="B1269" s="3" t="s">
        <v>1362</v>
      </c>
      <c r="C1269" s="3" t="s">
        <v>1362</v>
      </c>
      <c r="D1269" s="3" t="s">
        <v>1285</v>
      </c>
      <c r="E1269" s="3" t="str">
        <v>Widen</v>
      </c>
      <c r="G1269" s="21">
        <v>3955</v>
      </c>
      <c r="H1269" s="21" t="s">
        <v>4601</v>
      </c>
    </row>
    <row r="1270" spans="1:8" x14ac:dyDescent="0.2">
      <c r="A1270" s="3">
        <v>1675</v>
      </c>
      <c r="B1270" s="3" t="s">
        <v>1364</v>
      </c>
      <c r="C1270" s="3" t="s">
        <v>1362</v>
      </c>
      <c r="D1270" s="3" t="s">
        <v>1285</v>
      </c>
      <c r="E1270" s="3" t="str">
        <v>Wohlen (AG)</v>
      </c>
      <c r="G1270" s="21">
        <v>3956</v>
      </c>
      <c r="H1270" s="21" t="s">
        <v>4601</v>
      </c>
    </row>
    <row r="1271" spans="1:8" x14ac:dyDescent="0.2">
      <c r="A1271" s="3">
        <v>1676</v>
      </c>
      <c r="B1271" s="3" t="s">
        <v>1365</v>
      </c>
      <c r="C1271" s="3" t="s">
        <v>1366</v>
      </c>
      <c r="D1271" s="3" t="s">
        <v>1285</v>
      </c>
      <c r="E1271" s="3" t="str">
        <v>Zufikon</v>
      </c>
      <c r="G1271" s="21">
        <v>3957</v>
      </c>
      <c r="H1271" s="21" t="s">
        <v>4601</v>
      </c>
    </row>
    <row r="1272" spans="1:8" x14ac:dyDescent="0.2">
      <c r="A1272" s="3">
        <v>1677</v>
      </c>
      <c r="B1272" s="3" t="s">
        <v>1367</v>
      </c>
      <c r="C1272" s="3" t="s">
        <v>1366</v>
      </c>
      <c r="D1272" s="3" t="s">
        <v>1285</v>
      </c>
      <c r="E1272" s="3" t="str">
        <v>Islisberg</v>
      </c>
      <c r="G1272" s="21">
        <v>3960</v>
      </c>
      <c r="H1272" s="21" t="s">
        <v>4600</v>
      </c>
    </row>
    <row r="1273" spans="1:8" x14ac:dyDescent="0.2">
      <c r="A1273" s="3">
        <v>1678</v>
      </c>
      <c r="B1273" s="3" t="s">
        <v>1366</v>
      </c>
      <c r="C1273" s="3" t="s">
        <v>1366</v>
      </c>
      <c r="D1273" s="3" t="s">
        <v>1285</v>
      </c>
      <c r="E1273" s="3" t="str">
        <v>Auenstein</v>
      </c>
      <c r="G1273" s="21">
        <v>3961</v>
      </c>
      <c r="H1273" s="21" t="s">
        <v>4601</v>
      </c>
    </row>
    <row r="1274" spans="1:8" x14ac:dyDescent="0.2">
      <c r="A1274" s="3">
        <v>1679</v>
      </c>
      <c r="B1274" s="3" t="s">
        <v>1368</v>
      </c>
      <c r="C1274" s="3" t="s">
        <v>1366</v>
      </c>
      <c r="D1274" s="3" t="s">
        <v>1285</v>
      </c>
      <c r="E1274" s="3" t="str">
        <v>Birr</v>
      </c>
      <c r="G1274" s="21">
        <v>3963</v>
      </c>
      <c r="H1274" s="21" t="s">
        <v>4601</v>
      </c>
    </row>
    <row r="1275" spans="1:8" x14ac:dyDescent="0.2">
      <c r="A1275" s="3">
        <v>1670</v>
      </c>
      <c r="B1275" s="3" t="s">
        <v>1369</v>
      </c>
      <c r="C1275" s="3" t="s">
        <v>1369</v>
      </c>
      <c r="D1275" s="3" t="s">
        <v>1285</v>
      </c>
      <c r="E1275" s="3" t="str">
        <v>Birrhard</v>
      </c>
      <c r="G1275" s="21">
        <v>3965</v>
      </c>
      <c r="H1275" s="21" t="s">
        <v>4600</v>
      </c>
    </row>
    <row r="1276" spans="1:8" x14ac:dyDescent="0.2">
      <c r="A1276" s="3">
        <v>1670</v>
      </c>
      <c r="B1276" s="3" t="s">
        <v>1370</v>
      </c>
      <c r="C1276" s="3" t="s">
        <v>1369</v>
      </c>
      <c r="D1276" s="3" t="s">
        <v>1285</v>
      </c>
      <c r="E1276" s="3" t="str">
        <v>Brugg</v>
      </c>
      <c r="G1276" s="21">
        <v>3966</v>
      </c>
      <c r="H1276" s="21" t="s">
        <v>4600</v>
      </c>
    </row>
    <row r="1277" spans="1:8" x14ac:dyDescent="0.2">
      <c r="A1277" s="3">
        <v>1670</v>
      </c>
      <c r="B1277" s="3" t="s">
        <v>1371</v>
      </c>
      <c r="C1277" s="3" t="s">
        <v>1369</v>
      </c>
      <c r="D1277" s="3" t="s">
        <v>1285</v>
      </c>
      <c r="E1277" s="3" t="str">
        <v>Habsburg</v>
      </c>
      <c r="G1277" s="21">
        <v>3967</v>
      </c>
      <c r="H1277" s="21" t="s">
        <v>4601</v>
      </c>
    </row>
    <row r="1278" spans="1:8" x14ac:dyDescent="0.2">
      <c r="A1278" s="3">
        <v>1674</v>
      </c>
      <c r="B1278" s="3" t="s">
        <v>1372</v>
      </c>
      <c r="C1278" s="3" t="s">
        <v>1369</v>
      </c>
      <c r="D1278" s="3" t="s">
        <v>1285</v>
      </c>
      <c r="E1278" s="3" t="str">
        <v>Hausen (AG)</v>
      </c>
      <c r="G1278" s="21">
        <v>3968</v>
      </c>
      <c r="H1278" s="21" t="s">
        <v>4600</v>
      </c>
    </row>
    <row r="1279" spans="1:8" x14ac:dyDescent="0.2">
      <c r="A1279" s="3">
        <v>1674</v>
      </c>
      <c r="B1279" s="3" t="s">
        <v>1373</v>
      </c>
      <c r="C1279" s="3" t="s">
        <v>1369</v>
      </c>
      <c r="D1279" s="3" t="s">
        <v>1285</v>
      </c>
      <c r="E1279" s="3" t="str">
        <v>Lupfig</v>
      </c>
      <c r="G1279" s="21">
        <v>3970</v>
      </c>
      <c r="H1279" s="21" t="s">
        <v>4600</v>
      </c>
    </row>
    <row r="1280" spans="1:8" x14ac:dyDescent="0.2">
      <c r="A1280" s="3">
        <v>1675</v>
      </c>
      <c r="B1280" s="3" t="s">
        <v>1374</v>
      </c>
      <c r="C1280" s="3" t="s">
        <v>1369</v>
      </c>
      <c r="D1280" s="3" t="s">
        <v>1285</v>
      </c>
      <c r="E1280" s="3" t="str">
        <v>Mandach</v>
      </c>
      <c r="G1280" s="21">
        <v>3971</v>
      </c>
      <c r="H1280" s="21" t="s">
        <v>4601</v>
      </c>
    </row>
    <row r="1281" spans="1:8" x14ac:dyDescent="0.2">
      <c r="A1281" s="3">
        <v>1675</v>
      </c>
      <c r="B1281" s="3" t="s">
        <v>1375</v>
      </c>
      <c r="C1281" s="3" t="s">
        <v>1369</v>
      </c>
      <c r="D1281" s="3" t="s">
        <v>1285</v>
      </c>
      <c r="E1281" s="3" t="str">
        <v>Mönthal</v>
      </c>
      <c r="G1281" s="21">
        <v>3972</v>
      </c>
      <c r="H1281" s="21" t="s">
        <v>4600</v>
      </c>
    </row>
    <row r="1282" spans="1:8" x14ac:dyDescent="0.2">
      <c r="A1282" s="3">
        <v>1685</v>
      </c>
      <c r="B1282" s="3" t="s">
        <v>1376</v>
      </c>
      <c r="C1282" s="3" t="s">
        <v>1377</v>
      </c>
      <c r="D1282" s="3" t="s">
        <v>1285</v>
      </c>
      <c r="E1282" s="3" t="str">
        <v>Mülligen</v>
      </c>
      <c r="G1282" s="21">
        <v>3973</v>
      </c>
      <c r="H1282" s="21" t="s">
        <v>4600</v>
      </c>
    </row>
    <row r="1283" spans="1:8" x14ac:dyDescent="0.2">
      <c r="A1283" s="3">
        <v>1686</v>
      </c>
      <c r="B1283" s="3" t="s">
        <v>1378</v>
      </c>
      <c r="C1283" s="3" t="s">
        <v>1377</v>
      </c>
      <c r="D1283" s="3" t="s">
        <v>1285</v>
      </c>
      <c r="E1283" s="3" t="str">
        <v>Remigen</v>
      </c>
      <c r="G1283" s="21">
        <v>3974</v>
      </c>
      <c r="H1283" s="21" t="s">
        <v>4601</v>
      </c>
    </row>
    <row r="1284" spans="1:8" x14ac:dyDescent="0.2">
      <c r="A1284" s="3">
        <v>1687</v>
      </c>
      <c r="B1284" s="3" t="s">
        <v>1377</v>
      </c>
      <c r="C1284" s="3" t="s">
        <v>1377</v>
      </c>
      <c r="D1284" s="3" t="s">
        <v>1285</v>
      </c>
      <c r="E1284" s="3" t="str">
        <v>Riniken</v>
      </c>
      <c r="G1284" s="21">
        <v>3975</v>
      </c>
      <c r="H1284" s="21" t="s">
        <v>4601</v>
      </c>
    </row>
    <row r="1285" spans="1:8" x14ac:dyDescent="0.2">
      <c r="A1285" s="3">
        <v>1687</v>
      </c>
      <c r="B1285" s="3" t="s">
        <v>1379</v>
      </c>
      <c r="C1285" s="3" t="s">
        <v>1377</v>
      </c>
      <c r="D1285" s="3" t="s">
        <v>1285</v>
      </c>
      <c r="E1285" s="3" t="str">
        <v>Rüfenach</v>
      </c>
      <c r="G1285" s="21">
        <v>3976</v>
      </c>
      <c r="H1285" s="21" t="s">
        <v>4600</v>
      </c>
    </row>
    <row r="1286" spans="1:8" x14ac:dyDescent="0.2">
      <c r="A1286" s="3">
        <v>1687</v>
      </c>
      <c r="B1286" s="3" t="s">
        <v>1380</v>
      </c>
      <c r="C1286" s="3" t="s">
        <v>1377</v>
      </c>
      <c r="D1286" s="3" t="s">
        <v>1285</v>
      </c>
      <c r="E1286" s="3" t="str">
        <v>Thalheim (AG)</v>
      </c>
      <c r="G1286" s="21">
        <v>3977</v>
      </c>
      <c r="H1286" s="21" t="s">
        <v>4600</v>
      </c>
    </row>
    <row r="1287" spans="1:8" x14ac:dyDescent="0.2">
      <c r="A1287" s="3">
        <v>1688</v>
      </c>
      <c r="B1287" s="3" t="s">
        <v>1381</v>
      </c>
      <c r="C1287" s="3" t="s">
        <v>1377</v>
      </c>
      <c r="D1287" s="3" t="s">
        <v>1285</v>
      </c>
      <c r="E1287" s="3" t="str">
        <v>Veltheim (AG)</v>
      </c>
      <c r="G1287" s="21">
        <v>3978</v>
      </c>
      <c r="H1287" s="21" t="s">
        <v>4600</v>
      </c>
    </row>
    <row r="1288" spans="1:8" x14ac:dyDescent="0.2">
      <c r="A1288" s="3">
        <v>1688</v>
      </c>
      <c r="B1288" s="3" t="s">
        <v>1382</v>
      </c>
      <c r="C1288" s="3" t="s">
        <v>1377</v>
      </c>
      <c r="D1288" s="3" t="s">
        <v>1285</v>
      </c>
      <c r="E1288" s="3" t="str">
        <v>Villigen</v>
      </c>
      <c r="G1288" s="21">
        <v>3979</v>
      </c>
      <c r="H1288" s="21" t="s">
        <v>4600</v>
      </c>
    </row>
    <row r="1289" spans="1:8" x14ac:dyDescent="0.2">
      <c r="A1289" s="3">
        <v>1697</v>
      </c>
      <c r="B1289" s="3" t="s">
        <v>1383</v>
      </c>
      <c r="C1289" s="3" t="s">
        <v>1377</v>
      </c>
      <c r="D1289" s="3" t="s">
        <v>1285</v>
      </c>
      <c r="E1289" s="3" t="str">
        <v>Villnachern</v>
      </c>
      <c r="G1289" s="21">
        <v>3982</v>
      </c>
      <c r="H1289" s="21" t="s">
        <v>4600</v>
      </c>
    </row>
    <row r="1290" spans="1:8" x14ac:dyDescent="0.2">
      <c r="A1290" s="3">
        <v>1697</v>
      </c>
      <c r="B1290" s="3" t="s">
        <v>1384</v>
      </c>
      <c r="C1290" s="3" t="s">
        <v>1377</v>
      </c>
      <c r="D1290" s="3" t="s">
        <v>1285</v>
      </c>
      <c r="E1290" s="3" t="str">
        <v>Windisch</v>
      </c>
      <c r="G1290" s="21">
        <v>3983</v>
      </c>
      <c r="H1290" s="21" t="s">
        <v>4610</v>
      </c>
    </row>
    <row r="1291" spans="1:8" x14ac:dyDescent="0.2">
      <c r="A1291" s="3">
        <v>1694</v>
      </c>
      <c r="B1291" s="3" t="s">
        <v>1385</v>
      </c>
      <c r="C1291" s="3" t="s">
        <v>1386</v>
      </c>
      <c r="D1291" s="3" t="s">
        <v>1285</v>
      </c>
      <c r="E1291" s="3" t="str">
        <v>Bözberg</v>
      </c>
      <c r="G1291" s="21">
        <v>3984</v>
      </c>
      <c r="H1291" s="21" t="s">
        <v>4610</v>
      </c>
    </row>
    <row r="1292" spans="1:8" x14ac:dyDescent="0.2">
      <c r="A1292" s="3">
        <v>1694</v>
      </c>
      <c r="B1292" s="3" t="s">
        <v>1387</v>
      </c>
      <c r="C1292" s="3" t="s">
        <v>1386</v>
      </c>
      <c r="D1292" s="3" t="s">
        <v>1285</v>
      </c>
      <c r="E1292" s="3" t="str">
        <v>Schinznach</v>
      </c>
      <c r="G1292" s="21">
        <v>3985</v>
      </c>
      <c r="H1292" s="21" t="s">
        <v>4610</v>
      </c>
    </row>
    <row r="1293" spans="1:8" x14ac:dyDescent="0.2">
      <c r="A1293" s="3">
        <v>1694</v>
      </c>
      <c r="B1293" s="3" t="s">
        <v>1388</v>
      </c>
      <c r="C1293" s="3" t="s">
        <v>1386</v>
      </c>
      <c r="D1293" s="3" t="s">
        <v>1285</v>
      </c>
      <c r="E1293" s="3" t="str">
        <v>Beinwil am See</v>
      </c>
      <c r="G1293" s="21">
        <v>3986</v>
      </c>
      <c r="H1293" s="21" t="s">
        <v>4601</v>
      </c>
    </row>
    <row r="1294" spans="1:8" x14ac:dyDescent="0.2">
      <c r="A1294" s="3">
        <v>1694</v>
      </c>
      <c r="B1294" s="3" t="s">
        <v>1389</v>
      </c>
      <c r="C1294" s="3" t="s">
        <v>1386</v>
      </c>
      <c r="D1294" s="3" t="s">
        <v>1285</v>
      </c>
      <c r="E1294" s="3" t="str">
        <v>Birrwil</v>
      </c>
      <c r="G1294" s="21">
        <v>3987</v>
      </c>
      <c r="H1294" s="21" t="s">
        <v>4610</v>
      </c>
    </row>
    <row r="1295" spans="1:8" x14ac:dyDescent="0.2">
      <c r="A1295" s="3">
        <v>1748</v>
      </c>
      <c r="B1295" s="3" t="s">
        <v>1390</v>
      </c>
      <c r="C1295" s="3" t="s">
        <v>1391</v>
      </c>
      <c r="D1295" s="3" t="s">
        <v>1285</v>
      </c>
      <c r="E1295" s="3" t="str">
        <v>Burg (AG)</v>
      </c>
      <c r="G1295" s="21">
        <v>3988</v>
      </c>
      <c r="H1295" s="21" t="s">
        <v>4610</v>
      </c>
    </row>
    <row r="1296" spans="1:8" x14ac:dyDescent="0.2">
      <c r="A1296" s="3">
        <v>1749</v>
      </c>
      <c r="B1296" s="3" t="s">
        <v>1392</v>
      </c>
      <c r="C1296" s="3" t="s">
        <v>1391</v>
      </c>
      <c r="D1296" s="3" t="s">
        <v>1285</v>
      </c>
      <c r="E1296" s="3" t="str">
        <v>Dürrenäsch</v>
      </c>
      <c r="G1296" s="21">
        <v>3989</v>
      </c>
      <c r="H1296" s="21" t="s">
        <v>4610</v>
      </c>
    </row>
    <row r="1297" spans="1:8" x14ac:dyDescent="0.2">
      <c r="A1297" s="3">
        <v>1690</v>
      </c>
      <c r="B1297" s="3" t="s">
        <v>1393</v>
      </c>
      <c r="C1297" s="3" t="s">
        <v>1394</v>
      </c>
      <c r="D1297" s="3" t="s">
        <v>1285</v>
      </c>
      <c r="E1297" s="3" t="str">
        <v>Gontenschwil</v>
      </c>
      <c r="G1297" s="21">
        <v>3991</v>
      </c>
      <c r="H1297" s="21" t="s">
        <v>4610</v>
      </c>
    </row>
    <row r="1298" spans="1:8" x14ac:dyDescent="0.2">
      <c r="A1298" s="3">
        <v>1690</v>
      </c>
      <c r="B1298" s="3" t="s">
        <v>1395</v>
      </c>
      <c r="C1298" s="3" t="s">
        <v>1394</v>
      </c>
      <c r="D1298" s="3" t="s">
        <v>1285</v>
      </c>
      <c r="E1298" s="3" t="str">
        <v>Holziken</v>
      </c>
      <c r="G1298" s="21">
        <v>3992</v>
      </c>
      <c r="H1298" s="21" t="s">
        <v>4610</v>
      </c>
    </row>
    <row r="1299" spans="1:8" x14ac:dyDescent="0.2">
      <c r="A1299" s="3">
        <v>1691</v>
      </c>
      <c r="B1299" s="3" t="s">
        <v>1396</v>
      </c>
      <c r="C1299" s="3" t="s">
        <v>1394</v>
      </c>
      <c r="D1299" s="3" t="s">
        <v>1285</v>
      </c>
      <c r="E1299" s="3" t="str">
        <v>Leimbach (AG)</v>
      </c>
      <c r="G1299" s="21">
        <v>3993</v>
      </c>
      <c r="H1299" s="21" t="s">
        <v>4610</v>
      </c>
    </row>
    <row r="1300" spans="1:8" x14ac:dyDescent="0.2">
      <c r="A1300" s="3">
        <v>1669</v>
      </c>
      <c r="B1300" s="3" t="s">
        <v>1397</v>
      </c>
      <c r="C1300" s="3" t="s">
        <v>1398</v>
      </c>
      <c r="D1300" s="3" t="s">
        <v>1285</v>
      </c>
      <c r="E1300" s="3" t="str">
        <v>Leutwil</v>
      </c>
      <c r="G1300" s="21">
        <v>3994</v>
      </c>
      <c r="H1300" s="21" t="s">
        <v>4610</v>
      </c>
    </row>
    <row r="1301" spans="1:8" x14ac:dyDescent="0.2">
      <c r="A1301" s="3">
        <v>1669</v>
      </c>
      <c r="B1301" s="3" t="s">
        <v>1399</v>
      </c>
      <c r="C1301" s="3" t="s">
        <v>1398</v>
      </c>
      <c r="D1301" s="3" t="s">
        <v>1285</v>
      </c>
      <c r="E1301" s="3" t="str">
        <v>Menziken</v>
      </c>
      <c r="G1301" s="21">
        <v>3995</v>
      </c>
      <c r="H1301" s="21" t="s">
        <v>4610</v>
      </c>
    </row>
    <row r="1302" spans="1:8" x14ac:dyDescent="0.2">
      <c r="A1302" s="3">
        <v>1669</v>
      </c>
      <c r="B1302" s="3" t="s">
        <v>1400</v>
      </c>
      <c r="C1302" s="3" t="s">
        <v>1398</v>
      </c>
      <c r="D1302" s="3" t="s">
        <v>1285</v>
      </c>
      <c r="E1302" s="3" t="str">
        <v>Oberkulm</v>
      </c>
      <c r="G1302" s="21">
        <v>3996</v>
      </c>
      <c r="H1302" s="21" t="s">
        <v>4610</v>
      </c>
    </row>
    <row r="1303" spans="1:8" x14ac:dyDescent="0.2">
      <c r="A1303" s="3">
        <v>1669</v>
      </c>
      <c r="B1303" s="3" t="s">
        <v>1401</v>
      </c>
      <c r="C1303" s="3" t="s">
        <v>1398</v>
      </c>
      <c r="D1303" s="3" t="s">
        <v>1285</v>
      </c>
      <c r="E1303" s="3" t="str">
        <v>Reinach (AG)</v>
      </c>
      <c r="G1303" s="21">
        <v>3997</v>
      </c>
      <c r="H1303" s="21" t="s">
        <v>4610</v>
      </c>
    </row>
    <row r="1304" spans="1:8" x14ac:dyDescent="0.2">
      <c r="A1304" s="3">
        <v>1669</v>
      </c>
      <c r="B1304" s="3" t="s">
        <v>1402</v>
      </c>
      <c r="C1304" s="3" t="s">
        <v>1398</v>
      </c>
      <c r="D1304" s="3" t="s">
        <v>1285</v>
      </c>
      <c r="E1304" s="3" t="str">
        <v>Schlossrued</v>
      </c>
      <c r="G1304" s="21">
        <v>3998</v>
      </c>
      <c r="H1304" s="21" t="s">
        <v>4610</v>
      </c>
    </row>
    <row r="1305" spans="1:8" x14ac:dyDescent="0.2">
      <c r="A1305" s="3">
        <v>1643</v>
      </c>
      <c r="B1305" s="3" t="s">
        <v>1403</v>
      </c>
      <c r="C1305" s="3" t="s">
        <v>1404</v>
      </c>
      <c r="D1305" s="3" t="s">
        <v>1285</v>
      </c>
      <c r="E1305" s="3" t="str">
        <v>Schmiedrued</v>
      </c>
      <c r="G1305" s="21">
        <v>3999</v>
      </c>
      <c r="H1305" s="21" t="s">
        <v>4610</v>
      </c>
    </row>
    <row r="1306" spans="1:8" x14ac:dyDescent="0.2">
      <c r="A1306" s="3">
        <v>1644</v>
      </c>
      <c r="B1306" s="3" t="s">
        <v>1405</v>
      </c>
      <c r="C1306" s="3" t="s">
        <v>1404</v>
      </c>
      <c r="D1306" s="3" t="s">
        <v>1285</v>
      </c>
      <c r="E1306" s="3" t="str">
        <v>Schöftland</v>
      </c>
      <c r="G1306" s="21">
        <v>4001</v>
      </c>
      <c r="H1306" s="21" t="s">
        <v>4605</v>
      </c>
    </row>
    <row r="1307" spans="1:8" x14ac:dyDescent="0.2">
      <c r="A1307" s="3">
        <v>1645</v>
      </c>
      <c r="B1307" s="3" t="s">
        <v>1406</v>
      </c>
      <c r="C1307" s="3" t="s">
        <v>1404</v>
      </c>
      <c r="D1307" s="3" t="s">
        <v>1285</v>
      </c>
      <c r="E1307" s="3" t="str">
        <v>Teufenthal (AG)</v>
      </c>
      <c r="G1307" s="21">
        <v>4031</v>
      </c>
      <c r="H1307" s="21" t="s">
        <v>4605</v>
      </c>
    </row>
    <row r="1308" spans="1:8" x14ac:dyDescent="0.2">
      <c r="A1308" s="3">
        <v>1652</v>
      </c>
      <c r="B1308" s="3" t="s">
        <v>1407</v>
      </c>
      <c r="C1308" s="3" t="s">
        <v>1407</v>
      </c>
      <c r="D1308" s="3" t="s">
        <v>1285</v>
      </c>
      <c r="E1308" s="3" t="str">
        <v>Unterkulm</v>
      </c>
      <c r="G1308" s="21">
        <v>4051</v>
      </c>
      <c r="H1308" s="21" t="s">
        <v>4605</v>
      </c>
    </row>
    <row r="1309" spans="1:8" x14ac:dyDescent="0.2">
      <c r="A1309" s="3">
        <v>1652</v>
      </c>
      <c r="B1309" s="3" t="s">
        <v>1408</v>
      </c>
      <c r="C1309" s="3" t="s">
        <v>1407</v>
      </c>
      <c r="D1309" s="3" t="s">
        <v>1285</v>
      </c>
      <c r="E1309" s="3" t="str">
        <v>Zetzwil</v>
      </c>
      <c r="G1309" s="21">
        <v>4052</v>
      </c>
      <c r="H1309" s="21" t="s">
        <v>4605</v>
      </c>
    </row>
    <row r="1310" spans="1:8" x14ac:dyDescent="0.2">
      <c r="A1310" s="3">
        <v>1636</v>
      </c>
      <c r="B1310" s="3" t="s">
        <v>1409</v>
      </c>
      <c r="C1310" s="3" t="s">
        <v>1409</v>
      </c>
      <c r="D1310" s="3" t="s">
        <v>1285</v>
      </c>
      <c r="E1310" s="3" t="str">
        <v>Eiken</v>
      </c>
      <c r="G1310" s="21">
        <v>4053</v>
      </c>
      <c r="H1310" s="21" t="s">
        <v>4605</v>
      </c>
    </row>
    <row r="1311" spans="1:8" x14ac:dyDescent="0.2">
      <c r="A1311" s="3">
        <v>1630</v>
      </c>
      <c r="B1311" s="3" t="s">
        <v>1410</v>
      </c>
      <c r="C1311" s="3" t="s">
        <v>1410</v>
      </c>
      <c r="D1311" s="3" t="s">
        <v>1285</v>
      </c>
      <c r="E1311" s="3" t="str">
        <v>Frick</v>
      </c>
      <c r="G1311" s="21">
        <v>4054</v>
      </c>
      <c r="H1311" s="21" t="s">
        <v>4605</v>
      </c>
    </row>
    <row r="1312" spans="1:8" x14ac:dyDescent="0.2">
      <c r="A1312" s="3">
        <v>1635</v>
      </c>
      <c r="B1312" s="3" t="s">
        <v>1411</v>
      </c>
      <c r="C1312" s="3" t="s">
        <v>1410</v>
      </c>
      <c r="D1312" s="3" t="s">
        <v>1285</v>
      </c>
      <c r="E1312" s="3" t="str">
        <v>Gansingen</v>
      </c>
      <c r="G1312" s="21">
        <v>4055</v>
      </c>
      <c r="H1312" s="21" t="s">
        <v>4605</v>
      </c>
    </row>
    <row r="1313" spans="1:8" x14ac:dyDescent="0.2">
      <c r="A1313" s="3">
        <v>1653</v>
      </c>
      <c r="B1313" s="3" t="s">
        <v>1412</v>
      </c>
      <c r="C1313" s="3" t="s">
        <v>1412</v>
      </c>
      <c r="D1313" s="3" t="s">
        <v>1285</v>
      </c>
      <c r="E1313" s="3" t="str">
        <v>Gipf-Oberfrick</v>
      </c>
      <c r="G1313" s="21">
        <v>4056</v>
      </c>
      <c r="H1313" s="21" t="s">
        <v>4605</v>
      </c>
    </row>
    <row r="1314" spans="1:8" x14ac:dyDescent="0.2">
      <c r="A1314" s="3">
        <v>1647</v>
      </c>
      <c r="B1314" s="3" t="s">
        <v>1413</v>
      </c>
      <c r="C1314" s="3" t="s">
        <v>1413</v>
      </c>
      <c r="D1314" s="3" t="s">
        <v>1285</v>
      </c>
      <c r="E1314" s="3" t="str">
        <v>Herznach</v>
      </c>
      <c r="G1314" s="21">
        <v>4057</v>
      </c>
      <c r="H1314" s="21" t="s">
        <v>4605</v>
      </c>
    </row>
    <row r="1315" spans="1:8" x14ac:dyDescent="0.2">
      <c r="A1315" s="3">
        <v>1651</v>
      </c>
      <c r="B1315" s="3" t="s">
        <v>1414</v>
      </c>
      <c r="C1315" s="3" t="s">
        <v>1413</v>
      </c>
      <c r="D1315" s="3" t="s">
        <v>1285</v>
      </c>
      <c r="E1315" s="3" t="str">
        <v>Kaisten</v>
      </c>
      <c r="G1315" s="21">
        <v>4058</v>
      </c>
      <c r="H1315" s="21" t="s">
        <v>4605</v>
      </c>
    </row>
    <row r="1316" spans="1:8" x14ac:dyDescent="0.2">
      <c r="A1316" s="3">
        <v>1653</v>
      </c>
      <c r="B1316" s="3" t="s">
        <v>1415</v>
      </c>
      <c r="C1316" s="3" t="s">
        <v>1415</v>
      </c>
      <c r="D1316" s="3" t="s">
        <v>1285</v>
      </c>
      <c r="E1316" s="3" t="str">
        <v>Laufenburg</v>
      </c>
      <c r="G1316" s="21">
        <v>4059</v>
      </c>
      <c r="H1316" s="21" t="s">
        <v>4605</v>
      </c>
    </row>
    <row r="1317" spans="1:8" x14ac:dyDescent="0.2">
      <c r="A1317" s="3">
        <v>1646</v>
      </c>
      <c r="B1317" s="3" t="s">
        <v>1416</v>
      </c>
      <c r="C1317" s="3" t="s">
        <v>1416</v>
      </c>
      <c r="D1317" s="3" t="s">
        <v>1285</v>
      </c>
      <c r="E1317" s="3" t="str">
        <v>Münchwilen (AG)</v>
      </c>
      <c r="G1317" s="21">
        <v>4101</v>
      </c>
      <c r="H1317" s="21" t="s">
        <v>4605</v>
      </c>
    </row>
    <row r="1318" spans="1:8" x14ac:dyDescent="0.2">
      <c r="A1318" s="3">
        <v>1666</v>
      </c>
      <c r="B1318" s="3" t="s">
        <v>1417</v>
      </c>
      <c r="C1318" s="3" t="s">
        <v>1417</v>
      </c>
      <c r="D1318" s="3" t="s">
        <v>1285</v>
      </c>
      <c r="E1318" s="3" t="str">
        <v>Oberhof</v>
      </c>
      <c r="G1318" s="21">
        <v>4102</v>
      </c>
      <c r="H1318" s="21" t="s">
        <v>4605</v>
      </c>
    </row>
    <row r="1319" spans="1:8" x14ac:dyDescent="0.2">
      <c r="A1319" s="3">
        <v>1663</v>
      </c>
      <c r="B1319" s="3" t="s">
        <v>1418</v>
      </c>
      <c r="C1319" s="3" t="s">
        <v>1418</v>
      </c>
      <c r="D1319" s="3" t="s">
        <v>1285</v>
      </c>
      <c r="E1319" s="3" t="str">
        <v>Oeschgen</v>
      </c>
      <c r="G1319" s="21">
        <v>4103</v>
      </c>
      <c r="H1319" s="21" t="s">
        <v>4605</v>
      </c>
    </row>
    <row r="1320" spans="1:8" x14ac:dyDescent="0.2">
      <c r="A1320" s="3">
        <v>1663</v>
      </c>
      <c r="B1320" s="3" t="s">
        <v>1419</v>
      </c>
      <c r="C1320" s="3" t="s">
        <v>1418</v>
      </c>
      <c r="D1320" s="3" t="s">
        <v>1285</v>
      </c>
      <c r="E1320" s="3" t="str">
        <v>Schwaderloch</v>
      </c>
      <c r="G1320" s="21">
        <v>4104</v>
      </c>
      <c r="H1320" s="21" t="s">
        <v>4605</v>
      </c>
    </row>
    <row r="1321" spans="1:8" x14ac:dyDescent="0.2">
      <c r="A1321" s="3">
        <v>1663</v>
      </c>
      <c r="B1321" s="3" t="s">
        <v>1420</v>
      </c>
      <c r="C1321" s="3" t="s">
        <v>1418</v>
      </c>
      <c r="D1321" s="3" t="s">
        <v>1285</v>
      </c>
      <c r="E1321" s="3" t="str">
        <v>Sisseln</v>
      </c>
      <c r="G1321" s="21">
        <v>4105</v>
      </c>
      <c r="H1321" s="21" t="s">
        <v>4605</v>
      </c>
    </row>
    <row r="1322" spans="1:8" x14ac:dyDescent="0.2">
      <c r="A1322" s="3">
        <v>1663</v>
      </c>
      <c r="B1322" s="3" t="s">
        <v>1421</v>
      </c>
      <c r="C1322" s="3" t="s">
        <v>1418</v>
      </c>
      <c r="D1322" s="3" t="s">
        <v>1285</v>
      </c>
      <c r="E1322" s="3" t="str">
        <v>Ueken</v>
      </c>
      <c r="G1322" s="21">
        <v>4106</v>
      </c>
      <c r="H1322" s="21" t="s">
        <v>4605</v>
      </c>
    </row>
    <row r="1323" spans="1:8" x14ac:dyDescent="0.2">
      <c r="A1323" s="3">
        <v>1648</v>
      </c>
      <c r="B1323" s="3" t="s">
        <v>1422</v>
      </c>
      <c r="C1323" s="3" t="s">
        <v>1422</v>
      </c>
      <c r="D1323" s="3" t="s">
        <v>1285</v>
      </c>
      <c r="E1323" s="3" t="str">
        <v>Wittnau</v>
      </c>
      <c r="G1323" s="21">
        <v>4107</v>
      </c>
      <c r="H1323" s="21" t="s">
        <v>4605</v>
      </c>
    </row>
    <row r="1324" spans="1:8" x14ac:dyDescent="0.2">
      <c r="A1324" s="3">
        <v>1656</v>
      </c>
      <c r="B1324" s="3" t="s">
        <v>1423</v>
      </c>
      <c r="C1324" s="3" t="s">
        <v>1423</v>
      </c>
      <c r="D1324" s="3" t="s">
        <v>1285</v>
      </c>
      <c r="E1324" s="3" t="str">
        <v>Wölflinswil</v>
      </c>
      <c r="G1324" s="21">
        <v>4108</v>
      </c>
      <c r="H1324" s="21" t="s">
        <v>4605</v>
      </c>
    </row>
    <row r="1325" spans="1:8" x14ac:dyDescent="0.2">
      <c r="A1325" s="3">
        <v>1656</v>
      </c>
      <c r="B1325" s="3" t="s">
        <v>1424</v>
      </c>
      <c r="C1325" s="3" t="s">
        <v>1423</v>
      </c>
      <c r="D1325" s="3" t="s">
        <v>1285</v>
      </c>
      <c r="E1325" s="3" t="str">
        <v>Zeihen</v>
      </c>
      <c r="G1325" s="21">
        <v>4112</v>
      </c>
      <c r="H1325" s="21" t="s">
        <v>4605</v>
      </c>
    </row>
    <row r="1326" spans="1:8" x14ac:dyDescent="0.2">
      <c r="A1326" s="3">
        <v>1633</v>
      </c>
      <c r="B1326" s="3" t="s">
        <v>1425</v>
      </c>
      <c r="C1326" s="3" t="s">
        <v>1425</v>
      </c>
      <c r="D1326" s="3" t="s">
        <v>1285</v>
      </c>
      <c r="E1326" s="3" t="str">
        <v>Mettauertal</v>
      </c>
      <c r="G1326" s="21">
        <v>4114</v>
      </c>
      <c r="H1326" s="21" t="s">
        <v>4605</v>
      </c>
    </row>
    <row r="1327" spans="1:8" x14ac:dyDescent="0.2">
      <c r="A1327" s="3">
        <v>1633</v>
      </c>
      <c r="B1327" s="3" t="s">
        <v>1426</v>
      </c>
      <c r="C1327" s="3" t="s">
        <v>1425</v>
      </c>
      <c r="D1327" s="3" t="s">
        <v>1285</v>
      </c>
      <c r="E1327" s="3" t="str">
        <v>Böztal</v>
      </c>
      <c r="G1327" s="21">
        <v>4115</v>
      </c>
      <c r="H1327" s="21" t="s">
        <v>4605</v>
      </c>
    </row>
    <row r="1328" spans="1:8" x14ac:dyDescent="0.2">
      <c r="A1328" s="3">
        <v>1638</v>
      </c>
      <c r="B1328" s="3" t="s">
        <v>1427</v>
      </c>
      <c r="C1328" s="3" t="s">
        <v>1427</v>
      </c>
      <c r="D1328" s="3" t="s">
        <v>1285</v>
      </c>
      <c r="E1328" s="3" t="str">
        <v>Ammerswil</v>
      </c>
      <c r="G1328" s="21">
        <v>4116</v>
      </c>
      <c r="H1328" s="21" t="s">
        <v>4605</v>
      </c>
    </row>
    <row r="1329" spans="1:8" x14ac:dyDescent="0.2">
      <c r="A1329" s="3">
        <v>1661</v>
      </c>
      <c r="B1329" s="3" t="s">
        <v>1428</v>
      </c>
      <c r="C1329" s="3" t="s">
        <v>1429</v>
      </c>
      <c r="D1329" s="3" t="s">
        <v>1285</v>
      </c>
      <c r="E1329" s="3" t="str">
        <v>Boniswil</v>
      </c>
      <c r="G1329" s="21">
        <v>4117</v>
      </c>
      <c r="H1329" s="21" t="s">
        <v>4605</v>
      </c>
    </row>
    <row r="1330" spans="1:8" x14ac:dyDescent="0.2">
      <c r="A1330" s="3">
        <v>1649</v>
      </c>
      <c r="B1330" s="3" t="s">
        <v>1430</v>
      </c>
      <c r="C1330" s="3" t="s">
        <v>1430</v>
      </c>
      <c r="D1330" s="3" t="s">
        <v>1285</v>
      </c>
      <c r="E1330" s="3" t="str">
        <v>Brunegg</v>
      </c>
      <c r="G1330" s="21">
        <v>4118</v>
      </c>
      <c r="H1330" s="21" t="s">
        <v>4605</v>
      </c>
    </row>
    <row r="1331" spans="1:8" x14ac:dyDescent="0.2">
      <c r="A1331" s="3">
        <v>1632</v>
      </c>
      <c r="B1331" s="3" t="s">
        <v>1431</v>
      </c>
      <c r="C1331" s="3" t="s">
        <v>1431</v>
      </c>
      <c r="D1331" s="3" t="s">
        <v>1285</v>
      </c>
      <c r="E1331" s="3" t="str">
        <v>Dintikon</v>
      </c>
      <c r="G1331" s="21">
        <v>4123</v>
      </c>
      <c r="H1331" s="21" t="s">
        <v>4605</v>
      </c>
    </row>
    <row r="1332" spans="1:8" x14ac:dyDescent="0.2">
      <c r="A1332" s="3">
        <v>1634</v>
      </c>
      <c r="B1332" s="3" t="s">
        <v>1432</v>
      </c>
      <c r="C1332" s="3" t="s">
        <v>1433</v>
      </c>
      <c r="D1332" s="3" t="s">
        <v>1285</v>
      </c>
      <c r="E1332" s="3" t="str">
        <v>Egliswil</v>
      </c>
      <c r="G1332" s="21">
        <v>4124</v>
      </c>
      <c r="H1332" s="21" t="s">
        <v>4605</v>
      </c>
    </row>
    <row r="1333" spans="1:8" x14ac:dyDescent="0.2">
      <c r="A1333" s="3">
        <v>1625</v>
      </c>
      <c r="B1333" s="3" t="s">
        <v>1434</v>
      </c>
      <c r="C1333" s="3" t="s">
        <v>1435</v>
      </c>
      <c r="D1333" s="3" t="s">
        <v>1285</v>
      </c>
      <c r="E1333" s="3" t="str">
        <v>Fahrwangen</v>
      </c>
      <c r="G1333" s="21">
        <v>4125</v>
      </c>
      <c r="H1333" s="21" t="s">
        <v>4605</v>
      </c>
    </row>
    <row r="1334" spans="1:8" x14ac:dyDescent="0.2">
      <c r="A1334" s="3">
        <v>1625</v>
      </c>
      <c r="B1334" s="3" t="s">
        <v>1436</v>
      </c>
      <c r="C1334" s="3" t="s">
        <v>1435</v>
      </c>
      <c r="D1334" s="3" t="s">
        <v>1285</v>
      </c>
      <c r="E1334" s="3" t="str">
        <v>Hallwil</v>
      </c>
      <c r="G1334" s="21">
        <v>4126</v>
      </c>
      <c r="H1334" s="21" t="s">
        <v>4605</v>
      </c>
    </row>
    <row r="1335" spans="1:8" x14ac:dyDescent="0.2">
      <c r="A1335" s="3">
        <v>1626</v>
      </c>
      <c r="B1335" s="3" t="s">
        <v>1437</v>
      </c>
      <c r="C1335" s="3" t="s">
        <v>1435</v>
      </c>
      <c r="D1335" s="3" t="s">
        <v>1285</v>
      </c>
      <c r="E1335" s="3" t="str">
        <v>Hendschiken</v>
      </c>
      <c r="G1335" s="21">
        <v>4127</v>
      </c>
      <c r="H1335" s="21" t="s">
        <v>4605</v>
      </c>
    </row>
    <row r="1336" spans="1:8" x14ac:dyDescent="0.2">
      <c r="A1336" s="3">
        <v>1626</v>
      </c>
      <c r="B1336" s="3" t="s">
        <v>1438</v>
      </c>
      <c r="C1336" s="3" t="s">
        <v>1435</v>
      </c>
      <c r="D1336" s="3" t="s">
        <v>1285</v>
      </c>
      <c r="E1336" s="3" t="str">
        <v>Holderbank (AG)</v>
      </c>
      <c r="G1336" s="21">
        <v>4132</v>
      </c>
      <c r="H1336" s="21" t="s">
        <v>4605</v>
      </c>
    </row>
    <row r="1337" spans="1:8" x14ac:dyDescent="0.2">
      <c r="A1337" s="3">
        <v>1626</v>
      </c>
      <c r="B1337" s="3" t="s">
        <v>1439</v>
      </c>
      <c r="C1337" s="3" t="s">
        <v>1435</v>
      </c>
      <c r="D1337" s="3" t="s">
        <v>1285</v>
      </c>
      <c r="E1337" s="3" t="str">
        <v>Hunzenschwil</v>
      </c>
      <c r="G1337" s="21">
        <v>4133</v>
      </c>
      <c r="H1337" s="21" t="s">
        <v>4605</v>
      </c>
    </row>
    <row r="1338" spans="1:8" x14ac:dyDescent="0.2">
      <c r="A1338" s="3">
        <v>1642</v>
      </c>
      <c r="B1338" s="3" t="s">
        <v>1440</v>
      </c>
      <c r="C1338" s="3" t="s">
        <v>1440</v>
      </c>
      <c r="D1338" s="3" t="s">
        <v>1285</v>
      </c>
      <c r="E1338" s="3" t="str">
        <v>Lenzburg</v>
      </c>
      <c r="G1338" s="21">
        <v>4142</v>
      </c>
      <c r="H1338" s="21" t="s">
        <v>4605</v>
      </c>
    </row>
    <row r="1339" spans="1:8" x14ac:dyDescent="0.2">
      <c r="A1339" s="3">
        <v>1627</v>
      </c>
      <c r="B1339" s="3" t="s">
        <v>1441</v>
      </c>
      <c r="C1339" s="3" t="s">
        <v>1441</v>
      </c>
      <c r="D1339" s="3" t="s">
        <v>1285</v>
      </c>
      <c r="E1339" s="3" t="str">
        <v>Meisterschwanden</v>
      </c>
      <c r="G1339" s="21">
        <v>4143</v>
      </c>
      <c r="H1339" s="21" t="s">
        <v>4605</v>
      </c>
    </row>
    <row r="1340" spans="1:8" x14ac:dyDescent="0.2">
      <c r="A1340" s="3">
        <v>1628</v>
      </c>
      <c r="B1340" s="3" t="s">
        <v>1442</v>
      </c>
      <c r="C1340" s="3" t="s">
        <v>1442</v>
      </c>
      <c r="D1340" s="3" t="s">
        <v>1285</v>
      </c>
      <c r="E1340" s="3" t="str">
        <v>Möriken-Wildegg</v>
      </c>
      <c r="G1340" s="21">
        <v>4144</v>
      </c>
      <c r="H1340" s="21" t="s">
        <v>4605</v>
      </c>
    </row>
    <row r="1341" spans="1:8" x14ac:dyDescent="0.2">
      <c r="A1341" s="3">
        <v>1665</v>
      </c>
      <c r="B1341" s="3" t="s">
        <v>1443</v>
      </c>
      <c r="C1341" s="3" t="s">
        <v>1444</v>
      </c>
      <c r="D1341" s="3" t="s">
        <v>1285</v>
      </c>
      <c r="E1341" s="3" t="str">
        <v>Niederlenz</v>
      </c>
      <c r="G1341" s="21">
        <v>4145</v>
      </c>
      <c r="H1341" s="21" t="s">
        <v>4605</v>
      </c>
    </row>
    <row r="1342" spans="1:8" x14ac:dyDescent="0.2">
      <c r="A1342" s="3">
        <v>1666</v>
      </c>
      <c r="B1342" s="3" t="s">
        <v>1445</v>
      </c>
      <c r="C1342" s="3" t="s">
        <v>1444</v>
      </c>
      <c r="D1342" s="3" t="s">
        <v>1285</v>
      </c>
      <c r="E1342" s="3" t="str">
        <v>Othmarsingen</v>
      </c>
      <c r="G1342" s="21">
        <v>4146</v>
      </c>
      <c r="H1342" s="21" t="s">
        <v>4605</v>
      </c>
    </row>
    <row r="1343" spans="1:8" x14ac:dyDescent="0.2">
      <c r="A1343" s="3">
        <v>1667</v>
      </c>
      <c r="B1343" s="3" t="s">
        <v>1446</v>
      </c>
      <c r="C1343" s="3" t="s">
        <v>1444</v>
      </c>
      <c r="D1343" s="3" t="s">
        <v>1285</v>
      </c>
      <c r="E1343" s="3" t="str">
        <v>Rupperswil</v>
      </c>
      <c r="G1343" s="21">
        <v>4147</v>
      </c>
      <c r="H1343" s="21" t="s">
        <v>4605</v>
      </c>
    </row>
    <row r="1344" spans="1:8" x14ac:dyDescent="0.2">
      <c r="A1344" s="3">
        <v>1637</v>
      </c>
      <c r="B1344" s="3" t="s">
        <v>1447</v>
      </c>
      <c r="C1344" s="3" t="s">
        <v>1448</v>
      </c>
      <c r="D1344" s="3" t="s">
        <v>1285</v>
      </c>
      <c r="E1344" s="3" t="str">
        <v>Schafisheim</v>
      </c>
      <c r="G1344" s="21">
        <v>4148</v>
      </c>
      <c r="H1344" s="21" t="s">
        <v>4605</v>
      </c>
    </row>
    <row r="1345" spans="1:8" x14ac:dyDescent="0.2">
      <c r="A1345" s="3">
        <v>1654</v>
      </c>
      <c r="B1345" s="3" t="s">
        <v>1449</v>
      </c>
      <c r="C1345" s="3" t="s">
        <v>1448</v>
      </c>
      <c r="D1345" s="3" t="s">
        <v>1285</v>
      </c>
      <c r="E1345" s="3" t="str">
        <v>Seengen</v>
      </c>
      <c r="G1345" s="21">
        <v>4153</v>
      </c>
      <c r="H1345" s="21" t="s">
        <v>4605</v>
      </c>
    </row>
    <row r="1346" spans="1:8" x14ac:dyDescent="0.2">
      <c r="A1346" s="3">
        <v>1742</v>
      </c>
      <c r="B1346" s="3" t="s">
        <v>1450</v>
      </c>
      <c r="C1346" s="3" t="s">
        <v>1450</v>
      </c>
      <c r="D1346" s="3" t="s">
        <v>1285</v>
      </c>
      <c r="E1346" s="3" t="str">
        <v>Seon</v>
      </c>
      <c r="G1346" s="21">
        <v>4202</v>
      </c>
      <c r="H1346" s="21" t="s">
        <v>4605</v>
      </c>
    </row>
    <row r="1347" spans="1:8" x14ac:dyDescent="0.2">
      <c r="A1347" s="3">
        <v>1754</v>
      </c>
      <c r="B1347" s="3" t="s">
        <v>1451</v>
      </c>
      <c r="C1347" s="3" t="s">
        <v>1452</v>
      </c>
      <c r="D1347" s="3" t="s">
        <v>1285</v>
      </c>
      <c r="E1347" s="3" t="str">
        <v>Staufen</v>
      </c>
      <c r="G1347" s="21">
        <v>4203</v>
      </c>
      <c r="H1347" s="21" t="s">
        <v>4605</v>
      </c>
    </row>
    <row r="1348" spans="1:8" x14ac:dyDescent="0.2">
      <c r="A1348" s="3">
        <v>1754</v>
      </c>
      <c r="B1348" s="3" t="s">
        <v>1453</v>
      </c>
      <c r="C1348" s="3" t="s">
        <v>1452</v>
      </c>
      <c r="D1348" s="3" t="s">
        <v>1285</v>
      </c>
      <c r="E1348" s="3" t="str">
        <v>Abtwil</v>
      </c>
      <c r="G1348" s="21">
        <v>4204</v>
      </c>
      <c r="H1348" s="21" t="s">
        <v>4605</v>
      </c>
    </row>
    <row r="1349" spans="1:8" x14ac:dyDescent="0.2">
      <c r="A1349" s="3">
        <v>1782</v>
      </c>
      <c r="B1349" s="3" t="s">
        <v>1454</v>
      </c>
      <c r="C1349" s="3" t="s">
        <v>1454</v>
      </c>
      <c r="D1349" s="3" t="s">
        <v>1285</v>
      </c>
      <c r="E1349" s="3" t="str">
        <v>Aristau</v>
      </c>
      <c r="G1349" s="21">
        <v>4206</v>
      </c>
      <c r="H1349" s="21" t="s">
        <v>4605</v>
      </c>
    </row>
    <row r="1350" spans="1:8" x14ac:dyDescent="0.2">
      <c r="A1350" s="3">
        <v>1782</v>
      </c>
      <c r="B1350" s="3" t="s">
        <v>1455</v>
      </c>
      <c r="C1350" s="3" t="s">
        <v>1454</v>
      </c>
      <c r="D1350" s="3" t="s">
        <v>1285</v>
      </c>
      <c r="E1350" s="3" t="str">
        <v>Auw</v>
      </c>
      <c r="G1350" s="21">
        <v>4207</v>
      </c>
      <c r="H1350" s="21" t="s">
        <v>4605</v>
      </c>
    </row>
    <row r="1351" spans="1:8" x14ac:dyDescent="0.2">
      <c r="A1351" s="3">
        <v>1744</v>
      </c>
      <c r="B1351" s="3" t="s">
        <v>1456</v>
      </c>
      <c r="C1351" s="3" t="s">
        <v>1456</v>
      </c>
      <c r="D1351" s="3" t="s">
        <v>1285</v>
      </c>
      <c r="E1351" s="3" t="str">
        <v>Beinwil (Freiamt)</v>
      </c>
      <c r="G1351" s="21">
        <v>4208</v>
      </c>
      <c r="H1351" s="21" t="s">
        <v>4605</v>
      </c>
    </row>
    <row r="1352" spans="1:8" x14ac:dyDescent="0.2">
      <c r="A1352" s="3">
        <v>1720</v>
      </c>
      <c r="B1352" s="3" t="s">
        <v>1457</v>
      </c>
      <c r="C1352" s="3" t="s">
        <v>1457</v>
      </c>
      <c r="D1352" s="3" t="s">
        <v>1285</v>
      </c>
      <c r="E1352" s="3" t="str">
        <v>Besenbüren</v>
      </c>
      <c r="G1352" s="21">
        <v>4222</v>
      </c>
      <c r="H1352" s="21" t="s">
        <v>4605</v>
      </c>
    </row>
    <row r="1353" spans="1:8" x14ac:dyDescent="0.2">
      <c r="A1353" s="3">
        <v>1720</v>
      </c>
      <c r="B1353" s="3" t="s">
        <v>1458</v>
      </c>
      <c r="C1353" s="3" t="s">
        <v>1457</v>
      </c>
      <c r="D1353" s="3" t="s">
        <v>1285</v>
      </c>
      <c r="E1353" s="3" t="str">
        <v>Bettwil</v>
      </c>
      <c r="G1353" s="21">
        <v>4223</v>
      </c>
      <c r="H1353" s="21" t="s">
        <v>4605</v>
      </c>
    </row>
    <row r="1354" spans="1:8" x14ac:dyDescent="0.2">
      <c r="A1354" s="3">
        <v>1741</v>
      </c>
      <c r="B1354" s="3" t="s">
        <v>1459</v>
      </c>
      <c r="C1354" s="3" t="s">
        <v>1460</v>
      </c>
      <c r="D1354" s="3" t="s">
        <v>1285</v>
      </c>
      <c r="E1354" s="3" t="str">
        <v>Boswil</v>
      </c>
      <c r="G1354" s="21">
        <v>4224</v>
      </c>
      <c r="H1354" s="21" t="s">
        <v>4605</v>
      </c>
    </row>
    <row r="1355" spans="1:8" x14ac:dyDescent="0.2">
      <c r="A1355" s="3">
        <v>1724</v>
      </c>
      <c r="B1355" s="3" t="s">
        <v>1461</v>
      </c>
      <c r="C1355" s="3" t="s">
        <v>1461</v>
      </c>
      <c r="D1355" s="3" t="s">
        <v>1285</v>
      </c>
      <c r="E1355" s="3" t="str">
        <v>Bünzen</v>
      </c>
      <c r="G1355" s="21">
        <v>4225</v>
      </c>
      <c r="H1355" s="21" t="s">
        <v>4605</v>
      </c>
    </row>
    <row r="1356" spans="1:8" x14ac:dyDescent="0.2">
      <c r="A1356" s="3">
        <v>1700</v>
      </c>
      <c r="B1356" s="3" t="s">
        <v>1462</v>
      </c>
      <c r="C1356" s="3" t="s">
        <v>1462</v>
      </c>
      <c r="D1356" s="3" t="s">
        <v>1285</v>
      </c>
      <c r="E1356" s="3" t="str">
        <v>Buttwil</v>
      </c>
      <c r="G1356" s="21">
        <v>4226</v>
      </c>
      <c r="H1356" s="21" t="s">
        <v>4605</v>
      </c>
    </row>
    <row r="1357" spans="1:8" x14ac:dyDescent="0.2">
      <c r="A1357" s="3">
        <v>1722</v>
      </c>
      <c r="B1357" s="3" t="s">
        <v>1463</v>
      </c>
      <c r="C1357" s="3" t="s">
        <v>1462</v>
      </c>
      <c r="D1357" s="3" t="s">
        <v>1285</v>
      </c>
      <c r="E1357" s="3" t="str">
        <v>Dietwil</v>
      </c>
      <c r="G1357" s="21">
        <v>4227</v>
      </c>
      <c r="H1357" s="21" t="s">
        <v>4605</v>
      </c>
    </row>
    <row r="1358" spans="1:8" x14ac:dyDescent="0.2">
      <c r="A1358" s="3">
        <v>1762</v>
      </c>
      <c r="B1358" s="3" t="s">
        <v>1464</v>
      </c>
      <c r="C1358" s="3" t="s">
        <v>1464</v>
      </c>
      <c r="D1358" s="3" t="s">
        <v>1285</v>
      </c>
      <c r="E1358" s="3" t="str">
        <v>Geltwil</v>
      </c>
      <c r="G1358" s="21">
        <v>4228</v>
      </c>
      <c r="H1358" s="21" t="s">
        <v>4605</v>
      </c>
    </row>
    <row r="1359" spans="1:8" x14ac:dyDescent="0.2">
      <c r="A1359" s="3">
        <v>1763</v>
      </c>
      <c r="B1359" s="3" t="s">
        <v>1465</v>
      </c>
      <c r="C1359" s="3" t="s">
        <v>1465</v>
      </c>
      <c r="D1359" s="3" t="s">
        <v>1285</v>
      </c>
      <c r="E1359" s="3" t="str">
        <v>Kallern</v>
      </c>
      <c r="G1359" s="21">
        <v>4229</v>
      </c>
      <c r="H1359" s="21" t="s">
        <v>4605</v>
      </c>
    </row>
    <row r="1360" spans="1:8" x14ac:dyDescent="0.2">
      <c r="A1360" s="3">
        <v>1772</v>
      </c>
      <c r="B1360" s="3" t="s">
        <v>1466</v>
      </c>
      <c r="C1360" s="3" t="s">
        <v>1466</v>
      </c>
      <c r="D1360" s="3" t="s">
        <v>1285</v>
      </c>
      <c r="E1360" s="3" t="str">
        <v>Merenschwand</v>
      </c>
      <c r="G1360" s="21">
        <v>4232</v>
      </c>
      <c r="H1360" s="21" t="s">
        <v>4605</v>
      </c>
    </row>
    <row r="1361" spans="1:8" x14ac:dyDescent="0.2">
      <c r="A1361" s="3">
        <v>1723</v>
      </c>
      <c r="B1361" s="3" t="s">
        <v>1467</v>
      </c>
      <c r="C1361" s="3" t="s">
        <v>1467</v>
      </c>
      <c r="D1361" s="3" t="s">
        <v>1285</v>
      </c>
      <c r="E1361" s="3" t="str">
        <v>Mühlau</v>
      </c>
      <c r="G1361" s="21">
        <v>4233</v>
      </c>
      <c r="H1361" s="21" t="s">
        <v>4605</v>
      </c>
    </row>
    <row r="1362" spans="1:8" x14ac:dyDescent="0.2">
      <c r="A1362" s="3">
        <v>1753</v>
      </c>
      <c r="B1362" s="3" t="s">
        <v>1468</v>
      </c>
      <c r="C1362" s="3" t="s">
        <v>1468</v>
      </c>
      <c r="D1362" s="3" t="s">
        <v>1285</v>
      </c>
      <c r="E1362" s="3" t="str">
        <v>Muri (AG)</v>
      </c>
      <c r="G1362" s="21">
        <v>4234</v>
      </c>
      <c r="H1362" s="21" t="s">
        <v>4605</v>
      </c>
    </row>
    <row r="1363" spans="1:8" x14ac:dyDescent="0.2">
      <c r="A1363" s="3">
        <v>1740</v>
      </c>
      <c r="B1363" s="3" t="s">
        <v>1469</v>
      </c>
      <c r="C1363" s="3" t="s">
        <v>1470</v>
      </c>
      <c r="D1363" s="3" t="s">
        <v>1285</v>
      </c>
      <c r="E1363" s="3" t="str">
        <v>Oberrüti</v>
      </c>
      <c r="G1363" s="21">
        <v>4242</v>
      </c>
      <c r="H1363" s="21" t="s">
        <v>4605</v>
      </c>
    </row>
    <row r="1364" spans="1:8" x14ac:dyDescent="0.2">
      <c r="A1364" s="3">
        <v>1723</v>
      </c>
      <c r="B1364" s="3" t="s">
        <v>1471</v>
      </c>
      <c r="C1364" s="3" t="s">
        <v>1471</v>
      </c>
      <c r="D1364" s="3" t="s">
        <v>1285</v>
      </c>
      <c r="E1364" s="3" t="str">
        <v>Rottenschwil</v>
      </c>
      <c r="G1364" s="21">
        <v>4243</v>
      </c>
      <c r="H1364" s="21" t="s">
        <v>4605</v>
      </c>
    </row>
    <row r="1365" spans="1:8" x14ac:dyDescent="0.2">
      <c r="A1365" s="3">
        <v>1772</v>
      </c>
      <c r="B1365" s="3" t="s">
        <v>1472</v>
      </c>
      <c r="C1365" s="3" t="s">
        <v>1473</v>
      </c>
      <c r="D1365" s="3" t="s">
        <v>1285</v>
      </c>
      <c r="E1365" s="3" t="str">
        <v>Sins</v>
      </c>
      <c r="G1365" s="21">
        <v>4244</v>
      </c>
      <c r="H1365" s="21" t="s">
        <v>4605</v>
      </c>
    </row>
    <row r="1366" spans="1:8" x14ac:dyDescent="0.2">
      <c r="A1366" s="3">
        <v>1772</v>
      </c>
      <c r="B1366" s="3" t="s">
        <v>1473</v>
      </c>
      <c r="C1366" s="3" t="s">
        <v>1473</v>
      </c>
      <c r="D1366" s="3" t="s">
        <v>1285</v>
      </c>
      <c r="E1366" s="3" t="str">
        <v>Waltenschwil</v>
      </c>
      <c r="G1366" s="21">
        <v>4245</v>
      </c>
      <c r="H1366" s="21" t="s">
        <v>4605</v>
      </c>
    </row>
    <row r="1367" spans="1:8" x14ac:dyDescent="0.2">
      <c r="A1367" s="3">
        <v>1724</v>
      </c>
      <c r="B1367" s="3" t="s">
        <v>1474</v>
      </c>
      <c r="C1367" s="3" t="s">
        <v>1474</v>
      </c>
      <c r="D1367" s="3" t="s">
        <v>1285</v>
      </c>
      <c r="E1367" s="3" t="str">
        <v>Hellikon</v>
      </c>
      <c r="G1367" s="21">
        <v>4246</v>
      </c>
      <c r="H1367" s="21" t="s">
        <v>4605</v>
      </c>
    </row>
    <row r="1368" spans="1:8" x14ac:dyDescent="0.2">
      <c r="A1368" s="3">
        <v>1724</v>
      </c>
      <c r="B1368" s="3" t="s">
        <v>1475</v>
      </c>
      <c r="C1368" s="3" t="s">
        <v>1474</v>
      </c>
      <c r="D1368" s="3" t="s">
        <v>1285</v>
      </c>
      <c r="E1368" s="3" t="str">
        <v>Kaiseraugst</v>
      </c>
      <c r="G1368" s="21">
        <v>4247</v>
      </c>
      <c r="H1368" s="21" t="s">
        <v>4605</v>
      </c>
    </row>
    <row r="1369" spans="1:8" x14ac:dyDescent="0.2">
      <c r="A1369" s="3">
        <v>1724</v>
      </c>
      <c r="B1369" s="3" t="s">
        <v>1476</v>
      </c>
      <c r="C1369" s="3" t="s">
        <v>1474</v>
      </c>
      <c r="D1369" s="3" t="s">
        <v>1285</v>
      </c>
      <c r="E1369" s="3" t="str">
        <v>Magden</v>
      </c>
      <c r="G1369" s="21">
        <v>4252</v>
      </c>
      <c r="H1369" s="21" t="s">
        <v>4605</v>
      </c>
    </row>
    <row r="1370" spans="1:8" x14ac:dyDescent="0.2">
      <c r="A1370" s="3">
        <v>1724</v>
      </c>
      <c r="B1370" s="3" t="s">
        <v>1477</v>
      </c>
      <c r="C1370" s="3" t="s">
        <v>1474</v>
      </c>
      <c r="D1370" s="3" t="s">
        <v>1285</v>
      </c>
      <c r="E1370" s="3" t="str">
        <v>Möhlin</v>
      </c>
      <c r="G1370" s="21">
        <v>4253</v>
      </c>
      <c r="H1370" s="21" t="s">
        <v>4605</v>
      </c>
    </row>
    <row r="1371" spans="1:8" x14ac:dyDescent="0.2">
      <c r="A1371" s="3">
        <v>1724</v>
      </c>
      <c r="B1371" s="3" t="s">
        <v>1478</v>
      </c>
      <c r="C1371" s="3" t="s">
        <v>1474</v>
      </c>
      <c r="D1371" s="3" t="s">
        <v>1285</v>
      </c>
      <c r="E1371" s="3" t="str">
        <v>Mumpf</v>
      </c>
      <c r="G1371" s="21">
        <v>4254</v>
      </c>
      <c r="H1371" s="21" t="s">
        <v>4605</v>
      </c>
    </row>
    <row r="1372" spans="1:8" x14ac:dyDescent="0.2">
      <c r="A1372" s="3">
        <v>1724</v>
      </c>
      <c r="B1372" s="3" t="s">
        <v>1479</v>
      </c>
      <c r="C1372" s="3" t="s">
        <v>1474</v>
      </c>
      <c r="D1372" s="3" t="s">
        <v>1285</v>
      </c>
      <c r="E1372" s="3" t="str">
        <v>Obermumpf</v>
      </c>
      <c r="G1372" s="21">
        <v>4302</v>
      </c>
      <c r="H1372" s="21" t="s">
        <v>4605</v>
      </c>
    </row>
    <row r="1373" spans="1:8" x14ac:dyDescent="0.2">
      <c r="A1373" s="3">
        <v>1733</v>
      </c>
      <c r="B1373" s="3" t="s">
        <v>1480</v>
      </c>
      <c r="C1373" s="3" t="s">
        <v>1480</v>
      </c>
      <c r="D1373" s="3" t="s">
        <v>1285</v>
      </c>
      <c r="E1373" s="3" t="str">
        <v>Olsberg</v>
      </c>
      <c r="G1373" s="21">
        <v>4303</v>
      </c>
      <c r="H1373" s="21" t="s">
        <v>4605</v>
      </c>
    </row>
    <row r="1374" spans="1:8" x14ac:dyDescent="0.2">
      <c r="A1374" s="3">
        <v>1752</v>
      </c>
      <c r="B1374" s="3" t="s">
        <v>1481</v>
      </c>
      <c r="C1374" s="3" t="s">
        <v>1481</v>
      </c>
      <c r="D1374" s="3" t="s">
        <v>1285</v>
      </c>
      <c r="E1374" s="3" t="str">
        <v>Rheinfelden</v>
      </c>
      <c r="G1374" s="21">
        <v>4304</v>
      </c>
      <c r="H1374" s="21" t="s">
        <v>4605</v>
      </c>
    </row>
    <row r="1375" spans="1:8" x14ac:dyDescent="0.2">
      <c r="A1375" s="3">
        <v>1723</v>
      </c>
      <c r="B1375" s="3" t="s">
        <v>1482</v>
      </c>
      <c r="C1375" s="3" t="s">
        <v>1482</v>
      </c>
      <c r="D1375" s="3" t="s">
        <v>1285</v>
      </c>
      <c r="E1375" s="3" t="str">
        <v>Schupfart</v>
      </c>
      <c r="G1375" s="21">
        <v>4305</v>
      </c>
      <c r="H1375" s="21" t="s">
        <v>4605</v>
      </c>
    </row>
    <row r="1376" spans="1:8" x14ac:dyDescent="0.2">
      <c r="A1376" s="3">
        <v>1725</v>
      </c>
      <c r="B1376" s="3" t="s">
        <v>1483</v>
      </c>
      <c r="C1376" s="3" t="s">
        <v>1484</v>
      </c>
      <c r="D1376" s="3" t="s">
        <v>1285</v>
      </c>
      <c r="E1376" s="3" t="str">
        <v>Stein (AG)</v>
      </c>
      <c r="G1376" s="21">
        <v>4310</v>
      </c>
      <c r="H1376" s="21" t="s">
        <v>4605</v>
      </c>
    </row>
    <row r="1377" spans="1:8" x14ac:dyDescent="0.2">
      <c r="A1377" s="3">
        <v>1730</v>
      </c>
      <c r="B1377" s="3" t="s">
        <v>1485</v>
      </c>
      <c r="C1377" s="3" t="s">
        <v>1484</v>
      </c>
      <c r="D1377" s="3" t="s">
        <v>1285</v>
      </c>
      <c r="E1377" s="3" t="str">
        <v>Wallbach</v>
      </c>
      <c r="G1377" s="21">
        <v>4312</v>
      </c>
      <c r="H1377" s="21" t="s">
        <v>4605</v>
      </c>
    </row>
    <row r="1378" spans="1:8" x14ac:dyDescent="0.2">
      <c r="A1378" s="3">
        <v>1745</v>
      </c>
      <c r="B1378" s="3" t="s">
        <v>1486</v>
      </c>
      <c r="C1378" s="3" t="s">
        <v>1487</v>
      </c>
      <c r="D1378" s="3" t="s">
        <v>1285</v>
      </c>
      <c r="E1378" s="3" t="str">
        <v>Wegenstetten</v>
      </c>
      <c r="G1378" s="21">
        <v>4313</v>
      </c>
      <c r="H1378" s="21" t="s">
        <v>4605</v>
      </c>
    </row>
    <row r="1379" spans="1:8" x14ac:dyDescent="0.2">
      <c r="A1379" s="3">
        <v>1756</v>
      </c>
      <c r="B1379" s="3" t="s">
        <v>1488</v>
      </c>
      <c r="C1379" s="3" t="s">
        <v>1487</v>
      </c>
      <c r="D1379" s="3" t="s">
        <v>1285</v>
      </c>
      <c r="E1379" s="3" t="str">
        <v>Zeiningen</v>
      </c>
      <c r="G1379" s="21">
        <v>4314</v>
      </c>
      <c r="H1379" s="21" t="s">
        <v>4604</v>
      </c>
    </row>
    <row r="1380" spans="1:8" x14ac:dyDescent="0.2">
      <c r="A1380" s="3">
        <v>1756</v>
      </c>
      <c r="B1380" s="3" t="s">
        <v>1489</v>
      </c>
      <c r="C1380" s="3" t="s">
        <v>1487</v>
      </c>
      <c r="D1380" s="3" t="s">
        <v>1285</v>
      </c>
      <c r="E1380" s="3" t="str">
        <v>Zuzgen</v>
      </c>
      <c r="G1380" s="21">
        <v>4315</v>
      </c>
      <c r="H1380" s="21" t="s">
        <v>4604</v>
      </c>
    </row>
    <row r="1381" spans="1:8" x14ac:dyDescent="0.2">
      <c r="A1381" s="3">
        <v>1782</v>
      </c>
      <c r="B1381" s="3" t="s">
        <v>1490</v>
      </c>
      <c r="C1381" s="3" t="s">
        <v>1491</v>
      </c>
      <c r="D1381" s="3" t="s">
        <v>1285</v>
      </c>
      <c r="E1381" s="3" t="str">
        <v>Aarburg</v>
      </c>
      <c r="G1381" s="21">
        <v>4316</v>
      </c>
      <c r="H1381" s="21" t="s">
        <v>4604</v>
      </c>
    </row>
    <row r="1382" spans="1:8" x14ac:dyDescent="0.2">
      <c r="A1382" s="3">
        <v>1782</v>
      </c>
      <c r="B1382" s="3" t="s">
        <v>1492</v>
      </c>
      <c r="C1382" s="3" t="s">
        <v>1491</v>
      </c>
      <c r="D1382" s="3" t="s">
        <v>1285</v>
      </c>
      <c r="E1382" s="3" t="str">
        <v>Bottenwil</v>
      </c>
      <c r="G1382" s="21">
        <v>4317</v>
      </c>
      <c r="H1382" s="21" t="s">
        <v>4604</v>
      </c>
    </row>
    <row r="1383" spans="1:8" x14ac:dyDescent="0.2">
      <c r="A1383" s="3">
        <v>1782</v>
      </c>
      <c r="B1383" s="3" t="s">
        <v>1493</v>
      </c>
      <c r="C1383" s="3" t="s">
        <v>1491</v>
      </c>
      <c r="D1383" s="3" t="s">
        <v>1285</v>
      </c>
      <c r="E1383" s="3" t="str">
        <v>Brittnau</v>
      </c>
      <c r="G1383" s="21">
        <v>4322</v>
      </c>
      <c r="H1383" s="21" t="s">
        <v>4604</v>
      </c>
    </row>
    <row r="1384" spans="1:8" x14ac:dyDescent="0.2">
      <c r="A1384" s="3">
        <v>1782</v>
      </c>
      <c r="B1384" s="3" t="s">
        <v>1494</v>
      </c>
      <c r="C1384" s="3" t="s">
        <v>1491</v>
      </c>
      <c r="D1384" s="3" t="s">
        <v>1285</v>
      </c>
      <c r="E1384" s="3" t="str">
        <v>Kirchleerau</v>
      </c>
      <c r="G1384" s="21">
        <v>4323</v>
      </c>
      <c r="H1384" s="21" t="s">
        <v>4604</v>
      </c>
    </row>
    <row r="1385" spans="1:8" x14ac:dyDescent="0.2">
      <c r="A1385" s="3">
        <v>1695</v>
      </c>
      <c r="B1385" s="3" t="s">
        <v>1495</v>
      </c>
      <c r="C1385" s="3" t="s">
        <v>1496</v>
      </c>
      <c r="D1385" s="3" t="s">
        <v>1285</v>
      </c>
      <c r="E1385" s="3" t="str">
        <v>Kölliken</v>
      </c>
      <c r="G1385" s="21">
        <v>4324</v>
      </c>
      <c r="H1385" s="21" t="s">
        <v>4604</v>
      </c>
    </row>
    <row r="1386" spans="1:8" x14ac:dyDescent="0.2">
      <c r="A1386" s="3">
        <v>1695</v>
      </c>
      <c r="B1386" s="3" t="s">
        <v>1497</v>
      </c>
      <c r="C1386" s="3" t="s">
        <v>1496</v>
      </c>
      <c r="D1386" s="3" t="s">
        <v>1285</v>
      </c>
      <c r="E1386" s="3" t="str">
        <v>Moosleerau</v>
      </c>
      <c r="G1386" s="21">
        <v>4325</v>
      </c>
      <c r="H1386" s="21" t="s">
        <v>4604</v>
      </c>
    </row>
    <row r="1387" spans="1:8" x14ac:dyDescent="0.2">
      <c r="A1387" s="3">
        <v>1695</v>
      </c>
      <c r="B1387" s="3" t="s">
        <v>1498</v>
      </c>
      <c r="C1387" s="3" t="s">
        <v>1496</v>
      </c>
      <c r="D1387" s="3" t="s">
        <v>1285</v>
      </c>
      <c r="E1387" s="3" t="str">
        <v>Murgenthal</v>
      </c>
      <c r="G1387" s="21">
        <v>4332</v>
      </c>
      <c r="H1387" s="21" t="s">
        <v>4604</v>
      </c>
    </row>
    <row r="1388" spans="1:8" x14ac:dyDescent="0.2">
      <c r="A1388" s="3">
        <v>1695</v>
      </c>
      <c r="B1388" s="3" t="s">
        <v>1499</v>
      </c>
      <c r="C1388" s="3" t="s">
        <v>1496</v>
      </c>
      <c r="D1388" s="3" t="s">
        <v>1285</v>
      </c>
      <c r="E1388" s="3" t="str">
        <v>Oftringen</v>
      </c>
      <c r="G1388" s="21">
        <v>4333</v>
      </c>
      <c r="H1388" s="21" t="s">
        <v>4604</v>
      </c>
    </row>
    <row r="1389" spans="1:8" x14ac:dyDescent="0.2">
      <c r="A1389" s="3">
        <v>1696</v>
      </c>
      <c r="B1389" s="3" t="s">
        <v>1500</v>
      </c>
      <c r="C1389" s="3" t="s">
        <v>1496</v>
      </c>
      <c r="D1389" s="3" t="s">
        <v>1285</v>
      </c>
      <c r="E1389" s="3" t="str">
        <v>Reitnau</v>
      </c>
      <c r="G1389" s="21">
        <v>4334</v>
      </c>
      <c r="H1389" s="21" t="s">
        <v>4604</v>
      </c>
    </row>
    <row r="1390" spans="1:8" x14ac:dyDescent="0.2">
      <c r="A1390" s="3">
        <v>1726</v>
      </c>
      <c r="B1390" s="3" t="s">
        <v>1501</v>
      </c>
      <c r="C1390" s="3" t="s">
        <v>1496</v>
      </c>
      <c r="D1390" s="3" t="s">
        <v>1285</v>
      </c>
      <c r="E1390" s="3" t="str">
        <v>Rothrist</v>
      </c>
      <c r="G1390" s="21">
        <v>4402</v>
      </c>
      <c r="H1390" s="21" t="s">
        <v>4605</v>
      </c>
    </row>
    <row r="1391" spans="1:8" x14ac:dyDescent="0.2">
      <c r="A1391" s="3">
        <v>1726</v>
      </c>
      <c r="B1391" s="3" t="s">
        <v>1502</v>
      </c>
      <c r="C1391" s="3" t="s">
        <v>1496</v>
      </c>
      <c r="D1391" s="3" t="s">
        <v>1285</v>
      </c>
      <c r="E1391" s="3" t="str">
        <v>Safenwil</v>
      </c>
      <c r="G1391" s="21">
        <v>4410</v>
      </c>
      <c r="H1391" s="21" t="s">
        <v>4605</v>
      </c>
    </row>
    <row r="1392" spans="1:8" x14ac:dyDescent="0.2">
      <c r="A1392" s="3">
        <v>1726</v>
      </c>
      <c r="B1392" s="3" t="s">
        <v>1503</v>
      </c>
      <c r="C1392" s="3" t="s">
        <v>1496</v>
      </c>
      <c r="D1392" s="3" t="s">
        <v>1285</v>
      </c>
      <c r="E1392" s="3" t="str">
        <v>Staffelbach</v>
      </c>
      <c r="G1392" s="21">
        <v>4411</v>
      </c>
      <c r="H1392" s="21" t="s">
        <v>4605</v>
      </c>
    </row>
    <row r="1393" spans="1:8" x14ac:dyDescent="0.2">
      <c r="A1393" s="3">
        <v>1726</v>
      </c>
      <c r="B1393" s="3" t="s">
        <v>1504</v>
      </c>
      <c r="C1393" s="3" t="s">
        <v>1496</v>
      </c>
      <c r="D1393" s="3" t="s">
        <v>1285</v>
      </c>
      <c r="E1393" s="3" t="str">
        <v>Strengelbach</v>
      </c>
      <c r="G1393" s="21">
        <v>4412</v>
      </c>
      <c r="H1393" s="21" t="s">
        <v>4605</v>
      </c>
    </row>
    <row r="1394" spans="1:8" x14ac:dyDescent="0.2">
      <c r="A1394" s="3">
        <v>1727</v>
      </c>
      <c r="B1394" s="3" t="s">
        <v>1505</v>
      </c>
      <c r="C1394" s="3" t="s">
        <v>1496</v>
      </c>
      <c r="D1394" s="3" t="s">
        <v>1285</v>
      </c>
      <c r="E1394" s="3" t="str">
        <v>Uerkheim</v>
      </c>
      <c r="G1394" s="21">
        <v>4413</v>
      </c>
      <c r="H1394" s="21" t="s">
        <v>4605</v>
      </c>
    </row>
    <row r="1395" spans="1:8" x14ac:dyDescent="0.2">
      <c r="A1395" s="3">
        <v>1727</v>
      </c>
      <c r="B1395" s="3" t="s">
        <v>1506</v>
      </c>
      <c r="C1395" s="3" t="s">
        <v>1496</v>
      </c>
      <c r="D1395" s="3" t="s">
        <v>1285</v>
      </c>
      <c r="E1395" s="3" t="str">
        <v>Vordemwald</v>
      </c>
      <c r="G1395" s="21">
        <v>4414</v>
      </c>
      <c r="H1395" s="21" t="s">
        <v>4605</v>
      </c>
    </row>
    <row r="1396" spans="1:8" x14ac:dyDescent="0.2">
      <c r="A1396" s="3">
        <v>1728</v>
      </c>
      <c r="B1396" s="3" t="s">
        <v>1507</v>
      </c>
      <c r="C1396" s="3" t="s">
        <v>1496</v>
      </c>
      <c r="D1396" s="3" t="s">
        <v>1285</v>
      </c>
      <c r="E1396" s="3" t="str">
        <v>Wiliberg</v>
      </c>
      <c r="G1396" s="21">
        <v>4415</v>
      </c>
      <c r="H1396" s="21" t="s">
        <v>4605</v>
      </c>
    </row>
    <row r="1397" spans="1:8" x14ac:dyDescent="0.2">
      <c r="A1397" s="3">
        <v>1746</v>
      </c>
      <c r="B1397" s="3" t="s">
        <v>1508</v>
      </c>
      <c r="C1397" s="3" t="s">
        <v>1509</v>
      </c>
      <c r="D1397" s="3" t="s">
        <v>1285</v>
      </c>
      <c r="E1397" s="3" t="str">
        <v>Zofingen</v>
      </c>
      <c r="G1397" s="21">
        <v>4416</v>
      </c>
      <c r="H1397" s="21" t="s">
        <v>4605</v>
      </c>
    </row>
    <row r="1398" spans="1:8" x14ac:dyDescent="0.2">
      <c r="A1398" s="3">
        <v>1747</v>
      </c>
      <c r="B1398" s="3" t="s">
        <v>1510</v>
      </c>
      <c r="C1398" s="3" t="s">
        <v>1509</v>
      </c>
      <c r="D1398" s="3" t="s">
        <v>1285</v>
      </c>
      <c r="E1398" s="3" t="str">
        <v>Böttstein</v>
      </c>
      <c r="G1398" s="21">
        <v>4417</v>
      </c>
      <c r="H1398" s="21" t="s">
        <v>4605</v>
      </c>
    </row>
    <row r="1399" spans="1:8" x14ac:dyDescent="0.2">
      <c r="A1399" s="3">
        <v>1757</v>
      </c>
      <c r="B1399" s="3" t="s">
        <v>1511</v>
      </c>
      <c r="C1399" s="3" t="s">
        <v>1509</v>
      </c>
      <c r="D1399" s="3" t="s">
        <v>1285</v>
      </c>
      <c r="E1399" s="3" t="str">
        <v>Döttingen</v>
      </c>
      <c r="G1399" s="21">
        <v>4418</v>
      </c>
      <c r="H1399" s="21" t="s">
        <v>4605</v>
      </c>
    </row>
    <row r="1400" spans="1:8" x14ac:dyDescent="0.2">
      <c r="A1400" s="3">
        <v>1724</v>
      </c>
      <c r="B1400" s="3" t="s">
        <v>1512</v>
      </c>
      <c r="C1400" s="3" t="s">
        <v>1513</v>
      </c>
      <c r="D1400" s="3" t="s">
        <v>1285</v>
      </c>
      <c r="E1400" s="3" t="str">
        <v>Endingen</v>
      </c>
      <c r="G1400" s="21">
        <v>4419</v>
      </c>
      <c r="H1400" s="21" t="s">
        <v>4605</v>
      </c>
    </row>
    <row r="1401" spans="1:8" x14ac:dyDescent="0.2">
      <c r="A1401" s="3">
        <v>1731</v>
      </c>
      <c r="B1401" s="3" t="s">
        <v>1514</v>
      </c>
      <c r="C1401" s="3" t="s">
        <v>1513</v>
      </c>
      <c r="D1401" s="3" t="s">
        <v>1285</v>
      </c>
      <c r="E1401" s="3" t="str">
        <v>Fisibach</v>
      </c>
      <c r="G1401" s="21">
        <v>4421</v>
      </c>
      <c r="H1401" s="21" t="s">
        <v>4605</v>
      </c>
    </row>
    <row r="1402" spans="1:8" x14ac:dyDescent="0.2">
      <c r="A1402" s="3">
        <v>1732</v>
      </c>
      <c r="B1402" s="3" t="s">
        <v>1515</v>
      </c>
      <c r="C1402" s="3" t="s">
        <v>1513</v>
      </c>
      <c r="D1402" s="3" t="s">
        <v>1285</v>
      </c>
      <c r="E1402" s="3" t="str">
        <v>Full-Reuenthal</v>
      </c>
      <c r="G1402" s="21">
        <v>4422</v>
      </c>
      <c r="H1402" s="21" t="s">
        <v>4605</v>
      </c>
    </row>
    <row r="1403" spans="1:8" x14ac:dyDescent="0.2">
      <c r="A1403" s="3">
        <v>1796</v>
      </c>
      <c r="B1403" s="3" t="s">
        <v>1516</v>
      </c>
      <c r="C1403" s="3" t="s">
        <v>1516</v>
      </c>
      <c r="D1403" s="3" t="s">
        <v>1285</v>
      </c>
      <c r="E1403" s="3" t="str">
        <v>Klingnau</v>
      </c>
      <c r="G1403" s="21">
        <v>4423</v>
      </c>
      <c r="H1403" s="21" t="s">
        <v>4605</v>
      </c>
    </row>
    <row r="1404" spans="1:8" x14ac:dyDescent="0.2">
      <c r="A1404" s="3">
        <v>1583</v>
      </c>
      <c r="B1404" s="3" t="s">
        <v>1517</v>
      </c>
      <c r="C1404" s="3" t="s">
        <v>1518</v>
      </c>
      <c r="D1404" s="3" t="s">
        <v>1285</v>
      </c>
      <c r="E1404" s="3" t="str">
        <v>Koblenz</v>
      </c>
      <c r="G1404" s="21">
        <v>4424</v>
      </c>
      <c r="H1404" s="21" t="s">
        <v>4604</v>
      </c>
    </row>
    <row r="1405" spans="1:8" x14ac:dyDescent="0.2">
      <c r="A1405" s="3">
        <v>1783</v>
      </c>
      <c r="B1405" s="3" t="s">
        <v>1519</v>
      </c>
      <c r="C1405" s="3" t="s">
        <v>1518</v>
      </c>
      <c r="D1405" s="3" t="s">
        <v>1285</v>
      </c>
      <c r="E1405" s="3" t="str">
        <v>Leibstadt</v>
      </c>
      <c r="G1405" s="21">
        <v>4425</v>
      </c>
      <c r="H1405" s="21" t="s">
        <v>4604</v>
      </c>
    </row>
    <row r="1406" spans="1:8" x14ac:dyDescent="0.2">
      <c r="A1406" s="3">
        <v>1783</v>
      </c>
      <c r="B1406" s="3" t="s">
        <v>1520</v>
      </c>
      <c r="C1406" s="3" t="s">
        <v>1518</v>
      </c>
      <c r="D1406" s="3" t="s">
        <v>1285</v>
      </c>
      <c r="E1406" s="3" t="str">
        <v>Lengnau (AG)</v>
      </c>
      <c r="G1406" s="21">
        <v>4426</v>
      </c>
      <c r="H1406" s="21" t="s">
        <v>4604</v>
      </c>
    </row>
    <row r="1407" spans="1:8" x14ac:dyDescent="0.2">
      <c r="A1407" s="3">
        <v>1784</v>
      </c>
      <c r="B1407" s="3" t="s">
        <v>1518</v>
      </c>
      <c r="C1407" s="3" t="s">
        <v>1518</v>
      </c>
      <c r="D1407" s="3" t="s">
        <v>1285</v>
      </c>
      <c r="E1407" s="3" t="str">
        <v>Leuggern</v>
      </c>
      <c r="G1407" s="21">
        <v>4431</v>
      </c>
      <c r="H1407" s="21" t="s">
        <v>4604</v>
      </c>
    </row>
    <row r="1408" spans="1:8" x14ac:dyDescent="0.2">
      <c r="A1408" s="3">
        <v>1784</v>
      </c>
      <c r="B1408" s="3" t="s">
        <v>1521</v>
      </c>
      <c r="C1408" s="3" t="s">
        <v>1518</v>
      </c>
      <c r="D1408" s="3" t="s">
        <v>1285</v>
      </c>
      <c r="E1408" s="3" t="str">
        <v>Mellikon</v>
      </c>
      <c r="G1408" s="21">
        <v>4432</v>
      </c>
      <c r="H1408" s="21" t="s">
        <v>4604</v>
      </c>
    </row>
    <row r="1409" spans="1:8" x14ac:dyDescent="0.2">
      <c r="A1409" s="3">
        <v>1791</v>
      </c>
      <c r="B1409" s="3" t="s">
        <v>1522</v>
      </c>
      <c r="C1409" s="3" t="s">
        <v>1518</v>
      </c>
      <c r="D1409" s="3" t="s">
        <v>1285</v>
      </c>
      <c r="E1409" s="3" t="str">
        <v>Schneisingen</v>
      </c>
      <c r="G1409" s="21">
        <v>4433</v>
      </c>
      <c r="H1409" s="21" t="s">
        <v>4604</v>
      </c>
    </row>
    <row r="1410" spans="1:8" x14ac:dyDescent="0.2">
      <c r="A1410" s="3">
        <v>1785</v>
      </c>
      <c r="B1410" s="3" t="s">
        <v>1523</v>
      </c>
      <c r="C1410" s="3" t="s">
        <v>1524</v>
      </c>
      <c r="D1410" s="3" t="s">
        <v>1285</v>
      </c>
      <c r="E1410" s="3" t="str">
        <v>Siglistorf</v>
      </c>
      <c r="G1410" s="21">
        <v>4434</v>
      </c>
      <c r="H1410" s="21" t="s">
        <v>4604</v>
      </c>
    </row>
    <row r="1411" spans="1:8" x14ac:dyDescent="0.2">
      <c r="A1411" s="3">
        <v>3284</v>
      </c>
      <c r="B1411" s="3" t="s">
        <v>1525</v>
      </c>
      <c r="C1411" s="3" t="s">
        <v>1525</v>
      </c>
      <c r="D1411" s="3" t="s">
        <v>1285</v>
      </c>
      <c r="E1411" s="3" t="str">
        <v>Tegerfelden</v>
      </c>
      <c r="G1411" s="21">
        <v>4435</v>
      </c>
      <c r="H1411" s="21" t="s">
        <v>4604</v>
      </c>
    </row>
    <row r="1412" spans="1:8" x14ac:dyDescent="0.2">
      <c r="A1412" s="3">
        <v>3280</v>
      </c>
      <c r="B1412" s="3" t="s">
        <v>1526</v>
      </c>
      <c r="C1412" s="3" t="s">
        <v>1526</v>
      </c>
      <c r="D1412" s="3" t="s">
        <v>1285</v>
      </c>
      <c r="E1412" s="3" t="str">
        <v>Zurzach</v>
      </c>
      <c r="G1412" s="21">
        <v>4436</v>
      </c>
      <c r="H1412" s="21" t="s">
        <v>4604</v>
      </c>
    </row>
    <row r="1413" spans="1:8" x14ac:dyDescent="0.2">
      <c r="A1413" s="3">
        <v>1792</v>
      </c>
      <c r="B1413" s="3" t="s">
        <v>1527</v>
      </c>
      <c r="C1413" s="3" t="s">
        <v>1528</v>
      </c>
      <c r="D1413" s="3" t="s">
        <v>1285</v>
      </c>
      <c r="E1413" s="3" t="str">
        <v>Arbon</v>
      </c>
      <c r="G1413" s="21">
        <v>4437</v>
      </c>
      <c r="H1413" s="21" t="s">
        <v>4604</v>
      </c>
    </row>
    <row r="1414" spans="1:8" x14ac:dyDescent="0.2">
      <c r="A1414" s="3">
        <v>1792</v>
      </c>
      <c r="B1414" s="3" t="s">
        <v>1529</v>
      </c>
      <c r="C1414" s="3" t="s">
        <v>1528</v>
      </c>
      <c r="D1414" s="3" t="s">
        <v>1285</v>
      </c>
      <c r="E1414" s="3" t="str">
        <v>Dozwil</v>
      </c>
      <c r="G1414" s="21">
        <v>4438</v>
      </c>
      <c r="H1414" s="21" t="s">
        <v>4604</v>
      </c>
    </row>
    <row r="1415" spans="1:8" x14ac:dyDescent="0.2">
      <c r="A1415" s="3">
        <v>3206</v>
      </c>
      <c r="B1415" s="3" t="s">
        <v>1530</v>
      </c>
      <c r="C1415" s="3" t="s">
        <v>1528</v>
      </c>
      <c r="D1415" s="3" t="s">
        <v>1285</v>
      </c>
      <c r="E1415" s="3" t="str">
        <v>Egnach</v>
      </c>
      <c r="G1415" s="21">
        <v>4441</v>
      </c>
      <c r="H1415" s="21" t="s">
        <v>4604</v>
      </c>
    </row>
    <row r="1416" spans="1:8" x14ac:dyDescent="0.2">
      <c r="A1416" s="3">
        <v>3212</v>
      </c>
      <c r="B1416" s="3" t="s">
        <v>1528</v>
      </c>
      <c r="C1416" s="3" t="s">
        <v>1528</v>
      </c>
      <c r="D1416" s="3" t="s">
        <v>1285</v>
      </c>
      <c r="E1416" s="3" t="str">
        <v>Hefenhofen</v>
      </c>
      <c r="G1416" s="21">
        <v>4442</v>
      </c>
      <c r="H1416" s="21" t="s">
        <v>4604</v>
      </c>
    </row>
    <row r="1417" spans="1:8" x14ac:dyDescent="0.2">
      <c r="A1417" s="3">
        <v>3212</v>
      </c>
      <c r="B1417" s="3" t="s">
        <v>1531</v>
      </c>
      <c r="C1417" s="3" t="s">
        <v>1528</v>
      </c>
      <c r="D1417" s="3" t="s">
        <v>1285</v>
      </c>
      <c r="E1417" s="3" t="str">
        <v>Horn</v>
      </c>
      <c r="G1417" s="21">
        <v>4443</v>
      </c>
      <c r="H1417" s="21" t="s">
        <v>4604</v>
      </c>
    </row>
    <row r="1418" spans="1:8" x14ac:dyDescent="0.2">
      <c r="A1418" s="3">
        <v>3213</v>
      </c>
      <c r="B1418" s="3" t="s">
        <v>1532</v>
      </c>
      <c r="C1418" s="3" t="s">
        <v>1528</v>
      </c>
      <c r="D1418" s="3" t="s">
        <v>1285</v>
      </c>
      <c r="E1418" s="3" t="str">
        <v>Kesswil</v>
      </c>
      <c r="G1418" s="21">
        <v>4444</v>
      </c>
      <c r="H1418" s="21" t="s">
        <v>4604</v>
      </c>
    </row>
    <row r="1419" spans="1:8" x14ac:dyDescent="0.2">
      <c r="A1419" s="3">
        <v>3210</v>
      </c>
      <c r="B1419" s="3" t="s">
        <v>1533</v>
      </c>
      <c r="C1419" s="3" t="s">
        <v>1533</v>
      </c>
      <c r="D1419" s="3" t="s">
        <v>1285</v>
      </c>
      <c r="E1419" s="3" t="str">
        <v>Roggwil (TG)</v>
      </c>
      <c r="G1419" s="21">
        <v>4445</v>
      </c>
      <c r="H1419" s="21" t="s">
        <v>4604</v>
      </c>
    </row>
    <row r="1420" spans="1:8" x14ac:dyDescent="0.2">
      <c r="A1420" s="3">
        <v>3213</v>
      </c>
      <c r="B1420" s="3" t="s">
        <v>1534</v>
      </c>
      <c r="C1420" s="3" t="s">
        <v>1534</v>
      </c>
      <c r="D1420" s="3" t="s">
        <v>1285</v>
      </c>
      <c r="E1420" s="3" t="str">
        <v>Romanshorn</v>
      </c>
      <c r="G1420" s="21">
        <v>4446</v>
      </c>
      <c r="H1420" s="21" t="s">
        <v>4604</v>
      </c>
    </row>
    <row r="1421" spans="1:8" x14ac:dyDescent="0.2">
      <c r="A1421" s="3">
        <v>3280</v>
      </c>
      <c r="B1421" s="3" t="s">
        <v>1535</v>
      </c>
      <c r="C1421" s="3" t="s">
        <v>1535</v>
      </c>
      <c r="D1421" s="3" t="s">
        <v>1285</v>
      </c>
      <c r="E1421" s="3" t="str">
        <v>Salmsach</v>
      </c>
      <c r="G1421" s="21">
        <v>4447</v>
      </c>
      <c r="H1421" s="21" t="s">
        <v>4604</v>
      </c>
    </row>
    <row r="1422" spans="1:8" x14ac:dyDescent="0.2">
      <c r="A1422" s="3">
        <v>1721</v>
      </c>
      <c r="B1422" s="3" t="s">
        <v>1536</v>
      </c>
      <c r="C1422" s="3" t="s">
        <v>1537</v>
      </c>
      <c r="D1422" s="3" t="s">
        <v>1285</v>
      </c>
      <c r="E1422" s="3" t="str">
        <v>Sommeri</v>
      </c>
      <c r="G1422" s="21">
        <v>4448</v>
      </c>
      <c r="H1422" s="21" t="s">
        <v>4604</v>
      </c>
    </row>
    <row r="1423" spans="1:8" x14ac:dyDescent="0.2">
      <c r="A1423" s="3">
        <v>1721</v>
      </c>
      <c r="B1423" s="3" t="s">
        <v>1538</v>
      </c>
      <c r="C1423" s="3" t="s">
        <v>1537</v>
      </c>
      <c r="D1423" s="3" t="s">
        <v>1285</v>
      </c>
      <c r="E1423" s="3" t="str">
        <v>Uttwil</v>
      </c>
      <c r="G1423" s="21">
        <v>4450</v>
      </c>
      <c r="H1423" s="21" t="s">
        <v>4604</v>
      </c>
    </row>
    <row r="1424" spans="1:8" x14ac:dyDescent="0.2">
      <c r="A1424" s="3">
        <v>1721</v>
      </c>
      <c r="B1424" s="3" t="s">
        <v>1539</v>
      </c>
      <c r="C1424" s="3" t="s">
        <v>1537</v>
      </c>
      <c r="D1424" s="3" t="s">
        <v>1285</v>
      </c>
      <c r="E1424" s="3" t="str">
        <v>Amriswil</v>
      </c>
      <c r="G1424" s="21">
        <v>4451</v>
      </c>
      <c r="H1424" s="21" t="s">
        <v>4604</v>
      </c>
    </row>
    <row r="1425" spans="1:8" x14ac:dyDescent="0.2">
      <c r="A1425" s="3">
        <v>1721</v>
      </c>
      <c r="B1425" s="3" t="s">
        <v>1540</v>
      </c>
      <c r="C1425" s="3" t="s">
        <v>1537</v>
      </c>
      <c r="D1425" s="3" t="s">
        <v>1285</v>
      </c>
      <c r="E1425" s="3" t="str">
        <v>Bischofszell</v>
      </c>
      <c r="G1425" s="21">
        <v>4452</v>
      </c>
      <c r="H1425" s="21" t="s">
        <v>4604</v>
      </c>
    </row>
    <row r="1426" spans="1:8" x14ac:dyDescent="0.2">
      <c r="A1426" s="3">
        <v>3286</v>
      </c>
      <c r="B1426" s="3" t="s">
        <v>1541</v>
      </c>
      <c r="C1426" s="3" t="s">
        <v>1541</v>
      </c>
      <c r="D1426" s="3" t="s">
        <v>1285</v>
      </c>
      <c r="E1426" s="3" t="str">
        <v>Erlen</v>
      </c>
      <c r="G1426" s="21">
        <v>4453</v>
      </c>
      <c r="H1426" s="21" t="s">
        <v>4604</v>
      </c>
    </row>
    <row r="1427" spans="1:8" x14ac:dyDescent="0.2">
      <c r="A1427" s="3">
        <v>1595</v>
      </c>
      <c r="B1427" s="3" t="s">
        <v>1542</v>
      </c>
      <c r="C1427" s="3" t="s">
        <v>1543</v>
      </c>
      <c r="D1427" s="3" t="s">
        <v>1285</v>
      </c>
      <c r="E1427" s="3" t="str">
        <v>Hauptwil-Gottshaus</v>
      </c>
      <c r="G1427" s="21">
        <v>4455</v>
      </c>
      <c r="H1427" s="21" t="s">
        <v>4604</v>
      </c>
    </row>
    <row r="1428" spans="1:8" x14ac:dyDescent="0.2">
      <c r="A1428" s="3">
        <v>1793</v>
      </c>
      <c r="B1428" s="3" t="s">
        <v>1544</v>
      </c>
      <c r="C1428" s="3" t="s">
        <v>1543</v>
      </c>
      <c r="D1428" s="3" t="s">
        <v>1285</v>
      </c>
      <c r="E1428" s="3" t="str">
        <v>Hohentannen</v>
      </c>
      <c r="G1428" s="21">
        <v>4456</v>
      </c>
      <c r="H1428" s="21" t="s">
        <v>4604</v>
      </c>
    </row>
    <row r="1429" spans="1:8" x14ac:dyDescent="0.2">
      <c r="A1429" s="3">
        <v>1794</v>
      </c>
      <c r="B1429" s="3" t="s">
        <v>1545</v>
      </c>
      <c r="C1429" s="3" t="s">
        <v>1543</v>
      </c>
      <c r="D1429" s="3" t="s">
        <v>1285</v>
      </c>
      <c r="E1429" s="3" t="str">
        <v>Kradolf-Schönenberg</v>
      </c>
      <c r="G1429" s="21">
        <v>4457</v>
      </c>
      <c r="H1429" s="21" t="s">
        <v>4604</v>
      </c>
    </row>
    <row r="1430" spans="1:8" x14ac:dyDescent="0.2">
      <c r="A1430" s="3">
        <v>1795</v>
      </c>
      <c r="B1430" s="3" t="s">
        <v>1546</v>
      </c>
      <c r="C1430" s="3" t="s">
        <v>1543</v>
      </c>
      <c r="D1430" s="3" t="s">
        <v>1285</v>
      </c>
      <c r="E1430" s="3" t="str">
        <v>Sulgen</v>
      </c>
      <c r="G1430" s="21">
        <v>4458</v>
      </c>
      <c r="H1430" s="21" t="s">
        <v>4604</v>
      </c>
    </row>
    <row r="1431" spans="1:8" x14ac:dyDescent="0.2">
      <c r="A1431" s="3">
        <v>3215</v>
      </c>
      <c r="B1431" s="3" t="s">
        <v>1547</v>
      </c>
      <c r="C1431" s="3" t="s">
        <v>1543</v>
      </c>
      <c r="D1431" s="3" t="s">
        <v>1285</v>
      </c>
      <c r="E1431" s="3" t="str">
        <v>Zihlschlacht-Sitterdorf</v>
      </c>
      <c r="G1431" s="21">
        <v>4460</v>
      </c>
      <c r="H1431" s="21" t="s">
        <v>4604</v>
      </c>
    </row>
    <row r="1432" spans="1:8" x14ac:dyDescent="0.2">
      <c r="A1432" s="3">
        <v>3215</v>
      </c>
      <c r="B1432" s="3" t="s">
        <v>1548</v>
      </c>
      <c r="C1432" s="3" t="s">
        <v>1543</v>
      </c>
      <c r="D1432" s="3" t="s">
        <v>1285</v>
      </c>
      <c r="E1432" s="3" t="str">
        <v>Basadingen-Schlattingen</v>
      </c>
      <c r="G1432" s="21">
        <v>4461</v>
      </c>
      <c r="H1432" s="21" t="s">
        <v>4604</v>
      </c>
    </row>
    <row r="1433" spans="1:8" x14ac:dyDescent="0.2">
      <c r="A1433" s="3">
        <v>3215</v>
      </c>
      <c r="B1433" s="3" t="s">
        <v>1549</v>
      </c>
      <c r="C1433" s="3" t="s">
        <v>1543</v>
      </c>
      <c r="D1433" s="3" t="s">
        <v>1285</v>
      </c>
      <c r="E1433" s="3" t="str">
        <v>Diessenhofen</v>
      </c>
      <c r="G1433" s="21">
        <v>4462</v>
      </c>
      <c r="H1433" s="21" t="s">
        <v>4604</v>
      </c>
    </row>
    <row r="1434" spans="1:8" x14ac:dyDescent="0.2">
      <c r="A1434" s="3">
        <v>3280</v>
      </c>
      <c r="B1434" s="3" t="s">
        <v>1543</v>
      </c>
      <c r="C1434" s="3" t="s">
        <v>1543</v>
      </c>
      <c r="D1434" s="3" t="s">
        <v>1285</v>
      </c>
      <c r="E1434" s="3" t="str">
        <v>Schlatt (TG)</v>
      </c>
      <c r="G1434" s="21">
        <v>4463</v>
      </c>
      <c r="H1434" s="21" t="s">
        <v>4604</v>
      </c>
    </row>
    <row r="1435" spans="1:8" x14ac:dyDescent="0.2">
      <c r="A1435" s="3">
        <v>3285</v>
      </c>
      <c r="B1435" s="3" t="s">
        <v>1550</v>
      </c>
      <c r="C1435" s="3" t="s">
        <v>1543</v>
      </c>
      <c r="D1435" s="3" t="s">
        <v>1285</v>
      </c>
      <c r="E1435" s="3" t="str">
        <v>Aadorf</v>
      </c>
      <c r="G1435" s="21">
        <v>4464</v>
      </c>
      <c r="H1435" s="21" t="s">
        <v>4604</v>
      </c>
    </row>
    <row r="1436" spans="1:8" x14ac:dyDescent="0.2">
      <c r="A1436" s="3">
        <v>3216</v>
      </c>
      <c r="B1436" s="3" t="s">
        <v>1551</v>
      </c>
      <c r="C1436" s="3" t="s">
        <v>1552</v>
      </c>
      <c r="D1436" s="3" t="s">
        <v>1285</v>
      </c>
      <c r="E1436" s="3" t="str">
        <v>Felben-Wellhausen</v>
      </c>
      <c r="G1436" s="21">
        <v>4465</v>
      </c>
      <c r="H1436" s="21" t="s">
        <v>4604</v>
      </c>
    </row>
    <row r="1437" spans="1:8" x14ac:dyDescent="0.2">
      <c r="A1437" s="3">
        <v>3216</v>
      </c>
      <c r="B1437" s="3" t="s">
        <v>1553</v>
      </c>
      <c r="C1437" s="3" t="s">
        <v>1552</v>
      </c>
      <c r="D1437" s="3" t="s">
        <v>1285</v>
      </c>
      <c r="E1437" s="3" t="str">
        <v>Frauenfeld</v>
      </c>
      <c r="G1437" s="21">
        <v>4466</v>
      </c>
      <c r="H1437" s="21" t="s">
        <v>4604</v>
      </c>
    </row>
    <row r="1438" spans="1:8" x14ac:dyDescent="0.2">
      <c r="A1438" s="3">
        <v>3214</v>
      </c>
      <c r="B1438" s="3" t="s">
        <v>1554</v>
      </c>
      <c r="C1438" s="3" t="s">
        <v>1554</v>
      </c>
      <c r="D1438" s="3" t="s">
        <v>1285</v>
      </c>
      <c r="E1438" s="3" t="str">
        <v>Gachnang</v>
      </c>
      <c r="G1438" s="21">
        <v>4467</v>
      </c>
      <c r="H1438" s="21" t="s">
        <v>4604</v>
      </c>
    </row>
    <row r="1439" spans="1:8" x14ac:dyDescent="0.2">
      <c r="A1439" s="3">
        <v>1786</v>
      </c>
      <c r="B1439" s="3" t="s">
        <v>1555</v>
      </c>
      <c r="C1439" s="3" t="s">
        <v>1556</v>
      </c>
      <c r="D1439" s="3" t="s">
        <v>1285</v>
      </c>
      <c r="E1439" s="3" t="str">
        <v>Hüttlingen</v>
      </c>
      <c r="G1439" s="21">
        <v>4468</v>
      </c>
      <c r="H1439" s="21" t="s">
        <v>4604</v>
      </c>
    </row>
    <row r="1440" spans="1:8" x14ac:dyDescent="0.2">
      <c r="A1440" s="3">
        <v>1787</v>
      </c>
      <c r="B1440" s="3" t="s">
        <v>1557</v>
      </c>
      <c r="C1440" s="3" t="s">
        <v>1556</v>
      </c>
      <c r="D1440" s="3" t="s">
        <v>1285</v>
      </c>
      <c r="E1440" s="3" t="str">
        <v>Matzingen</v>
      </c>
      <c r="G1440" s="21">
        <v>4469</v>
      </c>
      <c r="H1440" s="21" t="s">
        <v>4604</v>
      </c>
    </row>
    <row r="1441" spans="1:8" x14ac:dyDescent="0.2">
      <c r="A1441" s="3">
        <v>1787</v>
      </c>
      <c r="B1441" s="3" t="s">
        <v>1558</v>
      </c>
      <c r="C1441" s="3" t="s">
        <v>1556</v>
      </c>
      <c r="D1441" s="3" t="s">
        <v>1285</v>
      </c>
      <c r="E1441" s="3" t="str">
        <v>Neunforn</v>
      </c>
      <c r="G1441" s="21">
        <v>4492</v>
      </c>
      <c r="H1441" s="21" t="s">
        <v>4604</v>
      </c>
    </row>
    <row r="1442" spans="1:8" x14ac:dyDescent="0.2">
      <c r="A1442" s="3">
        <v>1788</v>
      </c>
      <c r="B1442" s="3" t="s">
        <v>1559</v>
      </c>
      <c r="C1442" s="3" t="s">
        <v>1556</v>
      </c>
      <c r="D1442" s="3" t="s">
        <v>1285</v>
      </c>
      <c r="E1442" s="3" t="str">
        <v>Stettfurt</v>
      </c>
      <c r="G1442" s="21">
        <v>4493</v>
      </c>
      <c r="H1442" s="21" t="s">
        <v>4604</v>
      </c>
    </row>
    <row r="1443" spans="1:8" x14ac:dyDescent="0.2">
      <c r="A1443" s="3">
        <v>1789</v>
      </c>
      <c r="B1443" s="3" t="s">
        <v>1560</v>
      </c>
      <c r="C1443" s="3" t="s">
        <v>1556</v>
      </c>
      <c r="D1443" s="3" t="s">
        <v>1285</v>
      </c>
      <c r="E1443" s="3" t="str">
        <v>Thundorf</v>
      </c>
      <c r="G1443" s="21">
        <v>4494</v>
      </c>
      <c r="H1443" s="21" t="s">
        <v>4604</v>
      </c>
    </row>
    <row r="1444" spans="1:8" x14ac:dyDescent="0.2">
      <c r="A1444" s="3">
        <v>1719</v>
      </c>
      <c r="B1444" s="3" t="s">
        <v>1561</v>
      </c>
      <c r="C1444" s="3" t="s">
        <v>1561</v>
      </c>
      <c r="D1444" s="3" t="s">
        <v>1285</v>
      </c>
      <c r="E1444" s="3" t="str">
        <v>Uesslingen-Buch</v>
      </c>
      <c r="G1444" s="21">
        <v>4495</v>
      </c>
      <c r="H1444" s="21" t="s">
        <v>4604</v>
      </c>
    </row>
    <row r="1445" spans="1:8" x14ac:dyDescent="0.2">
      <c r="A1445" s="3">
        <v>3186</v>
      </c>
      <c r="B1445" s="3" t="s">
        <v>1562</v>
      </c>
      <c r="C1445" s="3" t="s">
        <v>1562</v>
      </c>
      <c r="D1445" s="3" t="s">
        <v>1285</v>
      </c>
      <c r="E1445" s="3" t="str">
        <v>Warth-Weiningen</v>
      </c>
      <c r="G1445" s="21">
        <v>4496</v>
      </c>
      <c r="H1445" s="21" t="s">
        <v>4604</v>
      </c>
    </row>
    <row r="1446" spans="1:8" x14ac:dyDescent="0.2">
      <c r="A1446" s="3">
        <v>1735</v>
      </c>
      <c r="B1446" s="3" t="s">
        <v>1563</v>
      </c>
      <c r="C1446" s="3" t="s">
        <v>1563</v>
      </c>
      <c r="D1446" s="3" t="s">
        <v>1285</v>
      </c>
      <c r="E1446" s="3" t="str">
        <v>Altnau</v>
      </c>
      <c r="G1446" s="21">
        <v>4497</v>
      </c>
      <c r="H1446" s="21" t="s">
        <v>4604</v>
      </c>
    </row>
    <row r="1447" spans="1:8" x14ac:dyDescent="0.2">
      <c r="A1447" s="3">
        <v>3178</v>
      </c>
      <c r="B1447" s="3" t="s">
        <v>1564</v>
      </c>
      <c r="C1447" s="3" t="s">
        <v>1564</v>
      </c>
      <c r="D1447" s="3" t="s">
        <v>1285</v>
      </c>
      <c r="E1447" s="3" t="str">
        <v>Bottighofen</v>
      </c>
      <c r="G1447" s="21">
        <v>4500</v>
      </c>
      <c r="H1447" s="21" t="s">
        <v>4607</v>
      </c>
    </row>
    <row r="1448" spans="1:8" x14ac:dyDescent="0.2">
      <c r="A1448" s="3">
        <v>1714</v>
      </c>
      <c r="B1448" s="3" t="s">
        <v>1565</v>
      </c>
      <c r="C1448" s="3" t="s">
        <v>1565</v>
      </c>
      <c r="D1448" s="3" t="s">
        <v>1285</v>
      </c>
      <c r="E1448" s="3" t="str">
        <v>Ermatingen</v>
      </c>
      <c r="G1448" s="21">
        <v>4512</v>
      </c>
      <c r="H1448" s="21" t="s">
        <v>4607</v>
      </c>
    </row>
    <row r="1449" spans="1:8" x14ac:dyDescent="0.2">
      <c r="A1449" s="3">
        <v>1716</v>
      </c>
      <c r="B1449" s="3" t="s">
        <v>1566</v>
      </c>
      <c r="C1449" s="3" t="s">
        <v>1566</v>
      </c>
      <c r="D1449" s="3" t="s">
        <v>1285</v>
      </c>
      <c r="E1449" s="3" t="str">
        <v>Gottlieben</v>
      </c>
      <c r="G1449" s="21">
        <v>4513</v>
      </c>
      <c r="H1449" s="21" t="s">
        <v>4607</v>
      </c>
    </row>
    <row r="1450" spans="1:8" x14ac:dyDescent="0.2">
      <c r="A1450" s="3">
        <v>1716</v>
      </c>
      <c r="B1450" s="3" t="s">
        <v>1567</v>
      </c>
      <c r="C1450" s="3" t="s">
        <v>1566</v>
      </c>
      <c r="D1450" s="3" t="s">
        <v>1285</v>
      </c>
      <c r="E1450" s="3" t="str">
        <v>Güttingen</v>
      </c>
      <c r="G1450" s="21">
        <v>4514</v>
      </c>
      <c r="H1450" s="21" t="s">
        <v>4607</v>
      </c>
    </row>
    <row r="1451" spans="1:8" x14ac:dyDescent="0.2">
      <c r="A1451" s="3">
        <v>1716</v>
      </c>
      <c r="B1451" s="3" t="s">
        <v>1568</v>
      </c>
      <c r="C1451" s="3" t="s">
        <v>1566</v>
      </c>
      <c r="D1451" s="3" t="s">
        <v>1285</v>
      </c>
      <c r="E1451" s="3" t="str">
        <v>Kemmental</v>
      </c>
      <c r="G1451" s="21">
        <v>4515</v>
      </c>
      <c r="H1451" s="21" t="s">
        <v>4607</v>
      </c>
    </row>
    <row r="1452" spans="1:8" x14ac:dyDescent="0.2">
      <c r="A1452" s="3">
        <v>1719</v>
      </c>
      <c r="B1452" s="3" t="s">
        <v>1569</v>
      </c>
      <c r="C1452" s="3" t="s">
        <v>1566</v>
      </c>
      <c r="D1452" s="3" t="s">
        <v>1285</v>
      </c>
      <c r="E1452" s="3" t="str">
        <v>Kreuzlingen</v>
      </c>
      <c r="G1452" s="21">
        <v>4522</v>
      </c>
      <c r="H1452" s="21" t="s">
        <v>4607</v>
      </c>
    </row>
    <row r="1453" spans="1:8" x14ac:dyDescent="0.2">
      <c r="A1453" s="3">
        <v>1737</v>
      </c>
      <c r="B1453" s="3" t="s">
        <v>1570</v>
      </c>
      <c r="C1453" s="3" t="s">
        <v>1570</v>
      </c>
      <c r="D1453" s="3" t="s">
        <v>1285</v>
      </c>
      <c r="E1453" s="3" t="str">
        <v>Langrickenbach</v>
      </c>
      <c r="G1453" s="21">
        <v>4523</v>
      </c>
      <c r="H1453" s="21" t="s">
        <v>4607</v>
      </c>
    </row>
    <row r="1454" spans="1:8" x14ac:dyDescent="0.2">
      <c r="A1454" s="3">
        <v>1718</v>
      </c>
      <c r="B1454" s="3" t="s">
        <v>1571</v>
      </c>
      <c r="C1454" s="3" t="s">
        <v>1571</v>
      </c>
      <c r="D1454" s="3" t="s">
        <v>1285</v>
      </c>
      <c r="E1454" s="3" t="str">
        <v>Lengwil</v>
      </c>
      <c r="G1454" s="21">
        <v>4524</v>
      </c>
      <c r="H1454" s="21" t="s">
        <v>4607</v>
      </c>
    </row>
    <row r="1455" spans="1:8" x14ac:dyDescent="0.2">
      <c r="A1455" s="3">
        <v>1736</v>
      </c>
      <c r="B1455" s="3" t="s">
        <v>1572</v>
      </c>
      <c r="C1455" s="3" t="s">
        <v>1572</v>
      </c>
      <c r="D1455" s="3" t="s">
        <v>1285</v>
      </c>
      <c r="E1455" s="3" t="str">
        <v>Münsterlingen</v>
      </c>
      <c r="G1455" s="21">
        <v>4525</v>
      </c>
      <c r="H1455" s="21" t="s">
        <v>4607</v>
      </c>
    </row>
    <row r="1456" spans="1:8" x14ac:dyDescent="0.2">
      <c r="A1456" s="3">
        <v>1717</v>
      </c>
      <c r="B1456" s="3" t="s">
        <v>1573</v>
      </c>
      <c r="C1456" s="3" t="s">
        <v>1573</v>
      </c>
      <c r="D1456" s="3" t="s">
        <v>1285</v>
      </c>
      <c r="E1456" s="3" t="str">
        <v>Tägerwilen</v>
      </c>
      <c r="G1456" s="21">
        <v>4528</v>
      </c>
      <c r="H1456" s="21" t="s">
        <v>4607</v>
      </c>
    </row>
    <row r="1457" spans="1:8" x14ac:dyDescent="0.2">
      <c r="A1457" s="3">
        <v>3185</v>
      </c>
      <c r="B1457" s="3" t="s">
        <v>1574</v>
      </c>
      <c r="C1457" s="3" t="s">
        <v>1575</v>
      </c>
      <c r="D1457" s="3" t="s">
        <v>1285</v>
      </c>
      <c r="E1457" s="3" t="str">
        <v>Wäldi</v>
      </c>
      <c r="G1457" s="21">
        <v>4532</v>
      </c>
      <c r="H1457" s="21" t="s">
        <v>4607</v>
      </c>
    </row>
    <row r="1458" spans="1:8" x14ac:dyDescent="0.2">
      <c r="A1458" s="3">
        <v>1712</v>
      </c>
      <c r="B1458" s="3" t="s">
        <v>1576</v>
      </c>
      <c r="C1458" s="3" t="s">
        <v>1576</v>
      </c>
      <c r="D1458" s="3" t="s">
        <v>1285</v>
      </c>
      <c r="E1458" s="3" t="str">
        <v>Affeltrangen</v>
      </c>
      <c r="G1458" s="21">
        <v>4533</v>
      </c>
      <c r="H1458" s="21" t="s">
        <v>4607</v>
      </c>
    </row>
    <row r="1459" spans="1:8" x14ac:dyDescent="0.2">
      <c r="A1459" s="3">
        <v>1713</v>
      </c>
      <c r="B1459" s="3" t="s">
        <v>1577</v>
      </c>
      <c r="C1459" s="3" t="s">
        <v>1576</v>
      </c>
      <c r="D1459" s="3" t="s">
        <v>1285</v>
      </c>
      <c r="E1459" s="3" t="str">
        <v>Bettwiesen</v>
      </c>
      <c r="G1459" s="21">
        <v>4534</v>
      </c>
      <c r="H1459" s="21" t="s">
        <v>4607</v>
      </c>
    </row>
    <row r="1460" spans="1:8" x14ac:dyDescent="0.2">
      <c r="A1460" s="3">
        <v>1715</v>
      </c>
      <c r="B1460" s="3" t="s">
        <v>1578</v>
      </c>
      <c r="C1460" s="3" t="s">
        <v>1576</v>
      </c>
      <c r="D1460" s="3" t="s">
        <v>1285</v>
      </c>
      <c r="E1460" s="3" t="str">
        <v>Bichelsee-Balterswil</v>
      </c>
      <c r="G1460" s="21">
        <v>4535</v>
      </c>
      <c r="H1460" s="21" t="s">
        <v>4607</v>
      </c>
    </row>
    <row r="1461" spans="1:8" x14ac:dyDescent="0.2">
      <c r="A1461" s="3">
        <v>1734</v>
      </c>
      <c r="B1461" s="3" t="s">
        <v>1579</v>
      </c>
      <c r="C1461" s="3" t="s">
        <v>1579</v>
      </c>
      <c r="D1461" s="3" t="s">
        <v>1285</v>
      </c>
      <c r="E1461" s="3" t="str">
        <v>Braunau</v>
      </c>
      <c r="G1461" s="21">
        <v>4536</v>
      </c>
      <c r="H1461" s="21" t="s">
        <v>4607</v>
      </c>
    </row>
    <row r="1462" spans="1:8" x14ac:dyDescent="0.2">
      <c r="A1462" s="3">
        <v>3182</v>
      </c>
      <c r="B1462" s="3" t="s">
        <v>1580</v>
      </c>
      <c r="C1462" s="3" t="s">
        <v>1580</v>
      </c>
      <c r="D1462" s="3" t="s">
        <v>1285</v>
      </c>
      <c r="E1462" s="3" t="str">
        <v>Eschlikon</v>
      </c>
      <c r="G1462" s="21">
        <v>4537</v>
      </c>
      <c r="H1462" s="21" t="s">
        <v>4607</v>
      </c>
    </row>
    <row r="1463" spans="1:8" x14ac:dyDescent="0.2">
      <c r="A1463" s="3">
        <v>3175</v>
      </c>
      <c r="B1463" s="3" t="s">
        <v>1581</v>
      </c>
      <c r="C1463" s="3" t="s">
        <v>1582</v>
      </c>
      <c r="D1463" s="3" t="s">
        <v>1285</v>
      </c>
      <c r="E1463" s="3" t="str">
        <v>Fischingen</v>
      </c>
      <c r="G1463" s="21">
        <v>4538</v>
      </c>
      <c r="H1463" s="21" t="s">
        <v>4607</v>
      </c>
    </row>
    <row r="1464" spans="1:8" x14ac:dyDescent="0.2">
      <c r="A1464" s="3">
        <v>3184</v>
      </c>
      <c r="B1464" s="3" t="s">
        <v>1583</v>
      </c>
      <c r="C1464" s="3" t="s">
        <v>1582</v>
      </c>
      <c r="D1464" s="3" t="s">
        <v>1285</v>
      </c>
      <c r="E1464" s="3" t="str">
        <v>Lommis</v>
      </c>
      <c r="G1464" s="21">
        <v>4539</v>
      </c>
      <c r="H1464" s="21" t="s">
        <v>4607</v>
      </c>
    </row>
    <row r="1465" spans="1:8" x14ac:dyDescent="0.2">
      <c r="A1465" s="3">
        <v>1616</v>
      </c>
      <c r="B1465" s="3" t="s">
        <v>1584</v>
      </c>
      <c r="C1465" s="3" t="s">
        <v>1584</v>
      </c>
      <c r="D1465" s="3" t="s">
        <v>1285</v>
      </c>
      <c r="E1465" s="3" t="str">
        <v>Münchwilen (TG)</v>
      </c>
      <c r="G1465" s="21">
        <v>4542</v>
      </c>
      <c r="H1465" s="21" t="s">
        <v>4607</v>
      </c>
    </row>
    <row r="1466" spans="1:8" x14ac:dyDescent="0.2">
      <c r="A1466" s="3">
        <v>1617</v>
      </c>
      <c r="B1466" s="3" t="s">
        <v>1585</v>
      </c>
      <c r="C1466" s="3" t="s">
        <v>1584</v>
      </c>
      <c r="D1466" s="3" t="s">
        <v>1285</v>
      </c>
      <c r="E1466" s="3" t="str">
        <v>Rickenbach (TG)</v>
      </c>
      <c r="G1466" s="21">
        <v>4543</v>
      </c>
      <c r="H1466" s="21" t="s">
        <v>4607</v>
      </c>
    </row>
    <row r="1467" spans="1:8" x14ac:dyDescent="0.2">
      <c r="A1467" s="3">
        <v>1615</v>
      </c>
      <c r="B1467" s="3" t="s">
        <v>1586</v>
      </c>
      <c r="C1467" s="3" t="s">
        <v>1586</v>
      </c>
      <c r="D1467" s="3" t="s">
        <v>1285</v>
      </c>
      <c r="E1467" s="3" t="str">
        <v>Schönholzerswilen</v>
      </c>
      <c r="G1467" s="21">
        <v>4552</v>
      </c>
      <c r="H1467" s="21" t="s">
        <v>4607</v>
      </c>
    </row>
    <row r="1468" spans="1:8" x14ac:dyDescent="0.2">
      <c r="A1468" s="3">
        <v>1618</v>
      </c>
      <c r="B1468" s="3" t="s">
        <v>1587</v>
      </c>
      <c r="C1468" s="3" t="s">
        <v>1588</v>
      </c>
      <c r="D1468" s="3" t="s">
        <v>1285</v>
      </c>
      <c r="E1468" s="3" t="str">
        <v>Sirnach</v>
      </c>
      <c r="G1468" s="21">
        <v>4553</v>
      </c>
      <c r="H1468" s="21" t="s">
        <v>4607</v>
      </c>
    </row>
    <row r="1469" spans="1:8" x14ac:dyDescent="0.2">
      <c r="A1469" s="3">
        <v>1619</v>
      </c>
      <c r="B1469" s="3" t="s">
        <v>1589</v>
      </c>
      <c r="C1469" s="3" t="s">
        <v>1588</v>
      </c>
      <c r="D1469" s="3" t="s">
        <v>1285</v>
      </c>
      <c r="E1469" s="3" t="str">
        <v>Tobel-Tägerschen</v>
      </c>
      <c r="G1469" s="21">
        <v>4554</v>
      </c>
      <c r="H1469" s="21" t="s">
        <v>4607</v>
      </c>
    </row>
    <row r="1470" spans="1:8" x14ac:dyDescent="0.2">
      <c r="A1470" s="3">
        <v>1614</v>
      </c>
      <c r="B1470" s="3" t="s">
        <v>1590</v>
      </c>
      <c r="C1470" s="3" t="s">
        <v>1590</v>
      </c>
      <c r="D1470" s="3" t="s">
        <v>1285</v>
      </c>
      <c r="E1470" s="3" t="str">
        <v>Wängi</v>
      </c>
      <c r="G1470" s="21">
        <v>4556</v>
      </c>
      <c r="H1470" s="21" t="s">
        <v>4607</v>
      </c>
    </row>
    <row r="1471" spans="1:8" x14ac:dyDescent="0.2">
      <c r="A1471" s="3">
        <v>1617</v>
      </c>
      <c r="B1471" s="3" t="s">
        <v>1591</v>
      </c>
      <c r="C1471" s="3" t="s">
        <v>1591</v>
      </c>
      <c r="D1471" s="3" t="s">
        <v>1285</v>
      </c>
      <c r="E1471" s="3" t="str">
        <v>Wilen (TG)</v>
      </c>
      <c r="G1471" s="21">
        <v>4557</v>
      </c>
      <c r="H1471" s="21" t="s">
        <v>4607</v>
      </c>
    </row>
    <row r="1472" spans="1:8" x14ac:dyDescent="0.2">
      <c r="A1472" s="3">
        <v>1609</v>
      </c>
      <c r="B1472" s="3" t="s">
        <v>1592</v>
      </c>
      <c r="C1472" s="3" t="s">
        <v>1593</v>
      </c>
      <c r="D1472" s="3" t="s">
        <v>1285</v>
      </c>
      <c r="E1472" s="3" t="str">
        <v>Wuppenau</v>
      </c>
      <c r="G1472" s="21">
        <v>4558</v>
      </c>
      <c r="H1472" s="21" t="s">
        <v>4607</v>
      </c>
    </row>
    <row r="1473" spans="1:8" x14ac:dyDescent="0.2">
      <c r="A1473" s="3">
        <v>1609</v>
      </c>
      <c r="B1473" s="3" t="s">
        <v>1594</v>
      </c>
      <c r="C1473" s="3" t="s">
        <v>1593</v>
      </c>
      <c r="D1473" s="3" t="s">
        <v>1285</v>
      </c>
      <c r="E1473" s="3" t="str">
        <v>Berlingen</v>
      </c>
      <c r="G1473" s="21">
        <v>4562</v>
      </c>
      <c r="H1473" s="21" t="s">
        <v>4607</v>
      </c>
    </row>
    <row r="1474" spans="1:8" x14ac:dyDescent="0.2">
      <c r="A1474" s="3">
        <v>1609</v>
      </c>
      <c r="B1474" s="3" t="s">
        <v>1595</v>
      </c>
      <c r="C1474" s="3" t="s">
        <v>1593</v>
      </c>
      <c r="D1474" s="3" t="s">
        <v>1285</v>
      </c>
      <c r="E1474" s="3" t="str">
        <v>Eschenz</v>
      </c>
      <c r="G1474" s="21">
        <v>4563</v>
      </c>
      <c r="H1474" s="21" t="s">
        <v>4607</v>
      </c>
    </row>
    <row r="1475" spans="1:8" x14ac:dyDescent="0.2">
      <c r="A1475" s="3">
        <v>1623</v>
      </c>
      <c r="B1475" s="3" t="s">
        <v>1596</v>
      </c>
      <c r="C1475" s="3" t="s">
        <v>1596</v>
      </c>
      <c r="D1475" s="3" t="s">
        <v>1285</v>
      </c>
      <c r="E1475" s="3" t="str">
        <v>Herdern</v>
      </c>
      <c r="G1475" s="21">
        <v>4564</v>
      </c>
      <c r="H1475" s="21" t="s">
        <v>4607</v>
      </c>
    </row>
    <row r="1476" spans="1:8" x14ac:dyDescent="0.2">
      <c r="A1476" s="3">
        <v>1699</v>
      </c>
      <c r="B1476" s="3" t="s">
        <v>1597</v>
      </c>
      <c r="C1476" s="3" t="s">
        <v>1598</v>
      </c>
      <c r="D1476" s="3" t="s">
        <v>1285</v>
      </c>
      <c r="E1476" s="3" t="str">
        <v>Homburg</v>
      </c>
      <c r="G1476" s="21">
        <v>4565</v>
      </c>
      <c r="H1476" s="21" t="s">
        <v>4607</v>
      </c>
    </row>
    <row r="1477" spans="1:8" x14ac:dyDescent="0.2">
      <c r="A1477" s="3">
        <v>1699</v>
      </c>
      <c r="B1477" s="3" t="s">
        <v>1599</v>
      </c>
      <c r="C1477" s="3" t="s">
        <v>1598</v>
      </c>
      <c r="D1477" s="3" t="s">
        <v>1285</v>
      </c>
      <c r="E1477" s="3" t="str">
        <v>Hüttwilen</v>
      </c>
      <c r="G1477" s="21">
        <v>4566</v>
      </c>
      <c r="H1477" s="21" t="s">
        <v>4607</v>
      </c>
    </row>
    <row r="1478" spans="1:8" x14ac:dyDescent="0.2">
      <c r="A1478" s="3">
        <v>1699</v>
      </c>
      <c r="B1478" s="3" t="s">
        <v>1600</v>
      </c>
      <c r="C1478" s="3" t="s">
        <v>1598</v>
      </c>
      <c r="D1478" s="3" t="s">
        <v>1285</v>
      </c>
      <c r="E1478" s="3" t="str">
        <v>Mammern</v>
      </c>
      <c r="G1478" s="21">
        <v>4571</v>
      </c>
      <c r="H1478" s="21" t="s">
        <v>4599</v>
      </c>
    </row>
    <row r="1479" spans="1:8" x14ac:dyDescent="0.2">
      <c r="A1479" s="3">
        <v>1611</v>
      </c>
      <c r="B1479" s="3" t="s">
        <v>1601</v>
      </c>
      <c r="C1479" s="3" t="s">
        <v>1602</v>
      </c>
      <c r="D1479" s="3" t="s">
        <v>1285</v>
      </c>
      <c r="E1479" s="3" t="str">
        <v>Müllheim</v>
      </c>
      <c r="G1479" s="21">
        <v>4573</v>
      </c>
      <c r="H1479" s="21" t="s">
        <v>4599</v>
      </c>
    </row>
    <row r="1480" spans="1:8" x14ac:dyDescent="0.2">
      <c r="A1480" s="3">
        <v>1624</v>
      </c>
      <c r="B1480" s="3" t="s">
        <v>1602</v>
      </c>
      <c r="C1480" s="3" t="s">
        <v>1602</v>
      </c>
      <c r="D1480" s="3" t="s">
        <v>1285</v>
      </c>
      <c r="E1480" s="3" t="str">
        <v>Pfyn</v>
      </c>
      <c r="G1480" s="21">
        <v>4574</v>
      </c>
      <c r="H1480" s="21" t="s">
        <v>4599</v>
      </c>
    </row>
    <row r="1481" spans="1:8" x14ac:dyDescent="0.2">
      <c r="A1481" s="3">
        <v>1624</v>
      </c>
      <c r="B1481" s="3" t="s">
        <v>1603</v>
      </c>
      <c r="C1481" s="3" t="s">
        <v>1602</v>
      </c>
      <c r="D1481" s="3" t="s">
        <v>1285</v>
      </c>
      <c r="E1481" s="3" t="str">
        <v>Raperswilen</v>
      </c>
      <c r="G1481" s="21">
        <v>4576</v>
      </c>
      <c r="H1481" s="21" t="s">
        <v>4599</v>
      </c>
    </row>
    <row r="1482" spans="1:8" x14ac:dyDescent="0.2">
      <c r="A1482" s="3">
        <v>1624</v>
      </c>
      <c r="B1482" s="3" t="s">
        <v>1604</v>
      </c>
      <c r="C1482" s="3" t="s">
        <v>1602</v>
      </c>
      <c r="D1482" s="3" t="s">
        <v>1285</v>
      </c>
      <c r="E1482" s="3" t="str">
        <v>Salenstein</v>
      </c>
      <c r="G1482" s="21">
        <v>4577</v>
      </c>
      <c r="H1482" s="21" t="s">
        <v>4599</v>
      </c>
    </row>
    <row r="1483" spans="1:8" x14ac:dyDescent="0.2">
      <c r="A1483" s="3">
        <v>1624</v>
      </c>
      <c r="B1483" s="3" t="s">
        <v>1604</v>
      </c>
      <c r="C1483" s="3" t="s">
        <v>1602</v>
      </c>
      <c r="D1483" s="3" t="s">
        <v>1285</v>
      </c>
      <c r="E1483" s="3" t="str">
        <v>Steckborn</v>
      </c>
      <c r="G1483" s="21">
        <v>4578</v>
      </c>
      <c r="H1483" s="21" t="s">
        <v>4599</v>
      </c>
    </row>
    <row r="1484" spans="1:8" x14ac:dyDescent="0.2">
      <c r="A1484" s="3">
        <v>4622</v>
      </c>
      <c r="B1484" s="3" t="s">
        <v>1605</v>
      </c>
      <c r="C1484" s="3" t="s">
        <v>1605</v>
      </c>
      <c r="D1484" s="3" t="s">
        <v>1606</v>
      </c>
      <c r="E1484" s="3" t="str">
        <v>Wagenhausen</v>
      </c>
      <c r="G1484" s="21">
        <v>4579</v>
      </c>
      <c r="H1484" s="21" t="s">
        <v>4599</v>
      </c>
    </row>
    <row r="1485" spans="1:8" x14ac:dyDescent="0.2">
      <c r="A1485" s="3">
        <v>4624</v>
      </c>
      <c r="B1485" s="3" t="s">
        <v>1607</v>
      </c>
      <c r="C1485" s="3" t="s">
        <v>1607</v>
      </c>
      <c r="D1485" s="3" t="s">
        <v>1606</v>
      </c>
      <c r="E1485" s="3" t="str">
        <v>Amlikon-Bissegg</v>
      </c>
      <c r="G1485" s="21">
        <v>4581</v>
      </c>
      <c r="H1485" s="21" t="s">
        <v>4599</v>
      </c>
    </row>
    <row r="1486" spans="1:8" x14ac:dyDescent="0.2">
      <c r="A1486" s="3">
        <v>4703</v>
      </c>
      <c r="B1486" s="3" t="s">
        <v>1608</v>
      </c>
      <c r="C1486" s="3" t="s">
        <v>1608</v>
      </c>
      <c r="D1486" s="3" t="s">
        <v>1606</v>
      </c>
      <c r="E1486" s="3" t="str">
        <v>Berg (TG)</v>
      </c>
      <c r="G1486" s="21">
        <v>4582</v>
      </c>
      <c r="H1486" s="21" t="s">
        <v>4599</v>
      </c>
    </row>
    <row r="1487" spans="1:8" x14ac:dyDescent="0.2">
      <c r="A1487" s="3">
        <v>4623</v>
      </c>
      <c r="B1487" s="3" t="s">
        <v>1609</v>
      </c>
      <c r="C1487" s="3" t="s">
        <v>1609</v>
      </c>
      <c r="D1487" s="3" t="s">
        <v>1606</v>
      </c>
      <c r="E1487" s="3" t="str">
        <v>Birwinken</v>
      </c>
      <c r="G1487" s="21">
        <v>4583</v>
      </c>
      <c r="H1487" s="21" t="s">
        <v>4599</v>
      </c>
    </row>
    <row r="1488" spans="1:8" x14ac:dyDescent="0.2">
      <c r="A1488" s="3">
        <v>4626</v>
      </c>
      <c r="B1488" s="3" t="s">
        <v>1610</v>
      </c>
      <c r="C1488" s="3" t="s">
        <v>1610</v>
      </c>
      <c r="D1488" s="3" t="s">
        <v>1606</v>
      </c>
      <c r="E1488" s="3" t="str">
        <v>Bürglen (TG)</v>
      </c>
      <c r="G1488" s="21">
        <v>4584</v>
      </c>
      <c r="H1488" s="21" t="s">
        <v>4599</v>
      </c>
    </row>
    <row r="1489" spans="1:8" x14ac:dyDescent="0.2">
      <c r="A1489" s="3">
        <v>4625</v>
      </c>
      <c r="B1489" s="3" t="s">
        <v>1611</v>
      </c>
      <c r="C1489" s="3" t="s">
        <v>1611</v>
      </c>
      <c r="D1489" s="3" t="s">
        <v>1606</v>
      </c>
      <c r="E1489" s="3" t="str">
        <v>Bussnang</v>
      </c>
      <c r="G1489" s="21">
        <v>4585</v>
      </c>
      <c r="H1489" s="21" t="s">
        <v>4599</v>
      </c>
    </row>
    <row r="1490" spans="1:8" x14ac:dyDescent="0.2">
      <c r="A1490" s="3">
        <v>4702</v>
      </c>
      <c r="B1490" s="3" t="s">
        <v>1612</v>
      </c>
      <c r="C1490" s="3" t="s">
        <v>1612</v>
      </c>
      <c r="D1490" s="3" t="s">
        <v>1606</v>
      </c>
      <c r="E1490" s="3" t="str">
        <v>Märstetten</v>
      </c>
      <c r="G1490" s="21">
        <v>4586</v>
      </c>
      <c r="H1490" s="21" t="s">
        <v>4599</v>
      </c>
    </row>
    <row r="1491" spans="1:8" x14ac:dyDescent="0.2">
      <c r="A1491" s="3">
        <v>4628</v>
      </c>
      <c r="B1491" s="3" t="s">
        <v>1613</v>
      </c>
      <c r="C1491" s="3" t="s">
        <v>1613</v>
      </c>
      <c r="D1491" s="3" t="s">
        <v>1606</v>
      </c>
      <c r="E1491" s="3" t="str">
        <v>Weinfelden</v>
      </c>
      <c r="G1491" s="21">
        <v>4587</v>
      </c>
      <c r="H1491" s="21" t="s">
        <v>4599</v>
      </c>
    </row>
    <row r="1492" spans="1:8" x14ac:dyDescent="0.2">
      <c r="A1492" s="3">
        <v>4714</v>
      </c>
      <c r="B1492" s="3" t="s">
        <v>1614</v>
      </c>
      <c r="C1492" s="3" t="s">
        <v>1614</v>
      </c>
      <c r="D1492" s="3" t="s">
        <v>1606</v>
      </c>
      <c r="E1492" s="3" t="str">
        <v>Wigoltingen</v>
      </c>
      <c r="G1492" s="21">
        <v>4588</v>
      </c>
      <c r="H1492" s="21" t="s">
        <v>4599</v>
      </c>
    </row>
    <row r="1493" spans="1:8" x14ac:dyDescent="0.2">
      <c r="A1493" s="3">
        <v>4710</v>
      </c>
      <c r="B1493" s="3" t="s">
        <v>1615</v>
      </c>
      <c r="C1493" s="3" t="s">
        <v>1615</v>
      </c>
      <c r="D1493" s="3" t="s">
        <v>1606</v>
      </c>
      <c r="E1493" s="3" t="str">
        <v>Arbedo-Castione</v>
      </c>
      <c r="G1493" s="21">
        <v>4600</v>
      </c>
      <c r="H1493" s="21" t="s">
        <v>4611</v>
      </c>
    </row>
    <row r="1494" spans="1:8" x14ac:dyDescent="0.2">
      <c r="A1494" s="3">
        <v>4715</v>
      </c>
      <c r="B1494" s="3" t="s">
        <v>1616</v>
      </c>
      <c r="C1494" s="3" t="s">
        <v>1616</v>
      </c>
      <c r="D1494" s="3" t="s">
        <v>1606</v>
      </c>
      <c r="E1494" s="3" t="str">
        <v>Bellinzona</v>
      </c>
      <c r="G1494" s="21">
        <v>4612</v>
      </c>
      <c r="H1494" s="21" t="s">
        <v>4607</v>
      </c>
    </row>
    <row r="1495" spans="1:8" x14ac:dyDescent="0.2">
      <c r="A1495" s="3">
        <v>4718</v>
      </c>
      <c r="B1495" s="3" t="s">
        <v>1617</v>
      </c>
      <c r="C1495" s="3" t="s">
        <v>1618</v>
      </c>
      <c r="D1495" s="3" t="s">
        <v>1606</v>
      </c>
      <c r="E1495" s="3" t="str">
        <v>Cadenazzo</v>
      </c>
      <c r="G1495" s="21">
        <v>4613</v>
      </c>
      <c r="H1495" s="21" t="s">
        <v>4607</v>
      </c>
    </row>
    <row r="1496" spans="1:8" x14ac:dyDescent="0.2">
      <c r="A1496" s="3">
        <v>4712</v>
      </c>
      <c r="B1496" s="3" t="s">
        <v>1619</v>
      </c>
      <c r="C1496" s="3" t="s">
        <v>1619</v>
      </c>
      <c r="D1496" s="3" t="s">
        <v>1606</v>
      </c>
      <c r="E1496" s="3" t="str">
        <v>Isone</v>
      </c>
      <c r="G1496" s="21">
        <v>4614</v>
      </c>
      <c r="H1496" s="21" t="s">
        <v>4607</v>
      </c>
    </row>
    <row r="1497" spans="1:8" x14ac:dyDescent="0.2">
      <c r="A1497" s="3">
        <v>4713</v>
      </c>
      <c r="B1497" s="3" t="s">
        <v>1620</v>
      </c>
      <c r="C1497" s="3" t="s">
        <v>1620</v>
      </c>
      <c r="D1497" s="3" t="s">
        <v>1606</v>
      </c>
      <c r="E1497" s="3" t="str">
        <v>Lumino</v>
      </c>
      <c r="G1497" s="21">
        <v>4615</v>
      </c>
      <c r="H1497" s="21" t="s">
        <v>4607</v>
      </c>
    </row>
    <row r="1498" spans="1:8" x14ac:dyDescent="0.2">
      <c r="A1498" s="3">
        <v>4717</v>
      </c>
      <c r="B1498" s="3" t="s">
        <v>1621</v>
      </c>
      <c r="C1498" s="3" t="s">
        <v>1622</v>
      </c>
      <c r="D1498" s="3" t="s">
        <v>1606</v>
      </c>
      <c r="E1498" s="3" t="str">
        <v>Sant'Antonino</v>
      </c>
      <c r="G1498" s="21">
        <v>4616</v>
      </c>
      <c r="H1498" s="21" t="s">
        <v>4607</v>
      </c>
    </row>
    <row r="1499" spans="1:8" x14ac:dyDescent="0.2">
      <c r="A1499" s="3">
        <v>4719</v>
      </c>
      <c r="B1499" s="3" t="s">
        <v>1623</v>
      </c>
      <c r="C1499" s="3" t="s">
        <v>1622</v>
      </c>
      <c r="D1499" s="3" t="s">
        <v>1606</v>
      </c>
      <c r="E1499" s="3" t="str">
        <v>Acquarossa</v>
      </c>
      <c r="G1499" s="21">
        <v>4617</v>
      </c>
      <c r="H1499" s="21" t="s">
        <v>4607</v>
      </c>
    </row>
    <row r="1500" spans="1:8" x14ac:dyDescent="0.2">
      <c r="A1500" s="3">
        <v>4716</v>
      </c>
      <c r="B1500" s="3" t="s">
        <v>1624</v>
      </c>
      <c r="C1500" s="3" t="s">
        <v>1625</v>
      </c>
      <c r="D1500" s="3" t="s">
        <v>1606</v>
      </c>
      <c r="E1500" s="3" t="str">
        <v>Blenio</v>
      </c>
      <c r="G1500" s="21">
        <v>4618</v>
      </c>
      <c r="H1500" s="21" t="s">
        <v>4607</v>
      </c>
    </row>
    <row r="1501" spans="1:8" x14ac:dyDescent="0.2">
      <c r="A1501" s="3">
        <v>4716</v>
      </c>
      <c r="B1501" s="3" t="s">
        <v>1626</v>
      </c>
      <c r="C1501" s="3" t="s">
        <v>1625</v>
      </c>
      <c r="D1501" s="3" t="s">
        <v>1606</v>
      </c>
      <c r="E1501" s="3" t="str">
        <v>Serravalle</v>
      </c>
      <c r="G1501" s="21">
        <v>4622</v>
      </c>
      <c r="H1501" s="21" t="s">
        <v>4607</v>
      </c>
    </row>
    <row r="1502" spans="1:8" x14ac:dyDescent="0.2">
      <c r="A1502" s="3">
        <v>4585</v>
      </c>
      <c r="B1502" s="3" t="s">
        <v>1627</v>
      </c>
      <c r="C1502" s="3" t="s">
        <v>1627</v>
      </c>
      <c r="D1502" s="3" t="s">
        <v>1606</v>
      </c>
      <c r="E1502" s="3" t="str">
        <v>Airolo</v>
      </c>
      <c r="G1502" s="21">
        <v>4623</v>
      </c>
      <c r="H1502" s="21" t="s">
        <v>4607</v>
      </c>
    </row>
    <row r="1503" spans="1:8" x14ac:dyDescent="0.2">
      <c r="A1503" s="3">
        <v>4571</v>
      </c>
      <c r="B1503" s="3" t="s">
        <v>1628</v>
      </c>
      <c r="C1503" s="3" t="s">
        <v>1629</v>
      </c>
      <c r="D1503" s="3" t="s">
        <v>1606</v>
      </c>
      <c r="E1503" s="3" t="str">
        <v>Bedretto</v>
      </c>
      <c r="G1503" s="21">
        <v>4624</v>
      </c>
      <c r="H1503" s="21" t="s">
        <v>4607</v>
      </c>
    </row>
    <row r="1504" spans="1:8" x14ac:dyDescent="0.2">
      <c r="A1504" s="3">
        <v>4571</v>
      </c>
      <c r="B1504" s="3" t="s">
        <v>1630</v>
      </c>
      <c r="C1504" s="3" t="s">
        <v>1629</v>
      </c>
      <c r="D1504" s="3" t="s">
        <v>1606</v>
      </c>
      <c r="E1504" s="3" t="str">
        <v>Bodio</v>
      </c>
      <c r="G1504" s="21">
        <v>4625</v>
      </c>
      <c r="H1504" s="21" t="s">
        <v>4607</v>
      </c>
    </row>
    <row r="1505" spans="1:8" x14ac:dyDescent="0.2">
      <c r="A1505" s="3">
        <v>4584</v>
      </c>
      <c r="B1505" s="3" t="s">
        <v>1631</v>
      </c>
      <c r="C1505" s="3" t="s">
        <v>1632</v>
      </c>
      <c r="D1505" s="3" t="s">
        <v>1606</v>
      </c>
      <c r="E1505" s="3" t="str">
        <v>Dalpe</v>
      </c>
      <c r="G1505" s="21">
        <v>4626</v>
      </c>
      <c r="H1505" s="21" t="s">
        <v>4607</v>
      </c>
    </row>
    <row r="1506" spans="1:8" x14ac:dyDescent="0.2">
      <c r="A1506" s="3">
        <v>4584</v>
      </c>
      <c r="B1506" s="3" t="s">
        <v>1633</v>
      </c>
      <c r="C1506" s="3" t="s">
        <v>1632</v>
      </c>
      <c r="D1506" s="3" t="s">
        <v>1606</v>
      </c>
      <c r="E1506" s="3" t="str">
        <v>Faido</v>
      </c>
      <c r="G1506" s="21">
        <v>4628</v>
      </c>
      <c r="H1506" s="21" t="s">
        <v>4607</v>
      </c>
    </row>
    <row r="1507" spans="1:8" x14ac:dyDescent="0.2">
      <c r="A1507" s="3">
        <v>3254</v>
      </c>
      <c r="B1507" s="3" t="s">
        <v>1634</v>
      </c>
      <c r="C1507" s="3" t="s">
        <v>1634</v>
      </c>
      <c r="D1507" s="3" t="s">
        <v>1606</v>
      </c>
      <c r="E1507" s="3" t="str">
        <v>Giornico</v>
      </c>
      <c r="G1507" s="21">
        <v>4629</v>
      </c>
      <c r="H1507" s="21" t="s">
        <v>4607</v>
      </c>
    </row>
    <row r="1508" spans="1:8" x14ac:dyDescent="0.2">
      <c r="A1508" s="3">
        <v>3254</v>
      </c>
      <c r="B1508" s="3" t="s">
        <v>1635</v>
      </c>
      <c r="C1508" s="3" t="s">
        <v>1634</v>
      </c>
      <c r="D1508" s="3" t="s">
        <v>1606</v>
      </c>
      <c r="E1508" s="3" t="str">
        <v>Personico</v>
      </c>
      <c r="G1508" s="21">
        <v>4632</v>
      </c>
      <c r="H1508" s="21" t="s">
        <v>4611</v>
      </c>
    </row>
    <row r="1509" spans="1:8" x14ac:dyDescent="0.2">
      <c r="A1509" s="3">
        <v>3307</v>
      </c>
      <c r="B1509" s="3" t="s">
        <v>1636</v>
      </c>
      <c r="C1509" s="3" t="s">
        <v>1634</v>
      </c>
      <c r="D1509" s="3" t="s">
        <v>1606</v>
      </c>
      <c r="E1509" s="3" t="str">
        <v>Pollegio</v>
      </c>
      <c r="G1509" s="21">
        <v>4633</v>
      </c>
      <c r="H1509" s="21" t="s">
        <v>4611</v>
      </c>
    </row>
    <row r="1510" spans="1:8" x14ac:dyDescent="0.2">
      <c r="A1510" s="3">
        <v>4588</v>
      </c>
      <c r="B1510" s="3" t="s">
        <v>1637</v>
      </c>
      <c r="C1510" s="3" t="s">
        <v>1634</v>
      </c>
      <c r="D1510" s="3" t="s">
        <v>1606</v>
      </c>
      <c r="E1510" s="3" t="str">
        <v>Prato (Leventina)</v>
      </c>
      <c r="G1510" s="21">
        <v>4634</v>
      </c>
      <c r="H1510" s="21" t="s">
        <v>4604</v>
      </c>
    </row>
    <row r="1511" spans="1:8" x14ac:dyDescent="0.2">
      <c r="A1511" s="3">
        <v>3253</v>
      </c>
      <c r="B1511" s="3" t="s">
        <v>1638</v>
      </c>
      <c r="C1511" s="3" t="s">
        <v>1638</v>
      </c>
      <c r="D1511" s="3" t="s">
        <v>1606</v>
      </c>
      <c r="E1511" s="3" t="str">
        <v>Quinto</v>
      </c>
      <c r="G1511" s="21">
        <v>4652</v>
      </c>
      <c r="H1511" s="21" t="s">
        <v>4611</v>
      </c>
    </row>
    <row r="1512" spans="1:8" x14ac:dyDescent="0.2">
      <c r="A1512" s="3">
        <v>4588</v>
      </c>
      <c r="B1512" s="3" t="s">
        <v>1639</v>
      </c>
      <c r="C1512" s="3" t="s">
        <v>1639</v>
      </c>
      <c r="D1512" s="3" t="s">
        <v>1606</v>
      </c>
      <c r="E1512" s="3" t="str">
        <v>Ascona</v>
      </c>
      <c r="G1512" s="21">
        <v>4653</v>
      </c>
      <c r="H1512" s="21" t="s">
        <v>4611</v>
      </c>
    </row>
    <row r="1513" spans="1:8" x14ac:dyDescent="0.2">
      <c r="A1513" s="3">
        <v>4574</v>
      </c>
      <c r="B1513" s="3" t="s">
        <v>1640</v>
      </c>
      <c r="C1513" s="3" t="s">
        <v>1641</v>
      </c>
      <c r="D1513" s="3" t="s">
        <v>1606</v>
      </c>
      <c r="E1513" s="3" t="str">
        <v>Brione sopra Minusio</v>
      </c>
      <c r="G1513" s="21">
        <v>4654</v>
      </c>
      <c r="H1513" s="21" t="s">
        <v>4611</v>
      </c>
    </row>
    <row r="1514" spans="1:8" x14ac:dyDescent="0.2">
      <c r="A1514" s="3">
        <v>4574</v>
      </c>
      <c r="B1514" s="3" t="s">
        <v>1642</v>
      </c>
      <c r="C1514" s="3" t="s">
        <v>1641</v>
      </c>
      <c r="D1514" s="3" t="s">
        <v>1606</v>
      </c>
      <c r="E1514" s="3" t="str">
        <v>Brissago</v>
      </c>
      <c r="G1514" s="21">
        <v>4655</v>
      </c>
      <c r="H1514" s="21" t="s">
        <v>4611</v>
      </c>
    </row>
    <row r="1515" spans="1:8" x14ac:dyDescent="0.2">
      <c r="A1515" s="3">
        <v>4576</v>
      </c>
      <c r="B1515" s="3" t="s">
        <v>1643</v>
      </c>
      <c r="C1515" s="3" t="s">
        <v>1644</v>
      </c>
      <c r="D1515" s="3" t="s">
        <v>1606</v>
      </c>
      <c r="E1515" s="3" t="str">
        <v>Gordola</v>
      </c>
      <c r="G1515" s="21">
        <v>4656</v>
      </c>
      <c r="H1515" s="21" t="s">
        <v>4611</v>
      </c>
    </row>
    <row r="1516" spans="1:8" x14ac:dyDescent="0.2">
      <c r="A1516" s="3">
        <v>4577</v>
      </c>
      <c r="B1516" s="3" t="s">
        <v>1645</v>
      </c>
      <c r="C1516" s="3" t="s">
        <v>1644</v>
      </c>
      <c r="D1516" s="3" t="s">
        <v>1606</v>
      </c>
      <c r="E1516" s="3" t="str">
        <v>Lavertezzo</v>
      </c>
      <c r="G1516" s="21">
        <v>4657</v>
      </c>
      <c r="H1516" s="21" t="s">
        <v>4611</v>
      </c>
    </row>
    <row r="1517" spans="1:8" x14ac:dyDescent="0.2">
      <c r="A1517" s="3">
        <v>4578</v>
      </c>
      <c r="B1517" s="3" t="s">
        <v>1646</v>
      </c>
      <c r="C1517" s="3" t="s">
        <v>1644</v>
      </c>
      <c r="D1517" s="3" t="s">
        <v>1606</v>
      </c>
      <c r="E1517" s="3" t="str">
        <v>Locarno</v>
      </c>
      <c r="G1517" s="21">
        <v>4658</v>
      </c>
      <c r="H1517" s="21" t="s">
        <v>4611</v>
      </c>
    </row>
    <row r="1518" spans="1:8" x14ac:dyDescent="0.2">
      <c r="A1518" s="3">
        <v>4579</v>
      </c>
      <c r="B1518" s="3" t="s">
        <v>1647</v>
      </c>
      <c r="C1518" s="3" t="s">
        <v>1644</v>
      </c>
      <c r="D1518" s="3" t="s">
        <v>1606</v>
      </c>
      <c r="E1518" s="3" t="str">
        <v>Losone</v>
      </c>
      <c r="G1518" s="21">
        <v>4663</v>
      </c>
      <c r="H1518" s="21" t="s">
        <v>4607</v>
      </c>
    </row>
    <row r="1519" spans="1:8" x14ac:dyDescent="0.2">
      <c r="A1519" s="3">
        <v>4581</v>
      </c>
      <c r="B1519" s="3" t="s">
        <v>1648</v>
      </c>
      <c r="C1519" s="3" t="s">
        <v>1644</v>
      </c>
      <c r="D1519" s="3" t="s">
        <v>1606</v>
      </c>
      <c r="E1519" s="3" t="str">
        <v>Mergoscia</v>
      </c>
      <c r="G1519" s="21">
        <v>4665</v>
      </c>
      <c r="H1519" s="21" t="s">
        <v>4611</v>
      </c>
    </row>
    <row r="1520" spans="1:8" x14ac:dyDescent="0.2">
      <c r="A1520" s="3">
        <v>4582</v>
      </c>
      <c r="B1520" s="3" t="s">
        <v>1649</v>
      </c>
      <c r="C1520" s="3" t="s">
        <v>1644</v>
      </c>
      <c r="D1520" s="3" t="s">
        <v>1606</v>
      </c>
      <c r="E1520" s="3" t="str">
        <v>Minusio</v>
      </c>
      <c r="G1520" s="21">
        <v>4702</v>
      </c>
      <c r="H1520" s="21" t="s">
        <v>4607</v>
      </c>
    </row>
    <row r="1521" spans="1:8" x14ac:dyDescent="0.2">
      <c r="A1521" s="3">
        <v>4583</v>
      </c>
      <c r="B1521" s="3" t="s">
        <v>1650</v>
      </c>
      <c r="C1521" s="3" t="s">
        <v>1644</v>
      </c>
      <c r="D1521" s="3" t="s">
        <v>1606</v>
      </c>
      <c r="E1521" s="3" t="str">
        <v>Muralto</v>
      </c>
      <c r="G1521" s="21">
        <v>4703</v>
      </c>
      <c r="H1521" s="21" t="s">
        <v>4607</v>
      </c>
    </row>
    <row r="1522" spans="1:8" x14ac:dyDescent="0.2">
      <c r="A1522" s="3">
        <v>4583</v>
      </c>
      <c r="B1522" s="3" t="s">
        <v>1651</v>
      </c>
      <c r="C1522" s="3" t="s">
        <v>1644</v>
      </c>
      <c r="D1522" s="3" t="s">
        <v>1606</v>
      </c>
      <c r="E1522" s="3" t="str">
        <v>Orselina</v>
      </c>
      <c r="G1522" s="21">
        <v>4704</v>
      </c>
      <c r="H1522" s="21" t="s">
        <v>4607</v>
      </c>
    </row>
    <row r="1523" spans="1:8" x14ac:dyDescent="0.2">
      <c r="A1523" s="3">
        <v>4586</v>
      </c>
      <c r="B1523" s="3" t="s">
        <v>1652</v>
      </c>
      <c r="C1523" s="3" t="s">
        <v>1644</v>
      </c>
      <c r="D1523" s="3" t="s">
        <v>1606</v>
      </c>
      <c r="E1523" s="3" t="str">
        <v>Ronco sopra Ascona</v>
      </c>
      <c r="G1523" s="21">
        <v>4710</v>
      </c>
      <c r="H1523" s="21" t="s">
        <v>4604</v>
      </c>
    </row>
    <row r="1524" spans="1:8" x14ac:dyDescent="0.2">
      <c r="A1524" s="3">
        <v>4587</v>
      </c>
      <c r="B1524" s="3" t="s">
        <v>1653</v>
      </c>
      <c r="C1524" s="3" t="s">
        <v>1644</v>
      </c>
      <c r="D1524" s="3" t="s">
        <v>1606</v>
      </c>
      <c r="E1524" s="3" t="str">
        <v>Tenero-Contra</v>
      </c>
      <c r="G1524" s="21">
        <v>4712</v>
      </c>
      <c r="H1524" s="21" t="s">
        <v>4604</v>
      </c>
    </row>
    <row r="1525" spans="1:8" x14ac:dyDescent="0.2">
      <c r="A1525" s="3">
        <v>4588</v>
      </c>
      <c r="B1525" s="3" t="s">
        <v>1654</v>
      </c>
      <c r="C1525" s="3" t="s">
        <v>1644</v>
      </c>
      <c r="D1525" s="3" t="s">
        <v>1606</v>
      </c>
      <c r="E1525" s="3" t="str">
        <v>Onsernone</v>
      </c>
      <c r="G1525" s="21">
        <v>4713</v>
      </c>
      <c r="H1525" s="21" t="s">
        <v>4604</v>
      </c>
    </row>
    <row r="1526" spans="1:8" x14ac:dyDescent="0.2">
      <c r="A1526" s="3">
        <v>4112</v>
      </c>
      <c r="B1526" s="3" t="s">
        <v>1655</v>
      </c>
      <c r="C1526" s="3" t="s">
        <v>1655</v>
      </c>
      <c r="D1526" s="3" t="s">
        <v>1606</v>
      </c>
      <c r="E1526" s="3" t="str">
        <v>Cugnasco-Gerra</v>
      </c>
      <c r="G1526" s="21">
        <v>4714</v>
      </c>
      <c r="H1526" s="21" t="s">
        <v>4604</v>
      </c>
    </row>
    <row r="1527" spans="1:8" x14ac:dyDescent="0.2">
      <c r="A1527" s="3">
        <v>4413</v>
      </c>
      <c r="B1527" s="3" t="s">
        <v>1656</v>
      </c>
      <c r="C1527" s="3" t="s">
        <v>1657</v>
      </c>
      <c r="D1527" s="3" t="s">
        <v>1606</v>
      </c>
      <c r="E1527" s="3" t="str">
        <v>Agno</v>
      </c>
      <c r="G1527" s="21">
        <v>4715</v>
      </c>
      <c r="H1527" s="21" t="s">
        <v>4604</v>
      </c>
    </row>
    <row r="1528" spans="1:8" x14ac:dyDescent="0.2">
      <c r="A1528" s="3">
        <v>4143</v>
      </c>
      <c r="B1528" s="3" t="s">
        <v>1658</v>
      </c>
      <c r="C1528" s="3" t="s">
        <v>1658</v>
      </c>
      <c r="D1528" s="3" t="s">
        <v>1606</v>
      </c>
      <c r="E1528" s="3" t="str">
        <v>Aranno</v>
      </c>
      <c r="G1528" s="21">
        <v>4716</v>
      </c>
      <c r="H1528" s="21" t="s">
        <v>4604</v>
      </c>
    </row>
    <row r="1529" spans="1:8" x14ac:dyDescent="0.2">
      <c r="A1529" s="3">
        <v>4145</v>
      </c>
      <c r="B1529" s="3" t="s">
        <v>1659</v>
      </c>
      <c r="C1529" s="3" t="s">
        <v>1659</v>
      </c>
      <c r="D1529" s="3" t="s">
        <v>1606</v>
      </c>
      <c r="E1529" s="3" t="str">
        <v>Arogno</v>
      </c>
      <c r="G1529" s="21">
        <v>4717</v>
      </c>
      <c r="H1529" s="21" t="s">
        <v>4604</v>
      </c>
    </row>
    <row r="1530" spans="1:8" x14ac:dyDescent="0.2">
      <c r="A1530" s="3">
        <v>4146</v>
      </c>
      <c r="B1530" s="3" t="s">
        <v>1660</v>
      </c>
      <c r="C1530" s="3" t="s">
        <v>1660</v>
      </c>
      <c r="D1530" s="3" t="s">
        <v>1606</v>
      </c>
      <c r="E1530" s="3" t="str">
        <v>Astano</v>
      </c>
      <c r="G1530" s="21">
        <v>4718</v>
      </c>
      <c r="H1530" s="21" t="s">
        <v>4604</v>
      </c>
    </row>
    <row r="1531" spans="1:8" x14ac:dyDescent="0.2">
      <c r="A1531" s="3">
        <v>4112</v>
      </c>
      <c r="B1531" s="3" t="s">
        <v>1661</v>
      </c>
      <c r="C1531" s="3" t="s">
        <v>1662</v>
      </c>
      <c r="D1531" s="3" t="s">
        <v>1606</v>
      </c>
      <c r="E1531" s="3" t="str">
        <v>Bedano</v>
      </c>
      <c r="G1531" s="21">
        <v>4719</v>
      </c>
      <c r="H1531" s="21" t="s">
        <v>4604</v>
      </c>
    </row>
    <row r="1532" spans="1:8" x14ac:dyDescent="0.2">
      <c r="A1532" s="3">
        <v>4114</v>
      </c>
      <c r="B1532" s="3" t="s">
        <v>1663</v>
      </c>
      <c r="C1532" s="3" t="s">
        <v>1662</v>
      </c>
      <c r="D1532" s="3" t="s">
        <v>1606</v>
      </c>
      <c r="E1532" s="3" t="str">
        <v>Bedigliora</v>
      </c>
      <c r="G1532" s="21">
        <v>4800</v>
      </c>
      <c r="H1532" s="21" t="s">
        <v>4611</v>
      </c>
    </row>
    <row r="1533" spans="1:8" x14ac:dyDescent="0.2">
      <c r="A1533" s="3">
        <v>4115</v>
      </c>
      <c r="B1533" s="3" t="s">
        <v>1664</v>
      </c>
      <c r="C1533" s="3" t="s">
        <v>1665</v>
      </c>
      <c r="D1533" s="3" t="s">
        <v>1606</v>
      </c>
      <c r="E1533" s="3" t="str">
        <v>Bioggio</v>
      </c>
      <c r="G1533" s="21">
        <v>4802</v>
      </c>
      <c r="H1533" s="21" t="s">
        <v>4607</v>
      </c>
    </row>
    <row r="1534" spans="1:8" x14ac:dyDescent="0.2">
      <c r="A1534" s="3">
        <v>4116</v>
      </c>
      <c r="B1534" s="3" t="s">
        <v>1666</v>
      </c>
      <c r="C1534" s="3" t="s">
        <v>1665</v>
      </c>
      <c r="D1534" s="3" t="s">
        <v>1606</v>
      </c>
      <c r="E1534" s="3" t="str">
        <v>Bissone</v>
      </c>
      <c r="G1534" s="21">
        <v>4803</v>
      </c>
      <c r="H1534" s="21" t="s">
        <v>4607</v>
      </c>
    </row>
    <row r="1535" spans="1:8" x14ac:dyDescent="0.2">
      <c r="A1535" s="3">
        <v>4412</v>
      </c>
      <c r="B1535" s="3" t="s">
        <v>1667</v>
      </c>
      <c r="C1535" s="3" t="s">
        <v>1668</v>
      </c>
      <c r="D1535" s="3" t="s">
        <v>1606</v>
      </c>
      <c r="E1535" s="3" t="str">
        <v>Brusino Arsizio</v>
      </c>
      <c r="G1535" s="21">
        <v>4805</v>
      </c>
      <c r="H1535" s="21" t="s">
        <v>4607</v>
      </c>
    </row>
    <row r="1536" spans="1:8" x14ac:dyDescent="0.2">
      <c r="A1536" s="3">
        <v>4421</v>
      </c>
      <c r="B1536" s="3" t="s">
        <v>1669</v>
      </c>
      <c r="C1536" s="3" t="s">
        <v>1668</v>
      </c>
      <c r="D1536" s="3" t="s">
        <v>1606</v>
      </c>
      <c r="E1536" s="3" t="str">
        <v>Cademario</v>
      </c>
      <c r="G1536" s="21">
        <v>4806</v>
      </c>
      <c r="H1536" s="21" t="s">
        <v>4611</v>
      </c>
    </row>
    <row r="1537" spans="1:8" x14ac:dyDescent="0.2">
      <c r="A1537" s="3">
        <v>4118</v>
      </c>
      <c r="B1537" s="3" t="s">
        <v>1670</v>
      </c>
      <c r="C1537" s="3" t="s">
        <v>1670</v>
      </c>
      <c r="D1537" s="3" t="s">
        <v>1606</v>
      </c>
      <c r="E1537" s="3" t="str">
        <v>Cadempino</v>
      </c>
      <c r="G1537" s="21">
        <v>4812</v>
      </c>
      <c r="H1537" s="21" t="s">
        <v>4611</v>
      </c>
    </row>
    <row r="1538" spans="1:8" x14ac:dyDescent="0.2">
      <c r="A1538" s="3">
        <v>4206</v>
      </c>
      <c r="B1538" s="3" t="s">
        <v>1671</v>
      </c>
      <c r="C1538" s="3" t="s">
        <v>1672</v>
      </c>
      <c r="D1538" s="3" t="s">
        <v>1606</v>
      </c>
      <c r="E1538" s="3" t="str">
        <v>Canobbio</v>
      </c>
      <c r="G1538" s="21">
        <v>4813</v>
      </c>
      <c r="H1538" s="21" t="s">
        <v>4611</v>
      </c>
    </row>
    <row r="1539" spans="1:8" x14ac:dyDescent="0.2">
      <c r="A1539" s="3">
        <v>4108</v>
      </c>
      <c r="B1539" s="3" t="s">
        <v>1673</v>
      </c>
      <c r="C1539" s="3" t="s">
        <v>1673</v>
      </c>
      <c r="D1539" s="3" t="s">
        <v>1606</v>
      </c>
      <c r="E1539" s="3" t="str">
        <v>Caslano</v>
      </c>
      <c r="G1539" s="21">
        <v>4814</v>
      </c>
      <c r="H1539" s="21" t="s">
        <v>4611</v>
      </c>
    </row>
    <row r="1540" spans="1:8" x14ac:dyDescent="0.2">
      <c r="A1540" s="3">
        <v>4633</v>
      </c>
      <c r="B1540" s="3" t="s">
        <v>1674</v>
      </c>
      <c r="C1540" s="3" t="s">
        <v>1675</v>
      </c>
      <c r="D1540" s="3" t="s">
        <v>1606</v>
      </c>
      <c r="E1540" s="3" t="str">
        <v>Comano</v>
      </c>
      <c r="G1540" s="21">
        <v>4852</v>
      </c>
      <c r="H1540" s="21" t="s">
        <v>4607</v>
      </c>
    </row>
    <row r="1541" spans="1:8" x14ac:dyDescent="0.2">
      <c r="A1541" s="3">
        <v>4468</v>
      </c>
      <c r="B1541" s="3" t="s">
        <v>1676</v>
      </c>
      <c r="C1541" s="3" t="s">
        <v>1676</v>
      </c>
      <c r="D1541" s="3" t="s">
        <v>1606</v>
      </c>
      <c r="E1541" s="3" t="str">
        <v>Cureglia</v>
      </c>
      <c r="G1541" s="21">
        <v>4853</v>
      </c>
      <c r="H1541" s="21" t="s">
        <v>4607</v>
      </c>
    </row>
    <row r="1542" spans="1:8" x14ac:dyDescent="0.2">
      <c r="A1542" s="3">
        <v>4654</v>
      </c>
      <c r="B1542" s="3" t="s">
        <v>1677</v>
      </c>
      <c r="C1542" s="3" t="s">
        <v>1677</v>
      </c>
      <c r="D1542" s="3" t="s">
        <v>1606</v>
      </c>
      <c r="E1542" s="3" t="str">
        <v>Curio</v>
      </c>
      <c r="G1542" s="21">
        <v>4856</v>
      </c>
      <c r="H1542" s="21" t="s">
        <v>4607</v>
      </c>
    </row>
    <row r="1543" spans="1:8" x14ac:dyDescent="0.2">
      <c r="A1543" s="3">
        <v>5013</v>
      </c>
      <c r="B1543" s="3" t="s">
        <v>1678</v>
      </c>
      <c r="C1543" s="3" t="s">
        <v>1678</v>
      </c>
      <c r="D1543" s="3" t="s">
        <v>1606</v>
      </c>
      <c r="E1543" s="3" t="str">
        <v>Grancia</v>
      </c>
      <c r="G1543" s="21">
        <v>4900</v>
      </c>
      <c r="H1543" s="21" t="s">
        <v>4607</v>
      </c>
    </row>
    <row r="1544" spans="1:8" x14ac:dyDescent="0.2">
      <c r="A1544" s="3">
        <v>4653</v>
      </c>
      <c r="B1544" s="3" t="s">
        <v>1679</v>
      </c>
      <c r="C1544" s="3" t="s">
        <v>1679</v>
      </c>
      <c r="D1544" s="3" t="s">
        <v>1606</v>
      </c>
      <c r="E1544" s="3" t="str">
        <v>Gravesano</v>
      </c>
      <c r="G1544" s="21">
        <v>4911</v>
      </c>
      <c r="H1544" s="21" t="s">
        <v>4607</v>
      </c>
    </row>
    <row r="1545" spans="1:8" x14ac:dyDescent="0.2">
      <c r="A1545" s="3">
        <v>4655</v>
      </c>
      <c r="B1545" s="3" t="s">
        <v>1680</v>
      </c>
      <c r="C1545" s="3" t="s">
        <v>1680</v>
      </c>
      <c r="D1545" s="3" t="s">
        <v>1606</v>
      </c>
      <c r="E1545" s="3" t="str">
        <v>Lamone</v>
      </c>
      <c r="G1545" s="21">
        <v>4912</v>
      </c>
      <c r="H1545" s="21" t="s">
        <v>4607</v>
      </c>
    </row>
    <row r="1546" spans="1:8" x14ac:dyDescent="0.2">
      <c r="A1546" s="3">
        <v>4655</v>
      </c>
      <c r="B1546" s="3" t="s">
        <v>1681</v>
      </c>
      <c r="C1546" s="3" t="s">
        <v>1680</v>
      </c>
      <c r="D1546" s="3" t="s">
        <v>1606</v>
      </c>
      <c r="E1546" s="3" t="str">
        <v>Lugano</v>
      </c>
      <c r="G1546" s="21">
        <v>4913</v>
      </c>
      <c r="H1546" s="21" t="s">
        <v>4607</v>
      </c>
    </row>
    <row r="1547" spans="1:8" x14ac:dyDescent="0.2">
      <c r="A1547" s="3">
        <v>4632</v>
      </c>
      <c r="B1547" s="3" t="s">
        <v>1682</v>
      </c>
      <c r="C1547" s="3" t="s">
        <v>1682</v>
      </c>
      <c r="D1547" s="3" t="s">
        <v>1606</v>
      </c>
      <c r="E1547" s="3" t="str">
        <v>Magliaso</v>
      </c>
      <c r="G1547" s="21">
        <v>4914</v>
      </c>
      <c r="H1547" s="21" t="s">
        <v>4607</v>
      </c>
    </row>
    <row r="1548" spans="1:8" x14ac:dyDescent="0.2">
      <c r="A1548" s="3">
        <v>4652</v>
      </c>
      <c r="B1548" s="3" t="s">
        <v>1683</v>
      </c>
      <c r="C1548" s="3" t="s">
        <v>1683</v>
      </c>
      <c r="D1548" s="3" t="s">
        <v>1606</v>
      </c>
      <c r="E1548" s="3" t="str">
        <v>Manno</v>
      </c>
      <c r="G1548" s="21">
        <v>4915</v>
      </c>
      <c r="H1548" s="21" t="s">
        <v>4607</v>
      </c>
    </row>
    <row r="1549" spans="1:8" x14ac:dyDescent="0.2">
      <c r="A1549" s="3">
        <v>4634</v>
      </c>
      <c r="B1549" s="3" t="s">
        <v>1684</v>
      </c>
      <c r="C1549" s="3" t="s">
        <v>1685</v>
      </c>
      <c r="D1549" s="3" t="s">
        <v>1606</v>
      </c>
      <c r="E1549" s="3" t="str">
        <v>Massagno</v>
      </c>
      <c r="G1549" s="21">
        <v>4916</v>
      </c>
      <c r="H1549" s="21" t="s">
        <v>4607</v>
      </c>
    </row>
    <row r="1550" spans="1:8" x14ac:dyDescent="0.2">
      <c r="A1550" s="3">
        <v>5015</v>
      </c>
      <c r="B1550" s="3" t="s">
        <v>1686</v>
      </c>
      <c r="C1550" s="3" t="s">
        <v>1687</v>
      </c>
      <c r="D1550" s="3" t="s">
        <v>1606</v>
      </c>
      <c r="E1550" s="3" t="str">
        <v>Melide</v>
      </c>
      <c r="G1550" s="21">
        <v>4917</v>
      </c>
      <c r="H1550" s="21" t="s">
        <v>4607</v>
      </c>
    </row>
    <row r="1551" spans="1:8" x14ac:dyDescent="0.2">
      <c r="A1551" s="3">
        <v>4556</v>
      </c>
      <c r="B1551" s="3" t="s">
        <v>1688</v>
      </c>
      <c r="C1551" s="3" t="s">
        <v>1689</v>
      </c>
      <c r="D1551" s="3" t="s">
        <v>1606</v>
      </c>
      <c r="E1551" s="3" t="str">
        <v>Mezzovico-Vira</v>
      </c>
      <c r="G1551" s="21">
        <v>4919</v>
      </c>
      <c r="H1551" s="21" t="s">
        <v>4607</v>
      </c>
    </row>
    <row r="1552" spans="1:8" x14ac:dyDescent="0.2">
      <c r="A1552" s="3">
        <v>4556</v>
      </c>
      <c r="B1552" s="3" t="s">
        <v>1690</v>
      </c>
      <c r="C1552" s="3" t="s">
        <v>1689</v>
      </c>
      <c r="D1552" s="3" t="s">
        <v>1606</v>
      </c>
      <c r="E1552" s="3" t="str">
        <v>Miglieglia</v>
      </c>
      <c r="G1552" s="21">
        <v>4922</v>
      </c>
      <c r="H1552" s="21" t="s">
        <v>4607</v>
      </c>
    </row>
    <row r="1553" spans="1:8" x14ac:dyDescent="0.2">
      <c r="A1553" s="3">
        <v>4556</v>
      </c>
      <c r="B1553" s="3" t="s">
        <v>1691</v>
      </c>
      <c r="C1553" s="3" t="s">
        <v>1689</v>
      </c>
      <c r="D1553" s="3" t="s">
        <v>1606</v>
      </c>
      <c r="E1553" s="3" t="str">
        <v>Morcote</v>
      </c>
      <c r="G1553" s="21">
        <v>4923</v>
      </c>
      <c r="H1553" s="21" t="s">
        <v>4607</v>
      </c>
    </row>
    <row r="1554" spans="1:8" x14ac:dyDescent="0.2">
      <c r="A1554" s="3">
        <v>4562</v>
      </c>
      <c r="B1554" s="3" t="s">
        <v>1692</v>
      </c>
      <c r="C1554" s="3" t="s">
        <v>1692</v>
      </c>
      <c r="D1554" s="3" t="s">
        <v>1606</v>
      </c>
      <c r="E1554" s="3" t="str">
        <v>Muzzano</v>
      </c>
      <c r="G1554" s="21">
        <v>4924</v>
      </c>
      <c r="H1554" s="21" t="s">
        <v>4607</v>
      </c>
    </row>
    <row r="1555" spans="1:8" x14ac:dyDescent="0.2">
      <c r="A1555" s="3">
        <v>4556</v>
      </c>
      <c r="B1555" s="3" t="s">
        <v>1693</v>
      </c>
      <c r="C1555" s="3" t="s">
        <v>1693</v>
      </c>
      <c r="D1555" s="3" t="s">
        <v>1606</v>
      </c>
      <c r="E1555" s="3" t="str">
        <v>Neggio</v>
      </c>
      <c r="G1555" s="21">
        <v>4932</v>
      </c>
      <c r="H1555" s="21" t="s">
        <v>4607</v>
      </c>
    </row>
    <row r="1556" spans="1:8" x14ac:dyDescent="0.2">
      <c r="A1556" s="3">
        <v>4543</v>
      </c>
      <c r="B1556" s="3" t="s">
        <v>1694</v>
      </c>
      <c r="C1556" s="3" t="s">
        <v>1694</v>
      </c>
      <c r="D1556" s="3" t="s">
        <v>1606</v>
      </c>
      <c r="E1556" s="3" t="str">
        <v>Novaggio</v>
      </c>
      <c r="G1556" s="21">
        <v>4933</v>
      </c>
      <c r="H1556" s="21" t="s">
        <v>4607</v>
      </c>
    </row>
    <row r="1557" spans="1:8" x14ac:dyDescent="0.2">
      <c r="A1557" s="3">
        <v>4552</v>
      </c>
      <c r="B1557" s="3" t="s">
        <v>1695</v>
      </c>
      <c r="C1557" s="3" t="s">
        <v>1695</v>
      </c>
      <c r="D1557" s="3" t="s">
        <v>1606</v>
      </c>
      <c r="E1557" s="3" t="str">
        <v>Origlio</v>
      </c>
      <c r="G1557" s="21">
        <v>4934</v>
      </c>
      <c r="H1557" s="21" t="s">
        <v>4607</v>
      </c>
    </row>
    <row r="1558" spans="1:8" x14ac:dyDescent="0.2">
      <c r="A1558" s="3">
        <v>4554</v>
      </c>
      <c r="B1558" s="3" t="s">
        <v>1696</v>
      </c>
      <c r="C1558" s="3" t="s">
        <v>1696</v>
      </c>
      <c r="D1558" s="3" t="s">
        <v>1606</v>
      </c>
      <c r="E1558" s="3" t="str">
        <v>Paradiso</v>
      </c>
      <c r="G1558" s="21">
        <v>4935</v>
      </c>
      <c r="H1558" s="21" t="s">
        <v>4607</v>
      </c>
    </row>
    <row r="1559" spans="1:8" x14ac:dyDescent="0.2">
      <c r="A1559" s="3">
        <v>4563</v>
      </c>
      <c r="B1559" s="3" t="s">
        <v>1697</v>
      </c>
      <c r="C1559" s="3" t="s">
        <v>1697</v>
      </c>
      <c r="D1559" s="3" t="s">
        <v>1606</v>
      </c>
      <c r="E1559" s="3" t="str">
        <v>Ponte Capriasca</v>
      </c>
      <c r="G1559" s="21">
        <v>4936</v>
      </c>
      <c r="H1559" s="21" t="s">
        <v>4607</v>
      </c>
    </row>
    <row r="1560" spans="1:8" x14ac:dyDescent="0.2">
      <c r="A1560" s="3">
        <v>4566</v>
      </c>
      <c r="B1560" s="3" t="s">
        <v>1698</v>
      </c>
      <c r="C1560" s="3" t="s">
        <v>1698</v>
      </c>
      <c r="D1560" s="3" t="s">
        <v>1606</v>
      </c>
      <c r="E1560" s="3" t="str">
        <v>Porza</v>
      </c>
      <c r="G1560" s="21">
        <v>4937</v>
      </c>
      <c r="H1560" s="21" t="s">
        <v>4607</v>
      </c>
    </row>
    <row r="1561" spans="1:8" x14ac:dyDescent="0.2">
      <c r="A1561" s="3">
        <v>4557</v>
      </c>
      <c r="B1561" s="3" t="s">
        <v>1699</v>
      </c>
      <c r="C1561" s="3" t="s">
        <v>1699</v>
      </c>
      <c r="D1561" s="3" t="s">
        <v>1606</v>
      </c>
      <c r="E1561" s="3" t="str">
        <v>Pura</v>
      </c>
      <c r="G1561" s="21">
        <v>4938</v>
      </c>
      <c r="H1561" s="21" t="s">
        <v>4607</v>
      </c>
    </row>
    <row r="1562" spans="1:8" x14ac:dyDescent="0.2">
      <c r="A1562" s="3">
        <v>4554</v>
      </c>
      <c r="B1562" s="3" t="s">
        <v>1700</v>
      </c>
      <c r="C1562" s="3" t="s">
        <v>1700</v>
      </c>
      <c r="D1562" s="3" t="s">
        <v>1606</v>
      </c>
      <c r="E1562" s="3" t="str">
        <v>Savosa</v>
      </c>
      <c r="G1562" s="21">
        <v>4942</v>
      </c>
      <c r="H1562" s="21" t="s">
        <v>4607</v>
      </c>
    </row>
    <row r="1563" spans="1:8" x14ac:dyDescent="0.2">
      <c r="A1563" s="3">
        <v>4566</v>
      </c>
      <c r="B1563" s="3" t="s">
        <v>1701</v>
      </c>
      <c r="C1563" s="3" t="s">
        <v>1701</v>
      </c>
      <c r="D1563" s="3" t="s">
        <v>1606</v>
      </c>
      <c r="E1563" s="3" t="str">
        <v>Sorengo</v>
      </c>
      <c r="G1563" s="21">
        <v>4943</v>
      </c>
      <c r="H1563" s="21" t="s">
        <v>4607</v>
      </c>
    </row>
    <row r="1564" spans="1:8" x14ac:dyDescent="0.2">
      <c r="A1564" s="3">
        <v>4573</v>
      </c>
      <c r="B1564" s="3" t="s">
        <v>1702</v>
      </c>
      <c r="C1564" s="3" t="s">
        <v>1702</v>
      </c>
      <c r="D1564" s="3" t="s">
        <v>1606</v>
      </c>
      <c r="E1564" s="3" t="str">
        <v>Capriasca</v>
      </c>
      <c r="G1564" s="21">
        <v>4944</v>
      </c>
      <c r="H1564" s="21" t="s">
        <v>4607</v>
      </c>
    </row>
    <row r="1565" spans="1:8" x14ac:dyDescent="0.2">
      <c r="A1565" s="3">
        <v>4542</v>
      </c>
      <c r="B1565" s="3" t="s">
        <v>1703</v>
      </c>
      <c r="C1565" s="3" t="s">
        <v>1703</v>
      </c>
      <c r="D1565" s="3" t="s">
        <v>1606</v>
      </c>
      <c r="E1565" s="3" t="str">
        <v>Torricella-Taverne</v>
      </c>
      <c r="G1565" s="21">
        <v>4950</v>
      </c>
      <c r="H1565" s="21" t="s">
        <v>4607</v>
      </c>
    </row>
    <row r="1566" spans="1:8" x14ac:dyDescent="0.2">
      <c r="A1566" s="3">
        <v>4564</v>
      </c>
      <c r="B1566" s="3" t="s">
        <v>1704</v>
      </c>
      <c r="C1566" s="3" t="s">
        <v>1704</v>
      </c>
      <c r="D1566" s="3" t="s">
        <v>1606</v>
      </c>
      <c r="E1566" s="3" t="str">
        <v>Vernate</v>
      </c>
      <c r="G1566" s="21">
        <v>4952</v>
      </c>
      <c r="H1566" s="21" t="s">
        <v>4607</v>
      </c>
    </row>
    <row r="1567" spans="1:8" x14ac:dyDescent="0.2">
      <c r="A1567" s="3">
        <v>4566</v>
      </c>
      <c r="B1567" s="3" t="s">
        <v>1705</v>
      </c>
      <c r="C1567" s="3" t="s">
        <v>1705</v>
      </c>
      <c r="D1567" s="3" t="s">
        <v>1606</v>
      </c>
      <c r="E1567" s="3" t="str">
        <v>Vezia</v>
      </c>
      <c r="G1567" s="21">
        <v>4953</v>
      </c>
      <c r="H1567" s="21" t="s">
        <v>4607</v>
      </c>
    </row>
    <row r="1568" spans="1:8" x14ac:dyDescent="0.2">
      <c r="A1568" s="3">
        <v>4565</v>
      </c>
      <c r="B1568" s="3" t="s">
        <v>1706</v>
      </c>
      <c r="C1568" s="3" t="s">
        <v>1706</v>
      </c>
      <c r="D1568" s="3" t="s">
        <v>1606</v>
      </c>
      <c r="E1568" s="3" t="str">
        <v>Vico Morcote</v>
      </c>
      <c r="G1568" s="21">
        <v>4954</v>
      </c>
      <c r="H1568" s="21" t="s">
        <v>4607</v>
      </c>
    </row>
    <row r="1569" spans="1:8" x14ac:dyDescent="0.2">
      <c r="A1569" s="3">
        <v>4553</v>
      </c>
      <c r="B1569" s="3" t="s">
        <v>1707</v>
      </c>
      <c r="C1569" s="3" t="s">
        <v>1707</v>
      </c>
      <c r="D1569" s="3" t="s">
        <v>1606</v>
      </c>
      <c r="E1569" s="3" t="str">
        <v>Collina d'Oro</v>
      </c>
      <c r="G1569" s="21">
        <v>4955</v>
      </c>
      <c r="H1569" s="21" t="s">
        <v>4607</v>
      </c>
    </row>
    <row r="1570" spans="1:8" x14ac:dyDescent="0.2">
      <c r="A1570" s="3">
        <v>4528</v>
      </c>
      <c r="B1570" s="3" t="s">
        <v>1708</v>
      </c>
      <c r="C1570" s="3" t="s">
        <v>1708</v>
      </c>
      <c r="D1570" s="3" t="s">
        <v>1606</v>
      </c>
      <c r="E1570" s="3" t="str">
        <v>Alto Malcantone</v>
      </c>
      <c r="G1570" s="21">
        <v>5000</v>
      </c>
      <c r="H1570" s="21" t="s">
        <v>4611</v>
      </c>
    </row>
    <row r="1571" spans="1:8" x14ac:dyDescent="0.2">
      <c r="A1571" s="3">
        <v>4558</v>
      </c>
      <c r="B1571" s="3" t="s">
        <v>1709</v>
      </c>
      <c r="C1571" s="3" t="s">
        <v>1710</v>
      </c>
      <c r="D1571" s="3" t="s">
        <v>1606</v>
      </c>
      <c r="E1571" s="3" t="str">
        <v>Monteceneri</v>
      </c>
      <c r="G1571" s="21">
        <v>5004</v>
      </c>
      <c r="H1571" s="21" t="s">
        <v>4611</v>
      </c>
    </row>
    <row r="1572" spans="1:8" x14ac:dyDescent="0.2">
      <c r="A1572" s="3">
        <v>4558</v>
      </c>
      <c r="B1572" s="3" t="s">
        <v>1711</v>
      </c>
      <c r="C1572" s="3" t="s">
        <v>1710</v>
      </c>
      <c r="D1572" s="3" t="s">
        <v>1606</v>
      </c>
      <c r="E1572" s="3" t="str">
        <v>Tresa</v>
      </c>
      <c r="G1572" s="21">
        <v>5012</v>
      </c>
      <c r="H1572" s="21" t="s">
        <v>4611</v>
      </c>
    </row>
    <row r="1573" spans="1:8" x14ac:dyDescent="0.2">
      <c r="A1573" s="3">
        <v>4558</v>
      </c>
      <c r="B1573" s="3" t="s">
        <v>1712</v>
      </c>
      <c r="C1573" s="3" t="s">
        <v>1710</v>
      </c>
      <c r="D1573" s="3" t="s">
        <v>1606</v>
      </c>
      <c r="E1573" s="3" t="str">
        <v>Val Mara</v>
      </c>
      <c r="G1573" s="21">
        <v>5013</v>
      </c>
      <c r="H1573" s="21" t="s">
        <v>4611</v>
      </c>
    </row>
    <row r="1574" spans="1:8" x14ac:dyDescent="0.2">
      <c r="A1574" s="3">
        <v>4524</v>
      </c>
      <c r="B1574" s="3" t="s">
        <v>1713</v>
      </c>
      <c r="C1574" s="3" t="s">
        <v>1714</v>
      </c>
      <c r="D1574" s="3" t="s">
        <v>1606</v>
      </c>
      <c r="E1574" s="3" t="str">
        <v>Balerna</v>
      </c>
      <c r="G1574" s="21">
        <v>5014</v>
      </c>
      <c r="H1574" s="21" t="s">
        <v>4611</v>
      </c>
    </row>
    <row r="1575" spans="1:8" x14ac:dyDescent="0.2">
      <c r="A1575" s="3">
        <v>4524</v>
      </c>
      <c r="B1575" s="3" t="s">
        <v>1715</v>
      </c>
      <c r="C1575" s="3" t="s">
        <v>1714</v>
      </c>
      <c r="D1575" s="3" t="s">
        <v>1606</v>
      </c>
      <c r="E1575" s="3" t="str">
        <v>Castel San Pietro</v>
      </c>
      <c r="G1575" s="21">
        <v>5015</v>
      </c>
      <c r="H1575" s="21" t="s">
        <v>4611</v>
      </c>
    </row>
    <row r="1576" spans="1:8" x14ac:dyDescent="0.2">
      <c r="A1576" s="3">
        <v>4525</v>
      </c>
      <c r="B1576" s="3" t="s">
        <v>1716</v>
      </c>
      <c r="C1576" s="3" t="s">
        <v>1714</v>
      </c>
      <c r="D1576" s="3" t="s">
        <v>1606</v>
      </c>
      <c r="E1576" s="3" t="str">
        <v>Chiasso</v>
      </c>
      <c r="G1576" s="21">
        <v>5017</v>
      </c>
      <c r="H1576" s="21" t="s">
        <v>4604</v>
      </c>
    </row>
    <row r="1577" spans="1:8" x14ac:dyDescent="0.2">
      <c r="A1577" s="3">
        <v>4512</v>
      </c>
      <c r="B1577" s="3" t="s">
        <v>1717</v>
      </c>
      <c r="C1577" s="3" t="s">
        <v>1717</v>
      </c>
      <c r="D1577" s="3" t="s">
        <v>1606</v>
      </c>
      <c r="E1577" s="3" t="str">
        <v>Coldrerio</v>
      </c>
      <c r="G1577" s="21">
        <v>5018</v>
      </c>
      <c r="H1577" s="21" t="s">
        <v>4611</v>
      </c>
    </row>
    <row r="1578" spans="1:8" x14ac:dyDescent="0.2">
      <c r="A1578" s="3">
        <v>2544</v>
      </c>
      <c r="B1578" s="3" t="s">
        <v>1718</v>
      </c>
      <c r="C1578" s="3" t="s">
        <v>1718</v>
      </c>
      <c r="D1578" s="3" t="s">
        <v>1606</v>
      </c>
      <c r="E1578" s="3" t="str">
        <v>Mendrisio</v>
      </c>
      <c r="G1578" s="21">
        <v>5022</v>
      </c>
      <c r="H1578" s="21" t="s">
        <v>4611</v>
      </c>
    </row>
    <row r="1579" spans="1:8" x14ac:dyDescent="0.2">
      <c r="A1579" s="3">
        <v>4532</v>
      </c>
      <c r="B1579" s="3" t="s">
        <v>1719</v>
      </c>
      <c r="C1579" s="3" t="s">
        <v>1720</v>
      </c>
      <c r="D1579" s="3" t="s">
        <v>1606</v>
      </c>
      <c r="E1579" s="3" t="str">
        <v>Morbio Inferiore</v>
      </c>
      <c r="G1579" s="21">
        <v>5023</v>
      </c>
      <c r="H1579" s="21" t="s">
        <v>4611</v>
      </c>
    </row>
    <row r="1580" spans="1:8" x14ac:dyDescent="0.2">
      <c r="A1580" s="3">
        <v>4534</v>
      </c>
      <c r="B1580" s="3" t="s">
        <v>1721</v>
      </c>
      <c r="C1580" s="3" t="s">
        <v>1721</v>
      </c>
      <c r="D1580" s="3" t="s">
        <v>1606</v>
      </c>
      <c r="E1580" s="3" t="str">
        <v>Novazzano</v>
      </c>
      <c r="G1580" s="21">
        <v>5024</v>
      </c>
      <c r="H1580" s="21" t="s">
        <v>4611</v>
      </c>
    </row>
    <row r="1581" spans="1:8" x14ac:dyDescent="0.2">
      <c r="A1581" s="3">
        <v>2540</v>
      </c>
      <c r="B1581" s="3" t="s">
        <v>1722</v>
      </c>
      <c r="C1581" s="3" t="s">
        <v>1722</v>
      </c>
      <c r="D1581" s="3" t="s">
        <v>1606</v>
      </c>
      <c r="E1581" s="3" t="str">
        <v>Riva San Vitale</v>
      </c>
      <c r="G1581" s="21">
        <v>5025</v>
      </c>
      <c r="H1581" s="21" t="s">
        <v>4604</v>
      </c>
    </row>
    <row r="1582" spans="1:8" x14ac:dyDescent="0.2">
      <c r="A1582" s="3">
        <v>4524</v>
      </c>
      <c r="B1582" s="3" t="s">
        <v>1723</v>
      </c>
      <c r="C1582" s="3" t="s">
        <v>1723</v>
      </c>
      <c r="D1582" s="3" t="s">
        <v>1606</v>
      </c>
      <c r="E1582" s="3" t="str">
        <v>Stabio</v>
      </c>
      <c r="G1582" s="21">
        <v>5026</v>
      </c>
      <c r="H1582" s="21" t="s">
        <v>4604</v>
      </c>
    </row>
    <row r="1583" spans="1:8" x14ac:dyDescent="0.2">
      <c r="A1583" s="3">
        <v>4535</v>
      </c>
      <c r="B1583" s="3" t="s">
        <v>1724</v>
      </c>
      <c r="C1583" s="3" t="s">
        <v>1724</v>
      </c>
      <c r="D1583" s="3" t="s">
        <v>1606</v>
      </c>
      <c r="E1583" s="3" t="str">
        <v>Vacallo</v>
      </c>
      <c r="G1583" s="21">
        <v>5027</v>
      </c>
      <c r="H1583" s="21" t="s">
        <v>4604</v>
      </c>
    </row>
    <row r="1584" spans="1:8" x14ac:dyDescent="0.2">
      <c r="A1584" s="3">
        <v>4535</v>
      </c>
      <c r="B1584" s="3" t="s">
        <v>1725</v>
      </c>
      <c r="C1584" s="3" t="s">
        <v>1725</v>
      </c>
      <c r="D1584" s="3" t="s">
        <v>1606</v>
      </c>
      <c r="E1584" s="3" t="str">
        <v>Breggia</v>
      </c>
      <c r="G1584" s="21">
        <v>5028</v>
      </c>
      <c r="H1584" s="21" t="s">
        <v>4604</v>
      </c>
    </row>
    <row r="1585" spans="1:8" x14ac:dyDescent="0.2">
      <c r="A1585" s="3">
        <v>4513</v>
      </c>
      <c r="B1585" s="3" t="s">
        <v>1726</v>
      </c>
      <c r="C1585" s="3" t="s">
        <v>1726</v>
      </c>
      <c r="D1585" s="3" t="s">
        <v>1606</v>
      </c>
      <c r="E1585" s="3" t="str">
        <v>Biasca</v>
      </c>
      <c r="G1585" s="21">
        <v>5032</v>
      </c>
      <c r="H1585" s="21" t="s">
        <v>4611</v>
      </c>
    </row>
    <row r="1586" spans="1:8" x14ac:dyDescent="0.2">
      <c r="A1586" s="3">
        <v>4514</v>
      </c>
      <c r="B1586" s="3" t="s">
        <v>1727</v>
      </c>
      <c r="C1586" s="3" t="s">
        <v>1727</v>
      </c>
      <c r="D1586" s="3" t="s">
        <v>1606</v>
      </c>
      <c r="E1586" s="3" t="str">
        <v>Riviera</v>
      </c>
      <c r="G1586" s="21">
        <v>5033</v>
      </c>
      <c r="H1586" s="21" t="s">
        <v>4611</v>
      </c>
    </row>
    <row r="1587" spans="1:8" x14ac:dyDescent="0.2">
      <c r="A1587" s="3">
        <v>4515</v>
      </c>
      <c r="B1587" s="3" t="s">
        <v>1728</v>
      </c>
      <c r="C1587" s="3" t="s">
        <v>1729</v>
      </c>
      <c r="D1587" s="3" t="s">
        <v>1606</v>
      </c>
      <c r="E1587" s="3" t="str">
        <v>Bosco/Gurin</v>
      </c>
      <c r="G1587" s="21">
        <v>5034</v>
      </c>
      <c r="H1587" s="21" t="s">
        <v>4611</v>
      </c>
    </row>
    <row r="1588" spans="1:8" x14ac:dyDescent="0.2">
      <c r="A1588" s="3">
        <v>4515</v>
      </c>
      <c r="B1588" s="3" t="s">
        <v>1730</v>
      </c>
      <c r="C1588" s="3" t="s">
        <v>1729</v>
      </c>
      <c r="D1588" s="3" t="s">
        <v>1606</v>
      </c>
      <c r="E1588" s="3" t="str">
        <v>Campo (Vallemaggia)</v>
      </c>
      <c r="G1588" s="21">
        <v>5035</v>
      </c>
      <c r="H1588" s="21" t="s">
        <v>4611</v>
      </c>
    </row>
    <row r="1589" spans="1:8" x14ac:dyDescent="0.2">
      <c r="A1589" s="3">
        <v>4523</v>
      </c>
      <c r="B1589" s="3" t="s">
        <v>1731</v>
      </c>
      <c r="C1589" s="3" t="s">
        <v>1732</v>
      </c>
      <c r="D1589" s="3" t="s">
        <v>1606</v>
      </c>
      <c r="E1589" s="3" t="str">
        <v>Cerentino</v>
      </c>
      <c r="G1589" s="21">
        <v>5036</v>
      </c>
      <c r="H1589" s="21" t="s">
        <v>4611</v>
      </c>
    </row>
    <row r="1590" spans="1:8" x14ac:dyDescent="0.2">
      <c r="A1590" s="3">
        <v>4533</v>
      </c>
      <c r="B1590" s="3" t="s">
        <v>1732</v>
      </c>
      <c r="C1590" s="3" t="s">
        <v>1732</v>
      </c>
      <c r="D1590" s="3" t="s">
        <v>1606</v>
      </c>
      <c r="E1590" s="3" t="str">
        <v>Cevio</v>
      </c>
      <c r="G1590" s="21">
        <v>5037</v>
      </c>
      <c r="H1590" s="21" t="s">
        <v>4611</v>
      </c>
    </row>
    <row r="1591" spans="1:8" x14ac:dyDescent="0.2">
      <c r="A1591" s="3">
        <v>4522</v>
      </c>
      <c r="B1591" s="3" t="s">
        <v>1733</v>
      </c>
      <c r="C1591" s="3" t="s">
        <v>1733</v>
      </c>
      <c r="D1591" s="3" t="s">
        <v>1606</v>
      </c>
      <c r="E1591" s="3" t="str">
        <v>Linescio</v>
      </c>
      <c r="G1591" s="21">
        <v>5040</v>
      </c>
      <c r="H1591" s="21" t="s">
        <v>4611</v>
      </c>
    </row>
    <row r="1592" spans="1:8" x14ac:dyDescent="0.2">
      <c r="A1592" s="3">
        <v>2545</v>
      </c>
      <c r="B1592" s="3" t="s">
        <v>1734</v>
      </c>
      <c r="C1592" s="3" t="s">
        <v>1734</v>
      </c>
      <c r="D1592" s="3" t="s">
        <v>1606</v>
      </c>
      <c r="E1592" s="3" t="str">
        <v>Maggia</v>
      </c>
      <c r="G1592" s="21">
        <v>5042</v>
      </c>
      <c r="H1592" s="21" t="s">
        <v>4611</v>
      </c>
    </row>
    <row r="1593" spans="1:8" x14ac:dyDescent="0.2">
      <c r="A1593" s="3">
        <v>4618</v>
      </c>
      <c r="B1593" s="3" t="s">
        <v>1735</v>
      </c>
      <c r="C1593" s="3" t="s">
        <v>1735</v>
      </c>
      <c r="D1593" s="3" t="s">
        <v>1606</v>
      </c>
      <c r="E1593" s="3" t="str">
        <v>Lavizzara</v>
      </c>
      <c r="G1593" s="21">
        <v>5043</v>
      </c>
      <c r="H1593" s="21" t="s">
        <v>4611</v>
      </c>
    </row>
    <row r="1594" spans="1:8" x14ac:dyDescent="0.2">
      <c r="A1594" s="3">
        <v>4658</v>
      </c>
      <c r="B1594" s="3" t="s">
        <v>1736</v>
      </c>
      <c r="C1594" s="3" t="s">
        <v>1737</v>
      </c>
      <c r="D1594" s="3" t="s">
        <v>1606</v>
      </c>
      <c r="E1594" s="3" t="str">
        <v>Avegno Gordevio</v>
      </c>
      <c r="G1594" s="21">
        <v>5044</v>
      </c>
      <c r="H1594" s="21" t="s">
        <v>4611</v>
      </c>
    </row>
    <row r="1595" spans="1:8" x14ac:dyDescent="0.2">
      <c r="A1595" s="3">
        <v>4657</v>
      </c>
      <c r="B1595" s="3" t="s">
        <v>1738</v>
      </c>
      <c r="C1595" s="3" t="s">
        <v>1738</v>
      </c>
      <c r="D1595" s="3" t="s">
        <v>1606</v>
      </c>
      <c r="E1595" s="3" t="str">
        <v>Comunanza Cadenazzo/Monteceneri</v>
      </c>
      <c r="G1595" s="21">
        <v>5046</v>
      </c>
      <c r="H1595" s="21" t="s">
        <v>4611</v>
      </c>
    </row>
    <row r="1596" spans="1:8" x14ac:dyDescent="0.2">
      <c r="A1596" s="3">
        <v>5012</v>
      </c>
      <c r="B1596" s="3" t="s">
        <v>1739</v>
      </c>
      <c r="C1596" s="3" t="s">
        <v>1740</v>
      </c>
      <c r="D1596" s="3" t="s">
        <v>1606</v>
      </c>
      <c r="E1596" s="3" t="str">
        <v>Terre di Pedemonte</v>
      </c>
      <c r="G1596" s="21">
        <v>5053</v>
      </c>
      <c r="H1596" s="21" t="s">
        <v>4611</v>
      </c>
    </row>
    <row r="1597" spans="1:8" x14ac:dyDescent="0.2">
      <c r="A1597" s="3">
        <v>5012</v>
      </c>
      <c r="B1597" s="3" t="s">
        <v>1741</v>
      </c>
      <c r="C1597" s="3" t="s">
        <v>1740</v>
      </c>
      <c r="D1597" s="3" t="s">
        <v>1606</v>
      </c>
      <c r="E1597" s="3" t="str">
        <v>Centovalli</v>
      </c>
      <c r="G1597" s="21">
        <v>5054</v>
      </c>
      <c r="H1597" s="21" t="s">
        <v>4611</v>
      </c>
    </row>
    <row r="1598" spans="1:8" x14ac:dyDescent="0.2">
      <c r="A1598" s="3">
        <v>4629</v>
      </c>
      <c r="B1598" s="3" t="s">
        <v>1742</v>
      </c>
      <c r="C1598" s="3" t="s">
        <v>1742</v>
      </c>
      <c r="D1598" s="3" t="s">
        <v>1606</v>
      </c>
      <c r="E1598" s="3" t="str">
        <v>Gambarogno</v>
      </c>
      <c r="G1598" s="21">
        <v>5056</v>
      </c>
      <c r="H1598" s="21" t="s">
        <v>4611</v>
      </c>
    </row>
    <row r="1599" spans="1:8" x14ac:dyDescent="0.2">
      <c r="A1599" s="3">
        <v>5014</v>
      </c>
      <c r="B1599" s="3" t="s">
        <v>1743</v>
      </c>
      <c r="C1599" s="3" t="s">
        <v>1743</v>
      </c>
      <c r="D1599" s="3" t="s">
        <v>1606</v>
      </c>
      <c r="E1599" s="3" t="str">
        <v>Verzasca</v>
      </c>
      <c r="G1599" s="21">
        <v>5057</v>
      </c>
      <c r="H1599" s="21" t="s">
        <v>4611</v>
      </c>
    </row>
    <row r="1600" spans="1:8" x14ac:dyDescent="0.2">
      <c r="A1600" s="3">
        <v>4617</v>
      </c>
      <c r="B1600" s="3" t="s">
        <v>1744</v>
      </c>
      <c r="C1600" s="3" t="s">
        <v>1744</v>
      </c>
      <c r="D1600" s="3" t="s">
        <v>1606</v>
      </c>
      <c r="E1600" s="3" t="str">
        <v>Aigle</v>
      </c>
      <c r="G1600" s="21">
        <v>5058</v>
      </c>
      <c r="H1600" s="21" t="s">
        <v>4611</v>
      </c>
    </row>
    <row r="1601" spans="1:8" x14ac:dyDescent="0.2">
      <c r="A1601" s="3">
        <v>4614</v>
      </c>
      <c r="B1601" s="3" t="s">
        <v>1745</v>
      </c>
      <c r="C1601" s="3" t="s">
        <v>1745</v>
      </c>
      <c r="D1601" s="3" t="s">
        <v>1606</v>
      </c>
      <c r="E1601" s="3" t="str">
        <v>Bex</v>
      </c>
      <c r="G1601" s="21">
        <v>5062</v>
      </c>
      <c r="H1601" s="21" t="s">
        <v>4604</v>
      </c>
    </row>
    <row r="1602" spans="1:8" x14ac:dyDescent="0.2">
      <c r="A1602" s="3">
        <v>4615</v>
      </c>
      <c r="B1602" s="3" t="s">
        <v>1746</v>
      </c>
      <c r="C1602" s="3" t="s">
        <v>1745</v>
      </c>
      <c r="D1602" s="3" t="s">
        <v>1606</v>
      </c>
      <c r="E1602" s="3" t="str">
        <v>Chessel</v>
      </c>
      <c r="G1602" s="21">
        <v>5063</v>
      </c>
      <c r="H1602" s="21" t="s">
        <v>4604</v>
      </c>
    </row>
    <row r="1603" spans="1:8" x14ac:dyDescent="0.2">
      <c r="A1603" s="3">
        <v>4616</v>
      </c>
      <c r="B1603" s="3" t="s">
        <v>1747</v>
      </c>
      <c r="C1603" s="3" t="s">
        <v>1748</v>
      </c>
      <c r="D1603" s="3" t="s">
        <v>1606</v>
      </c>
      <c r="E1603" s="3" t="str">
        <v>Corbeyrier</v>
      </c>
      <c r="G1603" s="21">
        <v>5064</v>
      </c>
      <c r="H1603" s="21" t="s">
        <v>4604</v>
      </c>
    </row>
    <row r="1604" spans="1:8" x14ac:dyDescent="0.2">
      <c r="A1604" s="3">
        <v>4600</v>
      </c>
      <c r="B1604" s="3" t="s">
        <v>1749</v>
      </c>
      <c r="C1604" s="3" t="s">
        <v>1749</v>
      </c>
      <c r="D1604" s="3" t="s">
        <v>1606</v>
      </c>
      <c r="E1604" s="3" t="str">
        <v>Gryon</v>
      </c>
      <c r="G1604" s="21">
        <v>5070</v>
      </c>
      <c r="H1604" s="21" t="s">
        <v>4604</v>
      </c>
    </row>
    <row r="1605" spans="1:8" x14ac:dyDescent="0.2">
      <c r="A1605" s="3">
        <v>4613</v>
      </c>
      <c r="B1605" s="3" t="s">
        <v>1750</v>
      </c>
      <c r="C1605" s="3" t="s">
        <v>1751</v>
      </c>
      <c r="D1605" s="3" t="s">
        <v>1606</v>
      </c>
      <c r="E1605" s="3" t="str">
        <v>Lavey-Morcles</v>
      </c>
      <c r="G1605" s="21">
        <v>5072</v>
      </c>
      <c r="H1605" s="21" t="s">
        <v>4604</v>
      </c>
    </row>
    <row r="1606" spans="1:8" x14ac:dyDescent="0.2">
      <c r="A1606" s="3">
        <v>5012</v>
      </c>
      <c r="B1606" s="3" t="s">
        <v>1752</v>
      </c>
      <c r="C1606" s="3" t="s">
        <v>1752</v>
      </c>
      <c r="D1606" s="3" t="s">
        <v>1606</v>
      </c>
      <c r="E1606" s="3" t="str">
        <v>Leysin</v>
      </c>
      <c r="G1606" s="21">
        <v>5073</v>
      </c>
      <c r="H1606" s="21" t="s">
        <v>4604</v>
      </c>
    </row>
    <row r="1607" spans="1:8" x14ac:dyDescent="0.2">
      <c r="A1607" s="3">
        <v>4656</v>
      </c>
      <c r="B1607" s="3" t="s">
        <v>1753</v>
      </c>
      <c r="C1607" s="3" t="s">
        <v>1753</v>
      </c>
      <c r="D1607" s="3" t="s">
        <v>1606</v>
      </c>
      <c r="E1607" s="3" t="str">
        <v>Noville</v>
      </c>
      <c r="G1607" s="21">
        <v>5074</v>
      </c>
      <c r="H1607" s="21" t="s">
        <v>4604</v>
      </c>
    </row>
    <row r="1608" spans="1:8" x14ac:dyDescent="0.2">
      <c r="A1608" s="3">
        <v>5746</v>
      </c>
      <c r="B1608" s="3" t="s">
        <v>1754</v>
      </c>
      <c r="C1608" s="3" t="s">
        <v>1755</v>
      </c>
      <c r="D1608" s="3" t="s">
        <v>1606</v>
      </c>
      <c r="E1608" s="3" t="str">
        <v>Ollon</v>
      </c>
      <c r="G1608" s="21">
        <v>5075</v>
      </c>
      <c r="H1608" s="21" t="s">
        <v>4604</v>
      </c>
    </row>
    <row r="1609" spans="1:8" x14ac:dyDescent="0.2">
      <c r="A1609" s="3">
        <v>4612</v>
      </c>
      <c r="B1609" s="3" t="s">
        <v>1756</v>
      </c>
      <c r="C1609" s="3" t="s">
        <v>1757</v>
      </c>
      <c r="D1609" s="3" t="s">
        <v>1606</v>
      </c>
      <c r="E1609" s="3" t="str">
        <v>Ormont-Dessous</v>
      </c>
      <c r="G1609" s="21">
        <v>5076</v>
      </c>
      <c r="H1609" s="21" t="s">
        <v>4604</v>
      </c>
    </row>
    <row r="1610" spans="1:8" x14ac:dyDescent="0.2">
      <c r="A1610" s="3">
        <v>4500</v>
      </c>
      <c r="B1610" s="3" t="s">
        <v>1758</v>
      </c>
      <c r="C1610" s="3" t="s">
        <v>1758</v>
      </c>
      <c r="D1610" s="3" t="s">
        <v>1606</v>
      </c>
      <c r="E1610" s="3" t="str">
        <v>Ormont-Dessus</v>
      </c>
      <c r="G1610" s="21">
        <v>5077</v>
      </c>
      <c r="H1610" s="21" t="s">
        <v>4604</v>
      </c>
    </row>
    <row r="1611" spans="1:8" x14ac:dyDescent="0.2">
      <c r="A1611" s="3">
        <v>4252</v>
      </c>
      <c r="B1611" s="3" t="s">
        <v>1759</v>
      </c>
      <c r="C1611" s="3" t="s">
        <v>1759</v>
      </c>
      <c r="D1611" s="3" t="s">
        <v>1606</v>
      </c>
      <c r="E1611" s="3" t="str">
        <v>Rennaz</v>
      </c>
      <c r="G1611" s="21">
        <v>5078</v>
      </c>
      <c r="H1611" s="21" t="s">
        <v>4604</v>
      </c>
    </row>
    <row r="1612" spans="1:8" x14ac:dyDescent="0.2">
      <c r="A1612" s="3">
        <v>4229</v>
      </c>
      <c r="B1612" s="3" t="s">
        <v>1760</v>
      </c>
      <c r="C1612" s="3" t="s">
        <v>1761</v>
      </c>
      <c r="D1612" s="3" t="s">
        <v>1606</v>
      </c>
      <c r="E1612" s="3" t="str">
        <v>Roche (VD)</v>
      </c>
      <c r="G1612" s="21">
        <v>5079</v>
      </c>
      <c r="H1612" s="21" t="s">
        <v>4604</v>
      </c>
    </row>
    <row r="1613" spans="1:8" x14ac:dyDescent="0.2">
      <c r="A1613" s="3">
        <v>4226</v>
      </c>
      <c r="B1613" s="3" t="s">
        <v>1762</v>
      </c>
      <c r="C1613" s="3" t="s">
        <v>1762</v>
      </c>
      <c r="D1613" s="3" t="s">
        <v>1606</v>
      </c>
      <c r="E1613" s="3" t="str">
        <v>Villeneuve (VD)</v>
      </c>
      <c r="G1613" s="21">
        <v>5080</v>
      </c>
      <c r="H1613" s="21" t="s">
        <v>4604</v>
      </c>
    </row>
    <row r="1614" spans="1:8" x14ac:dyDescent="0.2">
      <c r="A1614" s="3">
        <v>4227</v>
      </c>
      <c r="B1614" s="3" t="s">
        <v>1763</v>
      </c>
      <c r="C1614" s="3" t="s">
        <v>1763</v>
      </c>
      <c r="D1614" s="3" t="s">
        <v>1606</v>
      </c>
      <c r="E1614" s="3" t="str">
        <v>Yvorne</v>
      </c>
      <c r="G1614" s="21">
        <v>5082</v>
      </c>
      <c r="H1614" s="21" t="s">
        <v>4604</v>
      </c>
    </row>
    <row r="1615" spans="1:8" x14ac:dyDescent="0.2">
      <c r="A1615" s="3">
        <v>4228</v>
      </c>
      <c r="B1615" s="3" t="s">
        <v>1764</v>
      </c>
      <c r="C1615" s="3" t="s">
        <v>1764</v>
      </c>
      <c r="D1615" s="3" t="s">
        <v>1606</v>
      </c>
      <c r="E1615" s="3" t="str">
        <v>Aubonne</v>
      </c>
      <c r="G1615" s="21">
        <v>5083</v>
      </c>
      <c r="H1615" s="21" t="s">
        <v>4604</v>
      </c>
    </row>
    <row r="1616" spans="1:8" x14ac:dyDescent="0.2">
      <c r="A1616" s="3">
        <v>4232</v>
      </c>
      <c r="B1616" s="3" t="s">
        <v>1765</v>
      </c>
      <c r="C1616" s="3" t="s">
        <v>1765</v>
      </c>
      <c r="D1616" s="3" t="s">
        <v>1606</v>
      </c>
      <c r="E1616" s="3" t="str">
        <v>Ballens</v>
      </c>
      <c r="G1616" s="21">
        <v>5084</v>
      </c>
      <c r="H1616" s="21" t="s">
        <v>4604</v>
      </c>
    </row>
    <row r="1617" spans="1:8" x14ac:dyDescent="0.2">
      <c r="A1617" s="3">
        <v>4247</v>
      </c>
      <c r="B1617" s="3" t="s">
        <v>1766</v>
      </c>
      <c r="C1617" s="3" t="s">
        <v>1766</v>
      </c>
      <c r="D1617" s="3" t="s">
        <v>1606</v>
      </c>
      <c r="E1617" s="3" t="str">
        <v>Berolle</v>
      </c>
      <c r="G1617" s="21">
        <v>5085</v>
      </c>
      <c r="H1617" s="21" t="s">
        <v>4604</v>
      </c>
    </row>
    <row r="1618" spans="1:8" x14ac:dyDescent="0.2">
      <c r="A1618" s="3">
        <v>4204</v>
      </c>
      <c r="B1618" s="3" t="s">
        <v>1767</v>
      </c>
      <c r="C1618" s="3" t="s">
        <v>1767</v>
      </c>
      <c r="D1618" s="3" t="s">
        <v>1606</v>
      </c>
      <c r="E1618" s="3" t="str">
        <v>Bière</v>
      </c>
      <c r="G1618" s="21">
        <v>5102</v>
      </c>
      <c r="H1618" s="21" t="s">
        <v>4611</v>
      </c>
    </row>
    <row r="1619" spans="1:8" x14ac:dyDescent="0.2">
      <c r="A1619" s="3">
        <v>4245</v>
      </c>
      <c r="B1619" s="3" t="s">
        <v>1768</v>
      </c>
      <c r="C1619" s="3" t="s">
        <v>1768</v>
      </c>
      <c r="D1619" s="3" t="s">
        <v>1606</v>
      </c>
      <c r="E1619" s="3" t="str">
        <v>Bougy-Villars</v>
      </c>
      <c r="G1619" s="21">
        <v>5103</v>
      </c>
      <c r="H1619" s="21" t="s">
        <v>4611</v>
      </c>
    </row>
    <row r="1620" spans="1:8" x14ac:dyDescent="0.2">
      <c r="A1620" s="3">
        <v>4233</v>
      </c>
      <c r="B1620" s="3" t="s">
        <v>1769</v>
      </c>
      <c r="C1620" s="3" t="s">
        <v>1769</v>
      </c>
      <c r="D1620" s="3" t="s">
        <v>1606</v>
      </c>
      <c r="E1620" s="3" t="str">
        <v>Féchy</v>
      </c>
      <c r="G1620" s="21">
        <v>5105</v>
      </c>
      <c r="H1620" s="21" t="s">
        <v>4611</v>
      </c>
    </row>
    <row r="1621" spans="1:8" x14ac:dyDescent="0.2">
      <c r="A1621" s="3">
        <v>4208</v>
      </c>
      <c r="B1621" s="3" t="s">
        <v>1770</v>
      </c>
      <c r="C1621" s="3" t="s">
        <v>1770</v>
      </c>
      <c r="D1621" s="3" t="s">
        <v>1606</v>
      </c>
      <c r="E1621" s="3" t="str">
        <v>Gimel</v>
      </c>
      <c r="G1621" s="21">
        <v>5106</v>
      </c>
      <c r="H1621" s="21" t="s">
        <v>4611</v>
      </c>
    </row>
    <row r="1622" spans="1:8" x14ac:dyDescent="0.2">
      <c r="A1622" s="3">
        <v>4234</v>
      </c>
      <c r="B1622" s="3" t="s">
        <v>1771</v>
      </c>
      <c r="C1622" s="3" t="s">
        <v>1771</v>
      </c>
      <c r="D1622" s="3" t="s">
        <v>1606</v>
      </c>
      <c r="E1622" s="3" t="str">
        <v>Longirod</v>
      </c>
      <c r="G1622" s="21">
        <v>5107</v>
      </c>
      <c r="H1622" s="21" t="s">
        <v>4611</v>
      </c>
    </row>
    <row r="1623" spans="1:8" x14ac:dyDescent="0.2">
      <c r="A1623" s="3">
        <v>4001</v>
      </c>
      <c r="B1623" s="3" t="s">
        <v>1772</v>
      </c>
      <c r="C1623" s="3" t="s">
        <v>1772</v>
      </c>
      <c r="D1623" s="3" t="s">
        <v>1773</v>
      </c>
      <c r="E1623" s="3" t="str">
        <v>Marchissy</v>
      </c>
      <c r="G1623" s="21">
        <v>5108</v>
      </c>
      <c r="H1623" s="21" t="s">
        <v>4611</v>
      </c>
    </row>
    <row r="1624" spans="1:8" x14ac:dyDescent="0.2">
      <c r="A1624" s="3">
        <v>4031</v>
      </c>
      <c r="B1624" s="3" t="s">
        <v>1772</v>
      </c>
      <c r="C1624" s="3" t="s">
        <v>1772</v>
      </c>
      <c r="D1624" s="3" t="s">
        <v>1773</v>
      </c>
      <c r="E1624" s="3" t="str">
        <v>Mollens (VD)</v>
      </c>
      <c r="G1624" s="21">
        <v>5112</v>
      </c>
      <c r="H1624" s="21" t="s">
        <v>4611</v>
      </c>
    </row>
    <row r="1625" spans="1:8" x14ac:dyDescent="0.2">
      <c r="A1625" s="3">
        <v>4031</v>
      </c>
      <c r="B1625" s="3" t="s">
        <v>1772</v>
      </c>
      <c r="C1625" s="3" t="s">
        <v>1772</v>
      </c>
      <c r="D1625" s="3" t="s">
        <v>1773</v>
      </c>
      <c r="E1625" s="3" t="str">
        <v>Saint-George</v>
      </c>
      <c r="G1625" s="21">
        <v>5113</v>
      </c>
      <c r="H1625" s="21" t="s">
        <v>4611</v>
      </c>
    </row>
    <row r="1626" spans="1:8" x14ac:dyDescent="0.2">
      <c r="A1626" s="3">
        <v>4051</v>
      </c>
      <c r="B1626" s="3" t="s">
        <v>1772</v>
      </c>
      <c r="C1626" s="3" t="s">
        <v>1772</v>
      </c>
      <c r="D1626" s="3" t="s">
        <v>1773</v>
      </c>
      <c r="E1626" s="3" t="str">
        <v>Saint-Livres</v>
      </c>
      <c r="G1626" s="21">
        <v>5116</v>
      </c>
      <c r="H1626" s="21" t="s">
        <v>4611</v>
      </c>
    </row>
    <row r="1627" spans="1:8" x14ac:dyDescent="0.2">
      <c r="A1627" s="3">
        <v>4052</v>
      </c>
      <c r="B1627" s="3" t="s">
        <v>1772</v>
      </c>
      <c r="C1627" s="3" t="s">
        <v>1772</v>
      </c>
      <c r="D1627" s="3" t="s">
        <v>1773</v>
      </c>
      <c r="E1627" s="3" t="str">
        <v>Saint-Oyens</v>
      </c>
      <c r="G1627" s="21">
        <v>5200</v>
      </c>
      <c r="H1627" s="21" t="s">
        <v>4611</v>
      </c>
    </row>
    <row r="1628" spans="1:8" x14ac:dyDescent="0.2">
      <c r="A1628" s="3">
        <v>4052</v>
      </c>
      <c r="B1628" s="3" t="s">
        <v>1772</v>
      </c>
      <c r="C1628" s="3" t="s">
        <v>1772</v>
      </c>
      <c r="D1628" s="3" t="s">
        <v>1773</v>
      </c>
      <c r="E1628" s="3" t="str">
        <v>Saubraz</v>
      </c>
      <c r="G1628" s="21">
        <v>5210</v>
      </c>
      <c r="H1628" s="21" t="s">
        <v>4611</v>
      </c>
    </row>
    <row r="1629" spans="1:8" x14ac:dyDescent="0.2">
      <c r="A1629" s="3">
        <v>4053</v>
      </c>
      <c r="B1629" s="3" t="s">
        <v>1772</v>
      </c>
      <c r="C1629" s="3" t="s">
        <v>1772</v>
      </c>
      <c r="D1629" s="3" t="s">
        <v>1773</v>
      </c>
      <c r="E1629" s="3" t="str">
        <v>Avenches</v>
      </c>
      <c r="G1629" s="21">
        <v>5212</v>
      </c>
      <c r="H1629" s="21" t="s">
        <v>4611</v>
      </c>
    </row>
    <row r="1630" spans="1:8" x14ac:dyDescent="0.2">
      <c r="A1630" s="3">
        <v>4054</v>
      </c>
      <c r="B1630" s="3" t="s">
        <v>1772</v>
      </c>
      <c r="C1630" s="3" t="s">
        <v>1772</v>
      </c>
      <c r="D1630" s="3" t="s">
        <v>1773</v>
      </c>
      <c r="E1630" s="3" t="str">
        <v>Cudrefin</v>
      </c>
      <c r="G1630" s="21">
        <v>5213</v>
      </c>
      <c r="H1630" s="21" t="s">
        <v>4611</v>
      </c>
    </row>
    <row r="1631" spans="1:8" x14ac:dyDescent="0.2">
      <c r="A1631" s="3">
        <v>4055</v>
      </c>
      <c r="B1631" s="3" t="s">
        <v>1772</v>
      </c>
      <c r="C1631" s="3" t="s">
        <v>1772</v>
      </c>
      <c r="D1631" s="3" t="s">
        <v>1773</v>
      </c>
      <c r="E1631" s="3" t="str">
        <v>Faoug</v>
      </c>
      <c r="G1631" s="21">
        <v>5222</v>
      </c>
      <c r="H1631" s="21" t="s">
        <v>4611</v>
      </c>
    </row>
    <row r="1632" spans="1:8" x14ac:dyDescent="0.2">
      <c r="A1632" s="3">
        <v>4056</v>
      </c>
      <c r="B1632" s="3" t="s">
        <v>1772</v>
      </c>
      <c r="C1632" s="3" t="s">
        <v>1772</v>
      </c>
      <c r="D1632" s="3" t="s">
        <v>1773</v>
      </c>
      <c r="E1632" s="3" t="str">
        <v>Vully-les-Lacs</v>
      </c>
      <c r="G1632" s="21">
        <v>5223</v>
      </c>
      <c r="H1632" s="21" t="s">
        <v>4611</v>
      </c>
    </row>
    <row r="1633" spans="1:8" x14ac:dyDescent="0.2">
      <c r="A1633" s="3">
        <v>4057</v>
      </c>
      <c r="B1633" s="3" t="s">
        <v>1772</v>
      </c>
      <c r="C1633" s="3" t="s">
        <v>1772</v>
      </c>
      <c r="D1633" s="3" t="s">
        <v>1773</v>
      </c>
      <c r="E1633" s="3" t="str">
        <v>Bettens</v>
      </c>
      <c r="G1633" s="21">
        <v>5225</v>
      </c>
      <c r="H1633" s="21" t="s">
        <v>4611</v>
      </c>
    </row>
    <row r="1634" spans="1:8" x14ac:dyDescent="0.2">
      <c r="A1634" s="3">
        <v>4058</v>
      </c>
      <c r="B1634" s="3" t="s">
        <v>1772</v>
      </c>
      <c r="C1634" s="3" t="s">
        <v>1772</v>
      </c>
      <c r="D1634" s="3" t="s">
        <v>1773</v>
      </c>
      <c r="E1634" s="3" t="str">
        <v>Bournens</v>
      </c>
      <c r="G1634" s="21">
        <v>5233</v>
      </c>
      <c r="H1634" s="21" t="s">
        <v>4612</v>
      </c>
    </row>
    <row r="1635" spans="1:8" x14ac:dyDescent="0.2">
      <c r="A1635" s="3">
        <v>4059</v>
      </c>
      <c r="B1635" s="3" t="s">
        <v>1772</v>
      </c>
      <c r="C1635" s="3" t="s">
        <v>1772</v>
      </c>
      <c r="D1635" s="3" t="s">
        <v>1773</v>
      </c>
      <c r="E1635" s="3" t="str">
        <v>Boussens</v>
      </c>
      <c r="G1635" s="21">
        <v>5234</v>
      </c>
      <c r="H1635" s="21" t="s">
        <v>4611</v>
      </c>
    </row>
    <row r="1636" spans="1:8" x14ac:dyDescent="0.2">
      <c r="A1636" s="3">
        <v>4126</v>
      </c>
      <c r="B1636" s="3" t="s">
        <v>1774</v>
      </c>
      <c r="C1636" s="3" t="s">
        <v>1774</v>
      </c>
      <c r="D1636" s="3" t="s">
        <v>1773</v>
      </c>
      <c r="E1636" s="3" t="str">
        <v>La Chaux (Cossonay)</v>
      </c>
      <c r="G1636" s="21">
        <v>5235</v>
      </c>
      <c r="H1636" s="21" t="s">
        <v>4611</v>
      </c>
    </row>
    <row r="1637" spans="1:8" x14ac:dyDescent="0.2">
      <c r="A1637" s="3">
        <v>4125</v>
      </c>
      <c r="B1637" s="3" t="s">
        <v>1775</v>
      </c>
      <c r="C1637" s="3" t="s">
        <v>1775</v>
      </c>
      <c r="D1637" s="3" t="s">
        <v>1773</v>
      </c>
      <c r="E1637" s="3" t="str">
        <v>Chavannes-le-Veyron</v>
      </c>
      <c r="G1637" s="21">
        <v>5236</v>
      </c>
      <c r="H1637" s="21" t="s">
        <v>4611</v>
      </c>
    </row>
    <row r="1638" spans="1:8" x14ac:dyDescent="0.2">
      <c r="A1638" s="3">
        <v>4147</v>
      </c>
      <c r="B1638" s="3" t="s">
        <v>1776</v>
      </c>
      <c r="C1638" s="3" t="s">
        <v>1777</v>
      </c>
      <c r="D1638" s="3" t="s">
        <v>1778</v>
      </c>
      <c r="E1638" s="3" t="str">
        <v>Chevilly</v>
      </c>
      <c r="G1638" s="21">
        <v>5237</v>
      </c>
      <c r="H1638" s="21" t="s">
        <v>4604</v>
      </c>
    </row>
    <row r="1639" spans="1:8" x14ac:dyDescent="0.2">
      <c r="A1639" s="3">
        <v>4123</v>
      </c>
      <c r="B1639" s="3" t="s">
        <v>1779</v>
      </c>
      <c r="C1639" s="3" t="s">
        <v>1779</v>
      </c>
      <c r="D1639" s="3" t="s">
        <v>1778</v>
      </c>
      <c r="E1639" s="3" t="str">
        <v>Cossonay</v>
      </c>
      <c r="G1639" s="21">
        <v>5242</v>
      </c>
      <c r="H1639" s="21" t="s">
        <v>4611</v>
      </c>
    </row>
    <row r="1640" spans="1:8" x14ac:dyDescent="0.2">
      <c r="A1640" s="3">
        <v>4144</v>
      </c>
      <c r="B1640" s="3" t="s">
        <v>1780</v>
      </c>
      <c r="C1640" s="3" t="s">
        <v>1780</v>
      </c>
      <c r="D1640" s="3" t="s">
        <v>1778</v>
      </c>
      <c r="E1640" s="3" t="str">
        <v>Cuarnens</v>
      </c>
      <c r="G1640" s="21">
        <v>5243</v>
      </c>
      <c r="H1640" s="21" t="s">
        <v>4611</v>
      </c>
    </row>
    <row r="1641" spans="1:8" x14ac:dyDescent="0.2">
      <c r="A1641" s="3">
        <v>4105</v>
      </c>
      <c r="B1641" s="3" t="s">
        <v>1781</v>
      </c>
      <c r="C1641" s="3" t="s">
        <v>1782</v>
      </c>
      <c r="D1641" s="3" t="s">
        <v>1778</v>
      </c>
      <c r="E1641" s="3" t="str">
        <v>Daillens</v>
      </c>
      <c r="G1641" s="21">
        <v>5244</v>
      </c>
      <c r="H1641" s="21" t="s">
        <v>4611</v>
      </c>
    </row>
    <row r="1642" spans="1:8" x14ac:dyDescent="0.2">
      <c r="A1642" s="3">
        <v>4101</v>
      </c>
      <c r="B1642" s="3" t="s">
        <v>1783</v>
      </c>
      <c r="C1642" s="3" t="s">
        <v>1784</v>
      </c>
      <c r="D1642" s="3" t="s">
        <v>1778</v>
      </c>
      <c r="E1642" s="3" t="str">
        <v>Dizy</v>
      </c>
      <c r="G1642" s="21">
        <v>5245</v>
      </c>
      <c r="H1642" s="21" t="s">
        <v>4611</v>
      </c>
    </row>
    <row r="1643" spans="1:8" x14ac:dyDescent="0.2">
      <c r="A1643" s="3">
        <v>4102</v>
      </c>
      <c r="B1643" s="3" t="s">
        <v>1784</v>
      </c>
      <c r="C1643" s="3" t="s">
        <v>1784</v>
      </c>
      <c r="D1643" s="3" t="s">
        <v>1778</v>
      </c>
      <c r="E1643" s="3" t="str">
        <v>Eclépens</v>
      </c>
      <c r="G1643" s="21">
        <v>5246</v>
      </c>
      <c r="H1643" s="21" t="s">
        <v>4611</v>
      </c>
    </row>
    <row r="1644" spans="1:8" x14ac:dyDescent="0.2">
      <c r="A1644" s="3">
        <v>4127</v>
      </c>
      <c r="B1644" s="3" t="s">
        <v>1785</v>
      </c>
      <c r="C1644" s="3" t="s">
        <v>1785</v>
      </c>
      <c r="D1644" s="3" t="s">
        <v>1778</v>
      </c>
      <c r="E1644" s="3" t="str">
        <v>Ferreyres</v>
      </c>
      <c r="G1644" s="21">
        <v>5272</v>
      </c>
      <c r="H1644" s="21" t="s">
        <v>4604</v>
      </c>
    </row>
    <row r="1645" spans="1:8" x14ac:dyDescent="0.2">
      <c r="A1645" s="3">
        <v>4103</v>
      </c>
      <c r="B1645" s="3" t="s">
        <v>1786</v>
      </c>
      <c r="C1645" s="3" t="s">
        <v>1786</v>
      </c>
      <c r="D1645" s="3" t="s">
        <v>1778</v>
      </c>
      <c r="E1645" s="3" t="str">
        <v>Gollion</v>
      </c>
      <c r="G1645" s="21">
        <v>5273</v>
      </c>
      <c r="H1645" s="21" t="s">
        <v>4604</v>
      </c>
    </row>
    <row r="1646" spans="1:8" x14ac:dyDescent="0.2">
      <c r="A1646" s="3">
        <v>4107</v>
      </c>
      <c r="B1646" s="3" t="s">
        <v>1787</v>
      </c>
      <c r="C1646" s="3" t="s">
        <v>1787</v>
      </c>
      <c r="D1646" s="3" t="s">
        <v>1778</v>
      </c>
      <c r="E1646" s="3" t="str">
        <v>Grancy</v>
      </c>
      <c r="G1646" s="21">
        <v>5274</v>
      </c>
      <c r="H1646" s="21" t="s">
        <v>4604</v>
      </c>
    </row>
    <row r="1647" spans="1:8" x14ac:dyDescent="0.2">
      <c r="A1647" s="3">
        <v>4142</v>
      </c>
      <c r="B1647" s="3" t="s">
        <v>1788</v>
      </c>
      <c r="C1647" s="3" t="s">
        <v>1788</v>
      </c>
      <c r="D1647" s="3" t="s">
        <v>1778</v>
      </c>
      <c r="E1647" s="3" t="str">
        <v>L'Isle</v>
      </c>
      <c r="G1647" s="21">
        <v>5275</v>
      </c>
      <c r="H1647" s="21" t="s">
        <v>4604</v>
      </c>
    </row>
    <row r="1648" spans="1:8" x14ac:dyDescent="0.2">
      <c r="A1648" s="3">
        <v>4132</v>
      </c>
      <c r="B1648" s="3" t="s">
        <v>1789</v>
      </c>
      <c r="C1648" s="3" t="s">
        <v>1789</v>
      </c>
      <c r="D1648" s="3" t="s">
        <v>1778</v>
      </c>
      <c r="E1648" s="3" t="str">
        <v>Lussery-Villars</v>
      </c>
      <c r="G1648" s="21">
        <v>5276</v>
      </c>
      <c r="H1648" s="21" t="s">
        <v>4604</v>
      </c>
    </row>
    <row r="1649" spans="1:8" x14ac:dyDescent="0.2">
      <c r="A1649" s="3">
        <v>4104</v>
      </c>
      <c r="B1649" s="3" t="s">
        <v>1790</v>
      </c>
      <c r="C1649" s="3" t="s">
        <v>1791</v>
      </c>
      <c r="D1649" s="3" t="s">
        <v>1778</v>
      </c>
      <c r="E1649" s="3" t="str">
        <v>Mauraz</v>
      </c>
      <c r="G1649" s="21">
        <v>5277</v>
      </c>
      <c r="H1649" s="21" t="s">
        <v>4604</v>
      </c>
    </row>
    <row r="1650" spans="1:8" x14ac:dyDescent="0.2">
      <c r="A1650" s="3">
        <v>4148</v>
      </c>
      <c r="B1650" s="3" t="s">
        <v>1792</v>
      </c>
      <c r="C1650" s="3" t="s">
        <v>1792</v>
      </c>
      <c r="D1650" s="3" t="s">
        <v>1778</v>
      </c>
      <c r="E1650" s="3" t="str">
        <v>Mex (VD)</v>
      </c>
      <c r="G1650" s="21">
        <v>5300</v>
      </c>
      <c r="H1650" s="21" t="s">
        <v>4612</v>
      </c>
    </row>
    <row r="1651" spans="1:8" x14ac:dyDescent="0.2">
      <c r="A1651" s="3">
        <v>4153</v>
      </c>
      <c r="B1651" s="3" t="s">
        <v>1793</v>
      </c>
      <c r="C1651" s="3" t="s">
        <v>1794</v>
      </c>
      <c r="D1651" s="3" t="s">
        <v>1778</v>
      </c>
      <c r="E1651" s="3" t="str">
        <v>Moiry</v>
      </c>
      <c r="G1651" s="21">
        <v>5301</v>
      </c>
      <c r="H1651" s="21" t="s">
        <v>4612</v>
      </c>
    </row>
    <row r="1652" spans="1:8" x14ac:dyDescent="0.2">
      <c r="A1652" s="3">
        <v>4124</v>
      </c>
      <c r="B1652" s="3" t="s">
        <v>1795</v>
      </c>
      <c r="C1652" s="3" t="s">
        <v>1795</v>
      </c>
      <c r="D1652" s="3" t="s">
        <v>1778</v>
      </c>
      <c r="E1652" s="3" t="str">
        <v>Mont-la-Ville</v>
      </c>
      <c r="G1652" s="21">
        <v>5303</v>
      </c>
      <c r="H1652" s="21" t="s">
        <v>4612</v>
      </c>
    </row>
    <row r="1653" spans="1:8" x14ac:dyDescent="0.2">
      <c r="A1653" s="3">
        <v>4106</v>
      </c>
      <c r="B1653" s="3" t="s">
        <v>1796</v>
      </c>
      <c r="C1653" s="3" t="s">
        <v>1796</v>
      </c>
      <c r="D1653" s="3" t="s">
        <v>1778</v>
      </c>
      <c r="E1653" s="3" t="str">
        <v>Montricher</v>
      </c>
      <c r="G1653" s="21">
        <v>5304</v>
      </c>
      <c r="H1653" s="21" t="s">
        <v>4612</v>
      </c>
    </row>
    <row r="1654" spans="1:8" x14ac:dyDescent="0.2">
      <c r="A1654" s="3">
        <v>4223</v>
      </c>
      <c r="B1654" s="3" t="s">
        <v>1797</v>
      </c>
      <c r="C1654" s="3" t="s">
        <v>1797</v>
      </c>
      <c r="D1654" s="3" t="s">
        <v>1778</v>
      </c>
      <c r="E1654" s="3" t="str">
        <v>Orny</v>
      </c>
      <c r="G1654" s="21">
        <v>5305</v>
      </c>
      <c r="H1654" s="21" t="s">
        <v>4612</v>
      </c>
    </row>
    <row r="1655" spans="1:8" x14ac:dyDescent="0.2">
      <c r="A1655" s="3">
        <v>4225</v>
      </c>
      <c r="B1655" s="3" t="s">
        <v>1798</v>
      </c>
      <c r="C1655" s="3" t="s">
        <v>1798</v>
      </c>
      <c r="D1655" s="3" t="s">
        <v>1778</v>
      </c>
      <c r="E1655" s="3" t="str">
        <v>Penthalaz</v>
      </c>
      <c r="G1655" s="21">
        <v>5306</v>
      </c>
      <c r="H1655" s="21" t="s">
        <v>4612</v>
      </c>
    </row>
    <row r="1656" spans="1:8" x14ac:dyDescent="0.2">
      <c r="A1656" s="3">
        <v>4117</v>
      </c>
      <c r="B1656" s="3" t="s">
        <v>1799</v>
      </c>
      <c r="C1656" s="3" t="s">
        <v>1799</v>
      </c>
      <c r="D1656" s="3" t="s">
        <v>1778</v>
      </c>
      <c r="E1656" s="3" t="str">
        <v>Penthaz</v>
      </c>
      <c r="G1656" s="21">
        <v>5312</v>
      </c>
      <c r="H1656" s="21" t="s">
        <v>4612</v>
      </c>
    </row>
    <row r="1657" spans="1:8" x14ac:dyDescent="0.2">
      <c r="A1657" s="3">
        <v>4243</v>
      </c>
      <c r="B1657" s="3" t="s">
        <v>1800</v>
      </c>
      <c r="C1657" s="3" t="s">
        <v>1800</v>
      </c>
      <c r="D1657" s="3" t="s">
        <v>1778</v>
      </c>
      <c r="E1657" s="3" t="str">
        <v>Pompaples</v>
      </c>
      <c r="G1657" s="21">
        <v>5313</v>
      </c>
      <c r="H1657" s="21" t="s">
        <v>4612</v>
      </c>
    </row>
    <row r="1658" spans="1:8" x14ac:dyDescent="0.2">
      <c r="A1658" s="3">
        <v>4202</v>
      </c>
      <c r="B1658" s="3" t="s">
        <v>1801</v>
      </c>
      <c r="C1658" s="3" t="s">
        <v>1801</v>
      </c>
      <c r="D1658" s="3" t="s">
        <v>1778</v>
      </c>
      <c r="E1658" s="3" t="str">
        <v>La Sarraz</v>
      </c>
      <c r="G1658" s="21">
        <v>5314</v>
      </c>
      <c r="H1658" s="21" t="s">
        <v>4612</v>
      </c>
    </row>
    <row r="1659" spans="1:8" x14ac:dyDescent="0.2">
      <c r="A1659" s="3">
        <v>4203</v>
      </c>
      <c r="B1659" s="3" t="s">
        <v>1802</v>
      </c>
      <c r="C1659" s="3" t="s">
        <v>1802</v>
      </c>
      <c r="D1659" s="3" t="s">
        <v>1778</v>
      </c>
      <c r="E1659" s="3" t="str">
        <v>Senarclens</v>
      </c>
      <c r="G1659" s="21">
        <v>5315</v>
      </c>
      <c r="H1659" s="21" t="s">
        <v>4612</v>
      </c>
    </row>
    <row r="1660" spans="1:8" x14ac:dyDescent="0.2">
      <c r="A1660" s="3">
        <v>4242</v>
      </c>
      <c r="B1660" s="3" t="s">
        <v>1803</v>
      </c>
      <c r="C1660" s="3" t="s">
        <v>1803</v>
      </c>
      <c r="D1660" s="3" t="s">
        <v>1778</v>
      </c>
      <c r="E1660" s="3" t="str">
        <v>Sullens</v>
      </c>
      <c r="G1660" s="21">
        <v>5316</v>
      </c>
      <c r="H1660" s="21" t="s">
        <v>4612</v>
      </c>
    </row>
    <row r="1661" spans="1:8" x14ac:dyDescent="0.2">
      <c r="A1661" s="3">
        <v>4253</v>
      </c>
      <c r="B1661" s="3" t="s">
        <v>1804</v>
      </c>
      <c r="C1661" s="3" t="s">
        <v>1804</v>
      </c>
      <c r="D1661" s="3" t="s">
        <v>1778</v>
      </c>
      <c r="E1661" s="3" t="str">
        <v>Vufflens-la-Ville</v>
      </c>
      <c r="G1661" s="21">
        <v>5317</v>
      </c>
      <c r="H1661" s="21" t="s">
        <v>4604</v>
      </c>
    </row>
    <row r="1662" spans="1:8" x14ac:dyDescent="0.2">
      <c r="A1662" s="3">
        <v>4254</v>
      </c>
      <c r="B1662" s="3" t="s">
        <v>1805</v>
      </c>
      <c r="C1662" s="3" t="s">
        <v>1804</v>
      </c>
      <c r="D1662" s="3" t="s">
        <v>1778</v>
      </c>
      <c r="E1662" s="3" t="str">
        <v>Assens</v>
      </c>
      <c r="G1662" s="21">
        <v>5318</v>
      </c>
      <c r="H1662" s="21" t="s">
        <v>4611</v>
      </c>
    </row>
    <row r="1663" spans="1:8" x14ac:dyDescent="0.2">
      <c r="A1663" s="3">
        <v>4224</v>
      </c>
      <c r="B1663" s="3" t="s">
        <v>1806</v>
      </c>
      <c r="C1663" s="3" t="s">
        <v>1806</v>
      </c>
      <c r="D1663" s="3" t="s">
        <v>1778</v>
      </c>
      <c r="E1663" s="3" t="str">
        <v>Bercher</v>
      </c>
      <c r="G1663" s="21">
        <v>5322</v>
      </c>
      <c r="H1663" s="21" t="s">
        <v>4612</v>
      </c>
    </row>
    <row r="1664" spans="1:8" x14ac:dyDescent="0.2">
      <c r="A1664" s="3">
        <v>2814</v>
      </c>
      <c r="B1664" s="3" t="s">
        <v>1807</v>
      </c>
      <c r="C1664" s="3" t="s">
        <v>1807</v>
      </c>
      <c r="D1664" s="3" t="s">
        <v>1778</v>
      </c>
      <c r="E1664" s="3" t="str">
        <v>Bottens</v>
      </c>
      <c r="G1664" s="21">
        <v>5323</v>
      </c>
      <c r="H1664" s="21" t="s">
        <v>4612</v>
      </c>
    </row>
    <row r="1665" spans="1:8" x14ac:dyDescent="0.2">
      <c r="A1665" s="3">
        <v>4244</v>
      </c>
      <c r="B1665" s="3" t="s">
        <v>1808</v>
      </c>
      <c r="C1665" s="3" t="s">
        <v>1808</v>
      </c>
      <c r="D1665" s="3" t="s">
        <v>1778</v>
      </c>
      <c r="E1665" s="3" t="str">
        <v>Bretigny-sur-Morrens</v>
      </c>
      <c r="G1665" s="21">
        <v>5324</v>
      </c>
      <c r="H1665" s="21" t="s">
        <v>4604</v>
      </c>
    </row>
    <row r="1666" spans="1:8" x14ac:dyDescent="0.2">
      <c r="A1666" s="3">
        <v>4246</v>
      </c>
      <c r="B1666" s="3" t="s">
        <v>1809</v>
      </c>
      <c r="C1666" s="3" t="s">
        <v>1810</v>
      </c>
      <c r="D1666" s="3" t="s">
        <v>1778</v>
      </c>
      <c r="E1666" s="3" t="str">
        <v>Cugy (VD)</v>
      </c>
      <c r="G1666" s="21">
        <v>5325</v>
      </c>
      <c r="H1666" s="21" t="s">
        <v>4604</v>
      </c>
    </row>
    <row r="1667" spans="1:8" x14ac:dyDescent="0.2">
      <c r="A1667" s="3">
        <v>4222</v>
      </c>
      <c r="B1667" s="3" t="s">
        <v>1811</v>
      </c>
      <c r="C1667" s="3" t="s">
        <v>1811</v>
      </c>
      <c r="D1667" s="3" t="s">
        <v>1778</v>
      </c>
      <c r="E1667" s="3" t="str">
        <v>Echallens</v>
      </c>
      <c r="G1667" s="21">
        <v>5326</v>
      </c>
      <c r="H1667" s="21" t="s">
        <v>4604</v>
      </c>
    </row>
    <row r="1668" spans="1:8" x14ac:dyDescent="0.2">
      <c r="A1668" s="3">
        <v>4422</v>
      </c>
      <c r="B1668" s="3" t="s">
        <v>1812</v>
      </c>
      <c r="C1668" s="3" t="s">
        <v>1812</v>
      </c>
      <c r="D1668" s="3" t="s">
        <v>1778</v>
      </c>
      <c r="E1668" s="3" t="str">
        <v>Essertines-sur-Yverdon</v>
      </c>
      <c r="G1668" s="21">
        <v>5330</v>
      </c>
      <c r="H1668" s="21" t="s">
        <v>4612</v>
      </c>
    </row>
    <row r="1669" spans="1:8" x14ac:dyDescent="0.2">
      <c r="A1669" s="3">
        <v>4302</v>
      </c>
      <c r="B1669" s="3" t="s">
        <v>1813</v>
      </c>
      <c r="C1669" s="3" t="s">
        <v>1814</v>
      </c>
      <c r="D1669" s="3" t="s">
        <v>1778</v>
      </c>
      <c r="E1669" s="3" t="str">
        <v>Etagnières</v>
      </c>
      <c r="G1669" s="21">
        <v>5332</v>
      </c>
      <c r="H1669" s="21" t="s">
        <v>4612</v>
      </c>
    </row>
    <row r="1670" spans="1:8" x14ac:dyDescent="0.2">
      <c r="A1670" s="3">
        <v>4416</v>
      </c>
      <c r="B1670" s="3" t="s">
        <v>1815</v>
      </c>
      <c r="C1670" s="3" t="s">
        <v>1815</v>
      </c>
      <c r="D1670" s="3" t="s">
        <v>1778</v>
      </c>
      <c r="E1670" s="3" t="str">
        <v>Fey</v>
      </c>
      <c r="G1670" s="21">
        <v>5333</v>
      </c>
      <c r="H1670" s="21" t="s">
        <v>4612</v>
      </c>
    </row>
    <row r="1671" spans="1:8" x14ac:dyDescent="0.2">
      <c r="A1671" s="3">
        <v>4402</v>
      </c>
      <c r="B1671" s="3" t="s">
        <v>1816</v>
      </c>
      <c r="C1671" s="3" t="s">
        <v>1816</v>
      </c>
      <c r="D1671" s="3" t="s">
        <v>1778</v>
      </c>
      <c r="E1671" s="3" t="str">
        <v>Froideville</v>
      </c>
      <c r="G1671" s="21">
        <v>5334</v>
      </c>
      <c r="H1671" s="21" t="s">
        <v>4612</v>
      </c>
    </row>
    <row r="1672" spans="1:8" x14ac:dyDescent="0.2">
      <c r="A1672" s="3">
        <v>4414</v>
      </c>
      <c r="B1672" s="3" t="s">
        <v>1817</v>
      </c>
      <c r="C1672" s="3" t="s">
        <v>1817</v>
      </c>
      <c r="D1672" s="3" t="s">
        <v>1778</v>
      </c>
      <c r="E1672" s="3" t="str">
        <v>Morrens (VD)</v>
      </c>
      <c r="G1672" s="21">
        <v>5400</v>
      </c>
      <c r="H1672" s="21" t="s">
        <v>4612</v>
      </c>
    </row>
    <row r="1673" spans="1:8" x14ac:dyDescent="0.2">
      <c r="A1673" s="3">
        <v>4304</v>
      </c>
      <c r="B1673" s="3" t="s">
        <v>1818</v>
      </c>
      <c r="C1673" s="3" t="s">
        <v>1818</v>
      </c>
      <c r="D1673" s="3" t="s">
        <v>1778</v>
      </c>
      <c r="E1673" s="3" t="str">
        <v>Oulens-sous-Echallens</v>
      </c>
      <c r="G1673" s="21">
        <v>5404</v>
      </c>
      <c r="H1673" s="21" t="s">
        <v>4612</v>
      </c>
    </row>
    <row r="1674" spans="1:8" x14ac:dyDescent="0.2">
      <c r="A1674" s="3">
        <v>4423</v>
      </c>
      <c r="B1674" s="3" t="s">
        <v>1819</v>
      </c>
      <c r="C1674" s="3" t="s">
        <v>1819</v>
      </c>
      <c r="D1674" s="3" t="s">
        <v>1778</v>
      </c>
      <c r="E1674" s="3" t="str">
        <v>Pailly</v>
      </c>
      <c r="G1674" s="21">
        <v>5405</v>
      </c>
      <c r="H1674" s="21" t="s">
        <v>4612</v>
      </c>
    </row>
    <row r="1675" spans="1:8" x14ac:dyDescent="0.2">
      <c r="A1675" s="3">
        <v>4415</v>
      </c>
      <c r="B1675" s="3" t="s">
        <v>1820</v>
      </c>
      <c r="C1675" s="3" t="s">
        <v>1820</v>
      </c>
      <c r="D1675" s="3" t="s">
        <v>1778</v>
      </c>
      <c r="E1675" s="3" t="str">
        <v>Penthéréaz</v>
      </c>
      <c r="G1675" s="21">
        <v>5406</v>
      </c>
      <c r="H1675" s="21" t="s">
        <v>4611</v>
      </c>
    </row>
    <row r="1676" spans="1:8" x14ac:dyDescent="0.2">
      <c r="A1676" s="3">
        <v>4410</v>
      </c>
      <c r="B1676" s="3" t="s">
        <v>1821</v>
      </c>
      <c r="C1676" s="3" t="s">
        <v>1821</v>
      </c>
      <c r="D1676" s="3" t="s">
        <v>1778</v>
      </c>
      <c r="E1676" s="3" t="str">
        <v>Poliez-Pittet</v>
      </c>
      <c r="G1676" s="21">
        <v>5408</v>
      </c>
      <c r="H1676" s="21" t="s">
        <v>4612</v>
      </c>
    </row>
    <row r="1677" spans="1:8" x14ac:dyDescent="0.2">
      <c r="A1677" s="3">
        <v>4419</v>
      </c>
      <c r="B1677" s="3" t="s">
        <v>1822</v>
      </c>
      <c r="C1677" s="3" t="s">
        <v>1822</v>
      </c>
      <c r="D1677" s="3" t="s">
        <v>1778</v>
      </c>
      <c r="E1677" s="3" t="str">
        <v>Rueyres</v>
      </c>
      <c r="G1677" s="21">
        <v>5412</v>
      </c>
      <c r="H1677" s="21" t="s">
        <v>4611</v>
      </c>
    </row>
    <row r="1678" spans="1:8" x14ac:dyDescent="0.2">
      <c r="A1678" s="3">
        <v>4133</v>
      </c>
      <c r="B1678" s="3" t="s">
        <v>1823</v>
      </c>
      <c r="C1678" s="3" t="s">
        <v>1823</v>
      </c>
      <c r="D1678" s="3" t="s">
        <v>1778</v>
      </c>
      <c r="E1678" s="3" t="str">
        <v>Saint-Barthélemy (VD)</v>
      </c>
      <c r="G1678" s="21">
        <v>5413</v>
      </c>
      <c r="H1678" s="21" t="s">
        <v>4611</v>
      </c>
    </row>
    <row r="1679" spans="1:8" x14ac:dyDescent="0.2">
      <c r="A1679" s="3">
        <v>4433</v>
      </c>
      <c r="B1679" s="3" t="s">
        <v>1824</v>
      </c>
      <c r="C1679" s="3" t="s">
        <v>1824</v>
      </c>
      <c r="D1679" s="3" t="s">
        <v>1778</v>
      </c>
      <c r="E1679" s="3" t="str">
        <v>Villars-le-Terroir</v>
      </c>
      <c r="G1679" s="21">
        <v>5415</v>
      </c>
      <c r="H1679" s="21" t="s">
        <v>4612</v>
      </c>
    </row>
    <row r="1680" spans="1:8" x14ac:dyDescent="0.2">
      <c r="A1680" s="3">
        <v>4411</v>
      </c>
      <c r="B1680" s="3" t="s">
        <v>1825</v>
      </c>
      <c r="C1680" s="3" t="s">
        <v>1825</v>
      </c>
      <c r="D1680" s="3" t="s">
        <v>1778</v>
      </c>
      <c r="E1680" s="3" t="str">
        <v>Vuarrens</v>
      </c>
      <c r="G1680" s="21">
        <v>5416</v>
      </c>
      <c r="H1680" s="21" t="s">
        <v>4612</v>
      </c>
    </row>
    <row r="1681" spans="1:8" x14ac:dyDescent="0.2">
      <c r="A1681" s="3">
        <v>4417</v>
      </c>
      <c r="B1681" s="3" t="s">
        <v>1826</v>
      </c>
      <c r="C1681" s="3" t="s">
        <v>1826</v>
      </c>
      <c r="D1681" s="3" t="s">
        <v>1778</v>
      </c>
      <c r="E1681" s="3" t="str">
        <v>Montilliez</v>
      </c>
      <c r="G1681" s="21">
        <v>5417</v>
      </c>
      <c r="H1681" s="21" t="s">
        <v>4612</v>
      </c>
    </row>
    <row r="1682" spans="1:8" x14ac:dyDescent="0.2">
      <c r="A1682" s="3">
        <v>4469</v>
      </c>
      <c r="B1682" s="3" t="s">
        <v>1827</v>
      </c>
      <c r="C1682" s="3" t="s">
        <v>1827</v>
      </c>
      <c r="D1682" s="3" t="s">
        <v>1778</v>
      </c>
      <c r="E1682" s="3" t="str">
        <v>Goumoëns</v>
      </c>
      <c r="G1682" s="21">
        <v>5420</v>
      </c>
      <c r="H1682" s="21" t="s">
        <v>4612</v>
      </c>
    </row>
    <row r="1683" spans="1:8" x14ac:dyDescent="0.2">
      <c r="A1683" s="3">
        <v>4461</v>
      </c>
      <c r="B1683" s="3" t="s">
        <v>1828</v>
      </c>
      <c r="C1683" s="3" t="s">
        <v>1828</v>
      </c>
      <c r="D1683" s="3" t="s">
        <v>1778</v>
      </c>
      <c r="E1683" s="3" t="str">
        <v>Bonvillars</v>
      </c>
      <c r="G1683" s="21">
        <v>5423</v>
      </c>
      <c r="H1683" s="21" t="s">
        <v>4612</v>
      </c>
    </row>
    <row r="1684" spans="1:8" x14ac:dyDescent="0.2">
      <c r="A1684" s="3">
        <v>4446</v>
      </c>
      <c r="B1684" s="3" t="s">
        <v>1829</v>
      </c>
      <c r="C1684" s="3" t="s">
        <v>1829</v>
      </c>
      <c r="D1684" s="3" t="s">
        <v>1778</v>
      </c>
      <c r="E1684" s="3" t="str">
        <v>Bullet</v>
      </c>
      <c r="G1684" s="21">
        <v>5425</v>
      </c>
      <c r="H1684" s="21" t="s">
        <v>4612</v>
      </c>
    </row>
    <row r="1685" spans="1:8" x14ac:dyDescent="0.2">
      <c r="A1685" s="3">
        <v>4463</v>
      </c>
      <c r="B1685" s="3" t="s">
        <v>1830</v>
      </c>
      <c r="C1685" s="3" t="s">
        <v>1830</v>
      </c>
      <c r="D1685" s="3" t="s">
        <v>1778</v>
      </c>
      <c r="E1685" s="3" t="str">
        <v>Champagne</v>
      </c>
      <c r="G1685" s="21">
        <v>5426</v>
      </c>
      <c r="H1685" s="21" t="s">
        <v>4612</v>
      </c>
    </row>
    <row r="1686" spans="1:8" x14ac:dyDescent="0.2">
      <c r="A1686" s="3">
        <v>4442</v>
      </c>
      <c r="B1686" s="3" t="s">
        <v>1831</v>
      </c>
      <c r="C1686" s="3" t="s">
        <v>1831</v>
      </c>
      <c r="D1686" s="3" t="s">
        <v>1778</v>
      </c>
      <c r="E1686" s="3" t="str">
        <v>Concise</v>
      </c>
      <c r="G1686" s="21">
        <v>5430</v>
      </c>
      <c r="H1686" s="21" t="s">
        <v>4612</v>
      </c>
    </row>
    <row r="1687" spans="1:8" x14ac:dyDescent="0.2">
      <c r="A1687" s="3">
        <v>4460</v>
      </c>
      <c r="B1687" s="3" t="s">
        <v>1832</v>
      </c>
      <c r="C1687" s="3" t="s">
        <v>1832</v>
      </c>
      <c r="D1687" s="3" t="s">
        <v>1778</v>
      </c>
      <c r="E1687" s="3" t="str">
        <v>Corcelles-près-Concise</v>
      </c>
      <c r="G1687" s="21">
        <v>5432</v>
      </c>
      <c r="H1687" s="21" t="s">
        <v>4612</v>
      </c>
    </row>
    <row r="1688" spans="1:8" x14ac:dyDescent="0.2">
      <c r="A1688" s="3">
        <v>4445</v>
      </c>
      <c r="B1688" s="3" t="s">
        <v>1833</v>
      </c>
      <c r="C1688" s="3" t="s">
        <v>1833</v>
      </c>
      <c r="D1688" s="3" t="s">
        <v>1778</v>
      </c>
      <c r="E1688" s="3" t="str">
        <v>Fiez</v>
      </c>
      <c r="G1688" s="21">
        <v>5436</v>
      </c>
      <c r="H1688" s="21" t="s">
        <v>4612</v>
      </c>
    </row>
    <row r="1689" spans="1:8" x14ac:dyDescent="0.2">
      <c r="A1689" s="3">
        <v>4465</v>
      </c>
      <c r="B1689" s="3" t="s">
        <v>1834</v>
      </c>
      <c r="C1689" s="3" t="s">
        <v>1834</v>
      </c>
      <c r="D1689" s="3" t="s">
        <v>1778</v>
      </c>
      <c r="E1689" s="3" t="str">
        <v>Fontaines-sur-Grandson</v>
      </c>
      <c r="G1689" s="21">
        <v>5442</v>
      </c>
      <c r="H1689" s="21" t="s">
        <v>4612</v>
      </c>
    </row>
    <row r="1690" spans="1:8" x14ac:dyDescent="0.2">
      <c r="A1690" s="3">
        <v>4452</v>
      </c>
      <c r="B1690" s="3" t="s">
        <v>1835</v>
      </c>
      <c r="C1690" s="3" t="s">
        <v>1835</v>
      </c>
      <c r="D1690" s="3" t="s">
        <v>1778</v>
      </c>
      <c r="E1690" s="3" t="str">
        <v>Giez</v>
      </c>
      <c r="G1690" s="21">
        <v>5443</v>
      </c>
      <c r="H1690" s="21" t="s">
        <v>4612</v>
      </c>
    </row>
    <row r="1691" spans="1:8" x14ac:dyDescent="0.2">
      <c r="A1691" s="3">
        <v>4447</v>
      </c>
      <c r="B1691" s="3" t="s">
        <v>1836</v>
      </c>
      <c r="C1691" s="3" t="s">
        <v>1836</v>
      </c>
      <c r="D1691" s="3" t="s">
        <v>1778</v>
      </c>
      <c r="E1691" s="3" t="str">
        <v>Grandevent</v>
      </c>
      <c r="G1691" s="21">
        <v>5444</v>
      </c>
      <c r="H1691" s="21" t="s">
        <v>4611</v>
      </c>
    </row>
    <row r="1692" spans="1:8" x14ac:dyDescent="0.2">
      <c r="A1692" s="3">
        <v>4496</v>
      </c>
      <c r="B1692" s="3" t="s">
        <v>1837</v>
      </c>
      <c r="C1692" s="3" t="s">
        <v>1838</v>
      </c>
      <c r="D1692" s="3" t="s">
        <v>1778</v>
      </c>
      <c r="E1692" s="3" t="str">
        <v>Grandson</v>
      </c>
      <c r="G1692" s="21">
        <v>5445</v>
      </c>
      <c r="H1692" s="21" t="s">
        <v>4611</v>
      </c>
    </row>
    <row r="1693" spans="1:8" x14ac:dyDescent="0.2">
      <c r="A1693" s="3">
        <v>4448</v>
      </c>
      <c r="B1693" s="3" t="s">
        <v>1839</v>
      </c>
      <c r="C1693" s="3" t="s">
        <v>1839</v>
      </c>
      <c r="D1693" s="3" t="s">
        <v>1778</v>
      </c>
      <c r="E1693" s="3" t="str">
        <v>Mauborget</v>
      </c>
      <c r="G1693" s="21">
        <v>5452</v>
      </c>
      <c r="H1693" s="21" t="s">
        <v>4612</v>
      </c>
    </row>
    <row r="1694" spans="1:8" x14ac:dyDescent="0.2">
      <c r="A1694" s="3">
        <v>4464</v>
      </c>
      <c r="B1694" s="3" t="s">
        <v>1840</v>
      </c>
      <c r="C1694" s="3" t="s">
        <v>1840</v>
      </c>
      <c r="D1694" s="3" t="s">
        <v>1778</v>
      </c>
      <c r="E1694" s="3" t="str">
        <v>Mutrux</v>
      </c>
      <c r="G1694" s="21">
        <v>5453</v>
      </c>
      <c r="H1694" s="21" t="s">
        <v>4612</v>
      </c>
    </row>
    <row r="1695" spans="1:8" x14ac:dyDescent="0.2">
      <c r="A1695" s="3">
        <v>4453</v>
      </c>
      <c r="B1695" s="3" t="s">
        <v>1841</v>
      </c>
      <c r="C1695" s="3" t="s">
        <v>1841</v>
      </c>
      <c r="D1695" s="3" t="s">
        <v>1778</v>
      </c>
      <c r="E1695" s="3" t="str">
        <v>Novalles</v>
      </c>
      <c r="G1695" s="21">
        <v>5454</v>
      </c>
      <c r="H1695" s="21" t="s">
        <v>4613</v>
      </c>
    </row>
    <row r="1696" spans="1:8" x14ac:dyDescent="0.2">
      <c r="A1696" s="3">
        <v>4494</v>
      </c>
      <c r="B1696" s="3" t="s">
        <v>1842</v>
      </c>
      <c r="C1696" s="3" t="s">
        <v>1842</v>
      </c>
      <c r="D1696" s="3" t="s">
        <v>1778</v>
      </c>
      <c r="E1696" s="3" t="str">
        <v>Onnens (VD)</v>
      </c>
      <c r="G1696" s="21">
        <v>5462</v>
      </c>
      <c r="H1696" s="21" t="s">
        <v>4612</v>
      </c>
    </row>
    <row r="1697" spans="1:8" x14ac:dyDescent="0.2">
      <c r="A1697" s="3">
        <v>4466</v>
      </c>
      <c r="B1697" s="3" t="s">
        <v>1843</v>
      </c>
      <c r="C1697" s="3" t="s">
        <v>1843</v>
      </c>
      <c r="D1697" s="3" t="s">
        <v>1778</v>
      </c>
      <c r="E1697" s="3" t="str">
        <v>Provence</v>
      </c>
      <c r="G1697" s="21">
        <v>5463</v>
      </c>
      <c r="H1697" s="21" t="s">
        <v>4612</v>
      </c>
    </row>
    <row r="1698" spans="1:8" x14ac:dyDescent="0.2">
      <c r="A1698" s="3">
        <v>4462</v>
      </c>
      <c r="B1698" s="3" t="s">
        <v>1844</v>
      </c>
      <c r="C1698" s="3" t="s">
        <v>1845</v>
      </c>
      <c r="D1698" s="3" t="s">
        <v>1778</v>
      </c>
      <c r="E1698" s="3" t="str">
        <v>Sainte-Croix</v>
      </c>
      <c r="G1698" s="21">
        <v>5464</v>
      </c>
      <c r="H1698" s="21" t="s">
        <v>4612</v>
      </c>
    </row>
    <row r="1699" spans="1:8" x14ac:dyDescent="0.2">
      <c r="A1699" s="3">
        <v>4467</v>
      </c>
      <c r="B1699" s="3" t="s">
        <v>1846</v>
      </c>
      <c r="C1699" s="3" t="s">
        <v>1846</v>
      </c>
      <c r="D1699" s="3" t="s">
        <v>1778</v>
      </c>
      <c r="E1699" s="3" t="str">
        <v>Tévenon</v>
      </c>
      <c r="G1699" s="21">
        <v>5465</v>
      </c>
      <c r="H1699" s="21" t="s">
        <v>4612</v>
      </c>
    </row>
    <row r="1700" spans="1:8" x14ac:dyDescent="0.2">
      <c r="A1700" s="3">
        <v>4444</v>
      </c>
      <c r="B1700" s="3" t="s">
        <v>1847</v>
      </c>
      <c r="C1700" s="3" t="s">
        <v>1847</v>
      </c>
      <c r="D1700" s="3" t="s">
        <v>1778</v>
      </c>
      <c r="E1700" s="3" t="str">
        <v>Belmont-sur-Lausanne</v>
      </c>
      <c r="G1700" s="21">
        <v>5466</v>
      </c>
      <c r="H1700" s="21" t="s">
        <v>4612</v>
      </c>
    </row>
    <row r="1701" spans="1:8" x14ac:dyDescent="0.2">
      <c r="A1701" s="3">
        <v>4497</v>
      </c>
      <c r="B1701" s="3" t="s">
        <v>1848</v>
      </c>
      <c r="C1701" s="3" t="s">
        <v>1848</v>
      </c>
      <c r="D1701" s="3" t="s">
        <v>1778</v>
      </c>
      <c r="E1701" s="3" t="str">
        <v>Cheseaux-sur-Lausanne</v>
      </c>
      <c r="G1701" s="21">
        <v>5467</v>
      </c>
      <c r="H1701" s="21" t="s">
        <v>4612</v>
      </c>
    </row>
    <row r="1702" spans="1:8" x14ac:dyDescent="0.2">
      <c r="A1702" s="3">
        <v>4450</v>
      </c>
      <c r="B1702" s="3" t="s">
        <v>1849</v>
      </c>
      <c r="C1702" s="3" t="s">
        <v>1849</v>
      </c>
      <c r="D1702" s="3" t="s">
        <v>1778</v>
      </c>
      <c r="E1702" s="3" t="str">
        <v>Crissier</v>
      </c>
      <c r="G1702" s="21">
        <v>5502</v>
      </c>
      <c r="H1702" s="21" t="s">
        <v>4611</v>
      </c>
    </row>
    <row r="1703" spans="1:8" x14ac:dyDescent="0.2">
      <c r="A1703" s="3">
        <v>4492</v>
      </c>
      <c r="B1703" s="3" t="s">
        <v>1850</v>
      </c>
      <c r="C1703" s="3" t="s">
        <v>1850</v>
      </c>
      <c r="D1703" s="3" t="s">
        <v>1778</v>
      </c>
      <c r="E1703" s="3" t="str">
        <v>Epalinges</v>
      </c>
      <c r="G1703" s="21">
        <v>5503</v>
      </c>
      <c r="H1703" s="21" t="s">
        <v>4611</v>
      </c>
    </row>
    <row r="1704" spans="1:8" x14ac:dyDescent="0.2">
      <c r="A1704" s="3">
        <v>4456</v>
      </c>
      <c r="B1704" s="3" t="s">
        <v>1851</v>
      </c>
      <c r="C1704" s="3" t="s">
        <v>1851</v>
      </c>
      <c r="D1704" s="3" t="s">
        <v>1778</v>
      </c>
      <c r="E1704" s="3" t="str">
        <v>Jouxtens-Mézery</v>
      </c>
      <c r="G1704" s="21">
        <v>5504</v>
      </c>
      <c r="H1704" s="21" t="s">
        <v>4611</v>
      </c>
    </row>
    <row r="1705" spans="1:8" x14ac:dyDescent="0.2">
      <c r="A1705" s="3">
        <v>4441</v>
      </c>
      <c r="B1705" s="3" t="s">
        <v>1852</v>
      </c>
      <c r="C1705" s="3" t="s">
        <v>1852</v>
      </c>
      <c r="D1705" s="3" t="s">
        <v>1778</v>
      </c>
      <c r="E1705" s="3" t="str">
        <v>Lausanne</v>
      </c>
      <c r="G1705" s="21">
        <v>5505</v>
      </c>
      <c r="H1705" s="21" t="s">
        <v>4611</v>
      </c>
    </row>
    <row r="1706" spans="1:8" x14ac:dyDescent="0.2">
      <c r="A1706" s="3">
        <v>4493</v>
      </c>
      <c r="B1706" s="3" t="s">
        <v>1853</v>
      </c>
      <c r="C1706" s="3" t="s">
        <v>1853</v>
      </c>
      <c r="D1706" s="3" t="s">
        <v>1778</v>
      </c>
      <c r="E1706" s="3" t="str">
        <v>Le Mont-sur-Lausanne</v>
      </c>
      <c r="G1706" s="21">
        <v>5506</v>
      </c>
      <c r="H1706" s="21" t="s">
        <v>4611</v>
      </c>
    </row>
    <row r="1707" spans="1:8" x14ac:dyDescent="0.2">
      <c r="A1707" s="3">
        <v>4451</v>
      </c>
      <c r="B1707" s="3" t="s">
        <v>1854</v>
      </c>
      <c r="C1707" s="3" t="s">
        <v>1854</v>
      </c>
      <c r="D1707" s="3" t="s">
        <v>1778</v>
      </c>
      <c r="E1707" s="3" t="str">
        <v>Paudex</v>
      </c>
      <c r="G1707" s="21">
        <v>5507</v>
      </c>
      <c r="H1707" s="21" t="s">
        <v>4611</v>
      </c>
    </row>
    <row r="1708" spans="1:8" x14ac:dyDescent="0.2">
      <c r="A1708" s="3">
        <v>4443</v>
      </c>
      <c r="B1708" s="3" t="s">
        <v>1855</v>
      </c>
      <c r="C1708" s="3" t="s">
        <v>1855</v>
      </c>
      <c r="D1708" s="3" t="s">
        <v>1778</v>
      </c>
      <c r="E1708" s="3" t="str">
        <v>Prilly</v>
      </c>
      <c r="G1708" s="21">
        <v>5512</v>
      </c>
      <c r="H1708" s="21" t="s">
        <v>4611</v>
      </c>
    </row>
    <row r="1709" spans="1:8" x14ac:dyDescent="0.2">
      <c r="A1709" s="3">
        <v>4495</v>
      </c>
      <c r="B1709" s="3" t="s">
        <v>1856</v>
      </c>
      <c r="C1709" s="3" t="s">
        <v>1856</v>
      </c>
      <c r="D1709" s="3" t="s">
        <v>1778</v>
      </c>
      <c r="E1709" s="3" t="str">
        <v>Pully</v>
      </c>
      <c r="G1709" s="21">
        <v>5522</v>
      </c>
      <c r="H1709" s="21" t="s">
        <v>4611</v>
      </c>
    </row>
    <row r="1710" spans="1:8" x14ac:dyDescent="0.2">
      <c r="A1710" s="3">
        <v>4455</v>
      </c>
      <c r="B1710" s="3" t="s">
        <v>1857</v>
      </c>
      <c r="C1710" s="3" t="s">
        <v>1857</v>
      </c>
      <c r="D1710" s="3" t="s">
        <v>1778</v>
      </c>
      <c r="E1710" s="3" t="str">
        <v>Renens (VD)</v>
      </c>
      <c r="G1710" s="21">
        <v>5524</v>
      </c>
      <c r="H1710" s="21" t="s">
        <v>4611</v>
      </c>
    </row>
    <row r="1711" spans="1:8" x14ac:dyDescent="0.2">
      <c r="A1711" s="3">
        <v>4424</v>
      </c>
      <c r="B1711" s="3" t="s">
        <v>1858</v>
      </c>
      <c r="C1711" s="3" t="s">
        <v>1858</v>
      </c>
      <c r="D1711" s="3" t="s">
        <v>1778</v>
      </c>
      <c r="E1711" s="3" t="str">
        <v>Romanel-sur-Lausanne</v>
      </c>
      <c r="G1711" s="21">
        <v>5525</v>
      </c>
      <c r="H1711" s="21" t="s">
        <v>4611</v>
      </c>
    </row>
    <row r="1712" spans="1:8" x14ac:dyDescent="0.2">
      <c r="A1712" s="3">
        <v>4431</v>
      </c>
      <c r="B1712" s="3" t="s">
        <v>1859</v>
      </c>
      <c r="C1712" s="3" t="s">
        <v>1859</v>
      </c>
      <c r="D1712" s="3" t="s">
        <v>1778</v>
      </c>
      <c r="E1712" s="3" t="str">
        <v>Chexbres</v>
      </c>
      <c r="G1712" s="21">
        <v>5600</v>
      </c>
      <c r="H1712" s="21" t="s">
        <v>4611</v>
      </c>
    </row>
    <row r="1713" spans="1:8" x14ac:dyDescent="0.2">
      <c r="A1713" s="3">
        <v>4207</v>
      </c>
      <c r="B1713" s="3" t="s">
        <v>1860</v>
      </c>
      <c r="C1713" s="3" t="s">
        <v>1860</v>
      </c>
      <c r="D1713" s="3" t="s">
        <v>1778</v>
      </c>
      <c r="E1713" s="3" t="str">
        <v>Forel (Lavaux)</v>
      </c>
      <c r="G1713" s="21">
        <v>5603</v>
      </c>
      <c r="H1713" s="21" t="s">
        <v>4611</v>
      </c>
    </row>
    <row r="1714" spans="1:8" x14ac:dyDescent="0.2">
      <c r="A1714" s="3">
        <v>4457</v>
      </c>
      <c r="B1714" s="3" t="s">
        <v>1861</v>
      </c>
      <c r="C1714" s="3" t="s">
        <v>1861</v>
      </c>
      <c r="D1714" s="3" t="s">
        <v>1778</v>
      </c>
      <c r="E1714" s="3" t="str">
        <v>Lutry</v>
      </c>
      <c r="G1714" s="21">
        <v>5604</v>
      </c>
      <c r="H1714" s="21" t="s">
        <v>4611</v>
      </c>
    </row>
    <row r="1715" spans="1:8" x14ac:dyDescent="0.2">
      <c r="A1715" s="3">
        <v>4458</v>
      </c>
      <c r="B1715" s="3" t="s">
        <v>1862</v>
      </c>
      <c r="C1715" s="3" t="s">
        <v>1862</v>
      </c>
      <c r="D1715" s="3" t="s">
        <v>1778</v>
      </c>
      <c r="E1715" s="3" t="str">
        <v>Puidoux</v>
      </c>
      <c r="G1715" s="21">
        <v>5605</v>
      </c>
      <c r="H1715" s="21" t="s">
        <v>4611</v>
      </c>
    </row>
    <row r="1716" spans="1:8" x14ac:dyDescent="0.2">
      <c r="A1716" s="3">
        <v>4434</v>
      </c>
      <c r="B1716" s="3" t="s">
        <v>1863</v>
      </c>
      <c r="C1716" s="3" t="s">
        <v>1863</v>
      </c>
      <c r="D1716" s="3" t="s">
        <v>1778</v>
      </c>
      <c r="E1716" s="3" t="str">
        <v>Rivaz</v>
      </c>
      <c r="G1716" s="21">
        <v>5606</v>
      </c>
      <c r="H1716" s="21" t="s">
        <v>4611</v>
      </c>
    </row>
    <row r="1717" spans="1:8" x14ac:dyDescent="0.2">
      <c r="A1717" s="3">
        <v>4432</v>
      </c>
      <c r="B1717" s="3" t="s">
        <v>1864</v>
      </c>
      <c r="C1717" s="3" t="s">
        <v>1864</v>
      </c>
      <c r="D1717" s="3" t="s">
        <v>1778</v>
      </c>
      <c r="E1717" s="3" t="str">
        <v>Saint-Saphorin (Lavaux)</v>
      </c>
      <c r="G1717" s="21">
        <v>5607</v>
      </c>
      <c r="H1717" s="21" t="s">
        <v>4611</v>
      </c>
    </row>
    <row r="1718" spans="1:8" x14ac:dyDescent="0.2">
      <c r="A1718" s="3">
        <v>4438</v>
      </c>
      <c r="B1718" s="3" t="s">
        <v>1865</v>
      </c>
      <c r="C1718" s="3" t="s">
        <v>1865</v>
      </c>
      <c r="D1718" s="3" t="s">
        <v>1778</v>
      </c>
      <c r="E1718" s="3" t="str">
        <v>Savigny</v>
      </c>
      <c r="G1718" s="21">
        <v>5608</v>
      </c>
      <c r="H1718" s="21" t="s">
        <v>4611</v>
      </c>
    </row>
    <row r="1719" spans="1:8" x14ac:dyDescent="0.2">
      <c r="A1719" s="3">
        <v>4426</v>
      </c>
      <c r="B1719" s="3" t="s">
        <v>1866</v>
      </c>
      <c r="C1719" s="3" t="s">
        <v>1866</v>
      </c>
      <c r="D1719" s="3" t="s">
        <v>1778</v>
      </c>
      <c r="E1719" s="3" t="str">
        <v>Bourg-en-Lavaux</v>
      </c>
      <c r="G1719" s="21">
        <v>5610</v>
      </c>
      <c r="H1719" s="21" t="s">
        <v>4611</v>
      </c>
    </row>
    <row r="1720" spans="1:8" x14ac:dyDescent="0.2">
      <c r="A1720" s="3">
        <v>4436</v>
      </c>
      <c r="B1720" s="3" t="s">
        <v>1867</v>
      </c>
      <c r="C1720" s="3" t="s">
        <v>1867</v>
      </c>
      <c r="D1720" s="3" t="s">
        <v>1778</v>
      </c>
      <c r="E1720" s="3" t="str">
        <v>Aclens</v>
      </c>
      <c r="G1720" s="21">
        <v>5611</v>
      </c>
      <c r="H1720" s="21" t="s">
        <v>4611</v>
      </c>
    </row>
    <row r="1721" spans="1:8" x14ac:dyDescent="0.2">
      <c r="A1721" s="3">
        <v>4435</v>
      </c>
      <c r="B1721" s="3" t="s">
        <v>1868</v>
      </c>
      <c r="C1721" s="3" t="s">
        <v>1868</v>
      </c>
      <c r="D1721" s="3" t="s">
        <v>1778</v>
      </c>
      <c r="E1721" s="3" t="str">
        <v>Bremblens</v>
      </c>
      <c r="G1721" s="21">
        <v>5612</v>
      </c>
      <c r="H1721" s="21" t="s">
        <v>4611</v>
      </c>
    </row>
    <row r="1722" spans="1:8" x14ac:dyDescent="0.2">
      <c r="A1722" s="3">
        <v>4436</v>
      </c>
      <c r="B1722" s="3" t="s">
        <v>1869</v>
      </c>
      <c r="C1722" s="3" t="s">
        <v>1870</v>
      </c>
      <c r="D1722" s="3" t="s">
        <v>1778</v>
      </c>
      <c r="E1722" s="3" t="str">
        <v>Buchillon</v>
      </c>
      <c r="G1722" s="21">
        <v>5613</v>
      </c>
      <c r="H1722" s="21" t="s">
        <v>4611</v>
      </c>
    </row>
    <row r="1723" spans="1:8" x14ac:dyDescent="0.2">
      <c r="A1723" s="3">
        <v>4418</v>
      </c>
      <c r="B1723" s="3" t="s">
        <v>1871</v>
      </c>
      <c r="C1723" s="3" t="s">
        <v>1871</v>
      </c>
      <c r="D1723" s="3" t="s">
        <v>1778</v>
      </c>
      <c r="E1723" s="3" t="str">
        <v>Bussigny</v>
      </c>
      <c r="G1723" s="21">
        <v>5614</v>
      </c>
      <c r="H1723" s="21" t="s">
        <v>4611</v>
      </c>
    </row>
    <row r="1724" spans="1:8" x14ac:dyDescent="0.2">
      <c r="A1724" s="3">
        <v>4425</v>
      </c>
      <c r="B1724" s="3" t="s">
        <v>1872</v>
      </c>
      <c r="C1724" s="3" t="s">
        <v>1872</v>
      </c>
      <c r="D1724" s="3" t="s">
        <v>1778</v>
      </c>
      <c r="E1724" s="3" t="str">
        <v>Chavannes-près-Renens</v>
      </c>
      <c r="G1724" s="21">
        <v>5615</v>
      </c>
      <c r="H1724" s="21" t="s">
        <v>4611</v>
      </c>
    </row>
    <row r="1725" spans="1:8" x14ac:dyDescent="0.2">
      <c r="A1725" s="3">
        <v>4437</v>
      </c>
      <c r="B1725" s="3" t="s">
        <v>1873</v>
      </c>
      <c r="C1725" s="3" t="s">
        <v>1873</v>
      </c>
      <c r="D1725" s="3" t="s">
        <v>1778</v>
      </c>
      <c r="E1725" s="3" t="str">
        <v>Chigny</v>
      </c>
      <c r="G1725" s="21">
        <v>5616</v>
      </c>
      <c r="H1725" s="21" t="s">
        <v>4611</v>
      </c>
    </row>
    <row r="1726" spans="1:8" x14ac:dyDescent="0.2">
      <c r="A1726" s="3">
        <v>8214</v>
      </c>
      <c r="B1726" s="3" t="s">
        <v>1874</v>
      </c>
      <c r="C1726" s="3" t="s">
        <v>1874</v>
      </c>
      <c r="D1726" s="3" t="s">
        <v>1875</v>
      </c>
      <c r="E1726" s="3" t="str">
        <v>Clarmont</v>
      </c>
      <c r="G1726" s="21">
        <v>5617</v>
      </c>
      <c r="H1726" s="21" t="s">
        <v>4611</v>
      </c>
    </row>
    <row r="1727" spans="1:8" x14ac:dyDescent="0.2">
      <c r="A1727" s="3">
        <v>8214</v>
      </c>
      <c r="B1727" s="3" t="s">
        <v>1874</v>
      </c>
      <c r="C1727" s="3" t="s">
        <v>1874</v>
      </c>
      <c r="D1727" s="3" t="s">
        <v>1875</v>
      </c>
      <c r="E1727" s="3" t="str">
        <v>Denens</v>
      </c>
      <c r="G1727" s="21">
        <v>5618</v>
      </c>
      <c r="H1727" s="21" t="s">
        <v>4611</v>
      </c>
    </row>
    <row r="1728" spans="1:8" x14ac:dyDescent="0.2">
      <c r="A1728" s="3">
        <v>8224</v>
      </c>
      <c r="B1728" s="3" t="s">
        <v>1876</v>
      </c>
      <c r="C1728" s="3" t="s">
        <v>1876</v>
      </c>
      <c r="D1728" s="3" t="s">
        <v>1875</v>
      </c>
      <c r="E1728" s="3" t="str">
        <v>Denges</v>
      </c>
      <c r="G1728" s="21">
        <v>5619</v>
      </c>
      <c r="H1728" s="21" t="s">
        <v>4611</v>
      </c>
    </row>
    <row r="1729" spans="1:8" x14ac:dyDescent="0.2">
      <c r="A1729" s="3">
        <v>8213</v>
      </c>
      <c r="B1729" s="3" t="s">
        <v>1877</v>
      </c>
      <c r="C1729" s="3" t="s">
        <v>1877</v>
      </c>
      <c r="D1729" s="3" t="s">
        <v>1875</v>
      </c>
      <c r="E1729" s="3" t="str">
        <v>Echandens</v>
      </c>
      <c r="G1729" s="21">
        <v>5620</v>
      </c>
      <c r="H1729" s="21" t="s">
        <v>4611</v>
      </c>
    </row>
    <row r="1730" spans="1:8" x14ac:dyDescent="0.2">
      <c r="A1730" s="3">
        <v>8236</v>
      </c>
      <c r="B1730" s="3" t="s">
        <v>1878</v>
      </c>
      <c r="C1730" s="3" t="s">
        <v>1878</v>
      </c>
      <c r="D1730" s="3" t="s">
        <v>1875</v>
      </c>
      <c r="E1730" s="3" t="str">
        <v>Echichens</v>
      </c>
      <c r="G1730" s="21">
        <v>5621</v>
      </c>
      <c r="H1730" s="21" t="s">
        <v>4611</v>
      </c>
    </row>
    <row r="1731" spans="1:8" x14ac:dyDescent="0.2">
      <c r="A1731" s="3">
        <v>8239</v>
      </c>
      <c r="B1731" s="3" t="s">
        <v>1879</v>
      </c>
      <c r="C1731" s="3" t="s">
        <v>1879</v>
      </c>
      <c r="D1731" s="3" t="s">
        <v>1875</v>
      </c>
      <c r="E1731" s="3" t="str">
        <v>Ecublens (VD)</v>
      </c>
      <c r="G1731" s="21">
        <v>5622</v>
      </c>
      <c r="H1731" s="21" t="s">
        <v>4611</v>
      </c>
    </row>
    <row r="1732" spans="1:8" x14ac:dyDescent="0.2">
      <c r="A1732" s="3">
        <v>8235</v>
      </c>
      <c r="B1732" s="3" t="s">
        <v>1880</v>
      </c>
      <c r="C1732" s="3" t="s">
        <v>1881</v>
      </c>
      <c r="D1732" s="3" t="s">
        <v>1875</v>
      </c>
      <c r="E1732" s="3" t="str">
        <v>Etoy</v>
      </c>
      <c r="G1732" s="21">
        <v>5623</v>
      </c>
      <c r="H1732" s="21" t="s">
        <v>4611</v>
      </c>
    </row>
    <row r="1733" spans="1:8" x14ac:dyDescent="0.2">
      <c r="A1733" s="3">
        <v>8234</v>
      </c>
      <c r="B1733" s="3" t="s">
        <v>1882</v>
      </c>
      <c r="C1733" s="3" t="s">
        <v>1883</v>
      </c>
      <c r="D1733" s="3" t="s">
        <v>1875</v>
      </c>
      <c r="E1733" s="3" t="str">
        <v>Lavigny</v>
      </c>
      <c r="G1733" s="21">
        <v>5624</v>
      </c>
      <c r="H1733" s="21" t="s">
        <v>4611</v>
      </c>
    </row>
    <row r="1734" spans="1:8" x14ac:dyDescent="0.2">
      <c r="A1734" s="3">
        <v>8236</v>
      </c>
      <c r="B1734" s="3" t="s">
        <v>1884</v>
      </c>
      <c r="C1734" s="3" t="s">
        <v>1885</v>
      </c>
      <c r="D1734" s="3" t="s">
        <v>1875</v>
      </c>
      <c r="E1734" s="3" t="str">
        <v>Lonay</v>
      </c>
      <c r="G1734" s="21">
        <v>5625</v>
      </c>
      <c r="H1734" s="21" t="s">
        <v>4611</v>
      </c>
    </row>
    <row r="1735" spans="1:8" x14ac:dyDescent="0.2">
      <c r="A1735" s="3">
        <v>8240</v>
      </c>
      <c r="B1735" s="3" t="s">
        <v>1885</v>
      </c>
      <c r="C1735" s="3" t="s">
        <v>1885</v>
      </c>
      <c r="D1735" s="3" t="s">
        <v>1875</v>
      </c>
      <c r="E1735" s="3" t="str">
        <v>Lully (VD)</v>
      </c>
      <c r="G1735" s="21">
        <v>5626</v>
      </c>
      <c r="H1735" s="21" t="s">
        <v>4611</v>
      </c>
    </row>
    <row r="1736" spans="1:8" x14ac:dyDescent="0.2">
      <c r="A1736" s="3">
        <v>8241</v>
      </c>
      <c r="B1736" s="3" t="s">
        <v>1886</v>
      </c>
      <c r="C1736" s="3" t="s">
        <v>1885</v>
      </c>
      <c r="D1736" s="3" t="s">
        <v>1875</v>
      </c>
      <c r="E1736" s="3" t="str">
        <v>Lussy-sur-Morges</v>
      </c>
      <c r="G1736" s="21">
        <v>5627</v>
      </c>
      <c r="H1736" s="21" t="s">
        <v>4611</v>
      </c>
    </row>
    <row r="1737" spans="1:8" x14ac:dyDescent="0.2">
      <c r="A1737" s="3">
        <v>8242</v>
      </c>
      <c r="B1737" s="3" t="s">
        <v>1887</v>
      </c>
      <c r="C1737" s="3" t="s">
        <v>1885</v>
      </c>
      <c r="D1737" s="3" t="s">
        <v>1875</v>
      </c>
      <c r="E1737" s="3" t="str">
        <v>Morges</v>
      </c>
      <c r="G1737" s="21">
        <v>5628</v>
      </c>
      <c r="H1737" s="21" t="s">
        <v>4611</v>
      </c>
    </row>
    <row r="1738" spans="1:8" x14ac:dyDescent="0.2">
      <c r="A1738" s="3">
        <v>8242</v>
      </c>
      <c r="B1738" s="3" t="s">
        <v>1888</v>
      </c>
      <c r="C1738" s="3" t="s">
        <v>1885</v>
      </c>
      <c r="D1738" s="3" t="s">
        <v>1875</v>
      </c>
      <c r="E1738" s="3" t="str">
        <v>Préverenges</v>
      </c>
      <c r="G1738" s="21">
        <v>5630</v>
      </c>
      <c r="H1738" s="21" t="s">
        <v>4611</v>
      </c>
    </row>
    <row r="1739" spans="1:8" x14ac:dyDescent="0.2">
      <c r="A1739" s="3">
        <v>8243</v>
      </c>
      <c r="B1739" s="3" t="s">
        <v>1889</v>
      </c>
      <c r="C1739" s="3" t="s">
        <v>1885</v>
      </c>
      <c r="D1739" s="3" t="s">
        <v>1875</v>
      </c>
      <c r="E1739" s="3" t="str">
        <v>Romanel-sur-Morges</v>
      </c>
      <c r="G1739" s="21">
        <v>5632</v>
      </c>
      <c r="H1739" s="21" t="s">
        <v>4611</v>
      </c>
    </row>
    <row r="1740" spans="1:8" x14ac:dyDescent="0.2">
      <c r="A1740" s="3">
        <v>8233</v>
      </c>
      <c r="B1740" s="3" t="s">
        <v>1890</v>
      </c>
      <c r="C1740" s="3" t="s">
        <v>1891</v>
      </c>
      <c r="D1740" s="3" t="s">
        <v>1875</v>
      </c>
      <c r="E1740" s="3" t="str">
        <v>Saint-Prex</v>
      </c>
      <c r="G1740" s="21">
        <v>5634</v>
      </c>
      <c r="H1740" s="21" t="s">
        <v>4608</v>
      </c>
    </row>
    <row r="1741" spans="1:8" x14ac:dyDescent="0.2">
      <c r="A1741" s="3">
        <v>8222</v>
      </c>
      <c r="B1741" s="3" t="s">
        <v>1892</v>
      </c>
      <c r="C1741" s="3" t="s">
        <v>1892</v>
      </c>
      <c r="D1741" s="3" t="s">
        <v>1875</v>
      </c>
      <c r="E1741" s="3" t="str">
        <v>Saint-Sulpice (VD)</v>
      </c>
      <c r="G1741" s="21">
        <v>5636</v>
      </c>
      <c r="H1741" s="21" t="s">
        <v>4608</v>
      </c>
    </row>
    <row r="1742" spans="1:8" x14ac:dyDescent="0.2">
      <c r="A1742" s="3">
        <v>8223</v>
      </c>
      <c r="B1742" s="3" t="s">
        <v>1893</v>
      </c>
      <c r="C1742" s="3" t="s">
        <v>1892</v>
      </c>
      <c r="D1742" s="3" t="s">
        <v>1875</v>
      </c>
      <c r="E1742" s="3" t="str">
        <v>Tolochenaz</v>
      </c>
      <c r="G1742" s="21">
        <v>5637</v>
      </c>
      <c r="H1742" s="21" t="s">
        <v>4608</v>
      </c>
    </row>
    <row r="1743" spans="1:8" x14ac:dyDescent="0.2">
      <c r="A1743" s="3">
        <v>8454</v>
      </c>
      <c r="B1743" s="3" t="s">
        <v>1894</v>
      </c>
      <c r="C1743" s="3" t="s">
        <v>1894</v>
      </c>
      <c r="D1743" s="3" t="s">
        <v>1875</v>
      </c>
      <c r="E1743" s="3" t="str">
        <v>Vaux-sur-Morges</v>
      </c>
      <c r="G1743" s="21">
        <v>5642</v>
      </c>
      <c r="H1743" s="21" t="s">
        <v>4608</v>
      </c>
    </row>
    <row r="1744" spans="1:8" x14ac:dyDescent="0.2">
      <c r="A1744" s="3">
        <v>8232</v>
      </c>
      <c r="B1744" s="3" t="s">
        <v>1895</v>
      </c>
      <c r="C1744" s="3" t="s">
        <v>1895</v>
      </c>
      <c r="D1744" s="3" t="s">
        <v>1875</v>
      </c>
      <c r="E1744" s="3" t="str">
        <v>Villars-Sainte-Croix</v>
      </c>
      <c r="G1744" s="21">
        <v>5643</v>
      </c>
      <c r="H1744" s="21" t="s">
        <v>4608</v>
      </c>
    </row>
    <row r="1745" spans="1:8" x14ac:dyDescent="0.2">
      <c r="A1745" s="3">
        <v>8212</v>
      </c>
      <c r="B1745" s="3" t="s">
        <v>1896</v>
      </c>
      <c r="C1745" s="3" t="s">
        <v>1896</v>
      </c>
      <c r="D1745" s="3" t="s">
        <v>1875</v>
      </c>
      <c r="E1745" s="3" t="str">
        <v>Villars-sous-Yens</v>
      </c>
      <c r="G1745" s="21">
        <v>5644</v>
      </c>
      <c r="H1745" s="21" t="s">
        <v>4608</v>
      </c>
    </row>
    <row r="1746" spans="1:8" x14ac:dyDescent="0.2">
      <c r="A1746" s="3">
        <v>8455</v>
      </c>
      <c r="B1746" s="3" t="s">
        <v>1897</v>
      </c>
      <c r="C1746" s="3" t="s">
        <v>1897</v>
      </c>
      <c r="D1746" s="3" t="s">
        <v>1875</v>
      </c>
      <c r="E1746" s="3" t="str">
        <v>Vufflens-le-Château</v>
      </c>
      <c r="G1746" s="21">
        <v>5645</v>
      </c>
      <c r="H1746" s="21" t="s">
        <v>4608</v>
      </c>
    </row>
    <row r="1747" spans="1:8" x14ac:dyDescent="0.2">
      <c r="A1747" s="3">
        <v>8200</v>
      </c>
      <c r="B1747" s="3" t="s">
        <v>1898</v>
      </c>
      <c r="C1747" s="3" t="s">
        <v>1898</v>
      </c>
      <c r="D1747" s="3" t="s">
        <v>1875</v>
      </c>
      <c r="E1747" s="3" t="str">
        <v>Vullierens</v>
      </c>
      <c r="G1747" s="21">
        <v>5646</v>
      </c>
      <c r="H1747" s="21" t="s">
        <v>4608</v>
      </c>
    </row>
    <row r="1748" spans="1:8" x14ac:dyDescent="0.2">
      <c r="A1748" s="3">
        <v>8203</v>
      </c>
      <c r="B1748" s="3" t="s">
        <v>1898</v>
      </c>
      <c r="C1748" s="3" t="s">
        <v>1898</v>
      </c>
      <c r="D1748" s="3" t="s">
        <v>1875</v>
      </c>
      <c r="E1748" s="3" t="str">
        <v>Yens</v>
      </c>
      <c r="G1748" s="21">
        <v>5647</v>
      </c>
      <c r="H1748" s="21" t="s">
        <v>4608</v>
      </c>
    </row>
    <row r="1749" spans="1:8" x14ac:dyDescent="0.2">
      <c r="A1749" s="3">
        <v>8207</v>
      </c>
      <c r="B1749" s="3" t="s">
        <v>1898</v>
      </c>
      <c r="C1749" s="3" t="s">
        <v>1898</v>
      </c>
      <c r="D1749" s="3" t="s">
        <v>1875</v>
      </c>
      <c r="E1749" s="3" t="str">
        <v>Hautemorges</v>
      </c>
      <c r="G1749" s="21">
        <v>5702</v>
      </c>
      <c r="H1749" s="21" t="s">
        <v>4611</v>
      </c>
    </row>
    <row r="1750" spans="1:8" x14ac:dyDescent="0.2">
      <c r="A1750" s="3">
        <v>8208</v>
      </c>
      <c r="B1750" s="3" t="s">
        <v>1898</v>
      </c>
      <c r="C1750" s="3" t="s">
        <v>1898</v>
      </c>
      <c r="D1750" s="3" t="s">
        <v>1875</v>
      </c>
      <c r="E1750" s="3" t="str">
        <v>Boulens</v>
      </c>
      <c r="G1750" s="21">
        <v>5703</v>
      </c>
      <c r="H1750" s="21" t="s">
        <v>4611</v>
      </c>
    </row>
    <row r="1751" spans="1:8" x14ac:dyDescent="0.2">
      <c r="A1751" s="3">
        <v>8231</v>
      </c>
      <c r="B1751" s="3" t="s">
        <v>1899</v>
      </c>
      <c r="C1751" s="3" t="s">
        <v>1898</v>
      </c>
      <c r="D1751" s="3" t="s">
        <v>1875</v>
      </c>
      <c r="E1751" s="3" t="str">
        <v>Bussy-sur-Moudon</v>
      </c>
      <c r="G1751" s="21">
        <v>5704</v>
      </c>
      <c r="H1751" s="21" t="s">
        <v>4611</v>
      </c>
    </row>
    <row r="1752" spans="1:8" x14ac:dyDescent="0.2">
      <c r="A1752" s="3">
        <v>8228</v>
      </c>
      <c r="B1752" s="3" t="s">
        <v>1900</v>
      </c>
      <c r="C1752" s="3" t="s">
        <v>1900</v>
      </c>
      <c r="D1752" s="3" t="s">
        <v>1875</v>
      </c>
      <c r="E1752" s="3" t="str">
        <v>Chavannes-sur-Moudon</v>
      </c>
      <c r="G1752" s="21">
        <v>5705</v>
      </c>
      <c r="H1752" s="21" t="s">
        <v>4611</v>
      </c>
    </row>
    <row r="1753" spans="1:8" x14ac:dyDescent="0.2">
      <c r="A1753" s="3">
        <v>8226</v>
      </c>
      <c r="B1753" s="3" t="s">
        <v>1901</v>
      </c>
      <c r="C1753" s="3" t="s">
        <v>1901</v>
      </c>
      <c r="D1753" s="3" t="s">
        <v>1875</v>
      </c>
      <c r="E1753" s="3" t="str">
        <v>Curtilles</v>
      </c>
      <c r="G1753" s="21">
        <v>5706</v>
      </c>
      <c r="H1753" s="21" t="s">
        <v>4611</v>
      </c>
    </row>
    <row r="1754" spans="1:8" x14ac:dyDescent="0.2">
      <c r="A1754" s="3">
        <v>8225</v>
      </c>
      <c r="B1754" s="3" t="s">
        <v>1902</v>
      </c>
      <c r="C1754" s="3" t="s">
        <v>1902</v>
      </c>
      <c r="D1754" s="3" t="s">
        <v>1875</v>
      </c>
      <c r="E1754" s="3" t="str">
        <v>Dompierre (VD)</v>
      </c>
      <c r="G1754" s="21">
        <v>5707</v>
      </c>
      <c r="H1754" s="21" t="s">
        <v>4611</v>
      </c>
    </row>
    <row r="1755" spans="1:8" x14ac:dyDescent="0.2">
      <c r="A1755" s="3">
        <v>8263</v>
      </c>
      <c r="B1755" s="3" t="s">
        <v>1903</v>
      </c>
      <c r="C1755" s="3" t="s">
        <v>1904</v>
      </c>
      <c r="D1755" s="3" t="s">
        <v>1875</v>
      </c>
      <c r="E1755" s="3" t="str">
        <v>Hermenches</v>
      </c>
      <c r="G1755" s="21">
        <v>5708</v>
      </c>
      <c r="H1755" s="21" t="s">
        <v>4611</v>
      </c>
    </row>
    <row r="1756" spans="1:8" x14ac:dyDescent="0.2">
      <c r="A1756" s="3">
        <v>8261</v>
      </c>
      <c r="B1756" s="3" t="s">
        <v>1905</v>
      </c>
      <c r="C1756" s="3" t="s">
        <v>1905</v>
      </c>
      <c r="D1756" s="3" t="s">
        <v>1875</v>
      </c>
      <c r="E1756" s="3" t="str">
        <v>Lovatens</v>
      </c>
      <c r="G1756" s="21">
        <v>5712</v>
      </c>
      <c r="H1756" s="21" t="s">
        <v>4611</v>
      </c>
    </row>
    <row r="1757" spans="1:8" x14ac:dyDescent="0.2">
      <c r="A1757" s="3">
        <v>8262</v>
      </c>
      <c r="B1757" s="3" t="s">
        <v>1906</v>
      </c>
      <c r="C1757" s="3" t="s">
        <v>1906</v>
      </c>
      <c r="D1757" s="3" t="s">
        <v>1875</v>
      </c>
      <c r="E1757" s="3" t="str">
        <v>Lucens</v>
      </c>
      <c r="G1757" s="21">
        <v>5722</v>
      </c>
      <c r="H1757" s="21" t="s">
        <v>4611</v>
      </c>
    </row>
    <row r="1758" spans="1:8" x14ac:dyDescent="0.2">
      <c r="A1758" s="3">
        <v>8260</v>
      </c>
      <c r="B1758" s="3" t="s">
        <v>1907</v>
      </c>
      <c r="C1758" s="3" t="s">
        <v>1907</v>
      </c>
      <c r="D1758" s="3" t="s">
        <v>1875</v>
      </c>
      <c r="E1758" s="3" t="str">
        <v>Moudon</v>
      </c>
      <c r="G1758" s="21">
        <v>5723</v>
      </c>
      <c r="H1758" s="21" t="s">
        <v>4611</v>
      </c>
    </row>
    <row r="1759" spans="1:8" x14ac:dyDescent="0.2">
      <c r="A1759" s="3">
        <v>8215</v>
      </c>
      <c r="B1759" s="3" t="s">
        <v>1908</v>
      </c>
      <c r="C1759" s="3" t="s">
        <v>1908</v>
      </c>
      <c r="D1759" s="3" t="s">
        <v>1875</v>
      </c>
      <c r="E1759" s="3" t="str">
        <v>Ogens</v>
      </c>
      <c r="G1759" s="21">
        <v>5724</v>
      </c>
      <c r="H1759" s="21" t="s">
        <v>4611</v>
      </c>
    </row>
    <row r="1760" spans="1:8" x14ac:dyDescent="0.2">
      <c r="A1760" s="3">
        <v>8216</v>
      </c>
      <c r="B1760" s="3" t="s">
        <v>1909</v>
      </c>
      <c r="C1760" s="3" t="s">
        <v>1909</v>
      </c>
      <c r="D1760" s="3" t="s">
        <v>1875</v>
      </c>
      <c r="E1760" s="3" t="str">
        <v>Prévonloup</v>
      </c>
      <c r="G1760" s="21">
        <v>5725</v>
      </c>
      <c r="H1760" s="21" t="s">
        <v>4611</v>
      </c>
    </row>
    <row r="1761" spans="1:8" x14ac:dyDescent="0.2">
      <c r="A1761" s="3">
        <v>8219</v>
      </c>
      <c r="B1761" s="3" t="s">
        <v>1910</v>
      </c>
      <c r="C1761" s="3" t="s">
        <v>1910</v>
      </c>
      <c r="D1761" s="3" t="s">
        <v>1875</v>
      </c>
      <c r="E1761" s="3" t="str">
        <v>Rossenges</v>
      </c>
      <c r="G1761" s="21">
        <v>5726</v>
      </c>
      <c r="H1761" s="21" t="s">
        <v>4611</v>
      </c>
    </row>
    <row r="1762" spans="1:8" x14ac:dyDescent="0.2">
      <c r="A1762" s="3">
        <v>8217</v>
      </c>
      <c r="B1762" s="3" t="s">
        <v>1911</v>
      </c>
      <c r="C1762" s="3" t="s">
        <v>1911</v>
      </c>
      <c r="D1762" s="3" t="s">
        <v>1875</v>
      </c>
      <c r="E1762" s="3" t="str">
        <v>Syens</v>
      </c>
      <c r="G1762" s="21">
        <v>5727</v>
      </c>
      <c r="H1762" s="21" t="s">
        <v>4611</v>
      </c>
    </row>
    <row r="1763" spans="1:8" x14ac:dyDescent="0.2">
      <c r="A1763" s="3">
        <v>8217</v>
      </c>
      <c r="B1763" s="3" t="s">
        <v>1911</v>
      </c>
      <c r="C1763" s="3" t="s">
        <v>1911</v>
      </c>
      <c r="D1763" s="3" t="s">
        <v>1875</v>
      </c>
      <c r="E1763" s="3" t="str">
        <v>Villars-le-Comte</v>
      </c>
      <c r="G1763" s="21">
        <v>5728</v>
      </c>
      <c r="H1763" s="21" t="s">
        <v>4611</v>
      </c>
    </row>
    <row r="1764" spans="1:8" x14ac:dyDescent="0.2">
      <c r="A1764" s="3">
        <v>8218</v>
      </c>
      <c r="B1764" s="3" t="s">
        <v>1912</v>
      </c>
      <c r="C1764" s="3" t="s">
        <v>1911</v>
      </c>
      <c r="D1764" s="3" t="s">
        <v>1875</v>
      </c>
      <c r="E1764" s="3" t="str">
        <v>Vucherens</v>
      </c>
      <c r="G1764" s="21">
        <v>5732</v>
      </c>
      <c r="H1764" s="21" t="s">
        <v>4611</v>
      </c>
    </row>
    <row r="1765" spans="1:8" x14ac:dyDescent="0.2">
      <c r="A1765" s="3">
        <v>9100</v>
      </c>
      <c r="B1765" s="3" t="s">
        <v>1913</v>
      </c>
      <c r="C1765" s="3" t="s">
        <v>1913</v>
      </c>
      <c r="D1765" s="3" t="s">
        <v>1914</v>
      </c>
      <c r="E1765" s="3" t="str">
        <v>Montanaire</v>
      </c>
      <c r="G1765" s="21">
        <v>5733</v>
      </c>
      <c r="H1765" s="21" t="s">
        <v>4611</v>
      </c>
    </row>
    <row r="1766" spans="1:8" x14ac:dyDescent="0.2">
      <c r="A1766" s="3">
        <v>9112</v>
      </c>
      <c r="B1766" s="3" t="s">
        <v>1915</v>
      </c>
      <c r="C1766" s="3" t="s">
        <v>1913</v>
      </c>
      <c r="D1766" s="3" t="s">
        <v>1914</v>
      </c>
      <c r="E1766" s="3" t="str">
        <v>Arnex-sur-Nyon</v>
      </c>
      <c r="G1766" s="21">
        <v>5734</v>
      </c>
      <c r="H1766" s="21" t="s">
        <v>4611</v>
      </c>
    </row>
    <row r="1767" spans="1:8" x14ac:dyDescent="0.2">
      <c r="A1767" s="3">
        <v>9064</v>
      </c>
      <c r="B1767" s="3" t="s">
        <v>1916</v>
      </c>
      <c r="C1767" s="3" t="s">
        <v>1916</v>
      </c>
      <c r="D1767" s="3" t="s">
        <v>1914</v>
      </c>
      <c r="E1767" s="3" t="str">
        <v>Arzier-Le Muids</v>
      </c>
      <c r="G1767" s="21">
        <v>5735</v>
      </c>
      <c r="H1767" s="21" t="s">
        <v>4611</v>
      </c>
    </row>
    <row r="1768" spans="1:8" x14ac:dyDescent="0.2">
      <c r="A1768" s="3">
        <v>9105</v>
      </c>
      <c r="B1768" s="3" t="s">
        <v>1917</v>
      </c>
      <c r="C1768" s="3" t="s">
        <v>1917</v>
      </c>
      <c r="D1768" s="3" t="s">
        <v>1914</v>
      </c>
      <c r="E1768" s="3" t="str">
        <v>Bassins</v>
      </c>
      <c r="G1768" s="21">
        <v>5736</v>
      </c>
      <c r="H1768" s="21" t="s">
        <v>4611</v>
      </c>
    </row>
    <row r="1769" spans="1:8" x14ac:dyDescent="0.2">
      <c r="A1769" s="3">
        <v>9103</v>
      </c>
      <c r="B1769" s="3" t="s">
        <v>1918</v>
      </c>
      <c r="C1769" s="3" t="s">
        <v>1918</v>
      </c>
      <c r="D1769" s="3" t="s">
        <v>1914</v>
      </c>
      <c r="E1769" s="3" t="str">
        <v>Begnins</v>
      </c>
      <c r="G1769" s="21">
        <v>5737</v>
      </c>
      <c r="H1769" s="21" t="s">
        <v>4611</v>
      </c>
    </row>
    <row r="1770" spans="1:8" x14ac:dyDescent="0.2">
      <c r="A1770" s="3">
        <v>9063</v>
      </c>
      <c r="B1770" s="3" t="s">
        <v>1919</v>
      </c>
      <c r="C1770" s="3" t="s">
        <v>1920</v>
      </c>
      <c r="D1770" s="3" t="s">
        <v>1914</v>
      </c>
      <c r="E1770" s="3" t="str">
        <v>Bogis-Bossey</v>
      </c>
      <c r="G1770" s="21">
        <v>5742</v>
      </c>
      <c r="H1770" s="21" t="s">
        <v>4611</v>
      </c>
    </row>
    <row r="1771" spans="1:8" x14ac:dyDescent="0.2">
      <c r="A1771" s="3">
        <v>9107</v>
      </c>
      <c r="B1771" s="3" t="s">
        <v>1921</v>
      </c>
      <c r="C1771" s="3" t="s">
        <v>1921</v>
      </c>
      <c r="D1771" s="3" t="s">
        <v>1914</v>
      </c>
      <c r="E1771" s="3" t="str">
        <v>Borex</v>
      </c>
      <c r="G1771" s="21">
        <v>5745</v>
      </c>
      <c r="H1771" s="21" t="s">
        <v>4611</v>
      </c>
    </row>
    <row r="1772" spans="1:8" x14ac:dyDescent="0.2">
      <c r="A1772" s="3">
        <v>9104</v>
      </c>
      <c r="B1772" s="3" t="s">
        <v>1922</v>
      </c>
      <c r="C1772" s="3" t="s">
        <v>1922</v>
      </c>
      <c r="D1772" s="3" t="s">
        <v>1914</v>
      </c>
      <c r="E1772" s="3" t="str">
        <v>Chavannes-de-Bogis</v>
      </c>
      <c r="G1772" s="21">
        <v>5746</v>
      </c>
      <c r="H1772" s="21" t="s">
        <v>4611</v>
      </c>
    </row>
    <row r="1773" spans="1:8" x14ac:dyDescent="0.2">
      <c r="A1773" s="3">
        <v>9055</v>
      </c>
      <c r="B1773" s="3" t="s">
        <v>1923</v>
      </c>
      <c r="C1773" s="3" t="s">
        <v>1923</v>
      </c>
      <c r="D1773" s="3" t="s">
        <v>1914</v>
      </c>
      <c r="E1773" s="3" t="str">
        <v>Chavannes-des-Bois</v>
      </c>
      <c r="G1773" s="21">
        <v>6003</v>
      </c>
      <c r="H1773" s="21" t="s">
        <v>4608</v>
      </c>
    </row>
    <row r="1774" spans="1:8" x14ac:dyDescent="0.2">
      <c r="A1774" s="3">
        <v>9056</v>
      </c>
      <c r="B1774" s="3" t="s">
        <v>1924</v>
      </c>
      <c r="C1774" s="3" t="s">
        <v>1924</v>
      </c>
      <c r="D1774" s="3" t="s">
        <v>1914</v>
      </c>
      <c r="E1774" s="3" t="str">
        <v>Chéserex</v>
      </c>
      <c r="G1774" s="21">
        <v>6004</v>
      </c>
      <c r="H1774" s="21" t="s">
        <v>4608</v>
      </c>
    </row>
    <row r="1775" spans="1:8" x14ac:dyDescent="0.2">
      <c r="A1775" s="3">
        <v>9037</v>
      </c>
      <c r="B1775" s="3" t="s">
        <v>1925</v>
      </c>
      <c r="C1775" s="3" t="s">
        <v>1926</v>
      </c>
      <c r="D1775" s="3" t="s">
        <v>1914</v>
      </c>
      <c r="E1775" s="3" t="str">
        <v>Coinsins</v>
      </c>
      <c r="G1775" s="21">
        <v>6005</v>
      </c>
      <c r="H1775" s="21" t="s">
        <v>4608</v>
      </c>
    </row>
    <row r="1776" spans="1:8" x14ac:dyDescent="0.2">
      <c r="A1776" s="3">
        <v>9042</v>
      </c>
      <c r="B1776" s="3" t="s">
        <v>1926</v>
      </c>
      <c r="C1776" s="3" t="s">
        <v>1926</v>
      </c>
      <c r="D1776" s="3" t="s">
        <v>1914</v>
      </c>
      <c r="E1776" s="3" t="str">
        <v>Commugny</v>
      </c>
      <c r="G1776" s="21">
        <v>6006</v>
      </c>
      <c r="H1776" s="21" t="s">
        <v>4608</v>
      </c>
    </row>
    <row r="1777" spans="1:8" x14ac:dyDescent="0.2">
      <c r="A1777" s="3">
        <v>9052</v>
      </c>
      <c r="B1777" s="3" t="s">
        <v>1927</v>
      </c>
      <c r="C1777" s="3" t="s">
        <v>1928</v>
      </c>
      <c r="D1777" s="3" t="s">
        <v>1914</v>
      </c>
      <c r="E1777" s="3" t="str">
        <v>Coppet</v>
      </c>
      <c r="G1777" s="21">
        <v>6010</v>
      </c>
      <c r="H1777" s="21" t="s">
        <v>4608</v>
      </c>
    </row>
    <row r="1778" spans="1:8" x14ac:dyDescent="0.2">
      <c r="A1778" s="3">
        <v>9053</v>
      </c>
      <c r="B1778" s="3" t="s">
        <v>1929</v>
      </c>
      <c r="C1778" s="3" t="s">
        <v>1928</v>
      </c>
      <c r="D1778" s="3" t="s">
        <v>1914</v>
      </c>
      <c r="E1778" s="3" t="str">
        <v>Crans (VD)</v>
      </c>
      <c r="G1778" s="21">
        <v>6012</v>
      </c>
      <c r="H1778" s="21" t="s">
        <v>4608</v>
      </c>
    </row>
    <row r="1779" spans="1:8" x14ac:dyDescent="0.2">
      <c r="A1779" s="3">
        <v>9062</v>
      </c>
      <c r="B1779" s="3" t="s">
        <v>1930</v>
      </c>
      <c r="C1779" s="3" t="s">
        <v>1928</v>
      </c>
      <c r="D1779" s="3" t="s">
        <v>1914</v>
      </c>
      <c r="E1779" s="3" t="str">
        <v>Crassier</v>
      </c>
      <c r="G1779" s="21">
        <v>6013</v>
      </c>
      <c r="H1779" s="21" t="s">
        <v>4608</v>
      </c>
    </row>
    <row r="1780" spans="1:8" x14ac:dyDescent="0.2">
      <c r="A1780" s="3">
        <v>9043</v>
      </c>
      <c r="B1780" s="3" t="s">
        <v>1931</v>
      </c>
      <c r="C1780" s="3" t="s">
        <v>1931</v>
      </c>
      <c r="D1780" s="3" t="s">
        <v>1914</v>
      </c>
      <c r="E1780" s="3" t="str">
        <v>Duillier</v>
      </c>
      <c r="G1780" s="21">
        <v>6014</v>
      </c>
      <c r="H1780" s="21" t="s">
        <v>4608</v>
      </c>
    </row>
    <row r="1781" spans="1:8" x14ac:dyDescent="0.2">
      <c r="A1781" s="3">
        <v>9035</v>
      </c>
      <c r="B1781" s="3" t="s">
        <v>1932</v>
      </c>
      <c r="C1781" s="3" t="s">
        <v>1933</v>
      </c>
      <c r="D1781" s="3" t="s">
        <v>1914</v>
      </c>
      <c r="E1781" s="3" t="str">
        <v>Eysins</v>
      </c>
      <c r="G1781" s="21">
        <v>6015</v>
      </c>
      <c r="H1781" s="21" t="s">
        <v>4608</v>
      </c>
    </row>
    <row r="1782" spans="1:8" x14ac:dyDescent="0.2">
      <c r="A1782" s="3">
        <v>9410</v>
      </c>
      <c r="B1782" s="3" t="s">
        <v>1934</v>
      </c>
      <c r="C1782" s="3" t="s">
        <v>1934</v>
      </c>
      <c r="D1782" s="3" t="s">
        <v>1914</v>
      </c>
      <c r="E1782" s="3" t="str">
        <v>Founex</v>
      </c>
      <c r="G1782" s="21">
        <v>6016</v>
      </c>
      <c r="H1782" s="21" t="s">
        <v>4608</v>
      </c>
    </row>
    <row r="1783" spans="1:8" x14ac:dyDescent="0.2">
      <c r="A1783" s="3">
        <v>9405</v>
      </c>
      <c r="B1783" s="3" t="s">
        <v>1935</v>
      </c>
      <c r="C1783" s="3" t="s">
        <v>1936</v>
      </c>
      <c r="D1783" s="3" t="s">
        <v>1914</v>
      </c>
      <c r="E1783" s="3" t="str">
        <v>Genolier</v>
      </c>
      <c r="G1783" s="21">
        <v>6017</v>
      </c>
      <c r="H1783" s="21" t="s">
        <v>4608</v>
      </c>
    </row>
    <row r="1784" spans="1:8" x14ac:dyDescent="0.2">
      <c r="A1784" s="3">
        <v>9426</v>
      </c>
      <c r="B1784" s="3" t="s">
        <v>1936</v>
      </c>
      <c r="C1784" s="3" t="s">
        <v>1936</v>
      </c>
      <c r="D1784" s="3" t="s">
        <v>1914</v>
      </c>
      <c r="E1784" s="3" t="str">
        <v>Gingins</v>
      </c>
      <c r="G1784" s="21">
        <v>6018</v>
      </c>
      <c r="H1784" s="21" t="s">
        <v>4608</v>
      </c>
    </row>
    <row r="1785" spans="1:8" x14ac:dyDescent="0.2">
      <c r="A1785" s="3">
        <v>9038</v>
      </c>
      <c r="B1785" s="3" t="s">
        <v>1937</v>
      </c>
      <c r="C1785" s="3" t="s">
        <v>1937</v>
      </c>
      <c r="D1785" s="3" t="s">
        <v>1914</v>
      </c>
      <c r="E1785" s="3" t="str">
        <v>Givrins</v>
      </c>
      <c r="G1785" s="21">
        <v>6019</v>
      </c>
      <c r="H1785" s="21" t="s">
        <v>4608</v>
      </c>
    </row>
    <row r="1786" spans="1:8" x14ac:dyDescent="0.2">
      <c r="A1786" s="3">
        <v>9411</v>
      </c>
      <c r="B1786" s="3" t="s">
        <v>1938</v>
      </c>
      <c r="C1786" s="3" t="s">
        <v>1939</v>
      </c>
      <c r="D1786" s="3" t="s">
        <v>1914</v>
      </c>
      <c r="E1786" s="3" t="str">
        <v>Gland</v>
      </c>
      <c r="G1786" s="21">
        <v>6020</v>
      </c>
      <c r="H1786" s="21" t="s">
        <v>4608</v>
      </c>
    </row>
    <row r="1787" spans="1:8" x14ac:dyDescent="0.2">
      <c r="A1787" s="3">
        <v>9411</v>
      </c>
      <c r="B1787" s="3" t="s">
        <v>1940</v>
      </c>
      <c r="C1787" s="3" t="s">
        <v>1939</v>
      </c>
      <c r="D1787" s="3" t="s">
        <v>1914</v>
      </c>
      <c r="E1787" s="3" t="str">
        <v>Grens</v>
      </c>
      <c r="G1787" s="21">
        <v>6022</v>
      </c>
      <c r="H1787" s="21" t="s">
        <v>4608</v>
      </c>
    </row>
    <row r="1788" spans="1:8" x14ac:dyDescent="0.2">
      <c r="A1788" s="3">
        <v>9044</v>
      </c>
      <c r="B1788" s="3" t="s">
        <v>1941</v>
      </c>
      <c r="C1788" s="3" t="s">
        <v>1942</v>
      </c>
      <c r="D1788" s="3" t="s">
        <v>1914</v>
      </c>
      <c r="E1788" s="3" t="str">
        <v>Mies</v>
      </c>
      <c r="G1788" s="21">
        <v>6023</v>
      </c>
      <c r="H1788" s="21" t="s">
        <v>4608</v>
      </c>
    </row>
    <row r="1789" spans="1:8" x14ac:dyDescent="0.2">
      <c r="A1789" s="3">
        <v>9428</v>
      </c>
      <c r="B1789" s="3" t="s">
        <v>1943</v>
      </c>
      <c r="C1789" s="3" t="s">
        <v>1943</v>
      </c>
      <c r="D1789" s="3" t="s">
        <v>1914</v>
      </c>
      <c r="E1789" s="3" t="str">
        <v>Nyon</v>
      </c>
      <c r="G1789" s="21">
        <v>6024</v>
      </c>
      <c r="H1789" s="21" t="s">
        <v>4608</v>
      </c>
    </row>
    <row r="1790" spans="1:8" x14ac:dyDescent="0.2">
      <c r="A1790" s="3">
        <v>9427</v>
      </c>
      <c r="B1790" s="3" t="s">
        <v>1944</v>
      </c>
      <c r="C1790" s="3" t="s">
        <v>1944</v>
      </c>
      <c r="D1790" s="3" t="s">
        <v>1914</v>
      </c>
      <c r="E1790" s="3" t="str">
        <v>Prangins</v>
      </c>
      <c r="G1790" s="21">
        <v>6025</v>
      </c>
      <c r="H1790" s="21" t="s">
        <v>4608</v>
      </c>
    </row>
    <row r="1791" spans="1:8" x14ac:dyDescent="0.2">
      <c r="A1791" s="3">
        <v>9050</v>
      </c>
      <c r="B1791" s="3" t="s">
        <v>1945</v>
      </c>
      <c r="C1791" s="3" t="s">
        <v>1945</v>
      </c>
      <c r="D1791" s="3" t="s">
        <v>1946</v>
      </c>
      <c r="E1791" s="3" t="str">
        <v>La Rippe</v>
      </c>
      <c r="G1791" s="21">
        <v>6026</v>
      </c>
      <c r="H1791" s="21" t="s">
        <v>4608</v>
      </c>
    </row>
    <row r="1792" spans="1:8" x14ac:dyDescent="0.2">
      <c r="A1792" s="3">
        <v>9050</v>
      </c>
      <c r="B1792" s="3" t="s">
        <v>1947</v>
      </c>
      <c r="C1792" s="3" t="s">
        <v>1945</v>
      </c>
      <c r="D1792" s="3" t="s">
        <v>1946</v>
      </c>
      <c r="E1792" s="3" t="str">
        <v>Saint-Cergue</v>
      </c>
      <c r="G1792" s="21">
        <v>6027</v>
      </c>
      <c r="H1792" s="21" t="s">
        <v>4608</v>
      </c>
    </row>
    <row r="1793" spans="1:8" x14ac:dyDescent="0.2">
      <c r="A1793" s="3">
        <v>9108</v>
      </c>
      <c r="B1793" s="3" t="s">
        <v>1948</v>
      </c>
      <c r="C1793" s="3" t="s">
        <v>1948</v>
      </c>
      <c r="D1793" s="3" t="s">
        <v>1946</v>
      </c>
      <c r="E1793" s="3" t="str">
        <v>Signy-Avenex</v>
      </c>
      <c r="G1793" s="21">
        <v>6028</v>
      </c>
      <c r="H1793" s="21" t="s">
        <v>4608</v>
      </c>
    </row>
    <row r="1794" spans="1:8" x14ac:dyDescent="0.2">
      <c r="A1794" s="3">
        <v>9108</v>
      </c>
      <c r="B1794" s="3" t="s">
        <v>1949</v>
      </c>
      <c r="C1794" s="3" t="s">
        <v>1948</v>
      </c>
      <c r="D1794" s="3" t="s">
        <v>1946</v>
      </c>
      <c r="E1794" s="3" t="str">
        <v>Tannay</v>
      </c>
      <c r="G1794" s="21">
        <v>6030</v>
      </c>
      <c r="H1794" s="21" t="s">
        <v>4608</v>
      </c>
    </row>
    <row r="1795" spans="1:8" x14ac:dyDescent="0.2">
      <c r="A1795" s="3">
        <v>9108</v>
      </c>
      <c r="B1795" s="3" t="s">
        <v>1950</v>
      </c>
      <c r="C1795" s="3" t="s">
        <v>1948</v>
      </c>
      <c r="D1795" s="3" t="s">
        <v>1946</v>
      </c>
      <c r="E1795" s="3" t="str">
        <v>Trélex</v>
      </c>
      <c r="G1795" s="21">
        <v>6032</v>
      </c>
      <c r="H1795" s="21" t="s">
        <v>4608</v>
      </c>
    </row>
    <row r="1796" spans="1:8" x14ac:dyDescent="0.2">
      <c r="A1796" s="3">
        <v>9050</v>
      </c>
      <c r="B1796" s="3" t="s">
        <v>1951</v>
      </c>
      <c r="C1796" s="3" t="s">
        <v>1952</v>
      </c>
      <c r="D1796" s="3" t="s">
        <v>1946</v>
      </c>
      <c r="E1796" s="3" t="str">
        <v>Le Vaud</v>
      </c>
      <c r="G1796" s="21">
        <v>6033</v>
      </c>
      <c r="H1796" s="21" t="s">
        <v>4608</v>
      </c>
    </row>
    <row r="1797" spans="1:8" x14ac:dyDescent="0.2">
      <c r="A1797" s="3">
        <v>9050</v>
      </c>
      <c r="B1797" s="3" t="s">
        <v>1953</v>
      </c>
      <c r="C1797" s="3" t="s">
        <v>1952</v>
      </c>
      <c r="D1797" s="3" t="s">
        <v>1946</v>
      </c>
      <c r="E1797" s="3" t="str">
        <v>Vich</v>
      </c>
      <c r="G1797" s="21">
        <v>6034</v>
      </c>
      <c r="H1797" s="21" t="s">
        <v>4608</v>
      </c>
    </row>
    <row r="1798" spans="1:8" x14ac:dyDescent="0.2">
      <c r="A1798" s="3">
        <v>9054</v>
      </c>
      <c r="B1798" s="3" t="s">
        <v>1954</v>
      </c>
      <c r="C1798" s="3" t="s">
        <v>1952</v>
      </c>
      <c r="D1798" s="3" t="s">
        <v>1946</v>
      </c>
      <c r="E1798" s="3" t="str">
        <v>L'Abergement</v>
      </c>
      <c r="G1798" s="21">
        <v>6035</v>
      </c>
      <c r="H1798" s="21" t="s">
        <v>4608</v>
      </c>
    </row>
    <row r="1799" spans="1:8" x14ac:dyDescent="0.2">
      <c r="A1799" s="3">
        <v>9413</v>
      </c>
      <c r="B1799" s="3" t="s">
        <v>1955</v>
      </c>
      <c r="C1799" s="3" t="s">
        <v>1955</v>
      </c>
      <c r="D1799" s="3" t="s">
        <v>1946</v>
      </c>
      <c r="E1799" s="3" t="str">
        <v>Agiez</v>
      </c>
      <c r="G1799" s="21">
        <v>6036</v>
      </c>
      <c r="H1799" s="21" t="s">
        <v>4608</v>
      </c>
    </row>
    <row r="1800" spans="1:8" x14ac:dyDescent="0.2">
      <c r="A1800" s="3">
        <v>9413</v>
      </c>
      <c r="B1800" s="3" t="s">
        <v>1955</v>
      </c>
      <c r="C1800" s="3" t="s">
        <v>1955</v>
      </c>
      <c r="D1800" s="3" t="s">
        <v>1946</v>
      </c>
      <c r="E1800" s="3" t="str">
        <v>Arnex-sur-Orbe</v>
      </c>
      <c r="G1800" s="21">
        <v>6037</v>
      </c>
      <c r="H1800" s="21" t="s">
        <v>4608</v>
      </c>
    </row>
    <row r="1801" spans="1:8" x14ac:dyDescent="0.2">
      <c r="A1801" s="3">
        <v>9442</v>
      </c>
      <c r="B1801" s="3" t="s">
        <v>1956</v>
      </c>
      <c r="C1801" s="3" t="s">
        <v>1955</v>
      </c>
      <c r="D1801" s="3" t="s">
        <v>1946</v>
      </c>
      <c r="E1801" s="3" t="str">
        <v>Ballaigues</v>
      </c>
      <c r="G1801" s="21">
        <v>6038</v>
      </c>
      <c r="H1801" s="21" t="s">
        <v>4608</v>
      </c>
    </row>
    <row r="1802" spans="1:8" x14ac:dyDescent="0.2">
      <c r="A1802" s="3">
        <v>9050</v>
      </c>
      <c r="B1802" s="3" t="s">
        <v>1957</v>
      </c>
      <c r="C1802" s="3" t="s">
        <v>1958</v>
      </c>
      <c r="D1802" s="3" t="s">
        <v>1946</v>
      </c>
      <c r="E1802" s="3" t="str">
        <v>Baulmes</v>
      </c>
      <c r="G1802" s="21">
        <v>6039</v>
      </c>
      <c r="H1802" s="21" t="s">
        <v>4608</v>
      </c>
    </row>
    <row r="1803" spans="1:8" x14ac:dyDescent="0.2">
      <c r="A1803" s="3">
        <v>9050</v>
      </c>
      <c r="B1803" s="3" t="s">
        <v>1959</v>
      </c>
      <c r="C1803" s="3" t="s">
        <v>1958</v>
      </c>
      <c r="D1803" s="3" t="s">
        <v>1946</v>
      </c>
      <c r="E1803" s="3" t="str">
        <v>Bavois</v>
      </c>
      <c r="G1803" s="21">
        <v>6042</v>
      </c>
      <c r="H1803" s="21" t="s">
        <v>4608</v>
      </c>
    </row>
    <row r="1804" spans="1:8" x14ac:dyDescent="0.2">
      <c r="A1804" s="3">
        <v>9057</v>
      </c>
      <c r="B1804" s="3" t="s">
        <v>1960</v>
      </c>
      <c r="C1804" s="3" t="s">
        <v>1958</v>
      </c>
      <c r="D1804" s="3" t="s">
        <v>1946</v>
      </c>
      <c r="E1804" s="3" t="str">
        <v>Bofflens</v>
      </c>
      <c r="G1804" s="21">
        <v>6043</v>
      </c>
      <c r="H1804" s="21" t="s">
        <v>4608</v>
      </c>
    </row>
    <row r="1805" spans="1:8" x14ac:dyDescent="0.2">
      <c r="A1805" s="3">
        <v>9057</v>
      </c>
      <c r="B1805" s="3" t="s">
        <v>1961</v>
      </c>
      <c r="C1805" s="3" t="s">
        <v>1958</v>
      </c>
      <c r="D1805" s="3" t="s">
        <v>1946</v>
      </c>
      <c r="E1805" s="3" t="str">
        <v>Bretonnières</v>
      </c>
      <c r="G1805" s="21">
        <v>6044</v>
      </c>
      <c r="H1805" s="21" t="s">
        <v>4608</v>
      </c>
    </row>
    <row r="1806" spans="1:8" x14ac:dyDescent="0.2">
      <c r="A1806" s="3">
        <v>9057</v>
      </c>
      <c r="B1806" s="3" t="s">
        <v>1962</v>
      </c>
      <c r="C1806" s="3" t="s">
        <v>1958</v>
      </c>
      <c r="D1806" s="3" t="s">
        <v>1946</v>
      </c>
      <c r="E1806" s="3" t="str">
        <v>Chavornay</v>
      </c>
      <c r="G1806" s="21">
        <v>6045</v>
      </c>
      <c r="H1806" s="21" t="s">
        <v>4608</v>
      </c>
    </row>
    <row r="1807" spans="1:8" x14ac:dyDescent="0.2">
      <c r="A1807" s="3">
        <v>9058</v>
      </c>
      <c r="B1807" s="3" t="s">
        <v>1963</v>
      </c>
      <c r="C1807" s="3" t="s">
        <v>1958</v>
      </c>
      <c r="D1807" s="3" t="s">
        <v>1946</v>
      </c>
      <c r="E1807" s="3" t="str">
        <v>Les Clées</v>
      </c>
      <c r="G1807" s="21">
        <v>6047</v>
      </c>
      <c r="H1807" s="21" t="s">
        <v>4608</v>
      </c>
    </row>
    <row r="1808" spans="1:8" x14ac:dyDescent="0.2">
      <c r="A1808" s="3">
        <v>9308</v>
      </c>
      <c r="B1808" s="3" t="s">
        <v>1964</v>
      </c>
      <c r="C1808" s="3" t="s">
        <v>1965</v>
      </c>
      <c r="D1808" s="3" t="s">
        <v>1966</v>
      </c>
      <c r="E1808" s="3" t="str">
        <v>Croy</v>
      </c>
      <c r="G1808" s="21">
        <v>6048</v>
      </c>
      <c r="H1808" s="21" t="s">
        <v>4608</v>
      </c>
    </row>
    <row r="1809" spans="1:8" x14ac:dyDescent="0.2">
      <c r="A1809" s="3">
        <v>9312</v>
      </c>
      <c r="B1809" s="3" t="s">
        <v>1965</v>
      </c>
      <c r="C1809" s="3" t="s">
        <v>1965</v>
      </c>
      <c r="D1809" s="3" t="s">
        <v>1966</v>
      </c>
      <c r="E1809" s="3" t="str">
        <v>Juriens</v>
      </c>
      <c r="G1809" s="21">
        <v>6052</v>
      </c>
      <c r="H1809" s="21" t="s">
        <v>4608</v>
      </c>
    </row>
    <row r="1810" spans="1:8" x14ac:dyDescent="0.2">
      <c r="A1810" s="3">
        <v>9313</v>
      </c>
      <c r="B1810" s="3" t="s">
        <v>1967</v>
      </c>
      <c r="C1810" s="3" t="s">
        <v>1967</v>
      </c>
      <c r="D1810" s="3" t="s">
        <v>1966</v>
      </c>
      <c r="E1810" s="3" t="str">
        <v>Lignerolle</v>
      </c>
      <c r="G1810" s="21">
        <v>6053</v>
      </c>
      <c r="H1810" s="21" t="s">
        <v>4608</v>
      </c>
    </row>
    <row r="1811" spans="1:8" x14ac:dyDescent="0.2">
      <c r="A1811" s="3">
        <v>9000</v>
      </c>
      <c r="B1811" s="3" t="s">
        <v>1968</v>
      </c>
      <c r="C1811" s="3" t="s">
        <v>1968</v>
      </c>
      <c r="D1811" s="3" t="s">
        <v>1966</v>
      </c>
      <c r="E1811" s="3" t="str">
        <v>Montcherand</v>
      </c>
      <c r="G1811" s="21">
        <v>6055</v>
      </c>
      <c r="H1811" s="21" t="s">
        <v>4608</v>
      </c>
    </row>
    <row r="1812" spans="1:8" x14ac:dyDescent="0.2">
      <c r="A1812" s="3">
        <v>9008</v>
      </c>
      <c r="B1812" s="3" t="s">
        <v>1968</v>
      </c>
      <c r="C1812" s="3" t="s">
        <v>1968</v>
      </c>
      <c r="D1812" s="3" t="s">
        <v>1966</v>
      </c>
      <c r="E1812" s="3" t="str">
        <v>Orbe</v>
      </c>
      <c r="G1812" s="21">
        <v>6056</v>
      </c>
      <c r="H1812" s="21" t="s">
        <v>4608</v>
      </c>
    </row>
    <row r="1813" spans="1:8" x14ac:dyDescent="0.2">
      <c r="A1813" s="3">
        <v>9010</v>
      </c>
      <c r="B1813" s="3" t="s">
        <v>1968</v>
      </c>
      <c r="C1813" s="3" t="s">
        <v>1968</v>
      </c>
      <c r="D1813" s="3" t="s">
        <v>1966</v>
      </c>
      <c r="E1813" s="3" t="str">
        <v>La Praz</v>
      </c>
      <c r="G1813" s="21">
        <v>6060</v>
      </c>
      <c r="H1813" s="21" t="s">
        <v>4608</v>
      </c>
    </row>
    <row r="1814" spans="1:8" x14ac:dyDescent="0.2">
      <c r="A1814" s="3">
        <v>9011</v>
      </c>
      <c r="B1814" s="3" t="s">
        <v>1968</v>
      </c>
      <c r="C1814" s="3" t="s">
        <v>1968</v>
      </c>
      <c r="D1814" s="3" t="s">
        <v>1966</v>
      </c>
      <c r="E1814" s="3" t="str">
        <v>Premier</v>
      </c>
      <c r="G1814" s="21">
        <v>6062</v>
      </c>
      <c r="H1814" s="21" t="s">
        <v>4608</v>
      </c>
    </row>
    <row r="1815" spans="1:8" x14ac:dyDescent="0.2">
      <c r="A1815" s="3">
        <v>9012</v>
      </c>
      <c r="B1815" s="3" t="s">
        <v>1968</v>
      </c>
      <c r="C1815" s="3" t="s">
        <v>1968</v>
      </c>
      <c r="D1815" s="3" t="s">
        <v>1966</v>
      </c>
      <c r="E1815" s="3" t="str">
        <v>Rances</v>
      </c>
      <c r="G1815" s="21">
        <v>6063</v>
      </c>
      <c r="H1815" s="21" t="s">
        <v>4608</v>
      </c>
    </row>
    <row r="1816" spans="1:8" x14ac:dyDescent="0.2">
      <c r="A1816" s="3">
        <v>9014</v>
      </c>
      <c r="B1816" s="3" t="s">
        <v>1968</v>
      </c>
      <c r="C1816" s="3" t="s">
        <v>1968</v>
      </c>
      <c r="D1816" s="3" t="s">
        <v>1966</v>
      </c>
      <c r="E1816" s="3" t="str">
        <v>Romainmôtier-Envy</v>
      </c>
      <c r="G1816" s="21">
        <v>6064</v>
      </c>
      <c r="H1816" s="21" t="s">
        <v>4608</v>
      </c>
    </row>
    <row r="1817" spans="1:8" x14ac:dyDescent="0.2">
      <c r="A1817" s="3">
        <v>9015</v>
      </c>
      <c r="B1817" s="3" t="s">
        <v>1968</v>
      </c>
      <c r="C1817" s="3" t="s">
        <v>1968</v>
      </c>
      <c r="D1817" s="3" t="s">
        <v>1966</v>
      </c>
      <c r="E1817" s="3" t="str">
        <v>Sergey</v>
      </c>
      <c r="G1817" s="21">
        <v>6066</v>
      </c>
      <c r="H1817" s="21" t="s">
        <v>4608</v>
      </c>
    </row>
    <row r="1818" spans="1:8" x14ac:dyDescent="0.2">
      <c r="A1818" s="3">
        <v>9016</v>
      </c>
      <c r="B1818" s="3" t="s">
        <v>1968</v>
      </c>
      <c r="C1818" s="3" t="s">
        <v>1968</v>
      </c>
      <c r="D1818" s="3" t="s">
        <v>1966</v>
      </c>
      <c r="E1818" s="3" t="str">
        <v>Valeyres-sous-Rances</v>
      </c>
      <c r="G1818" s="21">
        <v>6067</v>
      </c>
      <c r="H1818" s="21" t="s">
        <v>4614</v>
      </c>
    </row>
    <row r="1819" spans="1:8" x14ac:dyDescent="0.2">
      <c r="A1819" s="3">
        <v>9300</v>
      </c>
      <c r="B1819" s="3" t="s">
        <v>1969</v>
      </c>
      <c r="C1819" s="3" t="s">
        <v>1969</v>
      </c>
      <c r="D1819" s="3" t="s">
        <v>1966</v>
      </c>
      <c r="E1819" s="3" t="str">
        <v>Vallorbe</v>
      </c>
      <c r="G1819" s="21">
        <v>6068</v>
      </c>
      <c r="H1819" s="21" t="s">
        <v>4614</v>
      </c>
    </row>
    <row r="1820" spans="1:8" x14ac:dyDescent="0.2">
      <c r="A1820" s="3">
        <v>9305</v>
      </c>
      <c r="B1820" s="3" t="s">
        <v>1970</v>
      </c>
      <c r="C1820" s="3" t="s">
        <v>1971</v>
      </c>
      <c r="D1820" s="3" t="s">
        <v>1966</v>
      </c>
      <c r="E1820" s="3" t="str">
        <v>Vaulion</v>
      </c>
      <c r="G1820" s="21">
        <v>6072</v>
      </c>
      <c r="H1820" s="21" t="s">
        <v>4608</v>
      </c>
    </row>
    <row r="1821" spans="1:8" x14ac:dyDescent="0.2">
      <c r="A1821" s="3">
        <v>9034</v>
      </c>
      <c r="B1821" s="3" t="s">
        <v>1972</v>
      </c>
      <c r="C1821" s="3" t="s">
        <v>1972</v>
      </c>
      <c r="D1821" s="3" t="s">
        <v>1966</v>
      </c>
      <c r="E1821" s="3" t="str">
        <v>Vuiteboeuf</v>
      </c>
      <c r="G1821" s="21">
        <v>6073</v>
      </c>
      <c r="H1821" s="21" t="s">
        <v>4608</v>
      </c>
    </row>
    <row r="1822" spans="1:8" x14ac:dyDescent="0.2">
      <c r="A1822" s="3">
        <v>9036</v>
      </c>
      <c r="B1822" s="3" t="s">
        <v>1973</v>
      </c>
      <c r="C1822" s="3" t="s">
        <v>1972</v>
      </c>
      <c r="D1822" s="3" t="s">
        <v>1966</v>
      </c>
      <c r="E1822" s="3" t="str">
        <v>Corcelles-le-Jorat</v>
      </c>
      <c r="G1822" s="21">
        <v>6074</v>
      </c>
      <c r="H1822" s="21" t="s">
        <v>4608</v>
      </c>
    </row>
    <row r="1823" spans="1:8" x14ac:dyDescent="0.2">
      <c r="A1823" s="3">
        <v>9403</v>
      </c>
      <c r="B1823" s="3" t="s">
        <v>1974</v>
      </c>
      <c r="C1823" s="3" t="s">
        <v>1974</v>
      </c>
      <c r="D1823" s="3" t="s">
        <v>1966</v>
      </c>
      <c r="E1823" s="3" t="str">
        <v>Maracon</v>
      </c>
      <c r="G1823" s="21">
        <v>6078</v>
      </c>
      <c r="H1823" s="21" t="s">
        <v>4608</v>
      </c>
    </row>
    <row r="1824" spans="1:8" x14ac:dyDescent="0.2">
      <c r="A1824" s="3">
        <v>9402</v>
      </c>
      <c r="B1824" s="3" t="s">
        <v>1975</v>
      </c>
      <c r="C1824" s="3" t="s">
        <v>1975</v>
      </c>
      <c r="D1824" s="3" t="s">
        <v>1966</v>
      </c>
      <c r="E1824" s="3" t="str">
        <v>Montpreveyres</v>
      </c>
      <c r="G1824" s="21">
        <v>6083</v>
      </c>
      <c r="H1824" s="21" t="s">
        <v>4606</v>
      </c>
    </row>
    <row r="1825" spans="1:8" x14ac:dyDescent="0.2">
      <c r="A1825" s="3">
        <v>9400</v>
      </c>
      <c r="B1825" s="3" t="s">
        <v>1976</v>
      </c>
      <c r="C1825" s="3" t="s">
        <v>1976</v>
      </c>
      <c r="D1825" s="3" t="s">
        <v>1966</v>
      </c>
      <c r="E1825" s="3" t="str">
        <v>Ropraz</v>
      </c>
      <c r="G1825" s="21">
        <v>6084</v>
      </c>
      <c r="H1825" s="21" t="s">
        <v>4606</v>
      </c>
    </row>
    <row r="1826" spans="1:8" x14ac:dyDescent="0.2">
      <c r="A1826" s="3">
        <v>9404</v>
      </c>
      <c r="B1826" s="3" t="s">
        <v>1977</v>
      </c>
      <c r="C1826" s="3" t="s">
        <v>1977</v>
      </c>
      <c r="D1826" s="3" t="s">
        <v>1966</v>
      </c>
      <c r="E1826" s="3" t="str">
        <v>Servion</v>
      </c>
      <c r="G1826" s="21">
        <v>6085</v>
      </c>
      <c r="H1826" s="21" t="s">
        <v>4606</v>
      </c>
    </row>
    <row r="1827" spans="1:8" x14ac:dyDescent="0.2">
      <c r="A1827" s="3">
        <v>9323</v>
      </c>
      <c r="B1827" s="3" t="s">
        <v>1978</v>
      </c>
      <c r="C1827" s="3" t="s">
        <v>1978</v>
      </c>
      <c r="D1827" s="3" t="s">
        <v>1966</v>
      </c>
      <c r="E1827" s="3" t="str">
        <v>Vulliens</v>
      </c>
      <c r="G1827" s="21">
        <v>6086</v>
      </c>
      <c r="H1827" s="21" t="s">
        <v>4606</v>
      </c>
    </row>
    <row r="1828" spans="1:8" x14ac:dyDescent="0.2">
      <c r="A1828" s="3">
        <v>9327</v>
      </c>
      <c r="B1828" s="3" t="s">
        <v>1979</v>
      </c>
      <c r="C1828" s="3" t="s">
        <v>1979</v>
      </c>
      <c r="D1828" s="3" t="s">
        <v>1966</v>
      </c>
      <c r="E1828" s="3" t="str">
        <v>Jorat-Menthue</v>
      </c>
      <c r="G1828" s="21">
        <v>6102</v>
      </c>
      <c r="H1828" s="21" t="s">
        <v>4608</v>
      </c>
    </row>
    <row r="1829" spans="1:8" x14ac:dyDescent="0.2">
      <c r="A1829" s="3">
        <v>9033</v>
      </c>
      <c r="B1829" s="3" t="s">
        <v>1980</v>
      </c>
      <c r="C1829" s="3" t="s">
        <v>1980</v>
      </c>
      <c r="D1829" s="3" t="s">
        <v>1966</v>
      </c>
      <c r="E1829" s="3" t="str">
        <v>Oron</v>
      </c>
      <c r="G1829" s="21">
        <v>6103</v>
      </c>
      <c r="H1829" s="21" t="s">
        <v>4608</v>
      </c>
    </row>
    <row r="1830" spans="1:8" x14ac:dyDescent="0.2">
      <c r="A1830" s="3">
        <v>9434</v>
      </c>
      <c r="B1830" s="3" t="s">
        <v>1981</v>
      </c>
      <c r="C1830" s="3" t="s">
        <v>1982</v>
      </c>
      <c r="D1830" s="3" t="s">
        <v>1966</v>
      </c>
      <c r="E1830" s="3" t="str">
        <v>Jorat-Mézières</v>
      </c>
      <c r="G1830" s="21">
        <v>6105</v>
      </c>
      <c r="H1830" s="21" t="s">
        <v>4608</v>
      </c>
    </row>
    <row r="1831" spans="1:8" x14ac:dyDescent="0.2">
      <c r="A1831" s="3">
        <v>9435</v>
      </c>
      <c r="B1831" s="3" t="s">
        <v>1983</v>
      </c>
      <c r="C1831" s="3" t="s">
        <v>1982</v>
      </c>
      <c r="D1831" s="3" t="s">
        <v>1966</v>
      </c>
      <c r="E1831" s="3" t="str">
        <v>Champtauroz</v>
      </c>
      <c r="G1831" s="21">
        <v>6106</v>
      </c>
      <c r="H1831" s="21" t="s">
        <v>4608</v>
      </c>
    </row>
    <row r="1832" spans="1:8" x14ac:dyDescent="0.2">
      <c r="A1832" s="3">
        <v>9436</v>
      </c>
      <c r="B1832" s="3" t="s">
        <v>1984</v>
      </c>
      <c r="C1832" s="3" t="s">
        <v>1984</v>
      </c>
      <c r="D1832" s="3" t="s">
        <v>1966</v>
      </c>
      <c r="E1832" s="3" t="str">
        <v>Chevroux</v>
      </c>
      <c r="G1832" s="21">
        <v>6110</v>
      </c>
      <c r="H1832" s="21" t="s">
        <v>4608</v>
      </c>
    </row>
    <row r="1833" spans="1:8" x14ac:dyDescent="0.2">
      <c r="A1833" s="3">
        <v>9411</v>
      </c>
      <c r="B1833" s="3" t="s">
        <v>1938</v>
      </c>
      <c r="C1833" s="3" t="s">
        <v>1985</v>
      </c>
      <c r="D1833" s="3" t="s">
        <v>1966</v>
      </c>
      <c r="E1833" s="3" t="str">
        <v>Corcelles-près-Payerne</v>
      </c>
      <c r="G1833" s="21">
        <v>6112</v>
      </c>
      <c r="H1833" s="21" t="s">
        <v>4608</v>
      </c>
    </row>
    <row r="1834" spans="1:8" x14ac:dyDescent="0.2">
      <c r="A1834" s="3">
        <v>9442</v>
      </c>
      <c r="B1834" s="3" t="s">
        <v>1985</v>
      </c>
      <c r="C1834" s="3" t="s">
        <v>1985</v>
      </c>
      <c r="D1834" s="3" t="s">
        <v>1966</v>
      </c>
      <c r="E1834" s="3" t="str">
        <v>Grandcour</v>
      </c>
      <c r="G1834" s="21">
        <v>6113</v>
      </c>
      <c r="H1834" s="21" t="s">
        <v>4608</v>
      </c>
    </row>
    <row r="1835" spans="1:8" x14ac:dyDescent="0.2">
      <c r="A1835" s="3">
        <v>9444</v>
      </c>
      <c r="B1835" s="3" t="s">
        <v>1986</v>
      </c>
      <c r="C1835" s="3" t="s">
        <v>1986</v>
      </c>
      <c r="D1835" s="3" t="s">
        <v>1966</v>
      </c>
      <c r="E1835" s="3" t="str">
        <v>Henniez</v>
      </c>
      <c r="G1835" s="21">
        <v>6114</v>
      </c>
      <c r="H1835" s="21" t="s">
        <v>4608</v>
      </c>
    </row>
    <row r="1836" spans="1:8" x14ac:dyDescent="0.2">
      <c r="A1836" s="3">
        <v>9424</v>
      </c>
      <c r="B1836" s="3" t="s">
        <v>1987</v>
      </c>
      <c r="C1836" s="3" t="s">
        <v>1987</v>
      </c>
      <c r="D1836" s="3" t="s">
        <v>1966</v>
      </c>
      <c r="E1836" s="3" t="str">
        <v>Missy</v>
      </c>
      <c r="G1836" s="21">
        <v>6122</v>
      </c>
      <c r="H1836" s="21" t="s">
        <v>4608</v>
      </c>
    </row>
    <row r="1837" spans="1:8" x14ac:dyDescent="0.2">
      <c r="A1837" s="3">
        <v>9430</v>
      </c>
      <c r="B1837" s="3" t="s">
        <v>1988</v>
      </c>
      <c r="C1837" s="3" t="s">
        <v>1989</v>
      </c>
      <c r="D1837" s="3" t="s">
        <v>1966</v>
      </c>
      <c r="E1837" s="3" t="str">
        <v>Payerne</v>
      </c>
      <c r="G1837" s="21">
        <v>6123</v>
      </c>
      <c r="H1837" s="21" t="s">
        <v>4608</v>
      </c>
    </row>
    <row r="1838" spans="1:8" x14ac:dyDescent="0.2">
      <c r="A1838" s="3">
        <v>9422</v>
      </c>
      <c r="B1838" s="3" t="s">
        <v>1990</v>
      </c>
      <c r="C1838" s="3" t="s">
        <v>1991</v>
      </c>
      <c r="D1838" s="3" t="s">
        <v>1966</v>
      </c>
      <c r="E1838" s="3" t="str">
        <v>Trey</v>
      </c>
      <c r="G1838" s="21">
        <v>6125</v>
      </c>
      <c r="H1838" s="21" t="s">
        <v>4608</v>
      </c>
    </row>
    <row r="1839" spans="1:8" x14ac:dyDescent="0.2">
      <c r="A1839" s="3">
        <v>9423</v>
      </c>
      <c r="B1839" s="3" t="s">
        <v>1992</v>
      </c>
      <c r="C1839" s="3" t="s">
        <v>1991</v>
      </c>
      <c r="D1839" s="3" t="s">
        <v>1966</v>
      </c>
      <c r="E1839" s="3" t="str">
        <v>Treytorrens (Payerne)</v>
      </c>
      <c r="G1839" s="21">
        <v>6126</v>
      </c>
      <c r="H1839" s="21" t="s">
        <v>4608</v>
      </c>
    </row>
    <row r="1840" spans="1:8" x14ac:dyDescent="0.2">
      <c r="A1840" s="3">
        <v>9425</v>
      </c>
      <c r="B1840" s="3" t="s">
        <v>1991</v>
      </c>
      <c r="C1840" s="3" t="s">
        <v>1991</v>
      </c>
      <c r="D1840" s="3" t="s">
        <v>1966</v>
      </c>
      <c r="E1840" s="3" t="str">
        <v>Villarzel</v>
      </c>
      <c r="G1840" s="21">
        <v>6130</v>
      </c>
      <c r="H1840" s="21" t="s">
        <v>4607</v>
      </c>
    </row>
    <row r="1841" spans="1:8" x14ac:dyDescent="0.2">
      <c r="A1841" s="3">
        <v>9443</v>
      </c>
      <c r="B1841" s="3" t="s">
        <v>1993</v>
      </c>
      <c r="C1841" s="3" t="s">
        <v>1993</v>
      </c>
      <c r="D1841" s="3" t="s">
        <v>1966</v>
      </c>
      <c r="E1841" s="3" t="str">
        <v>Valbroye</v>
      </c>
      <c r="G1841" s="21">
        <v>6132</v>
      </c>
      <c r="H1841" s="21" t="s">
        <v>4607</v>
      </c>
    </row>
    <row r="1842" spans="1:8" x14ac:dyDescent="0.2">
      <c r="A1842" s="3">
        <v>9450</v>
      </c>
      <c r="B1842" s="3" t="s">
        <v>1994</v>
      </c>
      <c r="C1842" s="3" t="s">
        <v>1995</v>
      </c>
      <c r="D1842" s="3" t="s">
        <v>1966</v>
      </c>
      <c r="E1842" s="3" t="str">
        <v>Château-d'Oex</v>
      </c>
      <c r="G1842" s="21">
        <v>6133</v>
      </c>
      <c r="H1842" s="21" t="s">
        <v>4607</v>
      </c>
    </row>
    <row r="1843" spans="1:8" x14ac:dyDescent="0.2">
      <c r="A1843" s="3">
        <v>9450</v>
      </c>
      <c r="B1843" s="3" t="s">
        <v>1996</v>
      </c>
      <c r="C1843" s="3" t="s">
        <v>1995</v>
      </c>
      <c r="D1843" s="3" t="s">
        <v>1966</v>
      </c>
      <c r="E1843" s="3" t="str">
        <v>Rossinière</v>
      </c>
      <c r="G1843" s="21">
        <v>6142</v>
      </c>
      <c r="H1843" s="21" t="s">
        <v>4607</v>
      </c>
    </row>
    <row r="1844" spans="1:8" x14ac:dyDescent="0.2">
      <c r="A1844" s="3">
        <v>9452</v>
      </c>
      <c r="B1844" s="3" t="s">
        <v>1997</v>
      </c>
      <c r="C1844" s="3" t="s">
        <v>1995</v>
      </c>
      <c r="D1844" s="3" t="s">
        <v>1966</v>
      </c>
      <c r="E1844" s="3" t="str">
        <v>Rougemont</v>
      </c>
      <c r="G1844" s="21">
        <v>6143</v>
      </c>
      <c r="H1844" s="21" t="s">
        <v>4607</v>
      </c>
    </row>
    <row r="1845" spans="1:8" x14ac:dyDescent="0.2">
      <c r="A1845" s="3">
        <v>9464</v>
      </c>
      <c r="B1845" s="3" t="s">
        <v>1998</v>
      </c>
      <c r="C1845" s="3" t="s">
        <v>1995</v>
      </c>
      <c r="D1845" s="3" t="s">
        <v>1966</v>
      </c>
      <c r="E1845" s="3" t="str">
        <v>Allaman</v>
      </c>
      <c r="G1845" s="21">
        <v>6144</v>
      </c>
      <c r="H1845" s="21" t="s">
        <v>4607</v>
      </c>
    </row>
    <row r="1846" spans="1:8" x14ac:dyDescent="0.2">
      <c r="A1846" s="3">
        <v>9453</v>
      </c>
      <c r="B1846" s="3" t="s">
        <v>1999</v>
      </c>
      <c r="C1846" s="3" t="s">
        <v>1999</v>
      </c>
      <c r="D1846" s="3" t="s">
        <v>1966</v>
      </c>
      <c r="E1846" s="3" t="str">
        <v>Bursinel</v>
      </c>
      <c r="G1846" s="21">
        <v>6145</v>
      </c>
      <c r="H1846" s="21" t="s">
        <v>4607</v>
      </c>
    </row>
    <row r="1847" spans="1:8" x14ac:dyDescent="0.2">
      <c r="A1847" s="3">
        <v>9437</v>
      </c>
      <c r="B1847" s="3" t="s">
        <v>2000</v>
      </c>
      <c r="C1847" s="3" t="s">
        <v>2001</v>
      </c>
      <c r="D1847" s="3" t="s">
        <v>1966</v>
      </c>
      <c r="E1847" s="3" t="str">
        <v>Bursins</v>
      </c>
      <c r="G1847" s="21">
        <v>6146</v>
      </c>
      <c r="H1847" s="21" t="s">
        <v>4607</v>
      </c>
    </row>
    <row r="1848" spans="1:8" x14ac:dyDescent="0.2">
      <c r="A1848" s="3">
        <v>9451</v>
      </c>
      <c r="B1848" s="3" t="s">
        <v>2002</v>
      </c>
      <c r="C1848" s="3" t="s">
        <v>2003</v>
      </c>
      <c r="D1848" s="3" t="s">
        <v>1966</v>
      </c>
      <c r="E1848" s="3" t="str">
        <v>Burtigny</v>
      </c>
      <c r="G1848" s="21">
        <v>6147</v>
      </c>
      <c r="H1848" s="21" t="s">
        <v>4607</v>
      </c>
    </row>
    <row r="1849" spans="1:8" x14ac:dyDescent="0.2">
      <c r="A1849" s="3">
        <v>9462</v>
      </c>
      <c r="B1849" s="3" t="s">
        <v>2004</v>
      </c>
      <c r="C1849" s="3" t="s">
        <v>2003</v>
      </c>
      <c r="D1849" s="3" t="s">
        <v>1966</v>
      </c>
      <c r="E1849" s="3" t="str">
        <v>Dully</v>
      </c>
      <c r="G1849" s="21">
        <v>6152</v>
      </c>
      <c r="H1849" s="21" t="s">
        <v>4607</v>
      </c>
    </row>
    <row r="1850" spans="1:8" x14ac:dyDescent="0.2">
      <c r="A1850" s="3">
        <v>9463</v>
      </c>
      <c r="B1850" s="3" t="s">
        <v>2005</v>
      </c>
      <c r="C1850" s="3" t="s">
        <v>2003</v>
      </c>
      <c r="D1850" s="3" t="s">
        <v>1966</v>
      </c>
      <c r="E1850" s="3" t="str">
        <v>Essertines-sur-Rolle</v>
      </c>
      <c r="G1850" s="21">
        <v>6153</v>
      </c>
      <c r="H1850" s="21" t="s">
        <v>4607</v>
      </c>
    </row>
    <row r="1851" spans="1:8" x14ac:dyDescent="0.2">
      <c r="A1851" s="3">
        <v>9445</v>
      </c>
      <c r="B1851" s="3" t="s">
        <v>2006</v>
      </c>
      <c r="C1851" s="3" t="s">
        <v>2006</v>
      </c>
      <c r="D1851" s="3" t="s">
        <v>1966</v>
      </c>
      <c r="E1851" s="3" t="str">
        <v>Gilly</v>
      </c>
      <c r="G1851" s="21">
        <v>6154</v>
      </c>
      <c r="H1851" s="21" t="s">
        <v>4607</v>
      </c>
    </row>
    <row r="1852" spans="1:8" x14ac:dyDescent="0.2">
      <c r="A1852" s="3">
        <v>9464</v>
      </c>
      <c r="B1852" s="3" t="s">
        <v>2007</v>
      </c>
      <c r="C1852" s="3" t="s">
        <v>2008</v>
      </c>
      <c r="D1852" s="3" t="s">
        <v>1966</v>
      </c>
      <c r="E1852" s="3" t="str">
        <v>Luins</v>
      </c>
      <c r="G1852" s="21">
        <v>6156</v>
      </c>
      <c r="H1852" s="21" t="s">
        <v>4607</v>
      </c>
    </row>
    <row r="1853" spans="1:8" x14ac:dyDescent="0.2">
      <c r="A1853" s="3">
        <v>9470</v>
      </c>
      <c r="B1853" s="3" t="s">
        <v>2009</v>
      </c>
      <c r="C1853" s="3" t="s">
        <v>2010</v>
      </c>
      <c r="D1853" s="3" t="s">
        <v>1966</v>
      </c>
      <c r="E1853" s="3" t="str">
        <v>Mont-sur-Rolle</v>
      </c>
      <c r="G1853" s="21">
        <v>6162</v>
      </c>
      <c r="H1853" s="21" t="s">
        <v>4608</v>
      </c>
    </row>
    <row r="1854" spans="1:8" x14ac:dyDescent="0.2">
      <c r="A1854" s="3">
        <v>9473</v>
      </c>
      <c r="B1854" s="3" t="s">
        <v>2011</v>
      </c>
      <c r="C1854" s="3" t="s">
        <v>2011</v>
      </c>
      <c r="D1854" s="3" t="s">
        <v>1966</v>
      </c>
      <c r="E1854" s="3" t="str">
        <v>Perroy</v>
      </c>
      <c r="G1854" s="21">
        <v>6163</v>
      </c>
      <c r="H1854" s="21" t="s">
        <v>4608</v>
      </c>
    </row>
    <row r="1855" spans="1:8" x14ac:dyDescent="0.2">
      <c r="A1855" s="3">
        <v>9470</v>
      </c>
      <c r="B1855" s="3" t="s">
        <v>2012</v>
      </c>
      <c r="C1855" s="3" t="s">
        <v>2013</v>
      </c>
      <c r="D1855" s="3" t="s">
        <v>1966</v>
      </c>
      <c r="E1855" s="3" t="str">
        <v>Rolle</v>
      </c>
      <c r="G1855" s="21">
        <v>6166</v>
      </c>
      <c r="H1855" s="21" t="s">
        <v>4608</v>
      </c>
    </row>
    <row r="1856" spans="1:8" x14ac:dyDescent="0.2">
      <c r="A1856" s="3">
        <v>9472</v>
      </c>
      <c r="B1856" s="3" t="s">
        <v>2013</v>
      </c>
      <c r="C1856" s="3" t="s">
        <v>2013</v>
      </c>
      <c r="D1856" s="3" t="s">
        <v>1966</v>
      </c>
      <c r="E1856" s="3" t="str">
        <v>Tartegnin</v>
      </c>
      <c r="G1856" s="21">
        <v>6167</v>
      </c>
      <c r="H1856" s="21" t="s">
        <v>4608</v>
      </c>
    </row>
    <row r="1857" spans="1:8" x14ac:dyDescent="0.2">
      <c r="A1857" s="3">
        <v>9472</v>
      </c>
      <c r="B1857" s="3" t="s">
        <v>2014</v>
      </c>
      <c r="C1857" s="3" t="s">
        <v>2013</v>
      </c>
      <c r="D1857" s="3" t="s">
        <v>1966</v>
      </c>
      <c r="E1857" s="3" t="str">
        <v>Vinzel</v>
      </c>
      <c r="G1857" s="21">
        <v>6170</v>
      </c>
      <c r="H1857" s="21" t="s">
        <v>4608</v>
      </c>
    </row>
    <row r="1858" spans="1:8" x14ac:dyDescent="0.2">
      <c r="A1858" s="3">
        <v>9465</v>
      </c>
      <c r="B1858" s="3" t="s">
        <v>2015</v>
      </c>
      <c r="C1858" s="3" t="s">
        <v>2016</v>
      </c>
      <c r="D1858" s="3" t="s">
        <v>1966</v>
      </c>
      <c r="E1858" s="3" t="str">
        <v>L'Abbaye</v>
      </c>
      <c r="G1858" s="21">
        <v>6173</v>
      </c>
      <c r="H1858" s="21" t="s">
        <v>4608</v>
      </c>
    </row>
    <row r="1859" spans="1:8" x14ac:dyDescent="0.2">
      <c r="A1859" s="3">
        <v>9466</v>
      </c>
      <c r="B1859" s="3" t="s">
        <v>2016</v>
      </c>
      <c r="C1859" s="3" t="s">
        <v>2016</v>
      </c>
      <c r="D1859" s="3" t="s">
        <v>1966</v>
      </c>
      <c r="E1859" s="3" t="str">
        <v>Le Chenit</v>
      </c>
      <c r="G1859" s="21">
        <v>6174</v>
      </c>
      <c r="H1859" s="21" t="s">
        <v>4614</v>
      </c>
    </row>
    <row r="1860" spans="1:8" x14ac:dyDescent="0.2">
      <c r="A1860" s="3">
        <v>9467</v>
      </c>
      <c r="B1860" s="3" t="s">
        <v>2017</v>
      </c>
      <c r="C1860" s="3" t="s">
        <v>2016</v>
      </c>
      <c r="D1860" s="3" t="s">
        <v>1966</v>
      </c>
      <c r="E1860" s="3" t="str">
        <v>Le Lieu</v>
      </c>
      <c r="G1860" s="21">
        <v>6182</v>
      </c>
      <c r="H1860" s="21" t="s">
        <v>4608</v>
      </c>
    </row>
    <row r="1861" spans="1:8" x14ac:dyDescent="0.2">
      <c r="A1861" s="3">
        <v>9468</v>
      </c>
      <c r="B1861" s="3" t="s">
        <v>2018</v>
      </c>
      <c r="C1861" s="3" t="s">
        <v>2016</v>
      </c>
      <c r="D1861" s="3" t="s">
        <v>1966</v>
      </c>
      <c r="E1861" s="3" t="str">
        <v>Chardonne</v>
      </c>
      <c r="G1861" s="21">
        <v>6192</v>
      </c>
      <c r="H1861" s="21" t="s">
        <v>4599</v>
      </c>
    </row>
    <row r="1862" spans="1:8" x14ac:dyDescent="0.2">
      <c r="A1862" s="3">
        <v>9469</v>
      </c>
      <c r="B1862" s="3" t="s">
        <v>2019</v>
      </c>
      <c r="C1862" s="3" t="s">
        <v>2016</v>
      </c>
      <c r="D1862" s="3" t="s">
        <v>1966</v>
      </c>
      <c r="E1862" s="3" t="str">
        <v>Corseaux</v>
      </c>
      <c r="G1862" s="21">
        <v>6196</v>
      </c>
      <c r="H1862" s="21" t="s">
        <v>4599</v>
      </c>
    </row>
    <row r="1863" spans="1:8" x14ac:dyDescent="0.2">
      <c r="A1863" s="3">
        <v>9475</v>
      </c>
      <c r="B1863" s="3" t="s">
        <v>2020</v>
      </c>
      <c r="C1863" s="3" t="s">
        <v>2020</v>
      </c>
      <c r="D1863" s="3" t="s">
        <v>1966</v>
      </c>
      <c r="E1863" s="3" t="str">
        <v>Corsier-sur-Vevey</v>
      </c>
      <c r="G1863" s="21">
        <v>6197</v>
      </c>
      <c r="H1863" s="21" t="s">
        <v>4599</v>
      </c>
    </row>
    <row r="1864" spans="1:8" x14ac:dyDescent="0.2">
      <c r="A1864" s="3">
        <v>9476</v>
      </c>
      <c r="B1864" s="3" t="s">
        <v>2021</v>
      </c>
      <c r="C1864" s="3" t="s">
        <v>2022</v>
      </c>
      <c r="D1864" s="3" t="s">
        <v>1966</v>
      </c>
      <c r="E1864" s="3" t="str">
        <v>Jongny</v>
      </c>
      <c r="G1864" s="21">
        <v>6203</v>
      </c>
      <c r="H1864" s="21" t="s">
        <v>4608</v>
      </c>
    </row>
    <row r="1865" spans="1:8" x14ac:dyDescent="0.2">
      <c r="A1865" s="3">
        <v>9476</v>
      </c>
      <c r="B1865" s="3" t="s">
        <v>2023</v>
      </c>
      <c r="C1865" s="3" t="s">
        <v>2022</v>
      </c>
      <c r="D1865" s="3" t="s">
        <v>1966</v>
      </c>
      <c r="E1865" s="3" t="str">
        <v>Montreux</v>
      </c>
      <c r="G1865" s="21">
        <v>6204</v>
      </c>
      <c r="H1865" s="21" t="s">
        <v>4608</v>
      </c>
    </row>
    <row r="1866" spans="1:8" x14ac:dyDescent="0.2">
      <c r="A1866" s="3">
        <v>9477</v>
      </c>
      <c r="B1866" s="3" t="s">
        <v>2024</v>
      </c>
      <c r="C1866" s="3" t="s">
        <v>2022</v>
      </c>
      <c r="D1866" s="3" t="s">
        <v>1966</v>
      </c>
      <c r="E1866" s="3" t="str">
        <v>La Tour-de-Peilz</v>
      </c>
      <c r="G1866" s="21">
        <v>6205</v>
      </c>
      <c r="H1866" s="21" t="s">
        <v>4608</v>
      </c>
    </row>
    <row r="1867" spans="1:8" x14ac:dyDescent="0.2">
      <c r="A1867" s="3">
        <v>9478</v>
      </c>
      <c r="B1867" s="3" t="s">
        <v>2025</v>
      </c>
      <c r="C1867" s="3" t="s">
        <v>2022</v>
      </c>
      <c r="D1867" s="3" t="s">
        <v>1966</v>
      </c>
      <c r="E1867" s="3" t="str">
        <v>Vevey</v>
      </c>
      <c r="G1867" s="21">
        <v>6206</v>
      </c>
      <c r="H1867" s="21" t="s">
        <v>4608</v>
      </c>
    </row>
    <row r="1868" spans="1:8" x14ac:dyDescent="0.2">
      <c r="A1868" s="3">
        <v>9479</v>
      </c>
      <c r="B1868" s="3" t="s">
        <v>2026</v>
      </c>
      <c r="C1868" s="3" t="s">
        <v>2022</v>
      </c>
      <c r="D1868" s="3" t="s">
        <v>1966</v>
      </c>
      <c r="E1868" s="3" t="str">
        <v>Veytaux</v>
      </c>
      <c r="G1868" s="21">
        <v>6207</v>
      </c>
      <c r="H1868" s="21" t="s">
        <v>4608</v>
      </c>
    </row>
    <row r="1869" spans="1:8" x14ac:dyDescent="0.2">
      <c r="A1869" s="3">
        <v>9479</v>
      </c>
      <c r="B1869" s="3" t="s">
        <v>2027</v>
      </c>
      <c r="C1869" s="3" t="s">
        <v>2022</v>
      </c>
      <c r="D1869" s="3" t="s">
        <v>1966</v>
      </c>
      <c r="E1869" s="3" t="str">
        <v>Blonay - Saint-Légier</v>
      </c>
      <c r="G1869" s="21">
        <v>6208</v>
      </c>
      <c r="H1869" s="21" t="s">
        <v>4608</v>
      </c>
    </row>
    <row r="1870" spans="1:8" x14ac:dyDescent="0.2">
      <c r="A1870" s="3">
        <v>9479</v>
      </c>
      <c r="B1870" s="3" t="s">
        <v>2028</v>
      </c>
      <c r="C1870" s="3" t="s">
        <v>2022</v>
      </c>
      <c r="D1870" s="3" t="s">
        <v>1966</v>
      </c>
      <c r="E1870" s="3" t="str">
        <v>Belmont-sur-Yverdon</v>
      </c>
      <c r="G1870" s="21">
        <v>6210</v>
      </c>
      <c r="H1870" s="21" t="s">
        <v>4608</v>
      </c>
    </row>
    <row r="1871" spans="1:8" x14ac:dyDescent="0.2">
      <c r="A1871" s="3">
        <v>7310</v>
      </c>
      <c r="B1871" s="3" t="s">
        <v>2029</v>
      </c>
      <c r="C1871" s="3" t="s">
        <v>2029</v>
      </c>
      <c r="D1871" s="3" t="s">
        <v>1966</v>
      </c>
      <c r="E1871" s="3" t="str">
        <v>Bioley-Magnoux</v>
      </c>
      <c r="G1871" s="21">
        <v>6211</v>
      </c>
      <c r="H1871" s="21" t="s">
        <v>4611</v>
      </c>
    </row>
    <row r="1872" spans="1:8" x14ac:dyDescent="0.2">
      <c r="A1872" s="3">
        <v>8890</v>
      </c>
      <c r="B1872" s="3" t="s">
        <v>2030</v>
      </c>
      <c r="C1872" s="3" t="s">
        <v>2030</v>
      </c>
      <c r="D1872" s="3" t="s">
        <v>1966</v>
      </c>
      <c r="E1872" s="3" t="str">
        <v>Chamblon</v>
      </c>
      <c r="G1872" s="21">
        <v>6212</v>
      </c>
      <c r="H1872" s="21" t="s">
        <v>4611</v>
      </c>
    </row>
    <row r="1873" spans="1:8" x14ac:dyDescent="0.2">
      <c r="A1873" s="3">
        <v>8893</v>
      </c>
      <c r="B1873" s="3" t="s">
        <v>2031</v>
      </c>
      <c r="C1873" s="3" t="s">
        <v>2030</v>
      </c>
      <c r="D1873" s="3" t="s">
        <v>1966</v>
      </c>
      <c r="E1873" s="3" t="str">
        <v>Champvent</v>
      </c>
      <c r="G1873" s="21">
        <v>6213</v>
      </c>
      <c r="H1873" s="21" t="s">
        <v>4611</v>
      </c>
    </row>
    <row r="1874" spans="1:8" x14ac:dyDescent="0.2">
      <c r="A1874" s="3">
        <v>8894</v>
      </c>
      <c r="B1874" s="3" t="s">
        <v>2032</v>
      </c>
      <c r="C1874" s="3" t="s">
        <v>2030</v>
      </c>
      <c r="D1874" s="3" t="s">
        <v>1966</v>
      </c>
      <c r="E1874" s="3" t="str">
        <v>Chavannes-le-Chêne</v>
      </c>
      <c r="G1874" s="21">
        <v>6214</v>
      </c>
      <c r="H1874" s="21" t="s">
        <v>4608</v>
      </c>
    </row>
    <row r="1875" spans="1:8" x14ac:dyDescent="0.2">
      <c r="A1875" s="3">
        <v>8895</v>
      </c>
      <c r="B1875" s="3" t="s">
        <v>2033</v>
      </c>
      <c r="C1875" s="3" t="s">
        <v>2030</v>
      </c>
      <c r="D1875" s="3" t="s">
        <v>1966</v>
      </c>
      <c r="E1875" s="3" t="str">
        <v>Chêne-Pâquier</v>
      </c>
      <c r="G1875" s="21">
        <v>6215</v>
      </c>
      <c r="H1875" s="21" t="s">
        <v>4608</v>
      </c>
    </row>
    <row r="1876" spans="1:8" x14ac:dyDescent="0.2">
      <c r="A1876" s="3">
        <v>8896</v>
      </c>
      <c r="B1876" s="3" t="s">
        <v>2034</v>
      </c>
      <c r="C1876" s="3" t="s">
        <v>2030</v>
      </c>
      <c r="D1876" s="3" t="s">
        <v>1966</v>
      </c>
      <c r="E1876" s="3" t="str">
        <v>Cheseaux-Noréaz</v>
      </c>
      <c r="G1876" s="21">
        <v>6216</v>
      </c>
      <c r="H1876" s="21" t="s">
        <v>4608</v>
      </c>
    </row>
    <row r="1877" spans="1:8" x14ac:dyDescent="0.2">
      <c r="A1877" s="3">
        <v>8897</v>
      </c>
      <c r="B1877" s="3" t="s">
        <v>2035</v>
      </c>
      <c r="C1877" s="3" t="s">
        <v>2030</v>
      </c>
      <c r="D1877" s="3" t="s">
        <v>1966</v>
      </c>
      <c r="E1877" s="3" t="str">
        <v>Cronay</v>
      </c>
      <c r="G1877" s="21">
        <v>6217</v>
      </c>
      <c r="H1877" s="21" t="s">
        <v>4608</v>
      </c>
    </row>
    <row r="1878" spans="1:8" x14ac:dyDescent="0.2">
      <c r="A1878" s="3">
        <v>8898</v>
      </c>
      <c r="B1878" s="3" t="s">
        <v>2036</v>
      </c>
      <c r="C1878" s="3" t="s">
        <v>2030</v>
      </c>
      <c r="D1878" s="3" t="s">
        <v>1966</v>
      </c>
      <c r="E1878" s="3" t="str">
        <v>Cuarny</v>
      </c>
      <c r="G1878" s="21">
        <v>6218</v>
      </c>
      <c r="H1878" s="21" t="s">
        <v>4607</v>
      </c>
    </row>
    <row r="1879" spans="1:8" x14ac:dyDescent="0.2">
      <c r="A1879" s="3">
        <v>7325</v>
      </c>
      <c r="B1879" s="3" t="s">
        <v>2037</v>
      </c>
      <c r="C1879" s="3" t="s">
        <v>2038</v>
      </c>
      <c r="D1879" s="3" t="s">
        <v>1966</v>
      </c>
      <c r="E1879" s="3" t="str">
        <v>Démoret</v>
      </c>
      <c r="G1879" s="21">
        <v>6221</v>
      </c>
      <c r="H1879" s="21" t="s">
        <v>4611</v>
      </c>
    </row>
    <row r="1880" spans="1:8" x14ac:dyDescent="0.2">
      <c r="A1880" s="3">
        <v>7326</v>
      </c>
      <c r="B1880" s="3" t="s">
        <v>2039</v>
      </c>
      <c r="C1880" s="3" t="s">
        <v>2038</v>
      </c>
      <c r="D1880" s="3" t="s">
        <v>1966</v>
      </c>
      <c r="E1880" s="3" t="str">
        <v>Donneloye</v>
      </c>
      <c r="G1880" s="21">
        <v>6222</v>
      </c>
      <c r="H1880" s="21" t="s">
        <v>4611</v>
      </c>
    </row>
    <row r="1881" spans="1:8" x14ac:dyDescent="0.2">
      <c r="A1881" s="3">
        <v>8886</v>
      </c>
      <c r="B1881" s="3" t="s">
        <v>2040</v>
      </c>
      <c r="C1881" s="3" t="s">
        <v>2038</v>
      </c>
      <c r="D1881" s="3" t="s">
        <v>1966</v>
      </c>
      <c r="E1881" s="3" t="str">
        <v>Ependes (VD)</v>
      </c>
      <c r="G1881" s="21">
        <v>6231</v>
      </c>
      <c r="H1881" s="21" t="s">
        <v>4611</v>
      </c>
    </row>
    <row r="1882" spans="1:8" x14ac:dyDescent="0.2">
      <c r="A1882" s="3">
        <v>8887</v>
      </c>
      <c r="B1882" s="3" t="s">
        <v>2038</v>
      </c>
      <c r="C1882" s="3" t="s">
        <v>2038</v>
      </c>
      <c r="D1882" s="3" t="s">
        <v>1966</v>
      </c>
      <c r="E1882" s="3" t="str">
        <v>Mathod</v>
      </c>
      <c r="G1882" s="21">
        <v>6232</v>
      </c>
      <c r="H1882" s="21" t="s">
        <v>4611</v>
      </c>
    </row>
    <row r="1883" spans="1:8" x14ac:dyDescent="0.2">
      <c r="A1883" s="3">
        <v>8888</v>
      </c>
      <c r="B1883" s="3" t="s">
        <v>2041</v>
      </c>
      <c r="C1883" s="3" t="s">
        <v>2038</v>
      </c>
      <c r="D1883" s="3" t="s">
        <v>1966</v>
      </c>
      <c r="E1883" s="3" t="str">
        <v>Molondin</v>
      </c>
      <c r="G1883" s="21">
        <v>6233</v>
      </c>
      <c r="H1883" s="21" t="s">
        <v>4611</v>
      </c>
    </row>
    <row r="1884" spans="1:8" x14ac:dyDescent="0.2">
      <c r="A1884" s="3">
        <v>8889</v>
      </c>
      <c r="B1884" s="3" t="s">
        <v>2042</v>
      </c>
      <c r="C1884" s="3" t="s">
        <v>2038</v>
      </c>
      <c r="D1884" s="3" t="s">
        <v>1966</v>
      </c>
      <c r="E1884" s="3" t="str">
        <v>Montagny-près-Yverdon</v>
      </c>
      <c r="G1884" s="21">
        <v>6234</v>
      </c>
      <c r="H1884" s="21" t="s">
        <v>4611</v>
      </c>
    </row>
    <row r="1885" spans="1:8" x14ac:dyDescent="0.2">
      <c r="A1885" s="3">
        <v>7312</v>
      </c>
      <c r="B1885" s="3" t="s">
        <v>2043</v>
      </c>
      <c r="C1885" s="3" t="s">
        <v>2043</v>
      </c>
      <c r="D1885" s="3" t="s">
        <v>1966</v>
      </c>
      <c r="E1885" s="3" t="str">
        <v>Oppens</v>
      </c>
      <c r="G1885" s="21">
        <v>6235</v>
      </c>
      <c r="H1885" s="21" t="s">
        <v>4611</v>
      </c>
    </row>
    <row r="1886" spans="1:8" x14ac:dyDescent="0.2">
      <c r="A1886" s="3">
        <v>7313</v>
      </c>
      <c r="B1886" s="3" t="s">
        <v>2044</v>
      </c>
      <c r="C1886" s="3" t="s">
        <v>2043</v>
      </c>
      <c r="D1886" s="3" t="s">
        <v>1966</v>
      </c>
      <c r="E1886" s="3" t="str">
        <v>Orges</v>
      </c>
      <c r="G1886" s="21">
        <v>6236</v>
      </c>
      <c r="H1886" s="21" t="s">
        <v>4611</v>
      </c>
    </row>
    <row r="1887" spans="1:8" x14ac:dyDescent="0.2">
      <c r="A1887" s="3">
        <v>7314</v>
      </c>
      <c r="B1887" s="3" t="s">
        <v>2045</v>
      </c>
      <c r="C1887" s="3" t="s">
        <v>2043</v>
      </c>
      <c r="D1887" s="3" t="s">
        <v>1966</v>
      </c>
      <c r="E1887" s="3" t="str">
        <v>Orzens</v>
      </c>
      <c r="G1887" s="21">
        <v>6242</v>
      </c>
      <c r="H1887" s="21" t="s">
        <v>4611</v>
      </c>
    </row>
    <row r="1888" spans="1:8" x14ac:dyDescent="0.2">
      <c r="A1888" s="3">
        <v>7315</v>
      </c>
      <c r="B1888" s="3" t="s">
        <v>2046</v>
      </c>
      <c r="C1888" s="3" t="s">
        <v>2043</v>
      </c>
      <c r="D1888" s="3" t="s">
        <v>1966</v>
      </c>
      <c r="E1888" s="3" t="str">
        <v>Pomy</v>
      </c>
      <c r="G1888" s="21">
        <v>6243</v>
      </c>
      <c r="H1888" s="21" t="s">
        <v>4607</v>
      </c>
    </row>
    <row r="1889" spans="1:8" x14ac:dyDescent="0.2">
      <c r="A1889" s="3">
        <v>7317</v>
      </c>
      <c r="B1889" s="3" t="s">
        <v>2047</v>
      </c>
      <c r="C1889" s="3" t="s">
        <v>2043</v>
      </c>
      <c r="D1889" s="3" t="s">
        <v>1966</v>
      </c>
      <c r="E1889" s="3" t="str">
        <v>Rovray</v>
      </c>
      <c r="G1889" s="21">
        <v>6244</v>
      </c>
      <c r="H1889" s="21" t="s">
        <v>4607</v>
      </c>
    </row>
    <row r="1890" spans="1:8" x14ac:dyDescent="0.2">
      <c r="A1890" s="3">
        <v>7317</v>
      </c>
      <c r="B1890" s="3" t="s">
        <v>2048</v>
      </c>
      <c r="C1890" s="3" t="s">
        <v>2043</v>
      </c>
      <c r="D1890" s="3" t="s">
        <v>1966</v>
      </c>
      <c r="E1890" s="3" t="str">
        <v>Suchy</v>
      </c>
      <c r="G1890" s="21">
        <v>6245</v>
      </c>
      <c r="H1890" s="21" t="s">
        <v>4607</v>
      </c>
    </row>
    <row r="1891" spans="1:8" x14ac:dyDescent="0.2">
      <c r="A1891" s="3">
        <v>8877</v>
      </c>
      <c r="B1891" s="3" t="s">
        <v>2049</v>
      </c>
      <c r="C1891" s="3" t="s">
        <v>2050</v>
      </c>
      <c r="D1891" s="3" t="s">
        <v>1966</v>
      </c>
      <c r="E1891" s="3" t="str">
        <v>Suscévaz</v>
      </c>
      <c r="G1891" s="21">
        <v>6246</v>
      </c>
      <c r="H1891" s="21" t="s">
        <v>4607</v>
      </c>
    </row>
    <row r="1892" spans="1:8" x14ac:dyDescent="0.2">
      <c r="A1892" s="3">
        <v>8878</v>
      </c>
      <c r="B1892" s="3" t="s">
        <v>2051</v>
      </c>
      <c r="C1892" s="3" t="s">
        <v>2050</v>
      </c>
      <c r="D1892" s="3" t="s">
        <v>1966</v>
      </c>
      <c r="E1892" s="3" t="str">
        <v>Treycovagnes</v>
      </c>
      <c r="G1892" s="21">
        <v>6247</v>
      </c>
      <c r="H1892" s="21" t="s">
        <v>4607</v>
      </c>
    </row>
    <row r="1893" spans="1:8" x14ac:dyDescent="0.2">
      <c r="A1893" s="3">
        <v>8882</v>
      </c>
      <c r="B1893" s="3" t="s">
        <v>2052</v>
      </c>
      <c r="C1893" s="3" t="s">
        <v>2050</v>
      </c>
      <c r="D1893" s="3" t="s">
        <v>1966</v>
      </c>
      <c r="E1893" s="3" t="str">
        <v>Ursins</v>
      </c>
      <c r="G1893" s="21">
        <v>6248</v>
      </c>
      <c r="H1893" s="21" t="s">
        <v>4607</v>
      </c>
    </row>
    <row r="1894" spans="1:8" x14ac:dyDescent="0.2">
      <c r="A1894" s="3">
        <v>8883</v>
      </c>
      <c r="B1894" s="3" t="s">
        <v>2050</v>
      </c>
      <c r="C1894" s="3" t="s">
        <v>2050</v>
      </c>
      <c r="D1894" s="3" t="s">
        <v>1966</v>
      </c>
      <c r="E1894" s="3" t="str">
        <v>Valeyres-sous-Montagny</v>
      </c>
      <c r="G1894" s="21">
        <v>6252</v>
      </c>
      <c r="H1894" s="21" t="s">
        <v>4607</v>
      </c>
    </row>
    <row r="1895" spans="1:8" x14ac:dyDescent="0.2">
      <c r="A1895" s="3">
        <v>8884</v>
      </c>
      <c r="B1895" s="3" t="s">
        <v>2053</v>
      </c>
      <c r="C1895" s="3" t="s">
        <v>2050</v>
      </c>
      <c r="D1895" s="3" t="s">
        <v>1966</v>
      </c>
      <c r="E1895" s="3" t="str">
        <v>Valeyres-sous-Ursins</v>
      </c>
      <c r="G1895" s="21">
        <v>6253</v>
      </c>
      <c r="H1895" s="21" t="s">
        <v>4611</v>
      </c>
    </row>
    <row r="1896" spans="1:8" x14ac:dyDescent="0.2">
      <c r="A1896" s="3">
        <v>8885</v>
      </c>
      <c r="B1896" s="3" t="s">
        <v>2054</v>
      </c>
      <c r="C1896" s="3" t="s">
        <v>2050</v>
      </c>
      <c r="D1896" s="3" t="s">
        <v>1966</v>
      </c>
      <c r="E1896" s="3" t="str">
        <v>Villars-Epeney</v>
      </c>
      <c r="G1896" s="21">
        <v>6260</v>
      </c>
      <c r="H1896" s="21" t="s">
        <v>4611</v>
      </c>
    </row>
    <row r="1897" spans="1:8" x14ac:dyDescent="0.2">
      <c r="A1897" s="3">
        <v>7320</v>
      </c>
      <c r="B1897" s="3" t="s">
        <v>2055</v>
      </c>
      <c r="C1897" s="3" t="s">
        <v>2055</v>
      </c>
      <c r="D1897" s="3" t="s">
        <v>1966</v>
      </c>
      <c r="E1897" s="3" t="str">
        <v>Vugelles-La Mothe</v>
      </c>
      <c r="G1897" s="21">
        <v>6262</v>
      </c>
      <c r="H1897" s="21" t="s">
        <v>4607</v>
      </c>
    </row>
    <row r="1898" spans="1:8" x14ac:dyDescent="0.2">
      <c r="A1898" s="3">
        <v>7323</v>
      </c>
      <c r="B1898" s="3" t="s">
        <v>2056</v>
      </c>
      <c r="C1898" s="3" t="s">
        <v>2057</v>
      </c>
      <c r="D1898" s="3" t="s">
        <v>1966</v>
      </c>
      <c r="E1898" s="3" t="str">
        <v>Yverdon-les-Bains</v>
      </c>
      <c r="G1898" s="21">
        <v>6263</v>
      </c>
      <c r="H1898" s="21" t="s">
        <v>4607</v>
      </c>
    </row>
    <row r="1899" spans="1:8" x14ac:dyDescent="0.2">
      <c r="A1899" s="3">
        <v>7323</v>
      </c>
      <c r="B1899" s="3" t="s">
        <v>2056</v>
      </c>
      <c r="C1899" s="3" t="s">
        <v>2057</v>
      </c>
      <c r="D1899" s="3" t="s">
        <v>1966</v>
      </c>
      <c r="E1899" s="3" t="str">
        <v>Yvonand</v>
      </c>
      <c r="G1899" s="21">
        <v>6264</v>
      </c>
      <c r="H1899" s="21" t="s">
        <v>4607</v>
      </c>
    </row>
    <row r="1900" spans="1:8" x14ac:dyDescent="0.2">
      <c r="A1900" s="3">
        <v>7324</v>
      </c>
      <c r="B1900" s="3" t="s">
        <v>2058</v>
      </c>
      <c r="C1900" s="3" t="s">
        <v>2057</v>
      </c>
      <c r="D1900" s="3" t="s">
        <v>1966</v>
      </c>
      <c r="E1900" s="3" t="str">
        <v>Brig-Glis</v>
      </c>
      <c r="G1900" s="21">
        <v>6265</v>
      </c>
      <c r="H1900" s="21" t="s">
        <v>4607</v>
      </c>
    </row>
    <row r="1901" spans="1:8" x14ac:dyDescent="0.2">
      <c r="A1901" s="3">
        <v>8880</v>
      </c>
      <c r="B1901" s="3" t="s">
        <v>2059</v>
      </c>
      <c r="C1901" s="3" t="s">
        <v>2059</v>
      </c>
      <c r="D1901" s="3" t="s">
        <v>1966</v>
      </c>
      <c r="E1901" s="3" t="str">
        <v>Eggerberg</v>
      </c>
      <c r="G1901" s="21">
        <v>6274</v>
      </c>
      <c r="H1901" s="21" t="s">
        <v>4608</v>
      </c>
    </row>
    <row r="1902" spans="1:8" x14ac:dyDescent="0.2">
      <c r="A1902" s="3">
        <v>8881</v>
      </c>
      <c r="B1902" s="3" t="s">
        <v>2060</v>
      </c>
      <c r="C1902" s="3" t="s">
        <v>2059</v>
      </c>
      <c r="D1902" s="3" t="s">
        <v>1966</v>
      </c>
      <c r="E1902" s="3" t="str">
        <v>Naters</v>
      </c>
      <c r="G1902" s="21">
        <v>6275</v>
      </c>
      <c r="H1902" s="21" t="s">
        <v>4608</v>
      </c>
    </row>
    <row r="1903" spans="1:8" x14ac:dyDescent="0.2">
      <c r="A1903" s="3">
        <v>8881</v>
      </c>
      <c r="B1903" s="3" t="s">
        <v>2061</v>
      </c>
      <c r="C1903" s="3" t="s">
        <v>2059</v>
      </c>
      <c r="D1903" s="3" t="s">
        <v>1966</v>
      </c>
      <c r="E1903" s="3" t="str">
        <v>Ried-Brig</v>
      </c>
      <c r="G1903" s="21">
        <v>6276</v>
      </c>
      <c r="H1903" s="21" t="s">
        <v>4608</v>
      </c>
    </row>
    <row r="1904" spans="1:8" x14ac:dyDescent="0.2">
      <c r="A1904" s="3">
        <v>8892</v>
      </c>
      <c r="B1904" s="3" t="s">
        <v>2062</v>
      </c>
      <c r="C1904" s="3" t="s">
        <v>2059</v>
      </c>
      <c r="D1904" s="3" t="s">
        <v>1966</v>
      </c>
      <c r="E1904" s="3" t="str">
        <v>Simplon</v>
      </c>
      <c r="G1904" s="21">
        <v>6277</v>
      </c>
      <c r="H1904" s="21" t="s">
        <v>4608</v>
      </c>
    </row>
    <row r="1905" spans="1:8" x14ac:dyDescent="0.2">
      <c r="A1905" s="3">
        <v>8873</v>
      </c>
      <c r="B1905" s="3" t="s">
        <v>2063</v>
      </c>
      <c r="C1905" s="3" t="s">
        <v>2063</v>
      </c>
      <c r="D1905" s="3" t="s">
        <v>1966</v>
      </c>
      <c r="E1905" s="3" t="str">
        <v>Termen</v>
      </c>
      <c r="G1905" s="21">
        <v>6280</v>
      </c>
      <c r="H1905" s="21" t="s">
        <v>4608</v>
      </c>
    </row>
    <row r="1906" spans="1:8" x14ac:dyDescent="0.2">
      <c r="A1906" s="3">
        <v>8717</v>
      </c>
      <c r="B1906" s="3" t="s">
        <v>2064</v>
      </c>
      <c r="C1906" s="3" t="s">
        <v>2065</v>
      </c>
      <c r="D1906" s="3" t="s">
        <v>1966</v>
      </c>
      <c r="E1906" s="3" t="str">
        <v>Zwischbergen</v>
      </c>
      <c r="G1906" s="21">
        <v>6283</v>
      </c>
      <c r="H1906" s="21" t="s">
        <v>4608</v>
      </c>
    </row>
    <row r="1907" spans="1:8" x14ac:dyDescent="0.2">
      <c r="A1907" s="3">
        <v>8722</v>
      </c>
      <c r="B1907" s="3" t="s">
        <v>2066</v>
      </c>
      <c r="C1907" s="3" t="s">
        <v>2066</v>
      </c>
      <c r="D1907" s="3" t="s">
        <v>1966</v>
      </c>
      <c r="E1907" s="3" t="str">
        <v>Ardon</v>
      </c>
      <c r="G1907" s="21">
        <v>6284</v>
      </c>
      <c r="H1907" s="21" t="s">
        <v>4608</v>
      </c>
    </row>
    <row r="1908" spans="1:8" x14ac:dyDescent="0.2">
      <c r="A1908" s="3">
        <v>8718</v>
      </c>
      <c r="B1908" s="3" t="s">
        <v>2067</v>
      </c>
      <c r="C1908" s="3" t="s">
        <v>2067</v>
      </c>
      <c r="D1908" s="3" t="s">
        <v>1966</v>
      </c>
      <c r="E1908" s="3" t="str">
        <v>Chamoson</v>
      </c>
      <c r="G1908" s="21">
        <v>6285</v>
      </c>
      <c r="H1908" s="21" t="s">
        <v>4608</v>
      </c>
    </row>
    <row r="1909" spans="1:8" x14ac:dyDescent="0.2">
      <c r="A1909" s="3">
        <v>8723</v>
      </c>
      <c r="B1909" s="3" t="s">
        <v>2068</v>
      </c>
      <c r="C1909" s="3" t="s">
        <v>2067</v>
      </c>
      <c r="D1909" s="3" t="s">
        <v>1966</v>
      </c>
      <c r="E1909" s="3" t="str">
        <v>Conthey</v>
      </c>
      <c r="G1909" s="21">
        <v>6286</v>
      </c>
      <c r="H1909" s="21" t="s">
        <v>4611</v>
      </c>
    </row>
    <row r="1910" spans="1:8" x14ac:dyDescent="0.2">
      <c r="A1910" s="3">
        <v>8723</v>
      </c>
      <c r="B1910" s="3" t="s">
        <v>2069</v>
      </c>
      <c r="C1910" s="3" t="s">
        <v>2067</v>
      </c>
      <c r="D1910" s="3" t="s">
        <v>1966</v>
      </c>
      <c r="E1910" s="3" t="str">
        <v>Nendaz</v>
      </c>
      <c r="G1910" s="21">
        <v>6287</v>
      </c>
      <c r="H1910" s="21" t="s">
        <v>4611</v>
      </c>
    </row>
    <row r="1911" spans="1:8" x14ac:dyDescent="0.2">
      <c r="A1911" s="3">
        <v>8866</v>
      </c>
      <c r="B1911" s="3" t="s">
        <v>2070</v>
      </c>
      <c r="C1911" s="3" t="s">
        <v>2067</v>
      </c>
      <c r="D1911" s="3" t="s">
        <v>1966</v>
      </c>
      <c r="E1911" s="3" t="str">
        <v>Vétroz</v>
      </c>
      <c r="G1911" s="21">
        <v>6288</v>
      </c>
      <c r="H1911" s="21" t="s">
        <v>4611</v>
      </c>
    </row>
    <row r="1912" spans="1:8" x14ac:dyDescent="0.2">
      <c r="A1912" s="3">
        <v>8872</v>
      </c>
      <c r="B1912" s="3" t="s">
        <v>2071</v>
      </c>
      <c r="C1912" s="3" t="s">
        <v>2071</v>
      </c>
      <c r="D1912" s="3" t="s">
        <v>1966</v>
      </c>
      <c r="E1912" s="3" t="str">
        <v>Bourg-Saint-Pierre</v>
      </c>
      <c r="G1912" s="21">
        <v>6289</v>
      </c>
      <c r="H1912" s="21" t="s">
        <v>4611</v>
      </c>
    </row>
    <row r="1913" spans="1:8" x14ac:dyDescent="0.2">
      <c r="A1913" s="3">
        <v>8716</v>
      </c>
      <c r="B1913" s="3" t="s">
        <v>2072</v>
      </c>
      <c r="C1913" s="3" t="s">
        <v>2072</v>
      </c>
      <c r="D1913" s="3" t="s">
        <v>1966</v>
      </c>
      <c r="E1913" s="3" t="str">
        <v>Liddes</v>
      </c>
      <c r="G1913" s="21">
        <v>6294</v>
      </c>
      <c r="H1913" s="21" t="s">
        <v>4611</v>
      </c>
    </row>
    <row r="1914" spans="1:8" x14ac:dyDescent="0.2">
      <c r="A1914" s="3">
        <v>8730</v>
      </c>
      <c r="B1914" s="3" t="s">
        <v>2073</v>
      </c>
      <c r="C1914" s="3" t="s">
        <v>2073</v>
      </c>
      <c r="D1914" s="3" t="s">
        <v>1966</v>
      </c>
      <c r="E1914" s="3" t="str">
        <v>Orsières</v>
      </c>
      <c r="G1914" s="21">
        <v>6295</v>
      </c>
      <c r="H1914" s="21" t="s">
        <v>4611</v>
      </c>
    </row>
    <row r="1915" spans="1:8" x14ac:dyDescent="0.2">
      <c r="A1915" s="3">
        <v>8640</v>
      </c>
      <c r="B1915" s="3" t="s">
        <v>2074</v>
      </c>
      <c r="C1915" s="3" t="s">
        <v>2075</v>
      </c>
      <c r="D1915" s="3" t="s">
        <v>1966</v>
      </c>
      <c r="E1915" s="3" t="str">
        <v>Sembrancher</v>
      </c>
      <c r="G1915" s="21">
        <v>6300</v>
      </c>
      <c r="H1915" s="21" t="s">
        <v>4608</v>
      </c>
    </row>
    <row r="1916" spans="1:8" x14ac:dyDescent="0.2">
      <c r="A1916" s="3">
        <v>8645</v>
      </c>
      <c r="B1916" s="3" t="s">
        <v>2076</v>
      </c>
      <c r="C1916" s="3" t="s">
        <v>2075</v>
      </c>
      <c r="D1916" s="3" t="s">
        <v>1966</v>
      </c>
      <c r="E1916" s="3" t="str">
        <v>Val de Bagnes</v>
      </c>
      <c r="G1916" s="21">
        <v>6312</v>
      </c>
      <c r="H1916" s="21" t="s">
        <v>4608</v>
      </c>
    </row>
    <row r="1917" spans="1:8" x14ac:dyDescent="0.2">
      <c r="A1917" s="3">
        <v>8646</v>
      </c>
      <c r="B1917" s="3" t="s">
        <v>2077</v>
      </c>
      <c r="C1917" s="3" t="s">
        <v>2075</v>
      </c>
      <c r="D1917" s="3" t="s">
        <v>1966</v>
      </c>
      <c r="E1917" s="3" t="str">
        <v>Bellwald</v>
      </c>
      <c r="G1917" s="21">
        <v>6313</v>
      </c>
      <c r="H1917" s="21" t="s">
        <v>4613</v>
      </c>
    </row>
    <row r="1918" spans="1:8" x14ac:dyDescent="0.2">
      <c r="A1918" s="3">
        <v>8715</v>
      </c>
      <c r="B1918" s="3" t="s">
        <v>2078</v>
      </c>
      <c r="C1918" s="3" t="s">
        <v>2075</v>
      </c>
      <c r="D1918" s="3" t="s">
        <v>1966</v>
      </c>
      <c r="E1918" s="3" t="str">
        <v>Binn</v>
      </c>
      <c r="G1918" s="21">
        <v>6314</v>
      </c>
      <c r="H1918" s="21" t="s">
        <v>4608</v>
      </c>
    </row>
    <row r="1919" spans="1:8" x14ac:dyDescent="0.2">
      <c r="A1919" s="3">
        <v>8725</v>
      </c>
      <c r="B1919" s="3" t="s">
        <v>2079</v>
      </c>
      <c r="C1919" s="3" t="s">
        <v>2080</v>
      </c>
      <c r="D1919" s="3" t="s">
        <v>1966</v>
      </c>
      <c r="E1919" s="3" t="str">
        <v>Ernen</v>
      </c>
      <c r="G1919" s="21">
        <v>6315</v>
      </c>
      <c r="H1919" s="21" t="s">
        <v>4608</v>
      </c>
    </row>
    <row r="1920" spans="1:8" x14ac:dyDescent="0.2">
      <c r="A1920" s="3">
        <v>8725</v>
      </c>
      <c r="B1920" s="3" t="s">
        <v>2081</v>
      </c>
      <c r="C1920" s="3" t="s">
        <v>2080</v>
      </c>
      <c r="D1920" s="3" t="s">
        <v>1966</v>
      </c>
      <c r="E1920" s="3" t="str">
        <v>Fiesch</v>
      </c>
      <c r="G1920" s="21">
        <v>6317</v>
      </c>
      <c r="H1920" s="21" t="s">
        <v>4608</v>
      </c>
    </row>
    <row r="1921" spans="1:8" x14ac:dyDescent="0.2">
      <c r="A1921" s="3">
        <v>8737</v>
      </c>
      <c r="B1921" s="3" t="s">
        <v>2080</v>
      </c>
      <c r="C1921" s="3" t="s">
        <v>2080</v>
      </c>
      <c r="D1921" s="3" t="s">
        <v>1966</v>
      </c>
      <c r="E1921" s="3" t="str">
        <v>Fieschertal</v>
      </c>
      <c r="G1921" s="21">
        <v>6318</v>
      </c>
      <c r="H1921" s="21" t="s">
        <v>4608</v>
      </c>
    </row>
    <row r="1922" spans="1:8" x14ac:dyDescent="0.2">
      <c r="A1922" s="3">
        <v>8738</v>
      </c>
      <c r="B1922" s="3" t="s">
        <v>2082</v>
      </c>
      <c r="C1922" s="3" t="s">
        <v>2080</v>
      </c>
      <c r="D1922" s="3" t="s">
        <v>1966</v>
      </c>
      <c r="E1922" s="3" t="str">
        <v>Lax</v>
      </c>
      <c r="G1922" s="21">
        <v>6319</v>
      </c>
      <c r="H1922" s="21" t="s">
        <v>4613</v>
      </c>
    </row>
    <row r="1923" spans="1:8" x14ac:dyDescent="0.2">
      <c r="A1923" s="3">
        <v>8739</v>
      </c>
      <c r="B1923" s="3" t="s">
        <v>2083</v>
      </c>
      <c r="C1923" s="3" t="s">
        <v>2080</v>
      </c>
      <c r="D1923" s="3" t="s">
        <v>1966</v>
      </c>
      <c r="E1923" s="3" t="str">
        <v>Obergoms</v>
      </c>
      <c r="G1923" s="21">
        <v>6330</v>
      </c>
      <c r="H1923" s="21" t="s">
        <v>4608</v>
      </c>
    </row>
    <row r="1924" spans="1:8" x14ac:dyDescent="0.2">
      <c r="A1924" s="3">
        <v>8638</v>
      </c>
      <c r="B1924" s="3" t="s">
        <v>2084</v>
      </c>
      <c r="C1924" s="3" t="s">
        <v>2085</v>
      </c>
      <c r="D1924" s="3" t="s">
        <v>1966</v>
      </c>
      <c r="E1924" s="3" t="str">
        <v>Goms</v>
      </c>
      <c r="G1924" s="21">
        <v>6331</v>
      </c>
      <c r="H1924" s="21" t="s">
        <v>4608</v>
      </c>
    </row>
    <row r="1925" spans="1:8" x14ac:dyDescent="0.2">
      <c r="A1925" s="3">
        <v>8727</v>
      </c>
      <c r="B1925" s="3" t="s">
        <v>2086</v>
      </c>
      <c r="C1925" s="3" t="s">
        <v>2085</v>
      </c>
      <c r="D1925" s="3" t="s">
        <v>1966</v>
      </c>
      <c r="E1925" s="3" t="str">
        <v>Ayent</v>
      </c>
      <c r="G1925" s="21">
        <v>6332</v>
      </c>
      <c r="H1925" s="21" t="s">
        <v>4608</v>
      </c>
    </row>
    <row r="1926" spans="1:8" x14ac:dyDescent="0.2">
      <c r="A1926" s="3">
        <v>8732</v>
      </c>
      <c r="B1926" s="3" t="s">
        <v>2087</v>
      </c>
      <c r="C1926" s="3" t="s">
        <v>2085</v>
      </c>
      <c r="D1926" s="3" t="s">
        <v>1966</v>
      </c>
      <c r="E1926" s="3" t="str">
        <v>Evolène</v>
      </c>
      <c r="G1926" s="21">
        <v>6333</v>
      </c>
      <c r="H1926" s="21" t="s">
        <v>4608</v>
      </c>
    </row>
    <row r="1927" spans="1:8" x14ac:dyDescent="0.2">
      <c r="A1927" s="3">
        <v>8733</v>
      </c>
      <c r="B1927" s="3" t="s">
        <v>2088</v>
      </c>
      <c r="C1927" s="3" t="s">
        <v>2085</v>
      </c>
      <c r="D1927" s="3" t="s">
        <v>1966</v>
      </c>
      <c r="E1927" s="3" t="str">
        <v>Hérémence</v>
      </c>
      <c r="G1927" s="21">
        <v>6340</v>
      </c>
      <c r="H1927" s="21" t="s">
        <v>4613</v>
      </c>
    </row>
    <row r="1928" spans="1:8" x14ac:dyDescent="0.2">
      <c r="A1928" s="3">
        <v>8734</v>
      </c>
      <c r="B1928" s="3" t="s">
        <v>2089</v>
      </c>
      <c r="C1928" s="3" t="s">
        <v>2085</v>
      </c>
      <c r="D1928" s="3" t="s">
        <v>1966</v>
      </c>
      <c r="E1928" s="3" t="str">
        <v>Saint-Martin (VS)</v>
      </c>
      <c r="G1928" s="21">
        <v>6343</v>
      </c>
      <c r="H1928" s="21" t="s">
        <v>4608</v>
      </c>
    </row>
    <row r="1929" spans="1:8" x14ac:dyDescent="0.2">
      <c r="A1929" s="3">
        <v>8735</v>
      </c>
      <c r="B1929" s="3" t="s">
        <v>2090</v>
      </c>
      <c r="C1929" s="3" t="s">
        <v>2085</v>
      </c>
      <c r="D1929" s="3" t="s">
        <v>1966</v>
      </c>
      <c r="E1929" s="3" t="str">
        <v>Vex</v>
      </c>
      <c r="G1929" s="21">
        <v>6344</v>
      </c>
      <c r="H1929" s="21" t="s">
        <v>4608</v>
      </c>
    </row>
    <row r="1930" spans="1:8" x14ac:dyDescent="0.2">
      <c r="A1930" s="3">
        <v>8735</v>
      </c>
      <c r="B1930" s="3" t="s">
        <v>2091</v>
      </c>
      <c r="C1930" s="3" t="s">
        <v>2085</v>
      </c>
      <c r="D1930" s="3" t="s">
        <v>1966</v>
      </c>
      <c r="E1930" s="3" t="str">
        <v>Mont-Noble</v>
      </c>
      <c r="G1930" s="21">
        <v>6345</v>
      </c>
      <c r="H1930" s="21" t="s">
        <v>4613</v>
      </c>
    </row>
    <row r="1931" spans="1:8" x14ac:dyDescent="0.2">
      <c r="A1931" s="3">
        <v>9642</v>
      </c>
      <c r="B1931" s="3" t="s">
        <v>2092</v>
      </c>
      <c r="C1931" s="3" t="s">
        <v>2092</v>
      </c>
      <c r="D1931" s="3" t="s">
        <v>1966</v>
      </c>
      <c r="E1931" s="3" t="str">
        <v>Agarn</v>
      </c>
      <c r="G1931" s="21">
        <v>6353</v>
      </c>
      <c r="H1931" s="21" t="s">
        <v>4608</v>
      </c>
    </row>
    <row r="1932" spans="1:8" x14ac:dyDescent="0.2">
      <c r="A1932" s="3">
        <v>9656</v>
      </c>
      <c r="B1932" s="3" t="s">
        <v>2093</v>
      </c>
      <c r="C1932" s="3" t="s">
        <v>2094</v>
      </c>
      <c r="D1932" s="3" t="s">
        <v>1966</v>
      </c>
      <c r="E1932" s="3" t="str">
        <v>Albinen</v>
      </c>
      <c r="G1932" s="21">
        <v>6354</v>
      </c>
      <c r="H1932" s="21" t="s">
        <v>4608</v>
      </c>
    </row>
    <row r="1933" spans="1:8" x14ac:dyDescent="0.2">
      <c r="A1933" s="3">
        <v>9657</v>
      </c>
      <c r="B1933" s="3" t="s">
        <v>2095</v>
      </c>
      <c r="C1933" s="3" t="s">
        <v>2094</v>
      </c>
      <c r="D1933" s="3" t="s">
        <v>1966</v>
      </c>
      <c r="E1933" s="3" t="str">
        <v>Ergisch</v>
      </c>
      <c r="G1933" s="21">
        <v>6356</v>
      </c>
      <c r="H1933" s="21" t="s">
        <v>4614</v>
      </c>
    </row>
    <row r="1934" spans="1:8" x14ac:dyDescent="0.2">
      <c r="A1934" s="3">
        <v>9658</v>
      </c>
      <c r="B1934" s="3" t="s">
        <v>2096</v>
      </c>
      <c r="C1934" s="3" t="s">
        <v>2094</v>
      </c>
      <c r="D1934" s="3" t="s">
        <v>1966</v>
      </c>
      <c r="E1934" s="3" t="str">
        <v>Inden</v>
      </c>
      <c r="G1934" s="21">
        <v>6362</v>
      </c>
      <c r="H1934" s="21" t="s">
        <v>4608</v>
      </c>
    </row>
    <row r="1935" spans="1:8" x14ac:dyDescent="0.2">
      <c r="A1935" s="3">
        <v>9643</v>
      </c>
      <c r="B1935" s="3" t="s">
        <v>2097</v>
      </c>
      <c r="C1935" s="3" t="s">
        <v>2098</v>
      </c>
      <c r="D1935" s="3" t="s">
        <v>1966</v>
      </c>
      <c r="E1935" s="3" t="str">
        <v>Leuk</v>
      </c>
      <c r="G1935" s="21">
        <v>6363</v>
      </c>
      <c r="H1935" s="21" t="s">
        <v>4608</v>
      </c>
    </row>
    <row r="1936" spans="1:8" x14ac:dyDescent="0.2">
      <c r="A1936" s="3">
        <v>9650</v>
      </c>
      <c r="B1936" s="3" t="s">
        <v>2098</v>
      </c>
      <c r="C1936" s="3" t="s">
        <v>2098</v>
      </c>
      <c r="D1936" s="3" t="s">
        <v>1966</v>
      </c>
      <c r="E1936" s="3" t="str">
        <v>Leukerbad</v>
      </c>
      <c r="G1936" s="21">
        <v>6365</v>
      </c>
      <c r="H1936" s="21" t="s">
        <v>4608</v>
      </c>
    </row>
    <row r="1937" spans="1:8" x14ac:dyDescent="0.2">
      <c r="A1937" s="3">
        <v>9651</v>
      </c>
      <c r="B1937" s="3" t="s">
        <v>2099</v>
      </c>
      <c r="C1937" s="3" t="s">
        <v>2098</v>
      </c>
      <c r="D1937" s="3" t="s">
        <v>1966</v>
      </c>
      <c r="E1937" s="3" t="str">
        <v>Oberems</v>
      </c>
      <c r="G1937" s="21">
        <v>6370</v>
      </c>
      <c r="H1937" s="21" t="s">
        <v>4608</v>
      </c>
    </row>
    <row r="1938" spans="1:8" x14ac:dyDescent="0.2">
      <c r="A1938" s="3">
        <v>9652</v>
      </c>
      <c r="B1938" s="3" t="s">
        <v>2100</v>
      </c>
      <c r="C1938" s="3" t="s">
        <v>2098</v>
      </c>
      <c r="D1938" s="3" t="s">
        <v>1966</v>
      </c>
      <c r="E1938" s="3" t="str">
        <v>Salgesch</v>
      </c>
      <c r="G1938" s="21">
        <v>6372</v>
      </c>
      <c r="H1938" s="21" t="s">
        <v>4608</v>
      </c>
    </row>
    <row r="1939" spans="1:8" x14ac:dyDescent="0.2">
      <c r="A1939" s="3">
        <v>9655</v>
      </c>
      <c r="B1939" s="3" t="s">
        <v>2101</v>
      </c>
      <c r="C1939" s="3" t="s">
        <v>2098</v>
      </c>
      <c r="D1939" s="3" t="s">
        <v>1966</v>
      </c>
      <c r="E1939" s="3" t="str">
        <v>Varen</v>
      </c>
      <c r="G1939" s="21">
        <v>6373</v>
      </c>
      <c r="H1939" s="21" t="s">
        <v>4608</v>
      </c>
    </row>
    <row r="1940" spans="1:8" x14ac:dyDescent="0.2">
      <c r="A1940" s="3">
        <v>9633</v>
      </c>
      <c r="B1940" s="3" t="s">
        <v>2102</v>
      </c>
      <c r="C1940" s="3" t="s">
        <v>2102</v>
      </c>
      <c r="D1940" s="3" t="s">
        <v>1966</v>
      </c>
      <c r="E1940" s="3" t="str">
        <v>Guttet-Feschel</v>
      </c>
      <c r="G1940" s="21">
        <v>6374</v>
      </c>
      <c r="H1940" s="21" t="s">
        <v>4608</v>
      </c>
    </row>
    <row r="1941" spans="1:8" x14ac:dyDescent="0.2">
      <c r="A1941" s="3">
        <v>9633</v>
      </c>
      <c r="B1941" s="3" t="s">
        <v>2103</v>
      </c>
      <c r="C1941" s="3" t="s">
        <v>2102</v>
      </c>
      <c r="D1941" s="3" t="s">
        <v>1966</v>
      </c>
      <c r="E1941" s="3" t="str">
        <v>Gampel-Bratsch</v>
      </c>
      <c r="G1941" s="21">
        <v>6375</v>
      </c>
      <c r="H1941" s="21" t="s">
        <v>4615</v>
      </c>
    </row>
    <row r="1942" spans="1:8" x14ac:dyDescent="0.2">
      <c r="A1942" s="3">
        <v>9620</v>
      </c>
      <c r="B1942" s="3" t="s">
        <v>2104</v>
      </c>
      <c r="C1942" s="3" t="s">
        <v>2104</v>
      </c>
      <c r="D1942" s="3" t="s">
        <v>1966</v>
      </c>
      <c r="E1942" s="3" t="str">
        <v>Turtmann-Unterems</v>
      </c>
      <c r="G1942" s="21">
        <v>6376</v>
      </c>
      <c r="H1942" s="21" t="s">
        <v>4615</v>
      </c>
    </row>
    <row r="1943" spans="1:8" x14ac:dyDescent="0.2">
      <c r="A1943" s="3">
        <v>9621</v>
      </c>
      <c r="B1943" s="3" t="s">
        <v>2105</v>
      </c>
      <c r="C1943" s="3" t="s">
        <v>2105</v>
      </c>
      <c r="D1943" s="3" t="s">
        <v>1966</v>
      </c>
      <c r="E1943" s="3" t="str">
        <v>Bovernier</v>
      </c>
      <c r="G1943" s="21">
        <v>6377</v>
      </c>
      <c r="H1943" s="21" t="s">
        <v>4615</v>
      </c>
    </row>
    <row r="1944" spans="1:8" x14ac:dyDescent="0.2">
      <c r="A1944" s="3">
        <v>9114</v>
      </c>
      <c r="B1944" s="3" t="s">
        <v>2106</v>
      </c>
      <c r="C1944" s="3" t="s">
        <v>2107</v>
      </c>
      <c r="D1944" s="3" t="s">
        <v>1966</v>
      </c>
      <c r="E1944" s="3" t="str">
        <v>Fully</v>
      </c>
      <c r="G1944" s="21">
        <v>6382</v>
      </c>
      <c r="H1944" s="21" t="s">
        <v>4608</v>
      </c>
    </row>
    <row r="1945" spans="1:8" x14ac:dyDescent="0.2">
      <c r="A1945" s="3">
        <v>9115</v>
      </c>
      <c r="B1945" s="3" t="s">
        <v>2108</v>
      </c>
      <c r="C1945" s="3" t="s">
        <v>2107</v>
      </c>
      <c r="D1945" s="3" t="s">
        <v>1966</v>
      </c>
      <c r="E1945" s="3" t="str">
        <v>Isérables</v>
      </c>
      <c r="G1945" s="21">
        <v>6383</v>
      </c>
      <c r="H1945" s="21" t="s">
        <v>4608</v>
      </c>
    </row>
    <row r="1946" spans="1:8" x14ac:dyDescent="0.2">
      <c r="A1946" s="3">
        <v>9122</v>
      </c>
      <c r="B1946" s="3" t="s">
        <v>2109</v>
      </c>
      <c r="C1946" s="3" t="s">
        <v>2107</v>
      </c>
      <c r="D1946" s="3" t="s">
        <v>1966</v>
      </c>
      <c r="E1946" s="3" t="str">
        <v>Leytron</v>
      </c>
      <c r="G1946" s="21">
        <v>6386</v>
      </c>
      <c r="H1946" s="21" t="s">
        <v>4615</v>
      </c>
    </row>
    <row r="1947" spans="1:8" x14ac:dyDescent="0.2">
      <c r="A1947" s="3">
        <v>9122</v>
      </c>
      <c r="B1947" s="3" t="s">
        <v>2110</v>
      </c>
      <c r="C1947" s="3" t="s">
        <v>2107</v>
      </c>
      <c r="D1947" s="3" t="s">
        <v>1966</v>
      </c>
      <c r="E1947" s="3" t="str">
        <v>Martigny</v>
      </c>
      <c r="G1947" s="21">
        <v>6387</v>
      </c>
      <c r="H1947" s="21" t="s">
        <v>4614</v>
      </c>
    </row>
    <row r="1948" spans="1:8" x14ac:dyDescent="0.2">
      <c r="A1948" s="3">
        <v>9123</v>
      </c>
      <c r="B1948" s="3" t="s">
        <v>2111</v>
      </c>
      <c r="C1948" s="3" t="s">
        <v>2107</v>
      </c>
      <c r="D1948" s="3" t="s">
        <v>1966</v>
      </c>
      <c r="E1948" s="3" t="str">
        <v>Martigny-Combe</v>
      </c>
      <c r="G1948" s="21">
        <v>6388</v>
      </c>
      <c r="H1948" s="21" t="s">
        <v>4608</v>
      </c>
    </row>
    <row r="1949" spans="1:8" x14ac:dyDescent="0.2">
      <c r="A1949" s="3">
        <v>9125</v>
      </c>
      <c r="B1949" s="3" t="s">
        <v>2112</v>
      </c>
      <c r="C1949" s="3" t="s">
        <v>2107</v>
      </c>
      <c r="D1949" s="3" t="s">
        <v>1966</v>
      </c>
      <c r="E1949" s="3" t="str">
        <v>Riddes</v>
      </c>
      <c r="G1949" s="21">
        <v>6390</v>
      </c>
      <c r="H1949" s="21" t="s">
        <v>4614</v>
      </c>
    </row>
    <row r="1950" spans="1:8" x14ac:dyDescent="0.2">
      <c r="A1950" s="3">
        <v>9126</v>
      </c>
      <c r="B1950" s="3" t="s">
        <v>2113</v>
      </c>
      <c r="C1950" s="3" t="s">
        <v>2107</v>
      </c>
      <c r="D1950" s="3" t="s">
        <v>1966</v>
      </c>
      <c r="E1950" s="3" t="str">
        <v>Saillon</v>
      </c>
      <c r="G1950" s="21">
        <v>6402</v>
      </c>
      <c r="H1950" s="21" t="s">
        <v>4608</v>
      </c>
    </row>
    <row r="1951" spans="1:8" x14ac:dyDescent="0.2">
      <c r="A1951" s="3">
        <v>9127</v>
      </c>
      <c r="B1951" s="3" t="s">
        <v>2114</v>
      </c>
      <c r="C1951" s="3" t="s">
        <v>2107</v>
      </c>
      <c r="D1951" s="3" t="s">
        <v>1966</v>
      </c>
      <c r="E1951" s="3" t="str">
        <v>Saxon</v>
      </c>
      <c r="G1951" s="21">
        <v>6403</v>
      </c>
      <c r="H1951" s="21" t="s">
        <v>4608</v>
      </c>
    </row>
    <row r="1952" spans="1:8" x14ac:dyDescent="0.2">
      <c r="A1952" s="3">
        <v>8726</v>
      </c>
      <c r="B1952" s="3" t="s">
        <v>2115</v>
      </c>
      <c r="C1952" s="3" t="s">
        <v>2116</v>
      </c>
      <c r="D1952" s="3" t="s">
        <v>1966</v>
      </c>
      <c r="E1952" s="3" t="str">
        <v>Trient</v>
      </c>
      <c r="G1952" s="21">
        <v>6404</v>
      </c>
      <c r="H1952" s="21" t="s">
        <v>4608</v>
      </c>
    </row>
    <row r="1953" spans="1:8" x14ac:dyDescent="0.2">
      <c r="A1953" s="3">
        <v>9622</v>
      </c>
      <c r="B1953" s="3" t="s">
        <v>2117</v>
      </c>
      <c r="C1953" s="3" t="s">
        <v>2116</v>
      </c>
      <c r="D1953" s="3" t="s">
        <v>1966</v>
      </c>
      <c r="E1953" s="3" t="str">
        <v>Champéry</v>
      </c>
      <c r="G1953" s="21">
        <v>6405</v>
      </c>
      <c r="H1953" s="21" t="s">
        <v>4608</v>
      </c>
    </row>
    <row r="1954" spans="1:8" x14ac:dyDescent="0.2">
      <c r="A1954" s="3">
        <v>9630</v>
      </c>
      <c r="B1954" s="3" t="s">
        <v>2116</v>
      </c>
      <c r="C1954" s="3" t="s">
        <v>2116</v>
      </c>
      <c r="D1954" s="3" t="s">
        <v>1966</v>
      </c>
      <c r="E1954" s="3" t="str">
        <v>Collombey-Muraz</v>
      </c>
      <c r="G1954" s="21">
        <v>6410</v>
      </c>
      <c r="H1954" s="21" t="s">
        <v>4615</v>
      </c>
    </row>
    <row r="1955" spans="1:8" x14ac:dyDescent="0.2">
      <c r="A1955" s="3">
        <v>9631</v>
      </c>
      <c r="B1955" s="3" t="s">
        <v>2118</v>
      </c>
      <c r="C1955" s="3" t="s">
        <v>2116</v>
      </c>
      <c r="D1955" s="3" t="s">
        <v>1966</v>
      </c>
      <c r="E1955" s="3" t="str">
        <v>Monthey</v>
      </c>
      <c r="G1955" s="21">
        <v>6414</v>
      </c>
      <c r="H1955" s="21" t="s">
        <v>4615</v>
      </c>
    </row>
    <row r="1956" spans="1:8" x14ac:dyDescent="0.2">
      <c r="A1956" s="3">
        <v>9500</v>
      </c>
      <c r="B1956" s="3" t="s">
        <v>2119</v>
      </c>
      <c r="C1956" s="3" t="s">
        <v>2120</v>
      </c>
      <c r="D1956" s="3" t="s">
        <v>1966</v>
      </c>
      <c r="E1956" s="3" t="str">
        <v>Port-Valais</v>
      </c>
      <c r="G1956" s="21">
        <v>6415</v>
      </c>
      <c r="H1956" s="21" t="s">
        <v>4608</v>
      </c>
    </row>
    <row r="1957" spans="1:8" x14ac:dyDescent="0.2">
      <c r="A1957" s="3">
        <v>9533</v>
      </c>
      <c r="B1957" s="3" t="s">
        <v>2121</v>
      </c>
      <c r="C1957" s="3" t="s">
        <v>2120</v>
      </c>
      <c r="D1957" s="3" t="s">
        <v>1966</v>
      </c>
      <c r="E1957" s="3" t="str">
        <v>Saint-Gingolph</v>
      </c>
      <c r="G1957" s="21">
        <v>6416</v>
      </c>
      <c r="H1957" s="21" t="s">
        <v>4615</v>
      </c>
    </row>
    <row r="1958" spans="1:8" x14ac:dyDescent="0.2">
      <c r="A1958" s="3">
        <v>9533</v>
      </c>
      <c r="B1958" s="3" t="s">
        <v>2122</v>
      </c>
      <c r="C1958" s="3" t="s">
        <v>2120</v>
      </c>
      <c r="D1958" s="3" t="s">
        <v>1966</v>
      </c>
      <c r="E1958" s="3" t="str">
        <v>Troistorrents</v>
      </c>
      <c r="G1958" s="21">
        <v>6417</v>
      </c>
      <c r="H1958" s="21" t="s">
        <v>4615</v>
      </c>
    </row>
    <row r="1959" spans="1:8" x14ac:dyDescent="0.2">
      <c r="A1959" s="3">
        <v>9534</v>
      </c>
      <c r="B1959" s="3" t="s">
        <v>2123</v>
      </c>
      <c r="C1959" s="3" t="s">
        <v>2120</v>
      </c>
      <c r="D1959" s="3" t="s">
        <v>1966</v>
      </c>
      <c r="E1959" s="3" t="str">
        <v>Val-d'Illiez</v>
      </c>
      <c r="G1959" s="21">
        <v>6418</v>
      </c>
      <c r="H1959" s="21" t="s">
        <v>4615</v>
      </c>
    </row>
    <row r="1960" spans="1:8" x14ac:dyDescent="0.2">
      <c r="A1960" s="3">
        <v>9602</v>
      </c>
      <c r="B1960" s="3" t="s">
        <v>2124</v>
      </c>
      <c r="C1960" s="3" t="s">
        <v>2120</v>
      </c>
      <c r="D1960" s="3" t="s">
        <v>1966</v>
      </c>
      <c r="E1960" s="3" t="str">
        <v>Vionnaz</v>
      </c>
      <c r="G1960" s="21">
        <v>6422</v>
      </c>
      <c r="H1960" s="21" t="s">
        <v>4615</v>
      </c>
    </row>
    <row r="1961" spans="1:8" x14ac:dyDescent="0.2">
      <c r="A1961" s="3">
        <v>9602</v>
      </c>
      <c r="B1961" s="3" t="s">
        <v>2125</v>
      </c>
      <c r="C1961" s="3" t="s">
        <v>2120</v>
      </c>
      <c r="D1961" s="3" t="s">
        <v>1966</v>
      </c>
      <c r="E1961" s="3" t="str">
        <v>Vouvry</v>
      </c>
      <c r="G1961" s="21">
        <v>6423</v>
      </c>
      <c r="H1961" s="21" t="s">
        <v>4615</v>
      </c>
    </row>
    <row r="1962" spans="1:8" x14ac:dyDescent="0.2">
      <c r="A1962" s="3">
        <v>9601</v>
      </c>
      <c r="B1962" s="3" t="s">
        <v>2126</v>
      </c>
      <c r="C1962" s="3" t="s">
        <v>2127</v>
      </c>
      <c r="D1962" s="3" t="s">
        <v>1966</v>
      </c>
      <c r="E1962" s="3" t="str">
        <v>Bister</v>
      </c>
      <c r="G1962" s="21">
        <v>6424</v>
      </c>
      <c r="H1962" s="21" t="s">
        <v>4615</v>
      </c>
    </row>
    <row r="1963" spans="1:8" x14ac:dyDescent="0.2">
      <c r="A1963" s="3">
        <v>9604</v>
      </c>
      <c r="B1963" s="3" t="s">
        <v>2127</v>
      </c>
      <c r="C1963" s="3" t="s">
        <v>2127</v>
      </c>
      <c r="D1963" s="3" t="s">
        <v>1966</v>
      </c>
      <c r="E1963" s="3" t="str">
        <v>Bitsch</v>
      </c>
      <c r="G1963" s="21">
        <v>6430</v>
      </c>
      <c r="H1963" s="21" t="s">
        <v>4615</v>
      </c>
    </row>
    <row r="1964" spans="1:8" x14ac:dyDescent="0.2">
      <c r="A1964" s="3">
        <v>9604</v>
      </c>
      <c r="B1964" s="3" t="s">
        <v>2128</v>
      </c>
      <c r="C1964" s="3" t="s">
        <v>2127</v>
      </c>
      <c r="D1964" s="3" t="s">
        <v>1966</v>
      </c>
      <c r="E1964" s="3" t="str">
        <v>Grengiols</v>
      </c>
      <c r="G1964" s="21">
        <v>6432</v>
      </c>
      <c r="H1964" s="21" t="s">
        <v>4615</v>
      </c>
    </row>
    <row r="1965" spans="1:8" x14ac:dyDescent="0.2">
      <c r="A1965" s="3">
        <v>9607</v>
      </c>
      <c r="B1965" s="3" t="s">
        <v>2129</v>
      </c>
      <c r="C1965" s="3" t="s">
        <v>2129</v>
      </c>
      <c r="D1965" s="3" t="s">
        <v>1966</v>
      </c>
      <c r="E1965" s="3" t="str">
        <v>Riederalp</v>
      </c>
      <c r="G1965" s="21">
        <v>6433</v>
      </c>
      <c r="H1965" s="21" t="s">
        <v>4614</v>
      </c>
    </row>
    <row r="1966" spans="1:8" x14ac:dyDescent="0.2">
      <c r="A1966" s="3">
        <v>9612</v>
      </c>
      <c r="B1966" s="3" t="s">
        <v>2130</v>
      </c>
      <c r="C1966" s="3" t="s">
        <v>2129</v>
      </c>
      <c r="D1966" s="3" t="s">
        <v>1966</v>
      </c>
      <c r="E1966" s="3" t="str">
        <v>Ausserberg</v>
      </c>
      <c r="G1966" s="21">
        <v>6434</v>
      </c>
      <c r="H1966" s="21" t="s">
        <v>4615</v>
      </c>
    </row>
    <row r="1967" spans="1:8" x14ac:dyDescent="0.2">
      <c r="A1967" s="3">
        <v>9613</v>
      </c>
      <c r="B1967" s="3" t="s">
        <v>2131</v>
      </c>
      <c r="C1967" s="3" t="s">
        <v>2129</v>
      </c>
      <c r="D1967" s="3" t="s">
        <v>1966</v>
      </c>
      <c r="E1967" s="3" t="str">
        <v>Blatten</v>
      </c>
      <c r="G1967" s="21">
        <v>6436</v>
      </c>
      <c r="H1967" s="21" t="s">
        <v>4615</v>
      </c>
    </row>
    <row r="1968" spans="1:8" x14ac:dyDescent="0.2">
      <c r="A1968" s="3">
        <v>9614</v>
      </c>
      <c r="B1968" s="3" t="s">
        <v>2132</v>
      </c>
      <c r="C1968" s="3" t="s">
        <v>2129</v>
      </c>
      <c r="D1968" s="3" t="s">
        <v>1966</v>
      </c>
      <c r="E1968" s="3" t="str">
        <v>Bürchen</v>
      </c>
      <c r="G1968" s="21">
        <v>6438</v>
      </c>
      <c r="H1968" s="21" t="s">
        <v>4615</v>
      </c>
    </row>
    <row r="1969" spans="1:8" x14ac:dyDescent="0.2">
      <c r="A1969" s="3">
        <v>9606</v>
      </c>
      <c r="B1969" s="3" t="s">
        <v>2133</v>
      </c>
      <c r="C1969" s="3" t="s">
        <v>2134</v>
      </c>
      <c r="D1969" s="3" t="s">
        <v>1966</v>
      </c>
      <c r="E1969" s="3" t="str">
        <v>Eischoll</v>
      </c>
      <c r="G1969" s="21">
        <v>6440</v>
      </c>
      <c r="H1969" s="21" t="s">
        <v>4615</v>
      </c>
    </row>
    <row r="1970" spans="1:8" x14ac:dyDescent="0.2">
      <c r="A1970" s="3">
        <v>9608</v>
      </c>
      <c r="B1970" s="3" t="s">
        <v>2135</v>
      </c>
      <c r="C1970" s="3" t="s">
        <v>2134</v>
      </c>
      <c r="D1970" s="3" t="s">
        <v>1966</v>
      </c>
      <c r="E1970" s="3" t="str">
        <v>Ferden</v>
      </c>
      <c r="G1970" s="21">
        <v>6441</v>
      </c>
      <c r="H1970" s="21" t="s">
        <v>4615</v>
      </c>
    </row>
    <row r="1971" spans="1:8" x14ac:dyDescent="0.2">
      <c r="A1971" s="3">
        <v>9615</v>
      </c>
      <c r="B1971" s="3" t="s">
        <v>2136</v>
      </c>
      <c r="C1971" s="3" t="s">
        <v>2134</v>
      </c>
      <c r="D1971" s="3" t="s">
        <v>1966</v>
      </c>
      <c r="E1971" s="3" t="str">
        <v>Kippel</v>
      </c>
      <c r="G1971" s="21">
        <v>6442</v>
      </c>
      <c r="H1971" s="21" t="s">
        <v>4615</v>
      </c>
    </row>
    <row r="1972" spans="1:8" x14ac:dyDescent="0.2">
      <c r="A1972" s="3">
        <v>9113</v>
      </c>
      <c r="B1972" s="3" t="s">
        <v>2137</v>
      </c>
      <c r="C1972" s="3" t="s">
        <v>2137</v>
      </c>
      <c r="D1972" s="3" t="s">
        <v>1966</v>
      </c>
      <c r="E1972" s="3" t="str">
        <v>Niedergesteln</v>
      </c>
      <c r="G1972" s="21">
        <v>6443</v>
      </c>
      <c r="H1972" s="21" t="s">
        <v>4615</v>
      </c>
    </row>
    <row r="1973" spans="1:8" x14ac:dyDescent="0.2">
      <c r="A1973" s="3">
        <v>9116</v>
      </c>
      <c r="B1973" s="3" t="s">
        <v>2138</v>
      </c>
      <c r="C1973" s="3" t="s">
        <v>2137</v>
      </c>
      <c r="D1973" s="3" t="s">
        <v>1966</v>
      </c>
      <c r="E1973" s="3" t="str">
        <v>Raron</v>
      </c>
      <c r="G1973" s="21">
        <v>6452</v>
      </c>
      <c r="H1973" s="21" t="s">
        <v>4615</v>
      </c>
    </row>
    <row r="1974" spans="1:8" x14ac:dyDescent="0.2">
      <c r="A1974" s="3">
        <v>9230</v>
      </c>
      <c r="B1974" s="3" t="s">
        <v>2139</v>
      </c>
      <c r="C1974" s="3" t="s">
        <v>2139</v>
      </c>
      <c r="D1974" s="3" t="s">
        <v>1966</v>
      </c>
      <c r="E1974" s="3" t="str">
        <v>Unterbäch</v>
      </c>
      <c r="G1974" s="21">
        <v>6454</v>
      </c>
      <c r="H1974" s="21" t="s">
        <v>4615</v>
      </c>
    </row>
    <row r="1975" spans="1:8" x14ac:dyDescent="0.2">
      <c r="A1975" s="3">
        <v>9231</v>
      </c>
      <c r="B1975" s="3" t="s">
        <v>2140</v>
      </c>
      <c r="C1975" s="3" t="s">
        <v>2139</v>
      </c>
      <c r="D1975" s="3" t="s">
        <v>1966</v>
      </c>
      <c r="E1975" s="3" t="str">
        <v>Wiler (Lötschen)</v>
      </c>
      <c r="G1975" s="21">
        <v>6460</v>
      </c>
      <c r="H1975" s="21" t="s">
        <v>4615</v>
      </c>
    </row>
    <row r="1976" spans="1:8" x14ac:dyDescent="0.2">
      <c r="A1976" s="3">
        <v>9243</v>
      </c>
      <c r="B1976" s="3" t="s">
        <v>2141</v>
      </c>
      <c r="C1976" s="3" t="s">
        <v>2141</v>
      </c>
      <c r="D1976" s="3" t="s">
        <v>1966</v>
      </c>
      <c r="E1976" s="3" t="str">
        <v>Mörel-Filet</v>
      </c>
      <c r="G1976" s="21">
        <v>6461</v>
      </c>
      <c r="H1976" s="21" t="s">
        <v>4615</v>
      </c>
    </row>
    <row r="1977" spans="1:8" x14ac:dyDescent="0.2">
      <c r="A1977" s="3">
        <v>9532</v>
      </c>
      <c r="B1977" s="3" t="s">
        <v>2142</v>
      </c>
      <c r="C1977" s="3" t="s">
        <v>2141</v>
      </c>
      <c r="D1977" s="3" t="s">
        <v>1966</v>
      </c>
      <c r="E1977" s="3" t="str">
        <v>Steg-Hohtenn</v>
      </c>
      <c r="G1977" s="21">
        <v>6462</v>
      </c>
      <c r="H1977" s="21" t="s">
        <v>4615</v>
      </c>
    </row>
    <row r="1978" spans="1:8" x14ac:dyDescent="0.2">
      <c r="A1978" s="3">
        <v>9536</v>
      </c>
      <c r="B1978" s="3" t="s">
        <v>2143</v>
      </c>
      <c r="C1978" s="3" t="s">
        <v>2141</v>
      </c>
      <c r="D1978" s="3" t="s">
        <v>1966</v>
      </c>
      <c r="E1978" s="3" t="str">
        <v>Bettmeralp</v>
      </c>
      <c r="G1978" s="21">
        <v>6463</v>
      </c>
      <c r="H1978" s="21" t="s">
        <v>4615</v>
      </c>
    </row>
    <row r="1979" spans="1:8" x14ac:dyDescent="0.2">
      <c r="A1979" s="3">
        <v>9604</v>
      </c>
      <c r="B1979" s="3" t="s">
        <v>2144</v>
      </c>
      <c r="C1979" s="3" t="s">
        <v>2141</v>
      </c>
      <c r="D1979" s="3" t="s">
        <v>1966</v>
      </c>
      <c r="E1979" s="3" t="str">
        <v>Collonges</v>
      </c>
      <c r="G1979" s="21">
        <v>6464</v>
      </c>
      <c r="H1979" s="21" t="s">
        <v>4615</v>
      </c>
    </row>
    <row r="1980" spans="1:8" x14ac:dyDescent="0.2">
      <c r="A1980" s="3">
        <v>9240</v>
      </c>
      <c r="B1980" s="3" t="s">
        <v>2145</v>
      </c>
      <c r="C1980" s="3" t="s">
        <v>2146</v>
      </c>
      <c r="D1980" s="3" t="s">
        <v>1966</v>
      </c>
      <c r="E1980" s="3" t="str">
        <v>Dorénaz</v>
      </c>
      <c r="G1980" s="21">
        <v>6465</v>
      </c>
      <c r="H1980" s="21" t="s">
        <v>4615</v>
      </c>
    </row>
    <row r="1981" spans="1:8" x14ac:dyDescent="0.2">
      <c r="A1981" s="3">
        <v>9242</v>
      </c>
      <c r="B1981" s="3" t="s">
        <v>2146</v>
      </c>
      <c r="C1981" s="3" t="s">
        <v>2146</v>
      </c>
      <c r="D1981" s="3" t="s">
        <v>1966</v>
      </c>
      <c r="E1981" s="3" t="str">
        <v>Evionnaz</v>
      </c>
      <c r="G1981" s="21">
        <v>6466</v>
      </c>
      <c r="H1981" s="21" t="s">
        <v>4615</v>
      </c>
    </row>
    <row r="1982" spans="1:8" x14ac:dyDescent="0.2">
      <c r="A1982" s="3">
        <v>9248</v>
      </c>
      <c r="B1982" s="3" t="s">
        <v>2147</v>
      </c>
      <c r="C1982" s="3" t="s">
        <v>2146</v>
      </c>
      <c r="D1982" s="3" t="s">
        <v>1966</v>
      </c>
      <c r="E1982" s="3" t="str">
        <v>Finhaut</v>
      </c>
      <c r="G1982" s="21">
        <v>6467</v>
      </c>
      <c r="H1982" s="21" t="s">
        <v>4615</v>
      </c>
    </row>
    <row r="1983" spans="1:8" x14ac:dyDescent="0.2">
      <c r="A1983" s="3">
        <v>9240</v>
      </c>
      <c r="B1983" s="3" t="s">
        <v>2148</v>
      </c>
      <c r="C1983" s="3" t="s">
        <v>2148</v>
      </c>
      <c r="D1983" s="3" t="s">
        <v>1966</v>
      </c>
      <c r="E1983" s="3" t="str">
        <v>Massongex</v>
      </c>
      <c r="G1983" s="21">
        <v>6468</v>
      </c>
      <c r="H1983" s="21" t="s">
        <v>4615</v>
      </c>
    </row>
    <row r="1984" spans="1:8" x14ac:dyDescent="0.2">
      <c r="A1984" s="3">
        <v>9244</v>
      </c>
      <c r="B1984" s="3" t="s">
        <v>2149</v>
      </c>
      <c r="C1984" s="3" t="s">
        <v>2148</v>
      </c>
      <c r="D1984" s="3" t="s">
        <v>1966</v>
      </c>
      <c r="E1984" s="3" t="str">
        <v>Saint-Maurice</v>
      </c>
      <c r="G1984" s="21">
        <v>6469</v>
      </c>
      <c r="H1984" s="21" t="s">
        <v>4615</v>
      </c>
    </row>
    <row r="1985" spans="1:8" x14ac:dyDescent="0.2">
      <c r="A1985" s="3">
        <v>9247</v>
      </c>
      <c r="B1985" s="3" t="s">
        <v>2150</v>
      </c>
      <c r="C1985" s="3" t="s">
        <v>2148</v>
      </c>
      <c r="D1985" s="3" t="s">
        <v>1966</v>
      </c>
      <c r="E1985" s="3" t="str">
        <v>Salvan</v>
      </c>
      <c r="G1985" s="21">
        <v>6472</v>
      </c>
      <c r="H1985" s="21" t="s">
        <v>4615</v>
      </c>
    </row>
    <row r="1986" spans="1:8" x14ac:dyDescent="0.2">
      <c r="A1986" s="3">
        <v>9249</v>
      </c>
      <c r="B1986" s="3" t="s">
        <v>2151</v>
      </c>
      <c r="C1986" s="3" t="s">
        <v>2148</v>
      </c>
      <c r="D1986" s="3" t="s">
        <v>1966</v>
      </c>
      <c r="E1986" s="3" t="str">
        <v>Vernayaz</v>
      </c>
      <c r="G1986" s="21">
        <v>6473</v>
      </c>
      <c r="H1986" s="21" t="s">
        <v>4615</v>
      </c>
    </row>
    <row r="1987" spans="1:8" x14ac:dyDescent="0.2">
      <c r="A1987" s="3">
        <v>9249</v>
      </c>
      <c r="B1987" s="3" t="s">
        <v>2152</v>
      </c>
      <c r="C1987" s="3" t="s">
        <v>2148</v>
      </c>
      <c r="D1987" s="3" t="s">
        <v>1966</v>
      </c>
      <c r="E1987" s="3" t="str">
        <v>Vérossaz</v>
      </c>
      <c r="G1987" s="21">
        <v>6474</v>
      </c>
      <c r="H1987" s="21" t="s">
        <v>4615</v>
      </c>
    </row>
    <row r="1988" spans="1:8" x14ac:dyDescent="0.2">
      <c r="A1988" s="3">
        <v>9249</v>
      </c>
      <c r="B1988" s="3" t="s">
        <v>2153</v>
      </c>
      <c r="C1988" s="3" t="s">
        <v>2148</v>
      </c>
      <c r="D1988" s="3" t="s">
        <v>1966</v>
      </c>
      <c r="E1988" s="3" t="str">
        <v>Chalais</v>
      </c>
      <c r="G1988" s="21">
        <v>6475</v>
      </c>
      <c r="H1988" s="21" t="s">
        <v>4615</v>
      </c>
    </row>
    <row r="1989" spans="1:8" x14ac:dyDescent="0.2">
      <c r="A1989" s="3">
        <v>9246</v>
      </c>
      <c r="B1989" s="3" t="s">
        <v>2154</v>
      </c>
      <c r="C1989" s="3" t="s">
        <v>2154</v>
      </c>
      <c r="D1989" s="3" t="s">
        <v>1966</v>
      </c>
      <c r="E1989" s="3" t="str">
        <v>Chippis</v>
      </c>
      <c r="G1989" s="21">
        <v>6476</v>
      </c>
      <c r="H1989" s="21" t="s">
        <v>4615</v>
      </c>
    </row>
    <row r="1990" spans="1:8" x14ac:dyDescent="0.2">
      <c r="A1990" s="3">
        <v>9525</v>
      </c>
      <c r="B1990" s="3" t="s">
        <v>2155</v>
      </c>
      <c r="C1990" s="3" t="s">
        <v>2156</v>
      </c>
      <c r="D1990" s="3" t="s">
        <v>1966</v>
      </c>
      <c r="E1990" s="3" t="str">
        <v>Grône</v>
      </c>
      <c r="G1990" s="21">
        <v>6482</v>
      </c>
      <c r="H1990" s="21" t="s">
        <v>4615</v>
      </c>
    </row>
    <row r="1991" spans="1:8" x14ac:dyDescent="0.2">
      <c r="A1991" s="3">
        <v>9526</v>
      </c>
      <c r="B1991" s="3" t="s">
        <v>2157</v>
      </c>
      <c r="C1991" s="3" t="s">
        <v>2156</v>
      </c>
      <c r="D1991" s="3" t="s">
        <v>1966</v>
      </c>
      <c r="E1991" s="3" t="str">
        <v>Icogne</v>
      </c>
      <c r="G1991" s="21">
        <v>6484</v>
      </c>
      <c r="H1991" s="21" t="s">
        <v>4614</v>
      </c>
    </row>
    <row r="1992" spans="1:8" x14ac:dyDescent="0.2">
      <c r="A1992" s="3">
        <v>9527</v>
      </c>
      <c r="B1992" s="3" t="s">
        <v>2156</v>
      </c>
      <c r="C1992" s="3" t="s">
        <v>2156</v>
      </c>
      <c r="D1992" s="3" t="s">
        <v>1966</v>
      </c>
      <c r="E1992" s="3" t="str">
        <v>Lens</v>
      </c>
      <c r="G1992" s="21">
        <v>6485</v>
      </c>
      <c r="H1992" s="21" t="s">
        <v>4614</v>
      </c>
    </row>
    <row r="1993" spans="1:8" x14ac:dyDescent="0.2">
      <c r="A1993" s="3">
        <v>9203</v>
      </c>
      <c r="B1993" s="3" t="s">
        <v>2158</v>
      </c>
      <c r="C1993" s="3" t="s">
        <v>2159</v>
      </c>
      <c r="D1993" s="3" t="s">
        <v>1966</v>
      </c>
      <c r="E1993" s="3" t="str">
        <v>Saint-Léonard</v>
      </c>
      <c r="G1993" s="21">
        <v>6487</v>
      </c>
      <c r="H1993" s="21" t="s">
        <v>4614</v>
      </c>
    </row>
    <row r="1994" spans="1:8" x14ac:dyDescent="0.2">
      <c r="A1994" s="3">
        <v>9245</v>
      </c>
      <c r="B1994" s="3" t="s">
        <v>2159</v>
      </c>
      <c r="C1994" s="3" t="s">
        <v>2159</v>
      </c>
      <c r="D1994" s="3" t="s">
        <v>1966</v>
      </c>
      <c r="E1994" s="3" t="str">
        <v>Sierre</v>
      </c>
      <c r="G1994" s="21">
        <v>6490</v>
      </c>
      <c r="H1994" s="21" t="s">
        <v>4614</v>
      </c>
    </row>
    <row r="1995" spans="1:8" x14ac:dyDescent="0.2">
      <c r="A1995" s="3">
        <v>9245</v>
      </c>
      <c r="B1995" s="3" t="s">
        <v>2160</v>
      </c>
      <c r="C1995" s="3" t="s">
        <v>2159</v>
      </c>
      <c r="D1995" s="3" t="s">
        <v>1966</v>
      </c>
      <c r="E1995" s="3" t="str">
        <v>Anniviers</v>
      </c>
      <c r="G1995" s="21">
        <v>6491</v>
      </c>
      <c r="H1995" s="21" t="s">
        <v>4614</v>
      </c>
    </row>
    <row r="1996" spans="1:8" x14ac:dyDescent="0.2">
      <c r="A1996" s="3">
        <v>9523</v>
      </c>
      <c r="B1996" s="3" t="s">
        <v>2161</v>
      </c>
      <c r="C1996" s="3" t="s">
        <v>2162</v>
      </c>
      <c r="D1996" s="3" t="s">
        <v>1966</v>
      </c>
      <c r="E1996" s="3" t="str">
        <v>Crans-Montana</v>
      </c>
      <c r="G1996" s="21">
        <v>6493</v>
      </c>
      <c r="H1996" s="21" t="s">
        <v>4614</v>
      </c>
    </row>
    <row r="1997" spans="1:8" x14ac:dyDescent="0.2">
      <c r="A1997" s="3">
        <v>9524</v>
      </c>
      <c r="B1997" s="3" t="s">
        <v>2163</v>
      </c>
      <c r="C1997" s="3" t="s">
        <v>2162</v>
      </c>
      <c r="D1997" s="3" t="s">
        <v>1966</v>
      </c>
      <c r="E1997" s="3" t="str">
        <v>Noble-Contrée</v>
      </c>
      <c r="G1997" s="21">
        <v>6500</v>
      </c>
      <c r="H1997" s="21" t="s">
        <v>4616</v>
      </c>
    </row>
    <row r="1998" spans="1:8" x14ac:dyDescent="0.2">
      <c r="A1998" s="3">
        <v>9500</v>
      </c>
      <c r="B1998" s="3" t="s">
        <v>2119</v>
      </c>
      <c r="C1998" s="3" t="s">
        <v>2164</v>
      </c>
      <c r="D1998" s="3" t="s">
        <v>1966</v>
      </c>
      <c r="E1998" s="3" t="str">
        <v>Arbaz</v>
      </c>
      <c r="G1998" s="21">
        <v>6503</v>
      </c>
      <c r="H1998" s="21" t="s">
        <v>4616</v>
      </c>
    </row>
    <row r="1999" spans="1:8" x14ac:dyDescent="0.2">
      <c r="A1999" s="3">
        <v>9512</v>
      </c>
      <c r="B1999" s="3" t="s">
        <v>2165</v>
      </c>
      <c r="C1999" s="3" t="s">
        <v>2164</v>
      </c>
      <c r="D1999" s="3" t="s">
        <v>1966</v>
      </c>
      <c r="E1999" s="3" t="str">
        <v>Grimisuat</v>
      </c>
      <c r="G1999" s="21">
        <v>6512</v>
      </c>
      <c r="H1999" s="21" t="s">
        <v>4616</v>
      </c>
    </row>
    <row r="2000" spans="1:8" x14ac:dyDescent="0.2">
      <c r="A2000" s="3">
        <v>9552</v>
      </c>
      <c r="B2000" s="3" t="s">
        <v>2166</v>
      </c>
      <c r="C2000" s="3" t="s">
        <v>2164</v>
      </c>
      <c r="D2000" s="3" t="s">
        <v>1966</v>
      </c>
      <c r="E2000" s="3" t="str">
        <v>Savièse</v>
      </c>
      <c r="G2000" s="21">
        <v>6513</v>
      </c>
      <c r="H2000" s="21" t="s">
        <v>4616</v>
      </c>
    </row>
    <row r="2001" spans="1:8" x14ac:dyDescent="0.2">
      <c r="A2001" s="3">
        <v>9204</v>
      </c>
      <c r="B2001" s="3" t="s">
        <v>2167</v>
      </c>
      <c r="C2001" s="3" t="s">
        <v>2168</v>
      </c>
      <c r="D2001" s="3" t="s">
        <v>1966</v>
      </c>
      <c r="E2001" s="3" t="str">
        <v>Sion</v>
      </c>
      <c r="G2001" s="21">
        <v>6514</v>
      </c>
      <c r="H2001" s="21" t="s">
        <v>4616</v>
      </c>
    </row>
    <row r="2002" spans="1:8" x14ac:dyDescent="0.2">
      <c r="A2002" s="3">
        <v>9030</v>
      </c>
      <c r="B2002" s="3" t="s">
        <v>2169</v>
      </c>
      <c r="C2002" s="3" t="s">
        <v>2170</v>
      </c>
      <c r="D2002" s="3" t="s">
        <v>1966</v>
      </c>
      <c r="E2002" s="3" t="str">
        <v>Veysonnaz</v>
      </c>
      <c r="G2002" s="21">
        <v>6515</v>
      </c>
      <c r="H2002" s="21" t="s">
        <v>4616</v>
      </c>
    </row>
    <row r="2003" spans="1:8" x14ac:dyDescent="0.2">
      <c r="A2003" s="3">
        <v>9030</v>
      </c>
      <c r="B2003" s="3" t="s">
        <v>2171</v>
      </c>
      <c r="C2003" s="3" t="s">
        <v>2170</v>
      </c>
      <c r="D2003" s="3" t="s">
        <v>1966</v>
      </c>
      <c r="E2003" s="3" t="str">
        <v>Baltschieder</v>
      </c>
      <c r="G2003" s="21">
        <v>6516</v>
      </c>
      <c r="H2003" s="21" t="s">
        <v>4616</v>
      </c>
    </row>
    <row r="2004" spans="1:8" x14ac:dyDescent="0.2">
      <c r="A2004" s="3">
        <v>9032</v>
      </c>
      <c r="B2004" s="3" t="s">
        <v>2172</v>
      </c>
      <c r="C2004" s="3" t="s">
        <v>2170</v>
      </c>
      <c r="D2004" s="3" t="s">
        <v>1966</v>
      </c>
      <c r="E2004" s="3" t="str">
        <v>Eisten</v>
      </c>
      <c r="G2004" s="21">
        <v>6517</v>
      </c>
      <c r="H2004" s="21" t="s">
        <v>4616</v>
      </c>
    </row>
    <row r="2005" spans="1:8" x14ac:dyDescent="0.2">
      <c r="A2005" s="3">
        <v>9200</v>
      </c>
      <c r="B2005" s="3" t="s">
        <v>2173</v>
      </c>
      <c r="C2005" s="3" t="s">
        <v>2174</v>
      </c>
      <c r="D2005" s="3" t="s">
        <v>1966</v>
      </c>
      <c r="E2005" s="3" t="str">
        <v>Embd</v>
      </c>
      <c r="G2005" s="21">
        <v>6518</v>
      </c>
      <c r="H2005" s="21" t="s">
        <v>4616</v>
      </c>
    </row>
    <row r="2006" spans="1:8" x14ac:dyDescent="0.2">
      <c r="A2006" s="3">
        <v>9212</v>
      </c>
      <c r="B2006" s="3" t="s">
        <v>2175</v>
      </c>
      <c r="C2006" s="3" t="s">
        <v>2174</v>
      </c>
      <c r="D2006" s="3" t="s">
        <v>1966</v>
      </c>
      <c r="E2006" s="3" t="str">
        <v>Grächen</v>
      </c>
      <c r="G2006" s="21">
        <v>6523</v>
      </c>
      <c r="H2006" s="21" t="s">
        <v>4616</v>
      </c>
    </row>
    <row r="2007" spans="1:8" x14ac:dyDescent="0.2">
      <c r="A2007" s="3">
        <v>9205</v>
      </c>
      <c r="B2007" s="3" t="s">
        <v>2176</v>
      </c>
      <c r="C2007" s="3" t="s">
        <v>2176</v>
      </c>
      <c r="D2007" s="3" t="s">
        <v>1966</v>
      </c>
      <c r="E2007" s="3" t="str">
        <v>Lalden</v>
      </c>
      <c r="G2007" s="21">
        <v>6524</v>
      </c>
      <c r="H2007" s="21" t="s">
        <v>4616</v>
      </c>
    </row>
    <row r="2008" spans="1:8" x14ac:dyDescent="0.2">
      <c r="A2008" s="3">
        <v>9304</v>
      </c>
      <c r="B2008" s="3" t="s">
        <v>2177</v>
      </c>
      <c r="C2008" s="3" t="s">
        <v>2176</v>
      </c>
      <c r="D2008" s="3" t="s">
        <v>1966</v>
      </c>
      <c r="E2008" s="3" t="str">
        <v>Randa</v>
      </c>
      <c r="G2008" s="21">
        <v>6525</v>
      </c>
      <c r="H2008" s="21" t="s">
        <v>4616</v>
      </c>
    </row>
    <row r="2009" spans="1:8" x14ac:dyDescent="0.2">
      <c r="A2009" s="3">
        <v>7077</v>
      </c>
      <c r="B2009" s="3" t="s">
        <v>2178</v>
      </c>
      <c r="C2009" s="3" t="s">
        <v>2179</v>
      </c>
      <c r="D2009" s="3" t="s">
        <v>2180</v>
      </c>
      <c r="E2009" s="3" t="str">
        <v>Saas-Almagell</v>
      </c>
      <c r="G2009" s="21">
        <v>6526</v>
      </c>
      <c r="H2009" s="21" t="s">
        <v>4616</v>
      </c>
    </row>
    <row r="2010" spans="1:8" x14ac:dyDescent="0.2">
      <c r="A2010" s="3">
        <v>7078</v>
      </c>
      <c r="B2010" s="3" t="s">
        <v>2181</v>
      </c>
      <c r="C2010" s="3" t="s">
        <v>2179</v>
      </c>
      <c r="D2010" s="3" t="s">
        <v>2180</v>
      </c>
      <c r="E2010" s="3" t="str">
        <v>Saas-Balen</v>
      </c>
      <c r="G2010" s="21">
        <v>6527</v>
      </c>
      <c r="H2010" s="21" t="s">
        <v>4616</v>
      </c>
    </row>
    <row r="2011" spans="1:8" x14ac:dyDescent="0.2">
      <c r="A2011" s="3">
        <v>7082</v>
      </c>
      <c r="B2011" s="3" t="s">
        <v>2179</v>
      </c>
      <c r="C2011" s="3" t="s">
        <v>2179</v>
      </c>
      <c r="D2011" s="3" t="s">
        <v>2180</v>
      </c>
      <c r="E2011" s="3" t="str">
        <v>Saas-Fee</v>
      </c>
      <c r="G2011" s="21">
        <v>6528</v>
      </c>
      <c r="H2011" s="21" t="s">
        <v>4616</v>
      </c>
    </row>
    <row r="2012" spans="1:8" x14ac:dyDescent="0.2">
      <c r="A2012" s="3">
        <v>7450</v>
      </c>
      <c r="B2012" s="3" t="s">
        <v>2182</v>
      </c>
      <c r="C2012" s="3" t="s">
        <v>2179</v>
      </c>
      <c r="D2012" s="3" t="s">
        <v>2180</v>
      </c>
      <c r="E2012" s="3" t="str">
        <v>Saas-Grund</v>
      </c>
      <c r="G2012" s="21">
        <v>6532</v>
      </c>
      <c r="H2012" s="21" t="s">
        <v>4616</v>
      </c>
    </row>
    <row r="2013" spans="1:8" x14ac:dyDescent="0.2">
      <c r="A2013" s="3">
        <v>7083</v>
      </c>
      <c r="B2013" s="3" t="s">
        <v>2183</v>
      </c>
      <c r="C2013" s="3" t="s">
        <v>2183</v>
      </c>
      <c r="D2013" s="3" t="s">
        <v>2180</v>
      </c>
      <c r="E2013" s="3" t="str">
        <v>St. Niklaus</v>
      </c>
      <c r="G2013" s="21">
        <v>6533</v>
      </c>
      <c r="H2013" s="21" t="s">
        <v>4616</v>
      </c>
    </row>
    <row r="2014" spans="1:8" x14ac:dyDescent="0.2">
      <c r="A2014" s="3">
        <v>7493</v>
      </c>
      <c r="B2014" s="3" t="s">
        <v>2184</v>
      </c>
      <c r="C2014" s="3" t="s">
        <v>2185</v>
      </c>
      <c r="D2014" s="3" t="s">
        <v>2180</v>
      </c>
      <c r="E2014" s="3" t="str">
        <v>Stalden (VS)</v>
      </c>
      <c r="G2014" s="21">
        <v>6534</v>
      </c>
      <c r="H2014" s="21" t="s">
        <v>4616</v>
      </c>
    </row>
    <row r="2015" spans="1:8" x14ac:dyDescent="0.2">
      <c r="A2015" s="3">
        <v>7084</v>
      </c>
      <c r="B2015" s="3" t="s">
        <v>2186</v>
      </c>
      <c r="C2015" s="3" t="s">
        <v>2187</v>
      </c>
      <c r="D2015" s="3" t="s">
        <v>2180</v>
      </c>
      <c r="E2015" s="3" t="str">
        <v>Staldenried</v>
      </c>
      <c r="G2015" s="21">
        <v>6535</v>
      </c>
      <c r="H2015" s="21" t="s">
        <v>4616</v>
      </c>
    </row>
    <row r="2016" spans="1:8" x14ac:dyDescent="0.2">
      <c r="A2016" s="3">
        <v>7450</v>
      </c>
      <c r="B2016" s="3" t="s">
        <v>2182</v>
      </c>
      <c r="C2016" s="3" t="s">
        <v>2187</v>
      </c>
      <c r="D2016" s="3" t="s">
        <v>2180</v>
      </c>
      <c r="E2016" s="3" t="str">
        <v>Täsch</v>
      </c>
      <c r="G2016" s="21">
        <v>6537</v>
      </c>
      <c r="H2016" s="21" t="s">
        <v>4616</v>
      </c>
    </row>
    <row r="2017" spans="1:8" x14ac:dyDescent="0.2">
      <c r="A2017" s="3">
        <v>7451</v>
      </c>
      <c r="B2017" s="3" t="s">
        <v>2188</v>
      </c>
      <c r="C2017" s="3" t="s">
        <v>2187</v>
      </c>
      <c r="D2017" s="3" t="s">
        <v>2180</v>
      </c>
      <c r="E2017" s="3" t="str">
        <v>Törbel</v>
      </c>
      <c r="G2017" s="21">
        <v>6538</v>
      </c>
      <c r="H2017" s="21" t="s">
        <v>4616</v>
      </c>
    </row>
    <row r="2018" spans="1:8" x14ac:dyDescent="0.2">
      <c r="A2018" s="3">
        <v>7458</v>
      </c>
      <c r="B2018" s="3" t="s">
        <v>2189</v>
      </c>
      <c r="C2018" s="3" t="s">
        <v>2187</v>
      </c>
      <c r="D2018" s="3" t="s">
        <v>2180</v>
      </c>
      <c r="E2018" s="3" t="str">
        <v>Visp</v>
      </c>
      <c r="G2018" s="21">
        <v>6540</v>
      </c>
      <c r="H2018" s="21" t="s">
        <v>4616</v>
      </c>
    </row>
    <row r="2019" spans="1:8" x14ac:dyDescent="0.2">
      <c r="A2019" s="3">
        <v>7459</v>
      </c>
      <c r="B2019" s="3" t="s">
        <v>2190</v>
      </c>
      <c r="C2019" s="3" t="s">
        <v>2187</v>
      </c>
      <c r="D2019" s="3" t="s">
        <v>2180</v>
      </c>
      <c r="E2019" s="3" t="str">
        <v>Visperterminen</v>
      </c>
      <c r="G2019" s="21">
        <v>6541</v>
      </c>
      <c r="H2019" s="21" t="s">
        <v>4616</v>
      </c>
    </row>
    <row r="2020" spans="1:8" x14ac:dyDescent="0.2">
      <c r="A2020" s="3">
        <v>7472</v>
      </c>
      <c r="B2020" s="3" t="s">
        <v>2191</v>
      </c>
      <c r="C2020" s="3" t="s">
        <v>2187</v>
      </c>
      <c r="D2020" s="3" t="s">
        <v>2180</v>
      </c>
      <c r="E2020" s="3" t="str">
        <v>Zeneggen</v>
      </c>
      <c r="G2020" s="21">
        <v>6542</v>
      </c>
      <c r="H2020" s="21" t="s">
        <v>4616</v>
      </c>
    </row>
    <row r="2021" spans="1:8" x14ac:dyDescent="0.2">
      <c r="A2021" s="3">
        <v>7473</v>
      </c>
      <c r="B2021" s="3" t="s">
        <v>2192</v>
      </c>
      <c r="C2021" s="3" t="s">
        <v>2187</v>
      </c>
      <c r="D2021" s="3" t="s">
        <v>2180</v>
      </c>
      <c r="E2021" s="3" t="str">
        <v>Zermatt</v>
      </c>
      <c r="G2021" s="21">
        <v>6543</v>
      </c>
      <c r="H2021" s="21" t="s">
        <v>4616</v>
      </c>
    </row>
    <row r="2022" spans="1:8" x14ac:dyDescent="0.2">
      <c r="A2022" s="3">
        <v>7492</v>
      </c>
      <c r="B2022" s="3" t="s">
        <v>2193</v>
      </c>
      <c r="C2022" s="3" t="s">
        <v>2187</v>
      </c>
      <c r="D2022" s="3" t="s">
        <v>2180</v>
      </c>
      <c r="E2022" s="3" t="str">
        <v>Boudry</v>
      </c>
      <c r="G2022" s="21">
        <v>6544</v>
      </c>
      <c r="H2022" s="21" t="s">
        <v>4617</v>
      </c>
    </row>
    <row r="2023" spans="1:8" x14ac:dyDescent="0.2">
      <c r="A2023" s="3">
        <v>7452</v>
      </c>
      <c r="B2023" s="3" t="s">
        <v>2194</v>
      </c>
      <c r="C2023" s="3" t="s">
        <v>2195</v>
      </c>
      <c r="D2023" s="3" t="s">
        <v>2180</v>
      </c>
      <c r="E2023" s="3" t="str">
        <v>Cortaillod</v>
      </c>
      <c r="G2023" s="21">
        <v>6545</v>
      </c>
      <c r="H2023" s="21" t="s">
        <v>4616</v>
      </c>
    </row>
    <row r="2024" spans="1:8" x14ac:dyDescent="0.2">
      <c r="A2024" s="3">
        <v>7453</v>
      </c>
      <c r="B2024" s="3" t="s">
        <v>2196</v>
      </c>
      <c r="C2024" s="3" t="s">
        <v>2195</v>
      </c>
      <c r="D2024" s="3" t="s">
        <v>2180</v>
      </c>
      <c r="E2024" s="3" t="str">
        <v>Rochefort</v>
      </c>
      <c r="G2024" s="21">
        <v>6546</v>
      </c>
      <c r="H2024" s="21" t="s">
        <v>4616</v>
      </c>
    </row>
    <row r="2025" spans="1:8" x14ac:dyDescent="0.2">
      <c r="A2025" s="3">
        <v>7454</v>
      </c>
      <c r="B2025" s="3" t="s">
        <v>2197</v>
      </c>
      <c r="C2025" s="3" t="s">
        <v>2195</v>
      </c>
      <c r="D2025" s="3" t="s">
        <v>2180</v>
      </c>
      <c r="E2025" s="3" t="str">
        <v>Milvignes</v>
      </c>
      <c r="G2025" s="21">
        <v>6548</v>
      </c>
      <c r="H2025" s="21" t="s">
        <v>4609</v>
      </c>
    </row>
    <row r="2026" spans="1:8" x14ac:dyDescent="0.2">
      <c r="A2026" s="3">
        <v>7455</v>
      </c>
      <c r="B2026" s="3" t="s">
        <v>2198</v>
      </c>
      <c r="C2026" s="3" t="s">
        <v>2195</v>
      </c>
      <c r="D2026" s="3" t="s">
        <v>2180</v>
      </c>
      <c r="E2026" s="3" t="str">
        <v>La Grande Béroche</v>
      </c>
      <c r="G2026" s="21">
        <v>6549</v>
      </c>
      <c r="H2026" s="21" t="s">
        <v>4616</v>
      </c>
    </row>
    <row r="2027" spans="1:8" x14ac:dyDescent="0.2">
      <c r="A2027" s="3">
        <v>7456</v>
      </c>
      <c r="B2027" s="3" t="s">
        <v>2199</v>
      </c>
      <c r="C2027" s="3" t="s">
        <v>2195</v>
      </c>
      <c r="D2027" s="3" t="s">
        <v>2180</v>
      </c>
      <c r="E2027" s="3" t="str">
        <v>La Chaux-de-Fonds</v>
      </c>
      <c r="G2027" s="21">
        <v>6556</v>
      </c>
      <c r="H2027" s="21" t="s">
        <v>4616</v>
      </c>
    </row>
    <row r="2028" spans="1:8" x14ac:dyDescent="0.2">
      <c r="A2028" s="3">
        <v>7456</v>
      </c>
      <c r="B2028" s="3" t="s">
        <v>2200</v>
      </c>
      <c r="C2028" s="3" t="s">
        <v>2195</v>
      </c>
      <c r="D2028" s="3" t="s">
        <v>2180</v>
      </c>
      <c r="E2028" s="3" t="str">
        <v>Les Planchettes</v>
      </c>
      <c r="G2028" s="21">
        <v>6557</v>
      </c>
      <c r="H2028" s="21" t="s">
        <v>4616</v>
      </c>
    </row>
    <row r="2029" spans="1:8" x14ac:dyDescent="0.2">
      <c r="A2029" s="3">
        <v>7457</v>
      </c>
      <c r="B2029" s="3" t="s">
        <v>2201</v>
      </c>
      <c r="C2029" s="3" t="s">
        <v>2195</v>
      </c>
      <c r="D2029" s="3" t="s">
        <v>2180</v>
      </c>
      <c r="E2029" s="3" t="str">
        <v>La Sagne</v>
      </c>
      <c r="G2029" s="21">
        <v>6558</v>
      </c>
      <c r="H2029" s="21" t="s">
        <v>4616</v>
      </c>
    </row>
    <row r="2030" spans="1:8" x14ac:dyDescent="0.2">
      <c r="A2030" s="3">
        <v>7460</v>
      </c>
      <c r="B2030" s="3" t="s">
        <v>2202</v>
      </c>
      <c r="C2030" s="3" t="s">
        <v>2195</v>
      </c>
      <c r="D2030" s="3" t="s">
        <v>2180</v>
      </c>
      <c r="E2030" s="3" t="str">
        <v>La Brévine</v>
      </c>
      <c r="G2030" s="21">
        <v>6562</v>
      </c>
      <c r="H2030" s="21" t="s">
        <v>4616</v>
      </c>
    </row>
    <row r="2031" spans="1:8" x14ac:dyDescent="0.2">
      <c r="A2031" s="3">
        <v>7462</v>
      </c>
      <c r="B2031" s="3" t="s">
        <v>2203</v>
      </c>
      <c r="C2031" s="3" t="s">
        <v>2195</v>
      </c>
      <c r="D2031" s="3" t="s">
        <v>2180</v>
      </c>
      <c r="E2031" s="3" t="str">
        <v>Brot-Plamboz</v>
      </c>
      <c r="G2031" s="21">
        <v>6563</v>
      </c>
      <c r="H2031" s="21" t="s">
        <v>4617</v>
      </c>
    </row>
    <row r="2032" spans="1:8" x14ac:dyDescent="0.2">
      <c r="A2032" s="3">
        <v>7463</v>
      </c>
      <c r="B2032" s="3" t="s">
        <v>2204</v>
      </c>
      <c r="C2032" s="3" t="s">
        <v>2195</v>
      </c>
      <c r="D2032" s="3" t="s">
        <v>2180</v>
      </c>
      <c r="E2032" s="3" t="str">
        <v>Le Cerneux-Péquignot</v>
      </c>
      <c r="G2032" s="21">
        <v>6565</v>
      </c>
      <c r="H2032" s="21" t="s">
        <v>4617</v>
      </c>
    </row>
    <row r="2033" spans="1:8" x14ac:dyDescent="0.2">
      <c r="A2033" s="3">
        <v>7463</v>
      </c>
      <c r="B2033" s="3" t="s">
        <v>2204</v>
      </c>
      <c r="C2033" s="3" t="s">
        <v>2195</v>
      </c>
      <c r="D2033" s="3" t="s">
        <v>2180</v>
      </c>
      <c r="E2033" s="3" t="str">
        <v>La Chaux-du-Milieu</v>
      </c>
      <c r="G2033" s="21">
        <v>6571</v>
      </c>
      <c r="H2033" s="21" t="s">
        <v>4616</v>
      </c>
    </row>
    <row r="2034" spans="1:8" x14ac:dyDescent="0.2">
      <c r="A2034" s="3">
        <v>7464</v>
      </c>
      <c r="B2034" s="3" t="s">
        <v>2205</v>
      </c>
      <c r="C2034" s="3" t="s">
        <v>2195</v>
      </c>
      <c r="D2034" s="3" t="s">
        <v>2180</v>
      </c>
      <c r="E2034" s="3" t="str">
        <v>Le Locle</v>
      </c>
      <c r="G2034" s="21">
        <v>6572</v>
      </c>
      <c r="H2034" s="21" t="s">
        <v>4616</v>
      </c>
    </row>
    <row r="2035" spans="1:8" x14ac:dyDescent="0.2">
      <c r="A2035" s="3">
        <v>7477</v>
      </c>
      <c r="B2035" s="3" t="s">
        <v>2206</v>
      </c>
      <c r="C2035" s="3" t="s">
        <v>2207</v>
      </c>
      <c r="D2035" s="3" t="s">
        <v>2180</v>
      </c>
      <c r="E2035" s="3" t="str">
        <v>Les Ponts-de-Martel</v>
      </c>
      <c r="G2035" s="21">
        <v>6573</v>
      </c>
      <c r="H2035" s="21" t="s">
        <v>4618</v>
      </c>
    </row>
    <row r="2036" spans="1:8" x14ac:dyDescent="0.2">
      <c r="A2036" s="3">
        <v>7482</v>
      </c>
      <c r="B2036" s="3" t="s">
        <v>2208</v>
      </c>
      <c r="C2036" s="3" t="s">
        <v>2207</v>
      </c>
      <c r="D2036" s="3" t="s">
        <v>2180</v>
      </c>
      <c r="E2036" s="3" t="str">
        <v>Cornaux</v>
      </c>
      <c r="G2036" s="21">
        <v>6574</v>
      </c>
      <c r="H2036" s="21" t="s">
        <v>4618</v>
      </c>
    </row>
    <row r="2037" spans="1:8" x14ac:dyDescent="0.2">
      <c r="A2037" s="3">
        <v>7482</v>
      </c>
      <c r="B2037" s="3" t="s">
        <v>2209</v>
      </c>
      <c r="C2037" s="3" t="s">
        <v>2207</v>
      </c>
      <c r="D2037" s="3" t="s">
        <v>2180</v>
      </c>
      <c r="E2037" s="3" t="str">
        <v>Cressier (NE)</v>
      </c>
      <c r="G2037" s="21">
        <v>6575</v>
      </c>
      <c r="H2037" s="21" t="s">
        <v>4618</v>
      </c>
    </row>
    <row r="2038" spans="1:8" x14ac:dyDescent="0.2">
      <c r="A2038" s="3">
        <v>7482</v>
      </c>
      <c r="B2038" s="3" t="s">
        <v>2210</v>
      </c>
      <c r="C2038" s="3" t="s">
        <v>2207</v>
      </c>
      <c r="D2038" s="3" t="s">
        <v>2180</v>
      </c>
      <c r="E2038" s="3" t="str">
        <v>Enges</v>
      </c>
      <c r="G2038" s="21">
        <v>6576</v>
      </c>
      <c r="H2038" s="21" t="s">
        <v>4618</v>
      </c>
    </row>
    <row r="2039" spans="1:8" x14ac:dyDescent="0.2">
      <c r="A2039" s="3">
        <v>7484</v>
      </c>
      <c r="B2039" s="3" t="s">
        <v>2211</v>
      </c>
      <c r="C2039" s="3" t="s">
        <v>2207</v>
      </c>
      <c r="D2039" s="3" t="s">
        <v>2180</v>
      </c>
      <c r="E2039" s="3" t="str">
        <v>Hauterive (NE)</v>
      </c>
      <c r="G2039" s="21">
        <v>6577</v>
      </c>
      <c r="H2039" s="21" t="s">
        <v>4618</v>
      </c>
    </row>
    <row r="2040" spans="1:8" x14ac:dyDescent="0.2">
      <c r="A2040" s="3">
        <v>7743</v>
      </c>
      <c r="B2040" s="3" t="s">
        <v>2212</v>
      </c>
      <c r="C2040" s="3" t="s">
        <v>2212</v>
      </c>
      <c r="D2040" s="3" t="s">
        <v>2180</v>
      </c>
      <c r="E2040" s="3" t="str">
        <v>Le Landeron</v>
      </c>
      <c r="G2040" s="21">
        <v>6578</v>
      </c>
      <c r="H2040" s="21" t="s">
        <v>4618</v>
      </c>
    </row>
    <row r="2041" spans="1:8" x14ac:dyDescent="0.2">
      <c r="A2041" s="3">
        <v>7744</v>
      </c>
      <c r="B2041" s="3" t="s">
        <v>2213</v>
      </c>
      <c r="C2041" s="3" t="s">
        <v>2212</v>
      </c>
      <c r="D2041" s="3" t="s">
        <v>2180</v>
      </c>
      <c r="E2041" s="3" t="str">
        <v>Lignières</v>
      </c>
      <c r="G2041" s="21">
        <v>6579</v>
      </c>
      <c r="H2041" s="21" t="s">
        <v>4618</v>
      </c>
    </row>
    <row r="2042" spans="1:8" x14ac:dyDescent="0.2">
      <c r="A2042" s="3">
        <v>7747</v>
      </c>
      <c r="B2042" s="3" t="s">
        <v>2214</v>
      </c>
      <c r="C2042" s="3" t="s">
        <v>2212</v>
      </c>
      <c r="D2042" s="3" t="s">
        <v>2180</v>
      </c>
      <c r="E2042" s="3" t="str">
        <v>Neuchâtel</v>
      </c>
      <c r="G2042" s="21">
        <v>6582</v>
      </c>
      <c r="H2042" s="21" t="s">
        <v>4616</v>
      </c>
    </row>
    <row r="2043" spans="1:8" x14ac:dyDescent="0.2">
      <c r="A2043" s="3">
        <v>7748</v>
      </c>
      <c r="B2043" s="3" t="s">
        <v>2215</v>
      </c>
      <c r="C2043" s="3" t="s">
        <v>2212</v>
      </c>
      <c r="D2043" s="3" t="s">
        <v>2180</v>
      </c>
      <c r="E2043" s="3" t="str">
        <v>Saint-Blaise</v>
      </c>
      <c r="G2043" s="21">
        <v>6583</v>
      </c>
      <c r="H2043" s="21" t="s">
        <v>4616</v>
      </c>
    </row>
    <row r="2044" spans="1:8" x14ac:dyDescent="0.2">
      <c r="A2044" s="3">
        <v>7710</v>
      </c>
      <c r="B2044" s="3" t="s">
        <v>2216</v>
      </c>
      <c r="C2044" s="3" t="s">
        <v>2217</v>
      </c>
      <c r="D2044" s="3" t="s">
        <v>2180</v>
      </c>
      <c r="E2044" s="3" t="str">
        <v>La Tène</v>
      </c>
      <c r="G2044" s="21">
        <v>6584</v>
      </c>
      <c r="H2044" s="21" t="s">
        <v>4616</v>
      </c>
    </row>
    <row r="2045" spans="1:8" x14ac:dyDescent="0.2">
      <c r="A2045" s="3">
        <v>7710</v>
      </c>
      <c r="B2045" s="3" t="s">
        <v>2218</v>
      </c>
      <c r="C2045" s="3" t="s">
        <v>2217</v>
      </c>
      <c r="D2045" s="3" t="s">
        <v>2180</v>
      </c>
      <c r="E2045" s="3" t="str">
        <v>Val-de-Ruz</v>
      </c>
      <c r="G2045" s="21">
        <v>6592</v>
      </c>
      <c r="H2045" s="21" t="s">
        <v>4616</v>
      </c>
    </row>
    <row r="2046" spans="1:8" x14ac:dyDescent="0.2">
      <c r="A2046" s="3">
        <v>7741</v>
      </c>
      <c r="B2046" s="3" t="s">
        <v>2219</v>
      </c>
      <c r="C2046" s="3" t="s">
        <v>2217</v>
      </c>
      <c r="D2046" s="3" t="s">
        <v>2180</v>
      </c>
      <c r="E2046" s="3" t="str">
        <v>La Côte-aux-Fées</v>
      </c>
      <c r="G2046" s="21">
        <v>6593</v>
      </c>
      <c r="H2046" s="21" t="s">
        <v>4616</v>
      </c>
    </row>
    <row r="2047" spans="1:8" x14ac:dyDescent="0.2">
      <c r="A2047" s="3">
        <v>7742</v>
      </c>
      <c r="B2047" s="3" t="s">
        <v>2217</v>
      </c>
      <c r="C2047" s="3" t="s">
        <v>2217</v>
      </c>
      <c r="D2047" s="3" t="s">
        <v>2180</v>
      </c>
      <c r="E2047" s="3" t="str">
        <v>Les Verrières</v>
      </c>
      <c r="G2047" s="21">
        <v>6594</v>
      </c>
      <c r="H2047" s="21" t="s">
        <v>4616</v>
      </c>
    </row>
    <row r="2048" spans="1:8" x14ac:dyDescent="0.2">
      <c r="A2048" s="3">
        <v>7742</v>
      </c>
      <c r="B2048" s="3" t="s">
        <v>2220</v>
      </c>
      <c r="C2048" s="3" t="s">
        <v>2217</v>
      </c>
      <c r="D2048" s="3" t="s">
        <v>2180</v>
      </c>
      <c r="E2048" s="3" t="str">
        <v>Val-de-Travers</v>
      </c>
      <c r="G2048" s="21">
        <v>6595</v>
      </c>
      <c r="H2048" s="21" t="s">
        <v>4616</v>
      </c>
    </row>
    <row r="2049" spans="1:8" x14ac:dyDescent="0.2">
      <c r="A2049" s="3">
        <v>7742</v>
      </c>
      <c r="B2049" s="3" t="s">
        <v>2221</v>
      </c>
      <c r="C2049" s="3" t="s">
        <v>2217</v>
      </c>
      <c r="D2049" s="3" t="s">
        <v>2180</v>
      </c>
      <c r="E2049" s="3" t="str">
        <v>Aire-la-Ville</v>
      </c>
      <c r="G2049" s="21">
        <v>6596</v>
      </c>
      <c r="H2049" s="21" t="s">
        <v>4618</v>
      </c>
    </row>
    <row r="2050" spans="1:8" x14ac:dyDescent="0.2">
      <c r="A2050" s="3">
        <v>7743</v>
      </c>
      <c r="B2050" s="3" t="s">
        <v>2222</v>
      </c>
      <c r="C2050" s="3" t="s">
        <v>2217</v>
      </c>
      <c r="D2050" s="3" t="s">
        <v>2180</v>
      </c>
      <c r="E2050" s="3" t="str">
        <v>Anières</v>
      </c>
      <c r="G2050" s="21">
        <v>6597</v>
      </c>
      <c r="H2050" s="21" t="s">
        <v>4616</v>
      </c>
    </row>
    <row r="2051" spans="1:8" x14ac:dyDescent="0.2">
      <c r="A2051" s="3">
        <v>7745</v>
      </c>
      <c r="B2051" s="3" t="s">
        <v>2223</v>
      </c>
      <c r="C2051" s="3" t="s">
        <v>2217</v>
      </c>
      <c r="D2051" s="3" t="s">
        <v>2180</v>
      </c>
      <c r="E2051" s="3" t="str">
        <v>Avully</v>
      </c>
      <c r="G2051" s="21">
        <v>6598</v>
      </c>
      <c r="H2051" s="21" t="s">
        <v>4618</v>
      </c>
    </row>
    <row r="2052" spans="1:8" x14ac:dyDescent="0.2">
      <c r="A2052" s="3">
        <v>7746</v>
      </c>
      <c r="B2052" s="3" t="s">
        <v>2224</v>
      </c>
      <c r="C2052" s="3" t="s">
        <v>2217</v>
      </c>
      <c r="D2052" s="3" t="s">
        <v>2180</v>
      </c>
      <c r="E2052" s="3" t="str">
        <v>Avusy</v>
      </c>
      <c r="G2052" s="21">
        <v>6599</v>
      </c>
      <c r="H2052" s="21" t="s">
        <v>4616</v>
      </c>
    </row>
    <row r="2053" spans="1:8" x14ac:dyDescent="0.2">
      <c r="A2053" s="3">
        <v>7153</v>
      </c>
      <c r="B2053" s="3" t="s">
        <v>2225</v>
      </c>
      <c r="C2053" s="3" t="s">
        <v>2225</v>
      </c>
      <c r="D2053" s="3" t="s">
        <v>2180</v>
      </c>
      <c r="E2053" s="3" t="str">
        <v>Bardonnex</v>
      </c>
      <c r="G2053" s="21">
        <v>6600</v>
      </c>
      <c r="H2053" s="21" t="s">
        <v>4618</v>
      </c>
    </row>
    <row r="2054" spans="1:8" x14ac:dyDescent="0.2">
      <c r="A2054" s="3">
        <v>7031</v>
      </c>
      <c r="B2054" s="3" t="s">
        <v>2226</v>
      </c>
      <c r="C2054" s="3" t="s">
        <v>2227</v>
      </c>
      <c r="D2054" s="3" t="s">
        <v>2180</v>
      </c>
      <c r="E2054" s="3" t="str">
        <v>Bellevue</v>
      </c>
      <c r="G2054" s="21">
        <v>6605</v>
      </c>
      <c r="H2054" s="21" t="s">
        <v>4618</v>
      </c>
    </row>
    <row r="2055" spans="1:8" x14ac:dyDescent="0.2">
      <c r="A2055" s="3">
        <v>7032</v>
      </c>
      <c r="B2055" s="3" t="s">
        <v>2228</v>
      </c>
      <c r="C2055" s="3" t="s">
        <v>2227</v>
      </c>
      <c r="D2055" s="3" t="s">
        <v>2180</v>
      </c>
      <c r="E2055" s="3" t="str">
        <v>Bernex</v>
      </c>
      <c r="G2055" s="21">
        <v>6611</v>
      </c>
      <c r="H2055" s="21" t="s">
        <v>4618</v>
      </c>
    </row>
    <row r="2056" spans="1:8" x14ac:dyDescent="0.2">
      <c r="A2056" s="3">
        <v>7152</v>
      </c>
      <c r="B2056" s="3" t="s">
        <v>2229</v>
      </c>
      <c r="C2056" s="3" t="s">
        <v>2229</v>
      </c>
      <c r="D2056" s="3" t="s">
        <v>2180</v>
      </c>
      <c r="E2056" s="3" t="str">
        <v>Carouge (GE)</v>
      </c>
      <c r="G2056" s="21">
        <v>6612</v>
      </c>
      <c r="H2056" s="21" t="s">
        <v>4618</v>
      </c>
    </row>
    <row r="2057" spans="1:8" x14ac:dyDescent="0.2">
      <c r="A2057" s="3">
        <v>7151</v>
      </c>
      <c r="B2057" s="3" t="s">
        <v>2230</v>
      </c>
      <c r="C2057" s="3" t="s">
        <v>2230</v>
      </c>
      <c r="D2057" s="3" t="s">
        <v>2180</v>
      </c>
      <c r="E2057" s="3" t="str">
        <v>Cartigny</v>
      </c>
      <c r="G2057" s="21">
        <v>6613</v>
      </c>
      <c r="H2057" s="21" t="s">
        <v>4618</v>
      </c>
    </row>
    <row r="2058" spans="1:8" x14ac:dyDescent="0.2">
      <c r="A2058" s="3">
        <v>7116</v>
      </c>
      <c r="B2058" s="3" t="s">
        <v>2231</v>
      </c>
      <c r="C2058" s="3" t="s">
        <v>2232</v>
      </c>
      <c r="D2058" s="3" t="s">
        <v>2180</v>
      </c>
      <c r="E2058" s="3" t="str">
        <v>Céligny</v>
      </c>
      <c r="G2058" s="21">
        <v>6614</v>
      </c>
      <c r="H2058" s="21" t="s">
        <v>4618</v>
      </c>
    </row>
    <row r="2059" spans="1:8" x14ac:dyDescent="0.2">
      <c r="A2059" s="3">
        <v>7132</v>
      </c>
      <c r="B2059" s="3" t="s">
        <v>2232</v>
      </c>
      <c r="C2059" s="3" t="s">
        <v>2232</v>
      </c>
      <c r="D2059" s="3" t="s">
        <v>2180</v>
      </c>
      <c r="E2059" s="3" t="str">
        <v>Chancy</v>
      </c>
      <c r="G2059" s="21">
        <v>6616</v>
      </c>
      <c r="H2059" s="21" t="s">
        <v>4618</v>
      </c>
    </row>
    <row r="2060" spans="1:8" x14ac:dyDescent="0.2">
      <c r="A2060" s="3">
        <v>7110</v>
      </c>
      <c r="B2060" s="3" t="s">
        <v>2233</v>
      </c>
      <c r="C2060" s="3" t="s">
        <v>2234</v>
      </c>
      <c r="D2060" s="3" t="s">
        <v>2180</v>
      </c>
      <c r="E2060" s="3" t="str">
        <v>Chêne-Bougeries</v>
      </c>
      <c r="G2060" s="21">
        <v>6618</v>
      </c>
      <c r="H2060" s="21" t="s">
        <v>4618</v>
      </c>
    </row>
    <row r="2061" spans="1:8" x14ac:dyDescent="0.2">
      <c r="A2061" s="3">
        <v>7113</v>
      </c>
      <c r="B2061" s="3" t="s">
        <v>2235</v>
      </c>
      <c r="C2061" s="3" t="s">
        <v>2234</v>
      </c>
      <c r="D2061" s="3" t="s">
        <v>2180</v>
      </c>
      <c r="E2061" s="3" t="str">
        <v>Chêne-Bourg</v>
      </c>
      <c r="G2061" s="21">
        <v>6622</v>
      </c>
      <c r="H2061" s="21" t="s">
        <v>4618</v>
      </c>
    </row>
    <row r="2062" spans="1:8" x14ac:dyDescent="0.2">
      <c r="A2062" s="3">
        <v>7114</v>
      </c>
      <c r="B2062" s="3" t="s">
        <v>2236</v>
      </c>
      <c r="C2062" s="3" t="s">
        <v>2234</v>
      </c>
      <c r="D2062" s="3" t="s">
        <v>2180</v>
      </c>
      <c r="E2062" s="3" t="str">
        <v>Choulex</v>
      </c>
      <c r="G2062" s="21">
        <v>6631</v>
      </c>
      <c r="H2062" s="21" t="s">
        <v>4616</v>
      </c>
    </row>
    <row r="2063" spans="1:8" x14ac:dyDescent="0.2">
      <c r="A2063" s="3">
        <v>7115</v>
      </c>
      <c r="B2063" s="3" t="s">
        <v>2237</v>
      </c>
      <c r="C2063" s="3" t="s">
        <v>2234</v>
      </c>
      <c r="D2063" s="3" t="s">
        <v>2180</v>
      </c>
      <c r="E2063" s="3" t="str">
        <v>Collex-Bossy</v>
      </c>
      <c r="G2063" s="21">
        <v>6632</v>
      </c>
      <c r="H2063" s="21" t="s">
        <v>4616</v>
      </c>
    </row>
    <row r="2064" spans="1:8" x14ac:dyDescent="0.2">
      <c r="A2064" s="3">
        <v>7116</v>
      </c>
      <c r="B2064" s="3" t="s">
        <v>2238</v>
      </c>
      <c r="C2064" s="3" t="s">
        <v>2234</v>
      </c>
      <c r="D2064" s="3" t="s">
        <v>2180</v>
      </c>
      <c r="E2064" s="3" t="str">
        <v>Collonge-Bellerive</v>
      </c>
      <c r="G2064" s="21">
        <v>6633</v>
      </c>
      <c r="H2064" s="21" t="s">
        <v>4616</v>
      </c>
    </row>
    <row r="2065" spans="1:8" x14ac:dyDescent="0.2">
      <c r="A2065" s="3">
        <v>7142</v>
      </c>
      <c r="B2065" s="3" t="s">
        <v>2239</v>
      </c>
      <c r="C2065" s="3" t="s">
        <v>2234</v>
      </c>
      <c r="D2065" s="3" t="s">
        <v>2180</v>
      </c>
      <c r="E2065" s="3" t="str">
        <v>Cologny</v>
      </c>
      <c r="G2065" s="21">
        <v>6634</v>
      </c>
      <c r="H2065" s="21" t="s">
        <v>4616</v>
      </c>
    </row>
    <row r="2066" spans="1:8" x14ac:dyDescent="0.2">
      <c r="A2066" s="3">
        <v>7143</v>
      </c>
      <c r="B2066" s="3" t="s">
        <v>2240</v>
      </c>
      <c r="C2066" s="3" t="s">
        <v>2234</v>
      </c>
      <c r="D2066" s="3" t="s">
        <v>2180</v>
      </c>
      <c r="E2066" s="3" t="str">
        <v>Confignon</v>
      </c>
      <c r="G2066" s="21">
        <v>6635</v>
      </c>
      <c r="H2066" s="21" t="s">
        <v>4616</v>
      </c>
    </row>
    <row r="2067" spans="1:8" x14ac:dyDescent="0.2">
      <c r="A2067" s="3">
        <v>7144</v>
      </c>
      <c r="B2067" s="3" t="s">
        <v>2241</v>
      </c>
      <c r="C2067" s="3" t="s">
        <v>2234</v>
      </c>
      <c r="D2067" s="3" t="s">
        <v>2180</v>
      </c>
      <c r="E2067" s="3" t="str">
        <v>Corsier (GE)</v>
      </c>
      <c r="G2067" s="21">
        <v>6636</v>
      </c>
      <c r="H2067" s="21" t="s">
        <v>4616</v>
      </c>
    </row>
    <row r="2068" spans="1:8" x14ac:dyDescent="0.2">
      <c r="A2068" s="3">
        <v>7145</v>
      </c>
      <c r="B2068" s="3" t="s">
        <v>2242</v>
      </c>
      <c r="C2068" s="3" t="s">
        <v>2234</v>
      </c>
      <c r="D2068" s="3" t="s">
        <v>2180</v>
      </c>
      <c r="E2068" s="3" t="str">
        <v>Dardagny</v>
      </c>
      <c r="G2068" s="21">
        <v>6637</v>
      </c>
      <c r="H2068" s="21" t="s">
        <v>4609</v>
      </c>
    </row>
    <row r="2069" spans="1:8" x14ac:dyDescent="0.2">
      <c r="A2069" s="3">
        <v>7146</v>
      </c>
      <c r="B2069" s="3" t="s">
        <v>2243</v>
      </c>
      <c r="C2069" s="3" t="s">
        <v>2234</v>
      </c>
      <c r="D2069" s="3" t="s">
        <v>2180</v>
      </c>
      <c r="E2069" s="3" t="str">
        <v>Genève</v>
      </c>
      <c r="G2069" s="21">
        <v>6644</v>
      </c>
      <c r="H2069" s="21" t="s">
        <v>4618</v>
      </c>
    </row>
    <row r="2070" spans="1:8" x14ac:dyDescent="0.2">
      <c r="A2070" s="3">
        <v>7147</v>
      </c>
      <c r="B2070" s="3" t="s">
        <v>2244</v>
      </c>
      <c r="C2070" s="3" t="s">
        <v>2234</v>
      </c>
      <c r="D2070" s="3" t="s">
        <v>2180</v>
      </c>
      <c r="E2070" s="3" t="str">
        <v>Genthod</v>
      </c>
      <c r="G2070" s="21">
        <v>6645</v>
      </c>
      <c r="H2070" s="21" t="s">
        <v>4618</v>
      </c>
    </row>
    <row r="2071" spans="1:8" x14ac:dyDescent="0.2">
      <c r="A2071" s="3">
        <v>7148</v>
      </c>
      <c r="B2071" s="3" t="s">
        <v>2245</v>
      </c>
      <c r="C2071" s="3" t="s">
        <v>2234</v>
      </c>
      <c r="D2071" s="3" t="s">
        <v>2180</v>
      </c>
      <c r="E2071" s="3" t="str">
        <v>Le Grand-Saconnex</v>
      </c>
      <c r="G2071" s="21">
        <v>6646</v>
      </c>
      <c r="H2071" s="21" t="s">
        <v>4618</v>
      </c>
    </row>
    <row r="2072" spans="1:8" x14ac:dyDescent="0.2">
      <c r="A2072" s="3">
        <v>7149</v>
      </c>
      <c r="B2072" s="3" t="s">
        <v>2246</v>
      </c>
      <c r="C2072" s="3" t="s">
        <v>2234</v>
      </c>
      <c r="D2072" s="3" t="s">
        <v>2180</v>
      </c>
      <c r="E2072" s="3" t="str">
        <v>Gy</v>
      </c>
      <c r="G2072" s="21">
        <v>6647</v>
      </c>
      <c r="H2072" s="21" t="s">
        <v>4616</v>
      </c>
    </row>
    <row r="2073" spans="1:8" x14ac:dyDescent="0.2">
      <c r="A2073" s="3">
        <v>7111</v>
      </c>
      <c r="B2073" s="3" t="s">
        <v>2247</v>
      </c>
      <c r="C2073" s="3" t="s">
        <v>2248</v>
      </c>
      <c r="D2073" s="3" t="s">
        <v>2180</v>
      </c>
      <c r="E2073" s="3" t="str">
        <v>Hermance</v>
      </c>
      <c r="G2073" s="21">
        <v>6648</v>
      </c>
      <c r="H2073" s="21" t="s">
        <v>4618</v>
      </c>
    </row>
    <row r="2074" spans="1:8" x14ac:dyDescent="0.2">
      <c r="A2074" s="3">
        <v>7112</v>
      </c>
      <c r="B2074" s="3" t="s">
        <v>2249</v>
      </c>
      <c r="C2074" s="3" t="s">
        <v>2248</v>
      </c>
      <c r="D2074" s="3" t="s">
        <v>2180</v>
      </c>
      <c r="E2074" s="3" t="str">
        <v>Jussy</v>
      </c>
      <c r="G2074" s="21">
        <v>6652</v>
      </c>
      <c r="H2074" s="21" t="s">
        <v>4618</v>
      </c>
    </row>
    <row r="2075" spans="1:8" x14ac:dyDescent="0.2">
      <c r="A2075" s="3">
        <v>7126</v>
      </c>
      <c r="B2075" s="3" t="s">
        <v>2250</v>
      </c>
      <c r="C2075" s="3" t="s">
        <v>2248</v>
      </c>
      <c r="D2075" s="3" t="s">
        <v>2180</v>
      </c>
      <c r="E2075" s="3" t="str">
        <v>Laconnex</v>
      </c>
      <c r="G2075" s="21">
        <v>6653</v>
      </c>
      <c r="H2075" s="21" t="s">
        <v>4618</v>
      </c>
    </row>
    <row r="2076" spans="1:8" x14ac:dyDescent="0.2">
      <c r="A2076" s="3">
        <v>7127</v>
      </c>
      <c r="B2076" s="3" t="s">
        <v>2251</v>
      </c>
      <c r="C2076" s="3" t="s">
        <v>2248</v>
      </c>
      <c r="D2076" s="3" t="s">
        <v>2180</v>
      </c>
      <c r="E2076" s="3" t="str">
        <v>Lancy</v>
      </c>
      <c r="G2076" s="21">
        <v>6654</v>
      </c>
      <c r="H2076" s="21" t="s">
        <v>4618</v>
      </c>
    </row>
    <row r="2077" spans="1:8" x14ac:dyDescent="0.2">
      <c r="A2077" s="3">
        <v>7128</v>
      </c>
      <c r="B2077" s="3" t="s">
        <v>2252</v>
      </c>
      <c r="C2077" s="3" t="s">
        <v>2248</v>
      </c>
      <c r="D2077" s="3" t="s">
        <v>2180</v>
      </c>
      <c r="E2077" s="3" t="str">
        <v>Meinier</v>
      </c>
      <c r="G2077" s="21">
        <v>6655</v>
      </c>
      <c r="H2077" s="21" t="s">
        <v>4618</v>
      </c>
    </row>
    <row r="2078" spans="1:8" x14ac:dyDescent="0.2">
      <c r="A2078" s="3">
        <v>7130</v>
      </c>
      <c r="B2078" s="3" t="s">
        <v>2253</v>
      </c>
      <c r="C2078" s="3" t="s">
        <v>2248</v>
      </c>
      <c r="D2078" s="3" t="s">
        <v>2180</v>
      </c>
      <c r="E2078" s="3" t="str">
        <v>Meyrin</v>
      </c>
      <c r="G2078" s="21">
        <v>6656</v>
      </c>
      <c r="H2078" s="21" t="s">
        <v>4618</v>
      </c>
    </row>
    <row r="2079" spans="1:8" x14ac:dyDescent="0.2">
      <c r="A2079" s="3">
        <v>7130</v>
      </c>
      <c r="B2079" s="3" t="s">
        <v>2254</v>
      </c>
      <c r="C2079" s="3" t="s">
        <v>2248</v>
      </c>
      <c r="D2079" s="3" t="s">
        <v>2180</v>
      </c>
      <c r="E2079" s="3" t="str">
        <v>Onex</v>
      </c>
      <c r="G2079" s="21">
        <v>6657</v>
      </c>
      <c r="H2079" s="21" t="s">
        <v>4618</v>
      </c>
    </row>
    <row r="2080" spans="1:8" x14ac:dyDescent="0.2">
      <c r="A2080" s="3">
        <v>7130</v>
      </c>
      <c r="B2080" s="3" t="s">
        <v>2254</v>
      </c>
      <c r="C2080" s="3" t="s">
        <v>2248</v>
      </c>
      <c r="D2080" s="3" t="s">
        <v>2180</v>
      </c>
      <c r="E2080" s="3" t="str">
        <v>Perly-Certoux</v>
      </c>
      <c r="G2080" s="21">
        <v>6658</v>
      </c>
      <c r="H2080" s="21" t="s">
        <v>4618</v>
      </c>
    </row>
    <row r="2081" spans="1:8" x14ac:dyDescent="0.2">
      <c r="A2081" s="3">
        <v>7141</v>
      </c>
      <c r="B2081" s="3" t="s">
        <v>2255</v>
      </c>
      <c r="C2081" s="3" t="s">
        <v>2248</v>
      </c>
      <c r="D2081" s="3" t="s">
        <v>2180</v>
      </c>
      <c r="E2081" s="3" t="str">
        <v>Plan-les-Ouates</v>
      </c>
      <c r="G2081" s="21">
        <v>6659</v>
      </c>
      <c r="H2081" s="21" t="s">
        <v>4618</v>
      </c>
    </row>
    <row r="2082" spans="1:8" x14ac:dyDescent="0.2">
      <c r="A2082" s="3">
        <v>7154</v>
      </c>
      <c r="B2082" s="3" t="s">
        <v>2256</v>
      </c>
      <c r="C2082" s="3" t="s">
        <v>2248</v>
      </c>
      <c r="D2082" s="3" t="s">
        <v>2180</v>
      </c>
      <c r="E2082" s="3" t="str">
        <v>Pregny-Chambésy</v>
      </c>
      <c r="G2082" s="21">
        <v>6661</v>
      </c>
      <c r="H2082" s="21" t="s">
        <v>4618</v>
      </c>
    </row>
    <row r="2083" spans="1:8" x14ac:dyDescent="0.2">
      <c r="A2083" s="3">
        <v>7155</v>
      </c>
      <c r="B2083" s="3" t="s">
        <v>2257</v>
      </c>
      <c r="C2083" s="3" t="s">
        <v>2248</v>
      </c>
      <c r="D2083" s="3" t="s">
        <v>2180</v>
      </c>
      <c r="E2083" s="3" t="str">
        <v>Presinge</v>
      </c>
      <c r="G2083" s="21">
        <v>6662</v>
      </c>
      <c r="H2083" s="21" t="s">
        <v>4618</v>
      </c>
    </row>
    <row r="2084" spans="1:8" x14ac:dyDescent="0.2">
      <c r="A2084" s="3">
        <v>7155</v>
      </c>
      <c r="B2084" s="3" t="s">
        <v>2257</v>
      </c>
      <c r="C2084" s="3" t="s">
        <v>2248</v>
      </c>
      <c r="D2084" s="3" t="s">
        <v>2180</v>
      </c>
      <c r="E2084" s="3" t="str">
        <v>Puplinge</v>
      </c>
      <c r="G2084" s="21">
        <v>6663</v>
      </c>
      <c r="H2084" s="21" t="s">
        <v>4618</v>
      </c>
    </row>
    <row r="2085" spans="1:8" x14ac:dyDescent="0.2">
      <c r="A2085" s="3">
        <v>7156</v>
      </c>
      <c r="B2085" s="3" t="s">
        <v>2258</v>
      </c>
      <c r="C2085" s="3" t="s">
        <v>2248</v>
      </c>
      <c r="D2085" s="3" t="s">
        <v>2180</v>
      </c>
      <c r="E2085" s="3" t="str">
        <v>Russin</v>
      </c>
      <c r="G2085" s="21">
        <v>6664</v>
      </c>
      <c r="H2085" s="21" t="s">
        <v>4618</v>
      </c>
    </row>
    <row r="2086" spans="1:8" x14ac:dyDescent="0.2">
      <c r="A2086" s="3">
        <v>7156</v>
      </c>
      <c r="B2086" s="3" t="s">
        <v>2259</v>
      </c>
      <c r="C2086" s="3" t="s">
        <v>2248</v>
      </c>
      <c r="D2086" s="3" t="s">
        <v>2180</v>
      </c>
      <c r="E2086" s="3" t="str">
        <v>Satigny</v>
      </c>
      <c r="G2086" s="21">
        <v>6670</v>
      </c>
      <c r="H2086" s="21" t="s">
        <v>4618</v>
      </c>
    </row>
    <row r="2087" spans="1:8" x14ac:dyDescent="0.2">
      <c r="A2087" s="3">
        <v>7157</v>
      </c>
      <c r="B2087" s="3" t="s">
        <v>2260</v>
      </c>
      <c r="C2087" s="3" t="s">
        <v>2248</v>
      </c>
      <c r="D2087" s="3" t="s">
        <v>2180</v>
      </c>
      <c r="E2087" s="3" t="str">
        <v>Soral</v>
      </c>
      <c r="G2087" s="21">
        <v>6672</v>
      </c>
      <c r="H2087" s="21" t="s">
        <v>4618</v>
      </c>
    </row>
    <row r="2088" spans="1:8" x14ac:dyDescent="0.2">
      <c r="A2088" s="3">
        <v>7413</v>
      </c>
      <c r="B2088" s="3" t="s">
        <v>2261</v>
      </c>
      <c r="C2088" s="3" t="s">
        <v>2262</v>
      </c>
      <c r="D2088" s="3" t="s">
        <v>2180</v>
      </c>
      <c r="E2088" s="3" t="str">
        <v>Thônex</v>
      </c>
      <c r="G2088" s="21">
        <v>6673</v>
      </c>
      <c r="H2088" s="21" t="s">
        <v>4618</v>
      </c>
    </row>
    <row r="2089" spans="1:8" x14ac:dyDescent="0.2">
      <c r="A2089" s="3">
        <v>7414</v>
      </c>
      <c r="B2089" s="3" t="s">
        <v>2262</v>
      </c>
      <c r="C2089" s="3" t="s">
        <v>2262</v>
      </c>
      <c r="D2089" s="3" t="s">
        <v>2180</v>
      </c>
      <c r="E2089" s="3" t="str">
        <v>Troinex</v>
      </c>
      <c r="G2089" s="21">
        <v>6674</v>
      </c>
      <c r="H2089" s="21" t="s">
        <v>4618</v>
      </c>
    </row>
    <row r="2090" spans="1:8" x14ac:dyDescent="0.2">
      <c r="A2090" s="3">
        <v>7405</v>
      </c>
      <c r="B2090" s="3" t="s">
        <v>2263</v>
      </c>
      <c r="C2090" s="3" t="s">
        <v>2263</v>
      </c>
      <c r="D2090" s="3" t="s">
        <v>2180</v>
      </c>
      <c r="E2090" s="3" t="str">
        <v>Vandoeuvres</v>
      </c>
      <c r="G2090" s="21">
        <v>6675</v>
      </c>
      <c r="H2090" s="21" t="s">
        <v>4618</v>
      </c>
    </row>
    <row r="2091" spans="1:8" x14ac:dyDescent="0.2">
      <c r="A2091" s="3">
        <v>7412</v>
      </c>
      <c r="B2091" s="3" t="s">
        <v>2264</v>
      </c>
      <c r="C2091" s="3" t="s">
        <v>2264</v>
      </c>
      <c r="D2091" s="3" t="s">
        <v>2180</v>
      </c>
      <c r="E2091" s="3" t="str">
        <v>Vernier</v>
      </c>
      <c r="G2091" s="21">
        <v>6676</v>
      </c>
      <c r="H2091" s="21" t="s">
        <v>4618</v>
      </c>
    </row>
    <row r="2092" spans="1:8" x14ac:dyDescent="0.2">
      <c r="A2092" s="3">
        <v>7411</v>
      </c>
      <c r="B2092" s="3" t="s">
        <v>2265</v>
      </c>
      <c r="C2092" s="3" t="s">
        <v>2265</v>
      </c>
      <c r="D2092" s="3" t="s">
        <v>2180</v>
      </c>
      <c r="E2092" s="3" t="str">
        <v>Versoix</v>
      </c>
      <c r="G2092" s="21">
        <v>6677</v>
      </c>
      <c r="H2092" s="21" t="s">
        <v>4618</v>
      </c>
    </row>
    <row r="2093" spans="1:8" x14ac:dyDescent="0.2">
      <c r="A2093" s="3">
        <v>7408</v>
      </c>
      <c r="B2093" s="3" t="s">
        <v>2266</v>
      </c>
      <c r="C2093" s="3" t="s">
        <v>2266</v>
      </c>
      <c r="D2093" s="3" t="s">
        <v>2180</v>
      </c>
      <c r="E2093" s="3" t="str">
        <v>Veyrier</v>
      </c>
      <c r="G2093" s="21">
        <v>6678</v>
      </c>
      <c r="H2093" s="21" t="s">
        <v>4618</v>
      </c>
    </row>
    <row r="2094" spans="1:8" x14ac:dyDescent="0.2">
      <c r="A2094" s="3">
        <v>7421</v>
      </c>
      <c r="B2094" s="3" t="s">
        <v>2267</v>
      </c>
      <c r="C2094" s="3" t="s">
        <v>2266</v>
      </c>
      <c r="D2094" s="3" t="s">
        <v>2180</v>
      </c>
      <c r="E2094" s="3" t="str">
        <v>Boécourt</v>
      </c>
      <c r="G2094" s="21">
        <v>6682</v>
      </c>
      <c r="H2094" s="21" t="s">
        <v>4618</v>
      </c>
    </row>
    <row r="2095" spans="1:8" x14ac:dyDescent="0.2">
      <c r="A2095" s="3">
        <v>7422</v>
      </c>
      <c r="B2095" s="3" t="s">
        <v>2268</v>
      </c>
      <c r="C2095" s="3" t="s">
        <v>2266</v>
      </c>
      <c r="D2095" s="3" t="s">
        <v>2180</v>
      </c>
      <c r="E2095" s="3" t="str">
        <v>Bourrignon</v>
      </c>
      <c r="G2095" s="21">
        <v>6683</v>
      </c>
      <c r="H2095" s="21" t="s">
        <v>4609</v>
      </c>
    </row>
    <row r="2096" spans="1:8" x14ac:dyDescent="0.2">
      <c r="A2096" s="3">
        <v>7423</v>
      </c>
      <c r="B2096" s="3" t="s">
        <v>2269</v>
      </c>
      <c r="C2096" s="3" t="s">
        <v>2266</v>
      </c>
      <c r="D2096" s="3" t="s">
        <v>2180</v>
      </c>
      <c r="E2096" s="3" t="str">
        <v>Châtillon (JU)</v>
      </c>
      <c r="G2096" s="21">
        <v>6684</v>
      </c>
      <c r="H2096" s="21" t="s">
        <v>4609</v>
      </c>
    </row>
    <row r="2097" spans="1:8" x14ac:dyDescent="0.2">
      <c r="A2097" s="3">
        <v>7423</v>
      </c>
      <c r="B2097" s="3" t="s">
        <v>2270</v>
      </c>
      <c r="C2097" s="3" t="s">
        <v>2266</v>
      </c>
      <c r="D2097" s="3" t="s">
        <v>2180</v>
      </c>
      <c r="E2097" s="3" t="str">
        <v>Courchapoix</v>
      </c>
      <c r="G2097" s="21">
        <v>6685</v>
      </c>
      <c r="H2097" s="21" t="s">
        <v>4609</v>
      </c>
    </row>
    <row r="2098" spans="1:8" x14ac:dyDescent="0.2">
      <c r="A2098" s="3">
        <v>7424</v>
      </c>
      <c r="B2098" s="3" t="s">
        <v>2271</v>
      </c>
      <c r="C2098" s="3" t="s">
        <v>2266</v>
      </c>
      <c r="D2098" s="3" t="s">
        <v>2180</v>
      </c>
      <c r="E2098" s="3" t="str">
        <v>Courrendlin</v>
      </c>
      <c r="G2098" s="21">
        <v>6690</v>
      </c>
      <c r="H2098" s="21" t="s">
        <v>4618</v>
      </c>
    </row>
    <row r="2099" spans="1:8" x14ac:dyDescent="0.2">
      <c r="A2099" s="3">
        <v>7424</v>
      </c>
      <c r="B2099" s="3" t="s">
        <v>2272</v>
      </c>
      <c r="C2099" s="3" t="s">
        <v>2266</v>
      </c>
      <c r="D2099" s="3" t="s">
        <v>2180</v>
      </c>
      <c r="E2099" s="3" t="str">
        <v>Courroux</v>
      </c>
      <c r="G2099" s="21">
        <v>6692</v>
      </c>
      <c r="H2099" s="21" t="s">
        <v>4618</v>
      </c>
    </row>
    <row r="2100" spans="1:8" x14ac:dyDescent="0.2">
      <c r="A2100" s="3">
        <v>7426</v>
      </c>
      <c r="B2100" s="3" t="s">
        <v>2273</v>
      </c>
      <c r="C2100" s="3" t="s">
        <v>2273</v>
      </c>
      <c r="D2100" s="3" t="s">
        <v>2180</v>
      </c>
      <c r="E2100" s="3" t="str">
        <v>Courtételle</v>
      </c>
      <c r="G2100" s="21">
        <v>6693</v>
      </c>
      <c r="H2100" s="21" t="s">
        <v>4618</v>
      </c>
    </row>
    <row r="2101" spans="1:8" x14ac:dyDescent="0.2">
      <c r="A2101" s="3">
        <v>7426</v>
      </c>
      <c r="B2101" s="3" t="s">
        <v>2273</v>
      </c>
      <c r="C2101" s="3" t="s">
        <v>2273</v>
      </c>
      <c r="D2101" s="3" t="s">
        <v>2180</v>
      </c>
      <c r="E2101" s="3" t="str">
        <v>Delémont</v>
      </c>
      <c r="G2101" s="21">
        <v>6694</v>
      </c>
      <c r="H2101" s="21" t="s">
        <v>4609</v>
      </c>
    </row>
    <row r="2102" spans="1:8" x14ac:dyDescent="0.2">
      <c r="A2102" s="3">
        <v>7425</v>
      </c>
      <c r="B2102" s="3" t="s">
        <v>2274</v>
      </c>
      <c r="C2102" s="3" t="s">
        <v>2274</v>
      </c>
      <c r="D2102" s="3" t="s">
        <v>2180</v>
      </c>
      <c r="E2102" s="3" t="str">
        <v>Develier</v>
      </c>
      <c r="G2102" s="21">
        <v>6695</v>
      </c>
      <c r="H2102" s="21" t="s">
        <v>4609</v>
      </c>
    </row>
    <row r="2103" spans="1:8" x14ac:dyDescent="0.2">
      <c r="A2103" s="3">
        <v>7430</v>
      </c>
      <c r="B2103" s="3" t="s">
        <v>2275</v>
      </c>
      <c r="C2103" s="3" t="s">
        <v>2275</v>
      </c>
      <c r="D2103" s="3" t="s">
        <v>2180</v>
      </c>
      <c r="E2103" s="3" t="str">
        <v>Ederswiler</v>
      </c>
      <c r="G2103" s="21">
        <v>6696</v>
      </c>
      <c r="H2103" s="21" t="s">
        <v>4609</v>
      </c>
    </row>
    <row r="2104" spans="1:8" x14ac:dyDescent="0.2">
      <c r="A2104" s="3">
        <v>7431</v>
      </c>
      <c r="B2104" s="3" t="s">
        <v>2276</v>
      </c>
      <c r="C2104" s="3" t="s">
        <v>2275</v>
      </c>
      <c r="D2104" s="3" t="s">
        <v>2180</v>
      </c>
      <c r="E2104" s="3" t="str">
        <v>Mervelier</v>
      </c>
      <c r="G2104" s="21">
        <v>6702</v>
      </c>
      <c r="H2104" s="21" t="s">
        <v>4616</v>
      </c>
    </row>
    <row r="2105" spans="1:8" x14ac:dyDescent="0.2">
      <c r="A2105" s="3">
        <v>7431</v>
      </c>
      <c r="B2105" s="3" t="s">
        <v>2277</v>
      </c>
      <c r="C2105" s="3" t="s">
        <v>2275</v>
      </c>
      <c r="D2105" s="3" t="s">
        <v>2180</v>
      </c>
      <c r="E2105" s="3" t="str">
        <v>Mettembert</v>
      </c>
      <c r="G2105" s="21">
        <v>6703</v>
      </c>
      <c r="H2105" s="21" t="s">
        <v>4616</v>
      </c>
    </row>
    <row r="2106" spans="1:8" x14ac:dyDescent="0.2">
      <c r="A2106" s="3">
        <v>7428</v>
      </c>
      <c r="B2106" s="3" t="s">
        <v>2278</v>
      </c>
      <c r="C2106" s="3" t="s">
        <v>2278</v>
      </c>
      <c r="D2106" s="3" t="s">
        <v>2180</v>
      </c>
      <c r="E2106" s="3" t="str">
        <v>Movelier</v>
      </c>
      <c r="G2106" s="21">
        <v>6705</v>
      </c>
      <c r="H2106" s="21" t="s">
        <v>4616</v>
      </c>
    </row>
    <row r="2107" spans="1:8" x14ac:dyDescent="0.2">
      <c r="A2107" s="3">
        <v>7427</v>
      </c>
      <c r="B2107" s="3" t="s">
        <v>2279</v>
      </c>
      <c r="C2107" s="3" t="s">
        <v>2279</v>
      </c>
      <c r="D2107" s="3" t="s">
        <v>2180</v>
      </c>
      <c r="E2107" s="3" t="str">
        <v>Pleigne</v>
      </c>
      <c r="G2107" s="21">
        <v>6707</v>
      </c>
      <c r="H2107" s="21" t="s">
        <v>4618</v>
      </c>
    </row>
    <row r="2108" spans="1:8" x14ac:dyDescent="0.2">
      <c r="A2108" s="3">
        <v>7104</v>
      </c>
      <c r="B2108" s="3" t="s">
        <v>2280</v>
      </c>
      <c r="C2108" s="3" t="s">
        <v>2281</v>
      </c>
      <c r="D2108" s="3" t="s">
        <v>2180</v>
      </c>
      <c r="E2108" s="3" t="str">
        <v>Rossemaison</v>
      </c>
      <c r="G2108" s="21">
        <v>6710</v>
      </c>
      <c r="H2108" s="21" t="s">
        <v>4618</v>
      </c>
    </row>
    <row r="2109" spans="1:8" x14ac:dyDescent="0.2">
      <c r="A2109" s="3">
        <v>7106</v>
      </c>
      <c r="B2109" s="3" t="s">
        <v>2282</v>
      </c>
      <c r="C2109" s="3" t="s">
        <v>2281</v>
      </c>
      <c r="D2109" s="3" t="s">
        <v>2180</v>
      </c>
      <c r="E2109" s="3" t="str">
        <v>Saulcy</v>
      </c>
      <c r="G2109" s="21">
        <v>6713</v>
      </c>
      <c r="H2109" s="21" t="s">
        <v>4618</v>
      </c>
    </row>
    <row r="2110" spans="1:8" x14ac:dyDescent="0.2">
      <c r="A2110" s="3">
        <v>7107</v>
      </c>
      <c r="B2110" s="3" t="s">
        <v>2283</v>
      </c>
      <c r="C2110" s="3" t="s">
        <v>2281</v>
      </c>
      <c r="D2110" s="3" t="s">
        <v>2180</v>
      </c>
      <c r="E2110" s="3" t="str">
        <v>Soyhières</v>
      </c>
      <c r="G2110" s="21">
        <v>6714</v>
      </c>
      <c r="H2110" s="21" t="s">
        <v>4618</v>
      </c>
    </row>
    <row r="2111" spans="1:8" x14ac:dyDescent="0.2">
      <c r="A2111" s="3">
        <v>7109</v>
      </c>
      <c r="B2111" s="3" t="s">
        <v>2284</v>
      </c>
      <c r="C2111" s="3" t="s">
        <v>2281</v>
      </c>
      <c r="D2111" s="3" t="s">
        <v>2180</v>
      </c>
      <c r="E2111" s="3" t="str">
        <v>Haute-Sorne</v>
      </c>
      <c r="G2111" s="21">
        <v>6715</v>
      </c>
      <c r="H2111" s="21" t="s">
        <v>4616</v>
      </c>
    </row>
    <row r="2112" spans="1:8" x14ac:dyDescent="0.2">
      <c r="A2112" s="3">
        <v>7122</v>
      </c>
      <c r="B2112" s="3" t="s">
        <v>2285</v>
      </c>
      <c r="C2112" s="3" t="s">
        <v>2281</v>
      </c>
      <c r="D2112" s="3" t="s">
        <v>2180</v>
      </c>
      <c r="E2112" s="3" t="str">
        <v>Val Terbi</v>
      </c>
      <c r="G2112" s="21">
        <v>6716</v>
      </c>
      <c r="H2112" s="21" t="s">
        <v>4616</v>
      </c>
    </row>
    <row r="2113" spans="1:8" x14ac:dyDescent="0.2">
      <c r="A2113" s="3">
        <v>7404</v>
      </c>
      <c r="B2113" s="3" t="s">
        <v>2286</v>
      </c>
      <c r="C2113" s="3" t="s">
        <v>2287</v>
      </c>
      <c r="D2113" s="3" t="s">
        <v>2180</v>
      </c>
      <c r="E2113" s="3" t="str">
        <v>Le Bémont (JU)</v>
      </c>
      <c r="G2113" s="21">
        <v>6717</v>
      </c>
      <c r="H2113" s="21" t="s">
        <v>4609</v>
      </c>
    </row>
    <row r="2114" spans="1:8" x14ac:dyDescent="0.2">
      <c r="A2114" s="3">
        <v>7407</v>
      </c>
      <c r="B2114" s="3" t="s">
        <v>2288</v>
      </c>
      <c r="C2114" s="3" t="s">
        <v>2287</v>
      </c>
      <c r="D2114" s="3" t="s">
        <v>2180</v>
      </c>
      <c r="E2114" s="3" t="str">
        <v>Les Bois</v>
      </c>
      <c r="G2114" s="21">
        <v>6718</v>
      </c>
      <c r="H2114" s="21" t="s">
        <v>4609</v>
      </c>
    </row>
    <row r="2115" spans="1:8" x14ac:dyDescent="0.2">
      <c r="A2115" s="3">
        <v>7415</v>
      </c>
      <c r="B2115" s="3" t="s">
        <v>2289</v>
      </c>
      <c r="C2115" s="3" t="s">
        <v>2287</v>
      </c>
      <c r="D2115" s="3" t="s">
        <v>2180</v>
      </c>
      <c r="E2115" s="3" t="str">
        <v>Les Breuleux</v>
      </c>
      <c r="G2115" s="21">
        <v>6719</v>
      </c>
      <c r="H2115" s="21" t="s">
        <v>4609</v>
      </c>
    </row>
    <row r="2116" spans="1:8" x14ac:dyDescent="0.2">
      <c r="A2116" s="3">
        <v>7415</v>
      </c>
      <c r="B2116" s="3" t="s">
        <v>2290</v>
      </c>
      <c r="C2116" s="3" t="s">
        <v>2287</v>
      </c>
      <c r="D2116" s="3" t="s">
        <v>2180</v>
      </c>
      <c r="E2116" s="3" t="str">
        <v>La Chaux-des-Breuleux</v>
      </c>
      <c r="G2116" s="21">
        <v>6720</v>
      </c>
      <c r="H2116" s="21" t="s">
        <v>4619</v>
      </c>
    </row>
    <row r="2117" spans="1:8" x14ac:dyDescent="0.2">
      <c r="A2117" s="3">
        <v>7416</v>
      </c>
      <c r="B2117" s="3" t="s">
        <v>2291</v>
      </c>
      <c r="C2117" s="3" t="s">
        <v>2287</v>
      </c>
      <c r="D2117" s="3" t="s">
        <v>2180</v>
      </c>
      <c r="E2117" s="3" t="str">
        <v>Les Enfers</v>
      </c>
      <c r="G2117" s="21">
        <v>6721</v>
      </c>
      <c r="H2117" s="21" t="s">
        <v>4616</v>
      </c>
    </row>
    <row r="2118" spans="1:8" x14ac:dyDescent="0.2">
      <c r="A2118" s="3">
        <v>7417</v>
      </c>
      <c r="B2118" s="3" t="s">
        <v>2292</v>
      </c>
      <c r="C2118" s="3" t="s">
        <v>2287</v>
      </c>
      <c r="D2118" s="3" t="s">
        <v>2180</v>
      </c>
      <c r="E2118" s="3" t="str">
        <v>Les Genevez (JU)</v>
      </c>
      <c r="G2118" s="21">
        <v>6722</v>
      </c>
      <c r="H2118" s="21" t="s">
        <v>4616</v>
      </c>
    </row>
    <row r="2119" spans="1:8" x14ac:dyDescent="0.2">
      <c r="A2119" s="3">
        <v>7418</v>
      </c>
      <c r="B2119" s="3" t="s">
        <v>2293</v>
      </c>
      <c r="C2119" s="3" t="s">
        <v>2287</v>
      </c>
      <c r="D2119" s="3" t="s">
        <v>2180</v>
      </c>
      <c r="E2119" s="3" t="str">
        <v>Lajoux (JU)</v>
      </c>
      <c r="G2119" s="21">
        <v>6723</v>
      </c>
      <c r="H2119" s="21" t="s">
        <v>4616</v>
      </c>
    </row>
    <row r="2120" spans="1:8" x14ac:dyDescent="0.2">
      <c r="A2120" s="3">
        <v>7419</v>
      </c>
      <c r="B2120" s="3" t="s">
        <v>2294</v>
      </c>
      <c r="C2120" s="3" t="s">
        <v>2287</v>
      </c>
      <c r="D2120" s="3" t="s">
        <v>2180</v>
      </c>
      <c r="E2120" s="3" t="str">
        <v>Montfaucon</v>
      </c>
      <c r="G2120" s="21">
        <v>6724</v>
      </c>
      <c r="H2120" s="21" t="s">
        <v>4609</v>
      </c>
    </row>
    <row r="2121" spans="1:8" x14ac:dyDescent="0.2">
      <c r="A2121" s="3">
        <v>7447</v>
      </c>
      <c r="B2121" s="3" t="s">
        <v>2295</v>
      </c>
      <c r="C2121" s="3" t="s">
        <v>2295</v>
      </c>
      <c r="D2121" s="3" t="s">
        <v>2180</v>
      </c>
      <c r="E2121" s="3" t="str">
        <v>Muriaux</v>
      </c>
      <c r="G2121" s="21">
        <v>6742</v>
      </c>
      <c r="H2121" s="21" t="s">
        <v>4618</v>
      </c>
    </row>
    <row r="2122" spans="1:8" x14ac:dyDescent="0.2">
      <c r="A2122" s="3">
        <v>7448</v>
      </c>
      <c r="B2122" s="3" t="s">
        <v>2296</v>
      </c>
      <c r="C2122" s="3" t="s">
        <v>2295</v>
      </c>
      <c r="D2122" s="3" t="s">
        <v>2180</v>
      </c>
      <c r="E2122" s="3" t="str">
        <v>Le Noirmont</v>
      </c>
      <c r="G2122" s="21">
        <v>6743</v>
      </c>
      <c r="H2122" s="21" t="s">
        <v>4618</v>
      </c>
    </row>
    <row r="2123" spans="1:8" x14ac:dyDescent="0.2">
      <c r="A2123" s="3">
        <v>7434</v>
      </c>
      <c r="B2123" s="3" t="s">
        <v>2297</v>
      </c>
      <c r="C2123" s="3" t="s">
        <v>2297</v>
      </c>
      <c r="D2123" s="3" t="s">
        <v>2180</v>
      </c>
      <c r="E2123" s="3" t="str">
        <v>Saignelégier</v>
      </c>
      <c r="G2123" s="21">
        <v>6744</v>
      </c>
      <c r="H2123" s="21" t="s">
        <v>4618</v>
      </c>
    </row>
    <row r="2124" spans="1:8" x14ac:dyDescent="0.2">
      <c r="A2124" s="3">
        <v>7440</v>
      </c>
      <c r="B2124" s="3" t="s">
        <v>2298</v>
      </c>
      <c r="C2124" s="3" t="s">
        <v>2298</v>
      </c>
      <c r="D2124" s="3" t="s">
        <v>2180</v>
      </c>
      <c r="E2124" s="3" t="str">
        <v>Saint-Brais</v>
      </c>
      <c r="G2124" s="21">
        <v>6745</v>
      </c>
      <c r="H2124" s="21" t="s">
        <v>4618</v>
      </c>
    </row>
    <row r="2125" spans="1:8" x14ac:dyDescent="0.2">
      <c r="A2125" s="3">
        <v>7442</v>
      </c>
      <c r="B2125" s="3" t="s">
        <v>2299</v>
      </c>
      <c r="C2125" s="3" t="s">
        <v>2298</v>
      </c>
      <c r="D2125" s="3" t="s">
        <v>2180</v>
      </c>
      <c r="E2125" s="3" t="str">
        <v>Soubey</v>
      </c>
      <c r="G2125" s="21">
        <v>6746</v>
      </c>
      <c r="H2125" s="21" t="s">
        <v>4609</v>
      </c>
    </row>
    <row r="2126" spans="1:8" x14ac:dyDescent="0.2">
      <c r="A2126" s="3">
        <v>7443</v>
      </c>
      <c r="B2126" s="3" t="s">
        <v>2300</v>
      </c>
      <c r="C2126" s="3" t="s">
        <v>2298</v>
      </c>
      <c r="D2126" s="3" t="s">
        <v>2180</v>
      </c>
      <c r="E2126" s="3" t="str">
        <v>Alle</v>
      </c>
      <c r="G2126" s="21">
        <v>6747</v>
      </c>
      <c r="H2126" s="21" t="s">
        <v>4609</v>
      </c>
    </row>
    <row r="2127" spans="1:8" x14ac:dyDescent="0.2">
      <c r="A2127" s="3">
        <v>7430</v>
      </c>
      <c r="B2127" s="3" t="s">
        <v>2301</v>
      </c>
      <c r="C2127" s="3" t="s">
        <v>2301</v>
      </c>
      <c r="D2127" s="3" t="s">
        <v>2180</v>
      </c>
      <c r="E2127" s="3" t="str">
        <v>Beurnevésin</v>
      </c>
      <c r="G2127" s="21">
        <v>6748</v>
      </c>
      <c r="H2127" s="21" t="s">
        <v>4609</v>
      </c>
    </row>
    <row r="2128" spans="1:8" x14ac:dyDescent="0.2">
      <c r="A2128" s="3">
        <v>7432</v>
      </c>
      <c r="B2128" s="3" t="s">
        <v>2302</v>
      </c>
      <c r="C2128" s="3" t="s">
        <v>2303</v>
      </c>
      <c r="D2128" s="3" t="s">
        <v>2180</v>
      </c>
      <c r="E2128" s="3" t="str">
        <v>Boncourt</v>
      </c>
      <c r="G2128" s="21">
        <v>6749</v>
      </c>
      <c r="H2128" s="21" t="s">
        <v>4609</v>
      </c>
    </row>
    <row r="2129" spans="1:8" x14ac:dyDescent="0.2">
      <c r="A2129" s="3">
        <v>7444</v>
      </c>
      <c r="B2129" s="3" t="s">
        <v>2304</v>
      </c>
      <c r="C2129" s="3" t="s">
        <v>2305</v>
      </c>
      <c r="D2129" s="3" t="s">
        <v>2180</v>
      </c>
      <c r="E2129" s="3" t="str">
        <v>Bonfol</v>
      </c>
      <c r="G2129" s="21">
        <v>6760</v>
      </c>
      <c r="H2129" s="21" t="s">
        <v>4609</v>
      </c>
    </row>
    <row r="2130" spans="1:8" x14ac:dyDescent="0.2">
      <c r="A2130" s="3">
        <v>7445</v>
      </c>
      <c r="B2130" s="3" t="s">
        <v>2306</v>
      </c>
      <c r="C2130" s="3" t="s">
        <v>2305</v>
      </c>
      <c r="D2130" s="3" t="s">
        <v>2180</v>
      </c>
      <c r="E2130" s="3" t="str">
        <v>Bure</v>
      </c>
      <c r="G2130" s="21">
        <v>6763</v>
      </c>
      <c r="H2130" s="21" t="s">
        <v>4609</v>
      </c>
    </row>
    <row r="2131" spans="1:8" x14ac:dyDescent="0.2">
      <c r="A2131" s="3">
        <v>7445</v>
      </c>
      <c r="B2131" s="3" t="s">
        <v>2306</v>
      </c>
      <c r="C2131" s="3" t="s">
        <v>2305</v>
      </c>
      <c r="D2131" s="3" t="s">
        <v>2180</v>
      </c>
      <c r="E2131" s="3" t="str">
        <v>Coeuve</v>
      </c>
      <c r="G2131" s="21">
        <v>6764</v>
      </c>
      <c r="H2131" s="21" t="s">
        <v>4609</v>
      </c>
    </row>
    <row r="2132" spans="1:8" x14ac:dyDescent="0.2">
      <c r="A2132" s="3">
        <v>7435</v>
      </c>
      <c r="B2132" s="3" t="s">
        <v>2307</v>
      </c>
      <c r="C2132" s="3" t="s">
        <v>2308</v>
      </c>
      <c r="D2132" s="3" t="s">
        <v>2180</v>
      </c>
      <c r="E2132" s="3" t="str">
        <v>Cornol</v>
      </c>
      <c r="G2132" s="21">
        <v>6772</v>
      </c>
      <c r="H2132" s="21" t="s">
        <v>4609</v>
      </c>
    </row>
    <row r="2133" spans="1:8" x14ac:dyDescent="0.2">
      <c r="A2133" s="3">
        <v>7436</v>
      </c>
      <c r="B2133" s="3" t="s">
        <v>2309</v>
      </c>
      <c r="C2133" s="3" t="s">
        <v>2308</v>
      </c>
      <c r="D2133" s="3" t="s">
        <v>2180</v>
      </c>
      <c r="E2133" s="3" t="str">
        <v>Courchavon</v>
      </c>
      <c r="G2133" s="21">
        <v>6773</v>
      </c>
      <c r="H2133" s="21" t="s">
        <v>4609</v>
      </c>
    </row>
    <row r="2134" spans="1:8" x14ac:dyDescent="0.2">
      <c r="A2134" s="3">
        <v>7437</v>
      </c>
      <c r="B2134" s="3" t="s">
        <v>2310</v>
      </c>
      <c r="C2134" s="3" t="s">
        <v>2308</v>
      </c>
      <c r="D2134" s="3" t="s">
        <v>2180</v>
      </c>
      <c r="E2134" s="3" t="str">
        <v>Courgenay</v>
      </c>
      <c r="G2134" s="21">
        <v>6774</v>
      </c>
      <c r="H2134" s="21" t="s">
        <v>4609</v>
      </c>
    </row>
    <row r="2135" spans="1:8" x14ac:dyDescent="0.2">
      <c r="A2135" s="3">
        <v>7438</v>
      </c>
      <c r="B2135" s="3" t="s">
        <v>2311</v>
      </c>
      <c r="C2135" s="3" t="s">
        <v>2308</v>
      </c>
      <c r="D2135" s="3" t="s">
        <v>2180</v>
      </c>
      <c r="E2135" s="3" t="str">
        <v>Courtedoux</v>
      </c>
      <c r="G2135" s="21">
        <v>6775</v>
      </c>
      <c r="H2135" s="21" t="s">
        <v>4609</v>
      </c>
    </row>
    <row r="2136" spans="1:8" x14ac:dyDescent="0.2">
      <c r="A2136" s="3">
        <v>7433</v>
      </c>
      <c r="B2136" s="3" t="s">
        <v>2312</v>
      </c>
      <c r="C2136" s="3" t="s">
        <v>2313</v>
      </c>
      <c r="D2136" s="3" t="s">
        <v>2180</v>
      </c>
      <c r="E2136" s="3" t="str">
        <v>Damphreux</v>
      </c>
      <c r="G2136" s="21">
        <v>6776</v>
      </c>
      <c r="H2136" s="21" t="s">
        <v>4609</v>
      </c>
    </row>
    <row r="2137" spans="1:8" x14ac:dyDescent="0.2">
      <c r="A2137" s="3">
        <v>7433</v>
      </c>
      <c r="B2137" s="3" t="s">
        <v>2314</v>
      </c>
      <c r="C2137" s="3" t="s">
        <v>2313</v>
      </c>
      <c r="D2137" s="3" t="s">
        <v>2180</v>
      </c>
      <c r="E2137" s="3" t="str">
        <v>Fahy</v>
      </c>
      <c r="G2137" s="21">
        <v>6777</v>
      </c>
      <c r="H2137" s="21" t="s">
        <v>4609</v>
      </c>
    </row>
    <row r="2138" spans="1:8" x14ac:dyDescent="0.2">
      <c r="A2138" s="3">
        <v>7433</v>
      </c>
      <c r="B2138" s="3" t="s">
        <v>2315</v>
      </c>
      <c r="C2138" s="3" t="s">
        <v>2313</v>
      </c>
      <c r="D2138" s="3" t="s">
        <v>2180</v>
      </c>
      <c r="E2138" s="3" t="str">
        <v>Fontenais</v>
      </c>
      <c r="G2138" s="21">
        <v>6780</v>
      </c>
      <c r="H2138" s="21" t="s">
        <v>4609</v>
      </c>
    </row>
    <row r="2139" spans="1:8" x14ac:dyDescent="0.2">
      <c r="A2139" s="3">
        <v>7433</v>
      </c>
      <c r="B2139" s="3" t="s">
        <v>2316</v>
      </c>
      <c r="C2139" s="3" t="s">
        <v>2313</v>
      </c>
      <c r="D2139" s="3" t="s">
        <v>2180</v>
      </c>
      <c r="E2139" s="3" t="str">
        <v>Grandfontaine</v>
      </c>
      <c r="G2139" s="21">
        <v>6781</v>
      </c>
      <c r="H2139" s="21" t="s">
        <v>4609</v>
      </c>
    </row>
    <row r="2140" spans="1:8" x14ac:dyDescent="0.2">
      <c r="A2140" s="3">
        <v>7402</v>
      </c>
      <c r="B2140" s="3" t="s">
        <v>2317</v>
      </c>
      <c r="C2140" s="3" t="s">
        <v>2317</v>
      </c>
      <c r="D2140" s="3" t="s">
        <v>2180</v>
      </c>
      <c r="E2140" s="3" t="str">
        <v>Lugnez</v>
      </c>
      <c r="G2140" s="21">
        <v>6802</v>
      </c>
      <c r="H2140" s="21" t="s">
        <v>4616</v>
      </c>
    </row>
    <row r="2141" spans="1:8" x14ac:dyDescent="0.2">
      <c r="A2141" s="3">
        <v>7013</v>
      </c>
      <c r="B2141" s="3" t="s">
        <v>2318</v>
      </c>
      <c r="C2141" s="3" t="s">
        <v>2318</v>
      </c>
      <c r="D2141" s="3" t="s">
        <v>2180</v>
      </c>
      <c r="E2141" s="3" t="str">
        <v>Porrentruy</v>
      </c>
      <c r="G2141" s="21">
        <v>6803</v>
      </c>
      <c r="H2141" s="21" t="s">
        <v>4616</v>
      </c>
    </row>
    <row r="2142" spans="1:8" x14ac:dyDescent="0.2">
      <c r="A2142" s="3">
        <v>7403</v>
      </c>
      <c r="B2142" s="3" t="s">
        <v>2319</v>
      </c>
      <c r="C2142" s="3" t="s">
        <v>2319</v>
      </c>
      <c r="D2142" s="3" t="s">
        <v>2180</v>
      </c>
      <c r="E2142" s="3" t="str">
        <v>Vendlincourt</v>
      </c>
      <c r="G2142" s="21">
        <v>6804</v>
      </c>
      <c r="H2142" s="21" t="s">
        <v>4616</v>
      </c>
    </row>
    <row r="2143" spans="1:8" x14ac:dyDescent="0.2">
      <c r="A2143" s="3">
        <v>7012</v>
      </c>
      <c r="B2143" s="3" t="s">
        <v>2320</v>
      </c>
      <c r="C2143" s="3" t="s">
        <v>2320</v>
      </c>
      <c r="D2143" s="3" t="s">
        <v>2180</v>
      </c>
      <c r="E2143" s="3" t="str">
        <v>Basse-Allaine</v>
      </c>
      <c r="G2143" s="21">
        <v>6805</v>
      </c>
      <c r="H2143" s="21" t="s">
        <v>4620</v>
      </c>
    </row>
    <row r="2144" spans="1:8" x14ac:dyDescent="0.2">
      <c r="A2144" s="3">
        <v>7017</v>
      </c>
      <c r="B2144" s="3" t="s">
        <v>2321</v>
      </c>
      <c r="C2144" s="3" t="s">
        <v>2322</v>
      </c>
      <c r="D2144" s="3" t="s">
        <v>2180</v>
      </c>
      <c r="E2144" s="3" t="str">
        <v>Clos du Doubs</v>
      </c>
      <c r="G2144" s="21">
        <v>6806</v>
      </c>
      <c r="H2144" s="21" t="s">
        <v>4620</v>
      </c>
    </row>
    <row r="2145" spans="1:8" x14ac:dyDescent="0.2">
      <c r="A2145" s="3">
        <v>7018</v>
      </c>
      <c r="B2145" s="3" t="s">
        <v>2323</v>
      </c>
      <c r="C2145" s="3" t="s">
        <v>2322</v>
      </c>
      <c r="D2145" s="3" t="s">
        <v>2180</v>
      </c>
      <c r="E2145" s="3" t="str">
        <v>Haute-Ajoie</v>
      </c>
      <c r="G2145" s="21">
        <v>6807</v>
      </c>
      <c r="H2145" s="21" t="s">
        <v>4620</v>
      </c>
    </row>
    <row r="2146" spans="1:8" x14ac:dyDescent="0.2">
      <c r="A2146" s="3">
        <v>7019</v>
      </c>
      <c r="B2146" s="3" t="s">
        <v>2324</v>
      </c>
      <c r="C2146" s="3" t="s">
        <v>2322</v>
      </c>
      <c r="D2146" s="3" t="s">
        <v>2180</v>
      </c>
      <c r="E2146" s="3" t="str">
        <v>La Baroche</v>
      </c>
      <c r="G2146" s="21">
        <v>6808</v>
      </c>
      <c r="H2146" s="21" t="s">
        <v>4620</v>
      </c>
    </row>
    <row r="2147" spans="1:8" x14ac:dyDescent="0.2">
      <c r="A2147" s="3">
        <v>7015</v>
      </c>
      <c r="B2147" s="3" t="s">
        <v>2325</v>
      </c>
      <c r="C2147" s="3" t="s">
        <v>2325</v>
      </c>
      <c r="D2147" s="3" t="s">
        <v>2180</v>
      </c>
      <c r="E2147" s="3" t="str">
        <v>Vaduz</v>
      </c>
      <c r="G2147" s="21">
        <v>6809</v>
      </c>
      <c r="H2147" s="21" t="s">
        <v>4616</v>
      </c>
    </row>
    <row r="2148" spans="1:8" x14ac:dyDescent="0.2">
      <c r="A2148" s="3">
        <v>7014</v>
      </c>
      <c r="B2148" s="3" t="s">
        <v>2326</v>
      </c>
      <c r="C2148" s="3" t="s">
        <v>2326</v>
      </c>
      <c r="D2148" s="3" t="s">
        <v>2180</v>
      </c>
      <c r="G2148" s="21">
        <v>6810</v>
      </c>
      <c r="H2148" s="21" t="s">
        <v>4616</v>
      </c>
    </row>
    <row r="2149" spans="1:8" x14ac:dyDescent="0.2">
      <c r="A2149" s="3">
        <v>7016</v>
      </c>
      <c r="B2149" s="3" t="s">
        <v>2327</v>
      </c>
      <c r="C2149" s="3" t="s">
        <v>2326</v>
      </c>
      <c r="D2149" s="3" t="s">
        <v>2180</v>
      </c>
      <c r="G2149" s="21">
        <v>6814</v>
      </c>
      <c r="H2149" s="21" t="s">
        <v>4620</v>
      </c>
    </row>
    <row r="2150" spans="1:8" x14ac:dyDescent="0.2">
      <c r="A2150" s="3">
        <v>7527</v>
      </c>
      <c r="B2150" s="3" t="s">
        <v>2328</v>
      </c>
      <c r="C2150" s="3" t="s">
        <v>2329</v>
      </c>
      <c r="D2150" s="3" t="s">
        <v>2180</v>
      </c>
      <c r="G2150" s="21">
        <v>6815</v>
      </c>
      <c r="H2150" s="21" t="s">
        <v>4620</v>
      </c>
    </row>
    <row r="2151" spans="1:8" x14ac:dyDescent="0.2">
      <c r="A2151" s="3">
        <v>7530</v>
      </c>
      <c r="B2151" s="3" t="s">
        <v>2329</v>
      </c>
      <c r="C2151" s="3" t="s">
        <v>2329</v>
      </c>
      <c r="D2151" s="3" t="s">
        <v>2180</v>
      </c>
      <c r="G2151" s="21">
        <v>6816</v>
      </c>
      <c r="H2151" s="21" t="s">
        <v>4620</v>
      </c>
    </row>
    <row r="2152" spans="1:8" x14ac:dyDescent="0.2">
      <c r="A2152" s="3">
        <v>7542</v>
      </c>
      <c r="B2152" s="3" t="s">
        <v>2330</v>
      </c>
      <c r="C2152" s="3" t="s">
        <v>2329</v>
      </c>
      <c r="D2152" s="3" t="s">
        <v>2180</v>
      </c>
      <c r="G2152" s="21">
        <v>6817</v>
      </c>
      <c r="H2152" s="21" t="s">
        <v>4620</v>
      </c>
    </row>
    <row r="2153" spans="1:8" x14ac:dyDescent="0.2">
      <c r="A2153" s="3">
        <v>7543</v>
      </c>
      <c r="B2153" s="3" t="s">
        <v>2331</v>
      </c>
      <c r="C2153" s="3" t="s">
        <v>2329</v>
      </c>
      <c r="D2153" s="3" t="s">
        <v>2180</v>
      </c>
      <c r="G2153" s="21">
        <v>6818</v>
      </c>
      <c r="H2153" s="21" t="s">
        <v>4620</v>
      </c>
    </row>
    <row r="2154" spans="1:8" x14ac:dyDescent="0.2">
      <c r="A2154" s="3">
        <v>7562</v>
      </c>
      <c r="B2154" s="3" t="s">
        <v>2332</v>
      </c>
      <c r="C2154" s="3" t="s">
        <v>2333</v>
      </c>
      <c r="D2154" s="3" t="s">
        <v>2180</v>
      </c>
      <c r="G2154" s="21">
        <v>6821</v>
      </c>
      <c r="H2154" s="21" t="s">
        <v>4620</v>
      </c>
    </row>
    <row r="2155" spans="1:8" x14ac:dyDescent="0.2">
      <c r="A2155" s="3">
        <v>7563</v>
      </c>
      <c r="B2155" s="3" t="s">
        <v>2334</v>
      </c>
      <c r="C2155" s="3" t="s">
        <v>2333</v>
      </c>
      <c r="D2155" s="3" t="s">
        <v>2180</v>
      </c>
      <c r="G2155" s="21">
        <v>6822</v>
      </c>
      <c r="H2155" s="21" t="s">
        <v>4620</v>
      </c>
    </row>
    <row r="2156" spans="1:8" x14ac:dyDescent="0.2">
      <c r="A2156" s="3">
        <v>7545</v>
      </c>
      <c r="B2156" s="3" t="s">
        <v>2335</v>
      </c>
      <c r="C2156" s="3" t="s">
        <v>2336</v>
      </c>
      <c r="D2156" s="3" t="s">
        <v>2180</v>
      </c>
      <c r="G2156" s="21">
        <v>6823</v>
      </c>
      <c r="H2156" s="21" t="s">
        <v>4620</v>
      </c>
    </row>
    <row r="2157" spans="1:8" x14ac:dyDescent="0.2">
      <c r="A2157" s="3">
        <v>7546</v>
      </c>
      <c r="B2157" s="3" t="s">
        <v>2337</v>
      </c>
      <c r="C2157" s="3" t="s">
        <v>2336</v>
      </c>
      <c r="D2157" s="3" t="s">
        <v>2180</v>
      </c>
      <c r="G2157" s="21">
        <v>6825</v>
      </c>
      <c r="H2157" s="21" t="s">
        <v>4620</v>
      </c>
    </row>
    <row r="2158" spans="1:8" x14ac:dyDescent="0.2">
      <c r="A2158" s="3">
        <v>7550</v>
      </c>
      <c r="B2158" s="3" t="s">
        <v>2336</v>
      </c>
      <c r="C2158" s="3" t="s">
        <v>2336</v>
      </c>
      <c r="D2158" s="3" t="s">
        <v>2180</v>
      </c>
      <c r="G2158" s="21">
        <v>6826</v>
      </c>
      <c r="H2158" s="21" t="s">
        <v>4620</v>
      </c>
    </row>
    <row r="2159" spans="1:8" x14ac:dyDescent="0.2">
      <c r="A2159" s="3">
        <v>7551</v>
      </c>
      <c r="B2159" s="3" t="s">
        <v>2338</v>
      </c>
      <c r="C2159" s="3" t="s">
        <v>2336</v>
      </c>
      <c r="D2159" s="3" t="s">
        <v>2180</v>
      </c>
      <c r="G2159" s="21">
        <v>6827</v>
      </c>
      <c r="H2159" s="21" t="s">
        <v>4620</v>
      </c>
    </row>
    <row r="2160" spans="1:8" x14ac:dyDescent="0.2">
      <c r="A2160" s="3">
        <v>7552</v>
      </c>
      <c r="B2160" s="3" t="s">
        <v>2339</v>
      </c>
      <c r="C2160" s="3" t="s">
        <v>2336</v>
      </c>
      <c r="D2160" s="3" t="s">
        <v>2180</v>
      </c>
      <c r="G2160" s="21">
        <v>6828</v>
      </c>
      <c r="H2160" s="21" t="s">
        <v>4620</v>
      </c>
    </row>
    <row r="2161" spans="1:8" x14ac:dyDescent="0.2">
      <c r="A2161" s="3">
        <v>7553</v>
      </c>
      <c r="B2161" s="3" t="s">
        <v>2340</v>
      </c>
      <c r="C2161" s="3" t="s">
        <v>2336</v>
      </c>
      <c r="D2161" s="3" t="s">
        <v>2180</v>
      </c>
      <c r="G2161" s="21">
        <v>6830</v>
      </c>
      <c r="H2161" s="21" t="s">
        <v>4620</v>
      </c>
    </row>
    <row r="2162" spans="1:8" x14ac:dyDescent="0.2">
      <c r="A2162" s="3">
        <v>7554</v>
      </c>
      <c r="B2162" s="3" t="s">
        <v>2341</v>
      </c>
      <c r="C2162" s="3" t="s">
        <v>2336</v>
      </c>
      <c r="D2162" s="3" t="s">
        <v>2180</v>
      </c>
      <c r="G2162" s="21">
        <v>6832</v>
      </c>
      <c r="H2162" s="21" t="s">
        <v>4620</v>
      </c>
    </row>
    <row r="2163" spans="1:8" x14ac:dyDescent="0.2">
      <c r="A2163" s="3">
        <v>7556</v>
      </c>
      <c r="B2163" s="3" t="s">
        <v>2342</v>
      </c>
      <c r="C2163" s="3" t="s">
        <v>2343</v>
      </c>
      <c r="D2163" s="3" t="s">
        <v>2180</v>
      </c>
      <c r="G2163" s="21">
        <v>6833</v>
      </c>
      <c r="H2163" s="21" t="s">
        <v>4620</v>
      </c>
    </row>
    <row r="2164" spans="1:8" x14ac:dyDescent="0.2">
      <c r="A2164" s="3">
        <v>7556</v>
      </c>
      <c r="B2164" s="3" t="s">
        <v>2342</v>
      </c>
      <c r="C2164" s="3" t="s">
        <v>2343</v>
      </c>
      <c r="D2164" s="3" t="s">
        <v>2180</v>
      </c>
      <c r="G2164" s="21">
        <v>6834</v>
      </c>
      <c r="H2164" s="21" t="s">
        <v>4620</v>
      </c>
    </row>
    <row r="2165" spans="1:8" x14ac:dyDescent="0.2">
      <c r="A2165" s="3">
        <v>7557</v>
      </c>
      <c r="B2165" s="3" t="s">
        <v>2344</v>
      </c>
      <c r="C2165" s="3" t="s">
        <v>2343</v>
      </c>
      <c r="D2165" s="3" t="s">
        <v>2180</v>
      </c>
      <c r="G2165" s="21">
        <v>6835</v>
      </c>
      <c r="H2165" s="21" t="s">
        <v>4620</v>
      </c>
    </row>
    <row r="2166" spans="1:8" x14ac:dyDescent="0.2">
      <c r="A2166" s="3">
        <v>7558</v>
      </c>
      <c r="B2166" s="3" t="s">
        <v>2345</v>
      </c>
      <c r="C2166" s="3" t="s">
        <v>2343</v>
      </c>
      <c r="D2166" s="3" t="s">
        <v>2180</v>
      </c>
      <c r="G2166" s="21">
        <v>6837</v>
      </c>
      <c r="H2166" s="21" t="s">
        <v>4620</v>
      </c>
    </row>
    <row r="2167" spans="1:8" x14ac:dyDescent="0.2">
      <c r="A2167" s="3">
        <v>7559</v>
      </c>
      <c r="B2167" s="3" t="s">
        <v>2346</v>
      </c>
      <c r="C2167" s="3" t="s">
        <v>2343</v>
      </c>
      <c r="D2167" s="3" t="s">
        <v>2180</v>
      </c>
      <c r="G2167" s="21">
        <v>6838</v>
      </c>
      <c r="H2167" s="21" t="s">
        <v>4620</v>
      </c>
    </row>
    <row r="2168" spans="1:8" x14ac:dyDescent="0.2">
      <c r="A2168" s="3">
        <v>7560</v>
      </c>
      <c r="B2168" s="3" t="s">
        <v>2347</v>
      </c>
      <c r="C2168" s="3" t="s">
        <v>2343</v>
      </c>
      <c r="D2168" s="3" t="s">
        <v>2180</v>
      </c>
      <c r="G2168" s="21">
        <v>6839</v>
      </c>
      <c r="H2168" s="21" t="s">
        <v>4620</v>
      </c>
    </row>
    <row r="2169" spans="1:8" x14ac:dyDescent="0.2">
      <c r="A2169" s="3">
        <v>7502</v>
      </c>
      <c r="B2169" s="3" t="s">
        <v>2348</v>
      </c>
      <c r="C2169" s="3" t="s">
        <v>2348</v>
      </c>
      <c r="D2169" s="3" t="s">
        <v>2180</v>
      </c>
      <c r="G2169" s="21">
        <v>6850</v>
      </c>
      <c r="H2169" s="21" t="s">
        <v>4620</v>
      </c>
    </row>
    <row r="2170" spans="1:8" x14ac:dyDescent="0.2">
      <c r="A2170" s="3">
        <v>7502</v>
      </c>
      <c r="B2170" s="3" t="s">
        <v>2348</v>
      </c>
      <c r="C2170" s="3" t="s">
        <v>2348</v>
      </c>
      <c r="D2170" s="3" t="s">
        <v>2180</v>
      </c>
      <c r="G2170" s="21">
        <v>6852</v>
      </c>
      <c r="H2170" s="21" t="s">
        <v>4620</v>
      </c>
    </row>
    <row r="2171" spans="1:8" x14ac:dyDescent="0.2">
      <c r="A2171" s="3">
        <v>7505</v>
      </c>
      <c r="B2171" s="3" t="s">
        <v>2349</v>
      </c>
      <c r="C2171" s="3" t="s">
        <v>2349</v>
      </c>
      <c r="D2171" s="3" t="s">
        <v>2180</v>
      </c>
      <c r="G2171" s="21">
        <v>6853</v>
      </c>
      <c r="H2171" s="21" t="s">
        <v>4620</v>
      </c>
    </row>
    <row r="2172" spans="1:8" x14ac:dyDescent="0.2">
      <c r="A2172" s="3">
        <v>7523</v>
      </c>
      <c r="B2172" s="3" t="s">
        <v>2350</v>
      </c>
      <c r="C2172" s="3" t="s">
        <v>2350</v>
      </c>
      <c r="D2172" s="3" t="s">
        <v>2180</v>
      </c>
      <c r="G2172" s="21">
        <v>6854</v>
      </c>
      <c r="H2172" s="21" t="s">
        <v>4620</v>
      </c>
    </row>
    <row r="2173" spans="1:8" x14ac:dyDescent="0.2">
      <c r="A2173" s="3">
        <v>7523</v>
      </c>
      <c r="B2173" s="3" t="s">
        <v>2350</v>
      </c>
      <c r="C2173" s="3" t="s">
        <v>2350</v>
      </c>
      <c r="D2173" s="3" t="s">
        <v>2180</v>
      </c>
      <c r="G2173" s="21">
        <v>6855</v>
      </c>
      <c r="H2173" s="21" t="s">
        <v>4620</v>
      </c>
    </row>
    <row r="2174" spans="1:8" x14ac:dyDescent="0.2">
      <c r="A2174" s="3">
        <v>7504</v>
      </c>
      <c r="B2174" s="3" t="s">
        <v>2351</v>
      </c>
      <c r="C2174" s="3" t="s">
        <v>2351</v>
      </c>
      <c r="D2174" s="3" t="s">
        <v>2180</v>
      </c>
      <c r="G2174" s="21">
        <v>6862</v>
      </c>
      <c r="H2174" s="21" t="s">
        <v>4620</v>
      </c>
    </row>
    <row r="2175" spans="1:8" x14ac:dyDescent="0.2">
      <c r="A2175" s="3">
        <v>7522</v>
      </c>
      <c r="B2175" s="3" t="s">
        <v>2352</v>
      </c>
      <c r="C2175" s="3" t="s">
        <v>2352</v>
      </c>
      <c r="D2175" s="3" t="s">
        <v>2180</v>
      </c>
      <c r="G2175" s="21">
        <v>6863</v>
      </c>
      <c r="H2175" s="21" t="s">
        <v>4620</v>
      </c>
    </row>
    <row r="2176" spans="1:8" x14ac:dyDescent="0.2">
      <c r="A2176" s="3">
        <v>7503</v>
      </c>
      <c r="B2176" s="3" t="s">
        <v>2353</v>
      </c>
      <c r="C2176" s="3" t="s">
        <v>2353</v>
      </c>
      <c r="D2176" s="3" t="s">
        <v>2180</v>
      </c>
      <c r="G2176" s="21">
        <v>6864</v>
      </c>
      <c r="H2176" s="21" t="s">
        <v>4620</v>
      </c>
    </row>
    <row r="2177" spans="1:8" x14ac:dyDescent="0.2">
      <c r="A2177" s="3">
        <v>7500</v>
      </c>
      <c r="B2177" s="3" t="s">
        <v>2354</v>
      </c>
      <c r="C2177" s="3" t="s">
        <v>2354</v>
      </c>
      <c r="D2177" s="3" t="s">
        <v>2180</v>
      </c>
      <c r="G2177" s="21">
        <v>6865</v>
      </c>
      <c r="H2177" s="21" t="s">
        <v>4620</v>
      </c>
    </row>
    <row r="2178" spans="1:8" x14ac:dyDescent="0.2">
      <c r="A2178" s="3">
        <v>7525</v>
      </c>
      <c r="B2178" s="3" t="s">
        <v>2355</v>
      </c>
      <c r="C2178" s="3" t="s">
        <v>2355</v>
      </c>
      <c r="D2178" s="3" t="s">
        <v>2180</v>
      </c>
      <c r="G2178" s="21">
        <v>6866</v>
      </c>
      <c r="H2178" s="21" t="s">
        <v>4620</v>
      </c>
    </row>
    <row r="2179" spans="1:8" x14ac:dyDescent="0.2">
      <c r="A2179" s="3">
        <v>7526</v>
      </c>
      <c r="B2179" s="3" t="s">
        <v>2356</v>
      </c>
      <c r="C2179" s="3" t="s">
        <v>2355</v>
      </c>
      <c r="D2179" s="3" t="s">
        <v>2180</v>
      </c>
      <c r="G2179" s="21">
        <v>6867</v>
      </c>
      <c r="H2179" s="21" t="s">
        <v>4620</v>
      </c>
    </row>
    <row r="2180" spans="1:8" x14ac:dyDescent="0.2">
      <c r="A2180" s="3">
        <v>7526</v>
      </c>
      <c r="B2180" s="3" t="s">
        <v>2357</v>
      </c>
      <c r="C2180" s="3" t="s">
        <v>2355</v>
      </c>
      <c r="D2180" s="3" t="s">
        <v>2180</v>
      </c>
      <c r="G2180" s="21">
        <v>6872</v>
      </c>
      <c r="H2180" s="21" t="s">
        <v>4620</v>
      </c>
    </row>
    <row r="2181" spans="1:8" x14ac:dyDescent="0.2">
      <c r="A2181" s="3">
        <v>7514</v>
      </c>
      <c r="B2181" s="3" t="s">
        <v>2358</v>
      </c>
      <c r="C2181" s="3" t="s">
        <v>2359</v>
      </c>
      <c r="D2181" s="3" t="s">
        <v>2180</v>
      </c>
      <c r="G2181" s="21">
        <v>6873</v>
      </c>
      <c r="H2181" s="21" t="s">
        <v>4620</v>
      </c>
    </row>
    <row r="2182" spans="1:8" x14ac:dyDescent="0.2">
      <c r="A2182" s="3">
        <v>7514</v>
      </c>
      <c r="B2182" s="3" t="s">
        <v>2360</v>
      </c>
      <c r="C2182" s="3" t="s">
        <v>2359</v>
      </c>
      <c r="D2182" s="3" t="s">
        <v>2180</v>
      </c>
      <c r="G2182" s="21">
        <v>6874</v>
      </c>
      <c r="H2182" s="21" t="s">
        <v>4620</v>
      </c>
    </row>
    <row r="2183" spans="1:8" x14ac:dyDescent="0.2">
      <c r="A2183" s="3">
        <v>7515</v>
      </c>
      <c r="B2183" s="3" t="s">
        <v>2361</v>
      </c>
      <c r="C2183" s="3" t="s">
        <v>2359</v>
      </c>
      <c r="D2183" s="3" t="s">
        <v>2180</v>
      </c>
      <c r="G2183" s="21">
        <v>6875</v>
      </c>
      <c r="H2183" s="21" t="s">
        <v>4620</v>
      </c>
    </row>
    <row r="2184" spans="1:8" x14ac:dyDescent="0.2">
      <c r="A2184" s="3">
        <v>7517</v>
      </c>
      <c r="B2184" s="3" t="s">
        <v>2362</v>
      </c>
      <c r="C2184" s="3" t="s">
        <v>2359</v>
      </c>
      <c r="D2184" s="3" t="s">
        <v>2180</v>
      </c>
      <c r="G2184" s="21">
        <v>6877</v>
      </c>
      <c r="H2184" s="21" t="s">
        <v>4620</v>
      </c>
    </row>
    <row r="2185" spans="1:8" x14ac:dyDescent="0.2">
      <c r="A2185" s="3">
        <v>7512</v>
      </c>
      <c r="B2185" s="3" t="s">
        <v>2363</v>
      </c>
      <c r="C2185" s="3" t="s">
        <v>2364</v>
      </c>
      <c r="D2185" s="3" t="s">
        <v>2180</v>
      </c>
      <c r="G2185" s="21">
        <v>6883</v>
      </c>
      <c r="H2185" s="21" t="s">
        <v>4620</v>
      </c>
    </row>
    <row r="2186" spans="1:8" x14ac:dyDescent="0.2">
      <c r="A2186" s="3">
        <v>7513</v>
      </c>
      <c r="B2186" s="3" t="s">
        <v>2364</v>
      </c>
      <c r="C2186" s="3" t="s">
        <v>2364</v>
      </c>
      <c r="D2186" s="3" t="s">
        <v>2180</v>
      </c>
      <c r="G2186" s="21">
        <v>6900</v>
      </c>
      <c r="H2186" s="21" t="s">
        <v>4620</v>
      </c>
    </row>
    <row r="2187" spans="1:8" x14ac:dyDescent="0.2">
      <c r="A2187" s="3">
        <v>7513</v>
      </c>
      <c r="B2187" s="3" t="s">
        <v>2365</v>
      </c>
      <c r="C2187" s="3" t="s">
        <v>2364</v>
      </c>
      <c r="D2187" s="3" t="s">
        <v>2180</v>
      </c>
      <c r="G2187" s="21">
        <v>6912</v>
      </c>
      <c r="H2187" s="21" t="s">
        <v>4620</v>
      </c>
    </row>
    <row r="2188" spans="1:8" x14ac:dyDescent="0.2">
      <c r="A2188" s="3">
        <v>7524</v>
      </c>
      <c r="B2188" s="3" t="s">
        <v>2366</v>
      </c>
      <c r="C2188" s="3" t="s">
        <v>2366</v>
      </c>
      <c r="D2188" s="3" t="s">
        <v>2180</v>
      </c>
      <c r="G2188" s="21">
        <v>6913</v>
      </c>
      <c r="H2188" s="21" t="s">
        <v>4620</v>
      </c>
    </row>
    <row r="2189" spans="1:8" x14ac:dyDescent="0.2">
      <c r="A2189" s="3">
        <v>7524</v>
      </c>
      <c r="B2189" s="3" t="s">
        <v>2366</v>
      </c>
      <c r="C2189" s="3" t="s">
        <v>2366</v>
      </c>
      <c r="D2189" s="3" t="s">
        <v>2180</v>
      </c>
      <c r="G2189" s="21">
        <v>6914</v>
      </c>
      <c r="H2189" s="21" t="s">
        <v>4620</v>
      </c>
    </row>
    <row r="2190" spans="1:8" x14ac:dyDescent="0.2">
      <c r="A2190" s="3">
        <v>7516</v>
      </c>
      <c r="B2190" s="3" t="s">
        <v>2367</v>
      </c>
      <c r="C2190" s="3" t="s">
        <v>2368</v>
      </c>
      <c r="D2190" s="3" t="s">
        <v>2180</v>
      </c>
      <c r="G2190" s="21">
        <v>6915</v>
      </c>
      <c r="H2190" s="21" t="s">
        <v>4620</v>
      </c>
    </row>
    <row r="2191" spans="1:8" x14ac:dyDescent="0.2">
      <c r="A2191" s="3">
        <v>7602</v>
      </c>
      <c r="B2191" s="3" t="s">
        <v>2369</v>
      </c>
      <c r="C2191" s="3" t="s">
        <v>2368</v>
      </c>
      <c r="D2191" s="3" t="s">
        <v>2180</v>
      </c>
      <c r="G2191" s="21">
        <v>6916</v>
      </c>
      <c r="H2191" s="21" t="s">
        <v>4620</v>
      </c>
    </row>
    <row r="2192" spans="1:8" x14ac:dyDescent="0.2">
      <c r="A2192" s="3">
        <v>7603</v>
      </c>
      <c r="B2192" s="3" t="s">
        <v>2370</v>
      </c>
      <c r="C2192" s="3" t="s">
        <v>2368</v>
      </c>
      <c r="D2192" s="3" t="s">
        <v>2180</v>
      </c>
      <c r="G2192" s="21">
        <v>6917</v>
      </c>
      <c r="H2192" s="21" t="s">
        <v>4620</v>
      </c>
    </row>
    <row r="2193" spans="1:8" x14ac:dyDescent="0.2">
      <c r="A2193" s="3">
        <v>7604</v>
      </c>
      <c r="B2193" s="3" t="s">
        <v>2371</v>
      </c>
      <c r="C2193" s="3" t="s">
        <v>2368</v>
      </c>
      <c r="D2193" s="3" t="s">
        <v>2180</v>
      </c>
      <c r="G2193" s="21">
        <v>6918</v>
      </c>
      <c r="H2193" s="21" t="s">
        <v>4620</v>
      </c>
    </row>
    <row r="2194" spans="1:8" x14ac:dyDescent="0.2">
      <c r="A2194" s="3">
        <v>7605</v>
      </c>
      <c r="B2194" s="3" t="s">
        <v>2372</v>
      </c>
      <c r="C2194" s="3" t="s">
        <v>2368</v>
      </c>
      <c r="D2194" s="3" t="s">
        <v>2180</v>
      </c>
      <c r="G2194" s="21">
        <v>6919</v>
      </c>
      <c r="H2194" s="21" t="s">
        <v>4620</v>
      </c>
    </row>
    <row r="2195" spans="1:8" x14ac:dyDescent="0.2">
      <c r="A2195" s="3">
        <v>7606</v>
      </c>
      <c r="B2195" s="3" t="s">
        <v>2373</v>
      </c>
      <c r="C2195" s="3" t="s">
        <v>2368</v>
      </c>
      <c r="D2195" s="3" t="s">
        <v>2180</v>
      </c>
      <c r="G2195" s="21">
        <v>6921</v>
      </c>
      <c r="H2195" s="21" t="s">
        <v>4620</v>
      </c>
    </row>
    <row r="2196" spans="1:8" x14ac:dyDescent="0.2">
      <c r="A2196" s="3">
        <v>7606</v>
      </c>
      <c r="B2196" s="3" t="s">
        <v>2374</v>
      </c>
      <c r="C2196" s="3" t="s">
        <v>2368</v>
      </c>
      <c r="D2196" s="3" t="s">
        <v>2180</v>
      </c>
      <c r="G2196" s="21">
        <v>6922</v>
      </c>
      <c r="H2196" s="21" t="s">
        <v>4620</v>
      </c>
    </row>
    <row r="2197" spans="1:8" x14ac:dyDescent="0.2">
      <c r="A2197" s="3">
        <v>7608</v>
      </c>
      <c r="B2197" s="3" t="s">
        <v>2375</v>
      </c>
      <c r="C2197" s="3" t="s">
        <v>2368</v>
      </c>
      <c r="D2197" s="3" t="s">
        <v>2180</v>
      </c>
      <c r="G2197" s="21">
        <v>6924</v>
      </c>
      <c r="H2197" s="21" t="s">
        <v>4620</v>
      </c>
    </row>
    <row r="2198" spans="1:8" x14ac:dyDescent="0.2">
      <c r="A2198" s="3">
        <v>7610</v>
      </c>
      <c r="B2198" s="3" t="s">
        <v>2376</v>
      </c>
      <c r="C2198" s="3" t="s">
        <v>2368</v>
      </c>
      <c r="D2198" s="3" t="s">
        <v>2180</v>
      </c>
      <c r="G2198" s="21">
        <v>6925</v>
      </c>
      <c r="H2198" s="21" t="s">
        <v>4620</v>
      </c>
    </row>
    <row r="2199" spans="1:8" x14ac:dyDescent="0.2">
      <c r="A2199" s="3">
        <v>6542</v>
      </c>
      <c r="B2199" s="3" t="s">
        <v>2377</v>
      </c>
      <c r="C2199" s="3" t="s">
        <v>2377</v>
      </c>
      <c r="D2199" s="3" t="s">
        <v>2180</v>
      </c>
      <c r="G2199" s="21">
        <v>6926</v>
      </c>
      <c r="H2199" s="21" t="s">
        <v>4620</v>
      </c>
    </row>
    <row r="2200" spans="1:8" x14ac:dyDescent="0.2">
      <c r="A2200" s="3">
        <v>6540</v>
      </c>
      <c r="B2200" s="3" t="s">
        <v>2378</v>
      </c>
      <c r="C2200" s="3" t="s">
        <v>2378</v>
      </c>
      <c r="D2200" s="3" t="s">
        <v>2180</v>
      </c>
      <c r="G2200" s="21">
        <v>6927</v>
      </c>
      <c r="H2200" s="21" t="s">
        <v>4620</v>
      </c>
    </row>
    <row r="2201" spans="1:8" x14ac:dyDescent="0.2">
      <c r="A2201" s="3">
        <v>6548</v>
      </c>
      <c r="B2201" s="3" t="s">
        <v>2379</v>
      </c>
      <c r="C2201" s="3" t="s">
        <v>2379</v>
      </c>
      <c r="D2201" s="3" t="s">
        <v>2180</v>
      </c>
      <c r="G2201" s="21">
        <v>6928</v>
      </c>
      <c r="H2201" s="21" t="s">
        <v>4620</v>
      </c>
    </row>
    <row r="2202" spans="1:8" x14ac:dyDescent="0.2">
      <c r="A2202" s="3">
        <v>6548</v>
      </c>
      <c r="B2202" s="3" t="s">
        <v>2380</v>
      </c>
      <c r="C2202" s="3" t="s">
        <v>2379</v>
      </c>
      <c r="D2202" s="3" t="s">
        <v>2180</v>
      </c>
      <c r="G2202" s="21">
        <v>6929</v>
      </c>
      <c r="H2202" s="21" t="s">
        <v>4620</v>
      </c>
    </row>
    <row r="2203" spans="1:8" x14ac:dyDescent="0.2">
      <c r="A2203" s="3">
        <v>6548</v>
      </c>
      <c r="B2203" s="3" t="s">
        <v>2381</v>
      </c>
      <c r="C2203" s="3" t="s">
        <v>2379</v>
      </c>
      <c r="D2203" s="3" t="s">
        <v>2180</v>
      </c>
      <c r="G2203" s="21">
        <v>6930</v>
      </c>
      <c r="H2203" s="21" t="s">
        <v>4620</v>
      </c>
    </row>
    <row r="2204" spans="1:8" x14ac:dyDescent="0.2">
      <c r="A2204" s="3">
        <v>6541</v>
      </c>
      <c r="B2204" s="3" t="s">
        <v>2382</v>
      </c>
      <c r="C2204" s="3" t="s">
        <v>2383</v>
      </c>
      <c r="D2204" s="3" t="s">
        <v>2180</v>
      </c>
      <c r="G2204" s="21">
        <v>6932</v>
      </c>
      <c r="H2204" s="21" t="s">
        <v>4620</v>
      </c>
    </row>
    <row r="2205" spans="1:8" x14ac:dyDescent="0.2">
      <c r="A2205" s="3">
        <v>6558</v>
      </c>
      <c r="B2205" s="3" t="s">
        <v>2384</v>
      </c>
      <c r="C2205" s="3" t="s">
        <v>2384</v>
      </c>
      <c r="D2205" s="3" t="s">
        <v>2180</v>
      </c>
      <c r="G2205" s="21">
        <v>6933</v>
      </c>
      <c r="H2205" s="21" t="s">
        <v>4620</v>
      </c>
    </row>
    <row r="2206" spans="1:8" x14ac:dyDescent="0.2">
      <c r="A2206" s="3">
        <v>6563</v>
      </c>
      <c r="B2206" s="3" t="s">
        <v>2385</v>
      </c>
      <c r="C2206" s="3" t="s">
        <v>2385</v>
      </c>
      <c r="D2206" s="3" t="s">
        <v>2180</v>
      </c>
      <c r="G2206" s="21">
        <v>6934</v>
      </c>
      <c r="H2206" s="21" t="s">
        <v>4620</v>
      </c>
    </row>
    <row r="2207" spans="1:8" x14ac:dyDescent="0.2">
      <c r="A2207" s="3">
        <v>6565</v>
      </c>
      <c r="B2207" s="3" t="s">
        <v>2386</v>
      </c>
      <c r="C2207" s="3" t="s">
        <v>2385</v>
      </c>
      <c r="D2207" s="3" t="s">
        <v>2180</v>
      </c>
      <c r="G2207" s="21">
        <v>6935</v>
      </c>
      <c r="H2207" s="21" t="s">
        <v>4620</v>
      </c>
    </row>
    <row r="2208" spans="1:8" x14ac:dyDescent="0.2">
      <c r="A2208" s="3">
        <v>6562</v>
      </c>
      <c r="B2208" s="3" t="s">
        <v>2387</v>
      </c>
      <c r="C2208" s="3" t="s">
        <v>2387</v>
      </c>
      <c r="D2208" s="3" t="s">
        <v>2180</v>
      </c>
      <c r="G2208" s="21">
        <v>6936</v>
      </c>
      <c r="H2208" s="21" t="s">
        <v>4620</v>
      </c>
    </row>
    <row r="2209" spans="1:8" x14ac:dyDescent="0.2">
      <c r="A2209" s="3">
        <v>6557</v>
      </c>
      <c r="B2209" s="3" t="s">
        <v>2388</v>
      </c>
      <c r="C2209" s="3" t="s">
        <v>2388</v>
      </c>
      <c r="D2209" s="3" t="s">
        <v>2180</v>
      </c>
      <c r="G2209" s="21">
        <v>6937</v>
      </c>
      <c r="H2209" s="21" t="s">
        <v>4620</v>
      </c>
    </row>
    <row r="2210" spans="1:8" x14ac:dyDescent="0.2">
      <c r="A2210" s="3">
        <v>6537</v>
      </c>
      <c r="B2210" s="3" t="s">
        <v>2389</v>
      </c>
      <c r="C2210" s="3" t="s">
        <v>2389</v>
      </c>
      <c r="D2210" s="3" t="s">
        <v>2180</v>
      </c>
      <c r="G2210" s="21">
        <v>6938</v>
      </c>
      <c r="H2210" s="21" t="s">
        <v>4620</v>
      </c>
    </row>
    <row r="2211" spans="1:8" x14ac:dyDescent="0.2">
      <c r="A2211" s="3">
        <v>6538</v>
      </c>
      <c r="B2211" s="3" t="s">
        <v>2390</v>
      </c>
      <c r="C2211" s="3" t="s">
        <v>2389</v>
      </c>
      <c r="D2211" s="3" t="s">
        <v>2180</v>
      </c>
      <c r="G2211" s="21">
        <v>6939</v>
      </c>
      <c r="H2211" s="21" t="s">
        <v>4616</v>
      </c>
    </row>
    <row r="2212" spans="1:8" x14ac:dyDescent="0.2">
      <c r="A2212" s="3">
        <v>6538</v>
      </c>
      <c r="B2212" s="3" t="s">
        <v>2390</v>
      </c>
      <c r="C2212" s="3" t="s">
        <v>2389</v>
      </c>
      <c r="D2212" s="3" t="s">
        <v>2180</v>
      </c>
      <c r="G2212" s="21">
        <v>6942</v>
      </c>
      <c r="H2212" s="21" t="s">
        <v>4620</v>
      </c>
    </row>
    <row r="2213" spans="1:8" x14ac:dyDescent="0.2">
      <c r="A2213" s="3">
        <v>6556</v>
      </c>
      <c r="B2213" s="3" t="s">
        <v>2391</v>
      </c>
      <c r="C2213" s="3" t="s">
        <v>2389</v>
      </c>
      <c r="D2213" s="3" t="s">
        <v>2180</v>
      </c>
      <c r="G2213" s="21">
        <v>6943</v>
      </c>
      <c r="H2213" s="21" t="s">
        <v>4620</v>
      </c>
    </row>
    <row r="2214" spans="1:8" x14ac:dyDescent="0.2">
      <c r="A2214" s="3">
        <v>6535</v>
      </c>
      <c r="B2214" s="3" t="s">
        <v>2392</v>
      </c>
      <c r="C2214" s="3" t="s">
        <v>2393</v>
      </c>
      <c r="D2214" s="3" t="s">
        <v>2180</v>
      </c>
      <c r="G2214" s="21">
        <v>6944</v>
      </c>
      <c r="H2214" s="21" t="s">
        <v>4620</v>
      </c>
    </row>
    <row r="2215" spans="1:8" x14ac:dyDescent="0.2">
      <c r="A2215" s="3">
        <v>6549</v>
      </c>
      <c r="B2215" s="3" t="s">
        <v>2394</v>
      </c>
      <c r="C2215" s="3" t="s">
        <v>2393</v>
      </c>
      <c r="D2215" s="3" t="s">
        <v>2180</v>
      </c>
      <c r="G2215" s="21">
        <v>6945</v>
      </c>
      <c r="H2215" s="21" t="s">
        <v>4620</v>
      </c>
    </row>
    <row r="2216" spans="1:8" x14ac:dyDescent="0.2">
      <c r="A2216" s="3">
        <v>6534</v>
      </c>
      <c r="B2216" s="3" t="s">
        <v>2395</v>
      </c>
      <c r="C2216" s="3" t="s">
        <v>2396</v>
      </c>
      <c r="D2216" s="3" t="s">
        <v>2180</v>
      </c>
      <c r="G2216" s="21">
        <v>6946</v>
      </c>
      <c r="H2216" s="21" t="s">
        <v>4620</v>
      </c>
    </row>
    <row r="2217" spans="1:8" x14ac:dyDescent="0.2">
      <c r="A2217" s="3">
        <v>6534</v>
      </c>
      <c r="B2217" s="3" t="s">
        <v>2395</v>
      </c>
      <c r="C2217" s="3" t="s">
        <v>2396</v>
      </c>
      <c r="D2217" s="3" t="s">
        <v>2180</v>
      </c>
      <c r="G2217" s="21">
        <v>6947</v>
      </c>
      <c r="H2217" s="21" t="s">
        <v>4620</v>
      </c>
    </row>
    <row r="2218" spans="1:8" x14ac:dyDescent="0.2">
      <c r="A2218" s="3">
        <v>6543</v>
      </c>
      <c r="B2218" s="3" t="s">
        <v>2397</v>
      </c>
      <c r="C2218" s="3" t="s">
        <v>2398</v>
      </c>
      <c r="D2218" s="3" t="s">
        <v>2180</v>
      </c>
      <c r="G2218" s="21">
        <v>6948</v>
      </c>
      <c r="H2218" s="21" t="s">
        <v>4620</v>
      </c>
    </row>
    <row r="2219" spans="1:8" x14ac:dyDescent="0.2">
      <c r="A2219" s="3">
        <v>6544</v>
      </c>
      <c r="B2219" s="3" t="s">
        <v>2399</v>
      </c>
      <c r="C2219" s="3" t="s">
        <v>2398</v>
      </c>
      <c r="D2219" s="3" t="s">
        <v>2180</v>
      </c>
      <c r="G2219" s="21">
        <v>6949</v>
      </c>
      <c r="H2219" s="21" t="s">
        <v>4620</v>
      </c>
    </row>
    <row r="2220" spans="1:8" x14ac:dyDescent="0.2">
      <c r="A2220" s="3">
        <v>6545</v>
      </c>
      <c r="B2220" s="3" t="s">
        <v>2400</v>
      </c>
      <c r="C2220" s="3" t="s">
        <v>2398</v>
      </c>
      <c r="D2220" s="3" t="s">
        <v>2180</v>
      </c>
      <c r="G2220" s="21">
        <v>6950</v>
      </c>
      <c r="H2220" s="21" t="s">
        <v>4620</v>
      </c>
    </row>
    <row r="2221" spans="1:8" x14ac:dyDescent="0.2">
      <c r="A2221" s="3">
        <v>6546</v>
      </c>
      <c r="B2221" s="3" t="s">
        <v>2401</v>
      </c>
      <c r="C2221" s="3" t="s">
        <v>2398</v>
      </c>
      <c r="D2221" s="3" t="s">
        <v>2180</v>
      </c>
      <c r="G2221" s="21">
        <v>6951</v>
      </c>
      <c r="H2221" s="21" t="s">
        <v>4616</v>
      </c>
    </row>
    <row r="2222" spans="1:8" x14ac:dyDescent="0.2">
      <c r="A2222" s="3">
        <v>7532</v>
      </c>
      <c r="B2222" s="3" t="s">
        <v>2402</v>
      </c>
      <c r="C2222" s="3" t="s">
        <v>2403</v>
      </c>
      <c r="D2222" s="3" t="s">
        <v>2180</v>
      </c>
      <c r="G2222" s="21">
        <v>6952</v>
      </c>
      <c r="H2222" s="21" t="s">
        <v>4620</v>
      </c>
    </row>
    <row r="2223" spans="1:8" x14ac:dyDescent="0.2">
      <c r="A2223" s="3">
        <v>7533</v>
      </c>
      <c r="B2223" s="3" t="s">
        <v>2404</v>
      </c>
      <c r="C2223" s="3" t="s">
        <v>2403</v>
      </c>
      <c r="D2223" s="3" t="s">
        <v>2180</v>
      </c>
      <c r="G2223" s="21">
        <v>6953</v>
      </c>
      <c r="H2223" s="21" t="s">
        <v>4620</v>
      </c>
    </row>
    <row r="2224" spans="1:8" x14ac:dyDescent="0.2">
      <c r="A2224" s="3">
        <v>7534</v>
      </c>
      <c r="B2224" s="3" t="s">
        <v>2405</v>
      </c>
      <c r="C2224" s="3" t="s">
        <v>2403</v>
      </c>
      <c r="D2224" s="3" t="s">
        <v>2180</v>
      </c>
      <c r="G2224" s="21">
        <v>6954</v>
      </c>
      <c r="H2224" s="21" t="s">
        <v>4620</v>
      </c>
    </row>
    <row r="2225" spans="1:8" x14ac:dyDescent="0.2">
      <c r="A2225" s="3">
        <v>7535</v>
      </c>
      <c r="B2225" s="3" t="s">
        <v>2406</v>
      </c>
      <c r="C2225" s="3" t="s">
        <v>2403</v>
      </c>
      <c r="D2225" s="3" t="s">
        <v>2180</v>
      </c>
      <c r="G2225" s="21">
        <v>6955</v>
      </c>
      <c r="H2225" s="21" t="s">
        <v>4620</v>
      </c>
    </row>
    <row r="2226" spans="1:8" x14ac:dyDescent="0.2">
      <c r="A2226" s="3">
        <v>7536</v>
      </c>
      <c r="B2226" s="3" t="s">
        <v>2407</v>
      </c>
      <c r="C2226" s="3" t="s">
        <v>2403</v>
      </c>
      <c r="D2226" s="3" t="s">
        <v>2180</v>
      </c>
      <c r="G2226" s="21">
        <v>6956</v>
      </c>
      <c r="H2226" s="21" t="s">
        <v>4616</v>
      </c>
    </row>
    <row r="2227" spans="1:8" x14ac:dyDescent="0.2">
      <c r="A2227" s="3">
        <v>7537</v>
      </c>
      <c r="B2227" s="3" t="s">
        <v>2408</v>
      </c>
      <c r="C2227" s="3" t="s">
        <v>2403</v>
      </c>
      <c r="D2227" s="3" t="s">
        <v>2180</v>
      </c>
      <c r="G2227" s="21">
        <v>6957</v>
      </c>
      <c r="H2227" s="21" t="s">
        <v>4616</v>
      </c>
    </row>
    <row r="2228" spans="1:8" x14ac:dyDescent="0.2">
      <c r="A2228" s="3">
        <v>7260</v>
      </c>
      <c r="B2228" s="3" t="s">
        <v>2409</v>
      </c>
      <c r="C2228" s="3" t="s">
        <v>2410</v>
      </c>
      <c r="D2228" s="3" t="s">
        <v>2180</v>
      </c>
      <c r="G2228" s="21">
        <v>6958</v>
      </c>
      <c r="H2228" s="21" t="s">
        <v>4616</v>
      </c>
    </row>
    <row r="2229" spans="1:8" x14ac:dyDescent="0.2">
      <c r="A2229" s="3">
        <v>7265</v>
      </c>
      <c r="B2229" s="3" t="s">
        <v>2411</v>
      </c>
      <c r="C2229" s="3" t="s">
        <v>2410</v>
      </c>
      <c r="D2229" s="3" t="s">
        <v>2180</v>
      </c>
      <c r="G2229" s="21">
        <v>6959</v>
      </c>
      <c r="H2229" s="21" t="s">
        <v>4616</v>
      </c>
    </row>
    <row r="2230" spans="1:8" x14ac:dyDescent="0.2">
      <c r="A2230" s="3">
        <v>7270</v>
      </c>
      <c r="B2230" s="3" t="s">
        <v>2412</v>
      </c>
      <c r="C2230" s="3" t="s">
        <v>2410</v>
      </c>
      <c r="D2230" s="3" t="s">
        <v>2180</v>
      </c>
      <c r="G2230" s="21">
        <v>6960</v>
      </c>
      <c r="H2230" s="21" t="s">
        <v>4616</v>
      </c>
    </row>
    <row r="2231" spans="1:8" x14ac:dyDescent="0.2">
      <c r="A2231" s="3">
        <v>7272</v>
      </c>
      <c r="B2231" s="3" t="s">
        <v>2413</v>
      </c>
      <c r="C2231" s="3" t="s">
        <v>2410</v>
      </c>
      <c r="D2231" s="3" t="s">
        <v>2180</v>
      </c>
      <c r="G2231" s="21">
        <v>6962</v>
      </c>
      <c r="H2231" s="21" t="s">
        <v>4620</v>
      </c>
    </row>
    <row r="2232" spans="1:8" x14ac:dyDescent="0.2">
      <c r="A2232" s="3">
        <v>7276</v>
      </c>
      <c r="B2232" s="3" t="s">
        <v>2414</v>
      </c>
      <c r="C2232" s="3" t="s">
        <v>2410</v>
      </c>
      <c r="D2232" s="3" t="s">
        <v>2180</v>
      </c>
      <c r="G2232" s="21">
        <v>6963</v>
      </c>
      <c r="H2232" s="21" t="s">
        <v>4620</v>
      </c>
    </row>
    <row r="2233" spans="1:8" x14ac:dyDescent="0.2">
      <c r="A2233" s="3">
        <v>7277</v>
      </c>
      <c r="B2233" s="3" t="s">
        <v>2415</v>
      </c>
      <c r="C2233" s="3" t="s">
        <v>2410</v>
      </c>
      <c r="D2233" s="3" t="s">
        <v>2180</v>
      </c>
      <c r="G2233" s="21">
        <v>6964</v>
      </c>
      <c r="H2233" s="21" t="s">
        <v>4620</v>
      </c>
    </row>
    <row r="2234" spans="1:8" x14ac:dyDescent="0.2">
      <c r="A2234" s="3">
        <v>7278</v>
      </c>
      <c r="B2234" s="3" t="s">
        <v>2416</v>
      </c>
      <c r="C2234" s="3" t="s">
        <v>2410</v>
      </c>
      <c r="D2234" s="3" t="s">
        <v>2180</v>
      </c>
      <c r="G2234" s="21">
        <v>6965</v>
      </c>
      <c r="H2234" s="21" t="s">
        <v>4620</v>
      </c>
    </row>
    <row r="2235" spans="1:8" x14ac:dyDescent="0.2">
      <c r="A2235" s="3">
        <v>7494</v>
      </c>
      <c r="B2235" s="3" t="s">
        <v>2417</v>
      </c>
      <c r="C2235" s="3" t="s">
        <v>2410</v>
      </c>
      <c r="D2235" s="3" t="s">
        <v>2180</v>
      </c>
      <c r="G2235" s="21">
        <v>6966</v>
      </c>
      <c r="H2235" s="21" t="s">
        <v>4620</v>
      </c>
    </row>
    <row r="2236" spans="1:8" x14ac:dyDescent="0.2">
      <c r="A2236" s="3">
        <v>7235</v>
      </c>
      <c r="B2236" s="3" t="s">
        <v>2418</v>
      </c>
      <c r="C2236" s="3" t="s">
        <v>2418</v>
      </c>
      <c r="D2236" s="3" t="s">
        <v>2180</v>
      </c>
      <c r="G2236" s="21">
        <v>6967</v>
      </c>
      <c r="H2236" s="21" t="s">
        <v>4620</v>
      </c>
    </row>
    <row r="2237" spans="1:8" x14ac:dyDescent="0.2">
      <c r="A2237" s="3">
        <v>7232</v>
      </c>
      <c r="B2237" s="3" t="s">
        <v>2419</v>
      </c>
      <c r="C2237" s="3" t="s">
        <v>2419</v>
      </c>
      <c r="D2237" s="3" t="s">
        <v>2180</v>
      </c>
      <c r="G2237" s="21">
        <v>6968</v>
      </c>
      <c r="H2237" s="21" t="s">
        <v>4616</v>
      </c>
    </row>
    <row r="2238" spans="1:8" x14ac:dyDescent="0.2">
      <c r="A2238" s="3">
        <v>7231</v>
      </c>
      <c r="B2238" s="3" t="s">
        <v>2420</v>
      </c>
      <c r="C2238" s="3" t="s">
        <v>2421</v>
      </c>
      <c r="D2238" s="3" t="s">
        <v>2180</v>
      </c>
      <c r="G2238" s="21">
        <v>6974</v>
      </c>
      <c r="H2238" s="21" t="s">
        <v>4620</v>
      </c>
    </row>
    <row r="2239" spans="1:8" x14ac:dyDescent="0.2">
      <c r="A2239" s="3">
        <v>7233</v>
      </c>
      <c r="B2239" s="3" t="s">
        <v>2421</v>
      </c>
      <c r="C2239" s="3" t="s">
        <v>2421</v>
      </c>
      <c r="D2239" s="3" t="s">
        <v>2180</v>
      </c>
      <c r="G2239" s="21">
        <v>6976</v>
      </c>
      <c r="H2239" s="21" t="s">
        <v>4620</v>
      </c>
    </row>
    <row r="2240" spans="1:8" x14ac:dyDescent="0.2">
      <c r="A2240" s="3">
        <v>7247</v>
      </c>
      <c r="B2240" s="3" t="s">
        <v>2422</v>
      </c>
      <c r="C2240" s="3" t="s">
        <v>2423</v>
      </c>
      <c r="D2240" s="3" t="s">
        <v>2180</v>
      </c>
      <c r="G2240" s="21">
        <v>6977</v>
      </c>
      <c r="H2240" s="21" t="s">
        <v>4620</v>
      </c>
    </row>
    <row r="2241" spans="1:8" x14ac:dyDescent="0.2">
      <c r="A2241" s="3">
        <v>7249</v>
      </c>
      <c r="B2241" s="3" t="s">
        <v>2424</v>
      </c>
      <c r="C2241" s="3" t="s">
        <v>2423</v>
      </c>
      <c r="D2241" s="3" t="s">
        <v>2180</v>
      </c>
      <c r="G2241" s="21">
        <v>6978</v>
      </c>
      <c r="H2241" s="21" t="s">
        <v>4620</v>
      </c>
    </row>
    <row r="2242" spans="1:8" x14ac:dyDescent="0.2">
      <c r="A2242" s="3">
        <v>7250</v>
      </c>
      <c r="B2242" s="3" t="s">
        <v>2423</v>
      </c>
      <c r="C2242" s="3" t="s">
        <v>2423</v>
      </c>
      <c r="D2242" s="3" t="s">
        <v>2180</v>
      </c>
      <c r="G2242" s="21">
        <v>6979</v>
      </c>
      <c r="H2242" s="21" t="s">
        <v>4620</v>
      </c>
    </row>
    <row r="2243" spans="1:8" x14ac:dyDescent="0.2">
      <c r="A2243" s="3">
        <v>7252</v>
      </c>
      <c r="B2243" s="3" t="s">
        <v>2425</v>
      </c>
      <c r="C2243" s="3" t="s">
        <v>2423</v>
      </c>
      <c r="D2243" s="3" t="s">
        <v>2180</v>
      </c>
      <c r="G2243" s="21">
        <v>6980</v>
      </c>
      <c r="H2243" s="21" t="s">
        <v>4620</v>
      </c>
    </row>
    <row r="2244" spans="1:8" x14ac:dyDescent="0.2">
      <c r="A2244" s="3">
        <v>7241</v>
      </c>
      <c r="B2244" s="3" t="s">
        <v>2426</v>
      </c>
      <c r="C2244" s="3" t="s">
        <v>2426</v>
      </c>
      <c r="D2244" s="3" t="s">
        <v>2180</v>
      </c>
      <c r="G2244" s="21">
        <v>6981</v>
      </c>
      <c r="H2244" s="21" t="s">
        <v>4620</v>
      </c>
    </row>
    <row r="2245" spans="1:8" x14ac:dyDescent="0.2">
      <c r="A2245" s="3">
        <v>7240</v>
      </c>
      <c r="B2245" s="3" t="s">
        <v>2427</v>
      </c>
      <c r="C2245" s="3" t="s">
        <v>2427</v>
      </c>
      <c r="D2245" s="3" t="s">
        <v>2180</v>
      </c>
      <c r="G2245" s="21">
        <v>6982</v>
      </c>
      <c r="H2245" s="21" t="s">
        <v>4620</v>
      </c>
    </row>
    <row r="2246" spans="1:8" x14ac:dyDescent="0.2">
      <c r="A2246" s="3">
        <v>7223</v>
      </c>
      <c r="B2246" s="3" t="s">
        <v>2428</v>
      </c>
      <c r="C2246" s="3" t="s">
        <v>2429</v>
      </c>
      <c r="D2246" s="3" t="s">
        <v>2180</v>
      </c>
      <c r="G2246" s="21">
        <v>6983</v>
      </c>
      <c r="H2246" s="21" t="s">
        <v>4620</v>
      </c>
    </row>
    <row r="2247" spans="1:8" x14ac:dyDescent="0.2">
      <c r="A2247" s="3">
        <v>7224</v>
      </c>
      <c r="B2247" s="3" t="s">
        <v>2430</v>
      </c>
      <c r="C2247" s="3" t="s">
        <v>2429</v>
      </c>
      <c r="D2247" s="3" t="s">
        <v>2180</v>
      </c>
      <c r="G2247" s="21">
        <v>6984</v>
      </c>
      <c r="H2247" s="21" t="s">
        <v>4620</v>
      </c>
    </row>
    <row r="2248" spans="1:8" x14ac:dyDescent="0.2">
      <c r="A2248" s="3">
        <v>7242</v>
      </c>
      <c r="B2248" s="3" t="s">
        <v>2429</v>
      </c>
      <c r="C2248" s="3" t="s">
        <v>2429</v>
      </c>
      <c r="D2248" s="3" t="s">
        <v>2180</v>
      </c>
      <c r="G2248" s="21">
        <v>6986</v>
      </c>
      <c r="H2248" s="21" t="s">
        <v>4620</v>
      </c>
    </row>
    <row r="2249" spans="1:8" x14ac:dyDescent="0.2">
      <c r="A2249" s="3">
        <v>7243</v>
      </c>
      <c r="B2249" s="3" t="s">
        <v>2431</v>
      </c>
      <c r="C2249" s="3" t="s">
        <v>2429</v>
      </c>
      <c r="D2249" s="3" t="s">
        <v>2180</v>
      </c>
      <c r="G2249" s="21">
        <v>6987</v>
      </c>
      <c r="H2249" s="21" t="s">
        <v>4620</v>
      </c>
    </row>
    <row r="2250" spans="1:8" x14ac:dyDescent="0.2">
      <c r="A2250" s="3">
        <v>7244</v>
      </c>
      <c r="B2250" s="3" t="s">
        <v>2432</v>
      </c>
      <c r="C2250" s="3" t="s">
        <v>2429</v>
      </c>
      <c r="D2250" s="3" t="s">
        <v>2180</v>
      </c>
      <c r="G2250" s="21">
        <v>6988</v>
      </c>
      <c r="H2250" s="21" t="s">
        <v>4620</v>
      </c>
    </row>
    <row r="2251" spans="1:8" x14ac:dyDescent="0.2">
      <c r="A2251" s="3">
        <v>7245</v>
      </c>
      <c r="B2251" s="3" t="s">
        <v>2433</v>
      </c>
      <c r="C2251" s="3" t="s">
        <v>2429</v>
      </c>
      <c r="D2251" s="3" t="s">
        <v>2180</v>
      </c>
      <c r="G2251" s="21">
        <v>6989</v>
      </c>
      <c r="H2251" s="21" t="s">
        <v>4620</v>
      </c>
    </row>
    <row r="2252" spans="1:8" x14ac:dyDescent="0.2">
      <c r="A2252" s="3">
        <v>7246</v>
      </c>
      <c r="B2252" s="3" t="s">
        <v>2434</v>
      </c>
      <c r="C2252" s="3" t="s">
        <v>2429</v>
      </c>
      <c r="D2252" s="3" t="s">
        <v>2180</v>
      </c>
      <c r="G2252" s="21">
        <v>6990</v>
      </c>
      <c r="H2252" s="21" t="s">
        <v>4620</v>
      </c>
    </row>
    <row r="2253" spans="1:8" x14ac:dyDescent="0.2">
      <c r="A2253" s="3">
        <v>7000</v>
      </c>
      <c r="B2253" s="3" t="s">
        <v>2435</v>
      </c>
      <c r="C2253" s="3" t="s">
        <v>2435</v>
      </c>
      <c r="D2253" s="3" t="s">
        <v>2180</v>
      </c>
      <c r="G2253" s="21">
        <v>6991</v>
      </c>
      <c r="H2253" s="21" t="s">
        <v>4620</v>
      </c>
    </row>
    <row r="2254" spans="1:8" x14ac:dyDescent="0.2">
      <c r="A2254" s="3">
        <v>7023</v>
      </c>
      <c r="B2254" s="3" t="s">
        <v>2436</v>
      </c>
      <c r="C2254" s="3" t="s">
        <v>2435</v>
      </c>
      <c r="D2254" s="3" t="s">
        <v>2180</v>
      </c>
      <c r="G2254" s="21">
        <v>6992</v>
      </c>
      <c r="H2254" s="21" t="s">
        <v>4620</v>
      </c>
    </row>
    <row r="2255" spans="1:8" x14ac:dyDescent="0.2">
      <c r="A2255" s="3">
        <v>7026</v>
      </c>
      <c r="B2255" s="3" t="s">
        <v>2437</v>
      </c>
      <c r="C2255" s="3" t="s">
        <v>2435</v>
      </c>
      <c r="D2255" s="3" t="s">
        <v>2180</v>
      </c>
      <c r="G2255" s="21">
        <v>6993</v>
      </c>
      <c r="H2255" s="21" t="s">
        <v>4620</v>
      </c>
    </row>
    <row r="2256" spans="1:8" x14ac:dyDescent="0.2">
      <c r="A2256" s="3">
        <v>7062</v>
      </c>
      <c r="B2256" s="3" t="s">
        <v>2438</v>
      </c>
      <c r="C2256" s="3" t="s">
        <v>2439</v>
      </c>
      <c r="D2256" s="3" t="s">
        <v>2180</v>
      </c>
      <c r="G2256" s="21">
        <v>6994</v>
      </c>
      <c r="H2256" s="21" t="s">
        <v>4620</v>
      </c>
    </row>
    <row r="2257" spans="1:8" x14ac:dyDescent="0.2">
      <c r="A2257" s="3">
        <v>7074</v>
      </c>
      <c r="B2257" s="3" t="s">
        <v>2440</v>
      </c>
      <c r="C2257" s="3" t="s">
        <v>2439</v>
      </c>
      <c r="D2257" s="3" t="s">
        <v>2180</v>
      </c>
      <c r="G2257" s="21">
        <v>6995</v>
      </c>
      <c r="H2257" s="21" t="s">
        <v>4620</v>
      </c>
    </row>
    <row r="2258" spans="1:8" x14ac:dyDescent="0.2">
      <c r="A2258" s="3">
        <v>7075</v>
      </c>
      <c r="B2258" s="3" t="s">
        <v>2439</v>
      </c>
      <c r="C2258" s="3" t="s">
        <v>2439</v>
      </c>
      <c r="D2258" s="3" t="s">
        <v>2180</v>
      </c>
      <c r="G2258" s="21">
        <v>6997</v>
      </c>
      <c r="H2258" s="21" t="s">
        <v>4620</v>
      </c>
    </row>
    <row r="2259" spans="1:8" x14ac:dyDescent="0.2">
      <c r="A2259" s="3">
        <v>7076</v>
      </c>
      <c r="B2259" s="3" t="s">
        <v>2441</v>
      </c>
      <c r="C2259" s="3" t="s">
        <v>2439</v>
      </c>
      <c r="D2259" s="3" t="s">
        <v>2180</v>
      </c>
      <c r="G2259" s="21">
        <v>6998</v>
      </c>
      <c r="H2259" s="21" t="s">
        <v>4620</v>
      </c>
    </row>
    <row r="2260" spans="1:8" x14ac:dyDescent="0.2">
      <c r="A2260" s="3">
        <v>7027</v>
      </c>
      <c r="B2260" s="3" t="s">
        <v>2442</v>
      </c>
      <c r="C2260" s="3" t="s">
        <v>2443</v>
      </c>
      <c r="D2260" s="3" t="s">
        <v>2180</v>
      </c>
      <c r="G2260" s="21">
        <v>6999</v>
      </c>
      <c r="H2260" s="21" t="s">
        <v>4620</v>
      </c>
    </row>
    <row r="2261" spans="1:8" x14ac:dyDescent="0.2">
      <c r="A2261" s="3">
        <v>7027</v>
      </c>
      <c r="B2261" s="3" t="s">
        <v>2444</v>
      </c>
      <c r="C2261" s="3" t="s">
        <v>2443</v>
      </c>
      <c r="D2261" s="3" t="s">
        <v>2180</v>
      </c>
      <c r="G2261" s="21">
        <v>7000</v>
      </c>
      <c r="H2261" s="21" t="s">
        <v>4621</v>
      </c>
    </row>
    <row r="2262" spans="1:8" x14ac:dyDescent="0.2">
      <c r="A2262" s="3">
        <v>7027</v>
      </c>
      <c r="B2262" s="3" t="s">
        <v>2445</v>
      </c>
      <c r="C2262" s="3" t="s">
        <v>2443</v>
      </c>
      <c r="D2262" s="3" t="s">
        <v>2180</v>
      </c>
      <c r="G2262" s="21">
        <v>7012</v>
      </c>
      <c r="H2262" s="21" t="s">
        <v>4621</v>
      </c>
    </row>
    <row r="2263" spans="1:8" x14ac:dyDescent="0.2">
      <c r="A2263" s="3">
        <v>7028</v>
      </c>
      <c r="B2263" s="3" t="s">
        <v>2446</v>
      </c>
      <c r="C2263" s="3" t="s">
        <v>2443</v>
      </c>
      <c r="D2263" s="3" t="s">
        <v>2180</v>
      </c>
      <c r="G2263" s="21">
        <v>7013</v>
      </c>
      <c r="H2263" s="21" t="s">
        <v>4621</v>
      </c>
    </row>
    <row r="2264" spans="1:8" x14ac:dyDescent="0.2">
      <c r="A2264" s="3">
        <v>7028</v>
      </c>
      <c r="B2264" s="3" t="s">
        <v>2447</v>
      </c>
      <c r="C2264" s="3" t="s">
        <v>2443</v>
      </c>
      <c r="D2264" s="3" t="s">
        <v>2180</v>
      </c>
      <c r="G2264" s="21">
        <v>7014</v>
      </c>
      <c r="H2264" s="21" t="s">
        <v>4621</v>
      </c>
    </row>
    <row r="2265" spans="1:8" x14ac:dyDescent="0.2">
      <c r="A2265" s="3">
        <v>7029</v>
      </c>
      <c r="B2265" s="3" t="s">
        <v>2448</v>
      </c>
      <c r="C2265" s="3" t="s">
        <v>2443</v>
      </c>
      <c r="D2265" s="3" t="s">
        <v>2180</v>
      </c>
      <c r="G2265" s="21">
        <v>7015</v>
      </c>
      <c r="H2265" s="21" t="s">
        <v>4621</v>
      </c>
    </row>
    <row r="2266" spans="1:8" x14ac:dyDescent="0.2">
      <c r="A2266" s="3">
        <v>7050</v>
      </c>
      <c r="B2266" s="3" t="s">
        <v>2443</v>
      </c>
      <c r="C2266" s="3" t="s">
        <v>2443</v>
      </c>
      <c r="D2266" s="3" t="s">
        <v>2180</v>
      </c>
      <c r="G2266" s="21">
        <v>7016</v>
      </c>
      <c r="H2266" s="21" t="s">
        <v>4621</v>
      </c>
    </row>
    <row r="2267" spans="1:8" x14ac:dyDescent="0.2">
      <c r="A2267" s="3">
        <v>7056</v>
      </c>
      <c r="B2267" s="3" t="s">
        <v>2449</v>
      </c>
      <c r="C2267" s="3" t="s">
        <v>2443</v>
      </c>
      <c r="D2267" s="3" t="s">
        <v>2180</v>
      </c>
      <c r="G2267" s="21">
        <v>7017</v>
      </c>
      <c r="H2267" s="21" t="s">
        <v>4621</v>
      </c>
    </row>
    <row r="2268" spans="1:8" x14ac:dyDescent="0.2">
      <c r="A2268" s="3">
        <v>7057</v>
      </c>
      <c r="B2268" s="3" t="s">
        <v>2450</v>
      </c>
      <c r="C2268" s="3" t="s">
        <v>2443</v>
      </c>
      <c r="D2268" s="3" t="s">
        <v>2180</v>
      </c>
      <c r="G2268" s="21">
        <v>7018</v>
      </c>
      <c r="H2268" s="21" t="s">
        <v>4621</v>
      </c>
    </row>
    <row r="2269" spans="1:8" x14ac:dyDescent="0.2">
      <c r="A2269" s="3">
        <v>7058</v>
      </c>
      <c r="B2269" s="3" t="s">
        <v>2451</v>
      </c>
      <c r="C2269" s="3" t="s">
        <v>2443</v>
      </c>
      <c r="D2269" s="3" t="s">
        <v>2180</v>
      </c>
      <c r="G2269" s="21">
        <v>7019</v>
      </c>
      <c r="H2269" s="21" t="s">
        <v>4621</v>
      </c>
    </row>
    <row r="2270" spans="1:8" x14ac:dyDescent="0.2">
      <c r="A2270" s="3">
        <v>7063</v>
      </c>
      <c r="B2270" s="3" t="s">
        <v>2452</v>
      </c>
      <c r="C2270" s="3" t="s">
        <v>2453</v>
      </c>
      <c r="D2270" s="3" t="s">
        <v>2180</v>
      </c>
      <c r="G2270" s="21">
        <v>7023</v>
      </c>
      <c r="H2270" s="21" t="s">
        <v>4621</v>
      </c>
    </row>
    <row r="2271" spans="1:8" x14ac:dyDescent="0.2">
      <c r="A2271" s="3">
        <v>7064</v>
      </c>
      <c r="B2271" s="3" t="s">
        <v>2454</v>
      </c>
      <c r="C2271" s="3" t="s">
        <v>2453</v>
      </c>
      <c r="D2271" s="3" t="s">
        <v>2180</v>
      </c>
      <c r="G2271" s="21">
        <v>7026</v>
      </c>
      <c r="H2271" s="21" t="s">
        <v>4621</v>
      </c>
    </row>
    <row r="2272" spans="1:8" x14ac:dyDescent="0.2">
      <c r="A2272" s="3">
        <v>7202</v>
      </c>
      <c r="B2272" s="3" t="s">
        <v>2455</v>
      </c>
      <c r="C2272" s="3" t="s">
        <v>2456</v>
      </c>
      <c r="D2272" s="3" t="s">
        <v>2180</v>
      </c>
      <c r="G2272" s="21">
        <v>7027</v>
      </c>
      <c r="H2272" s="21" t="s">
        <v>4621</v>
      </c>
    </row>
    <row r="2273" spans="1:8" x14ac:dyDescent="0.2">
      <c r="A2273" s="3">
        <v>7203</v>
      </c>
      <c r="B2273" s="3" t="s">
        <v>2456</v>
      </c>
      <c r="C2273" s="3" t="s">
        <v>2456</v>
      </c>
      <c r="D2273" s="3" t="s">
        <v>2180</v>
      </c>
      <c r="G2273" s="21">
        <v>7028</v>
      </c>
      <c r="H2273" s="21" t="s">
        <v>4621</v>
      </c>
    </row>
    <row r="2274" spans="1:8" x14ac:dyDescent="0.2">
      <c r="A2274" s="3">
        <v>7204</v>
      </c>
      <c r="B2274" s="3" t="s">
        <v>2457</v>
      </c>
      <c r="C2274" s="3" t="s">
        <v>2457</v>
      </c>
      <c r="D2274" s="3" t="s">
        <v>2180</v>
      </c>
      <c r="G2274" s="21">
        <v>7029</v>
      </c>
      <c r="H2274" s="21" t="s">
        <v>4621</v>
      </c>
    </row>
    <row r="2275" spans="1:8" x14ac:dyDescent="0.2">
      <c r="A2275" s="3">
        <v>7205</v>
      </c>
      <c r="B2275" s="3" t="s">
        <v>2458</v>
      </c>
      <c r="C2275" s="3" t="s">
        <v>2458</v>
      </c>
      <c r="D2275" s="3" t="s">
        <v>2180</v>
      </c>
      <c r="G2275" s="21">
        <v>7031</v>
      </c>
      <c r="H2275" s="21" t="s">
        <v>4621</v>
      </c>
    </row>
    <row r="2276" spans="1:8" x14ac:dyDescent="0.2">
      <c r="A2276" s="3">
        <v>7306</v>
      </c>
      <c r="B2276" s="3" t="s">
        <v>2459</v>
      </c>
      <c r="C2276" s="3" t="s">
        <v>2459</v>
      </c>
      <c r="D2276" s="3" t="s">
        <v>2180</v>
      </c>
      <c r="G2276" s="21">
        <v>7032</v>
      </c>
      <c r="H2276" s="21" t="s">
        <v>4621</v>
      </c>
    </row>
    <row r="2277" spans="1:8" x14ac:dyDescent="0.2">
      <c r="A2277" s="3">
        <v>7307</v>
      </c>
      <c r="B2277" s="3" t="s">
        <v>2460</v>
      </c>
      <c r="C2277" s="3" t="s">
        <v>2460</v>
      </c>
      <c r="D2277" s="3" t="s">
        <v>2180</v>
      </c>
      <c r="G2277" s="21">
        <v>7050</v>
      </c>
      <c r="H2277" s="21" t="s">
        <v>4622</v>
      </c>
    </row>
    <row r="2278" spans="1:8" x14ac:dyDescent="0.2">
      <c r="A2278" s="3">
        <v>7304</v>
      </c>
      <c r="B2278" s="3" t="s">
        <v>2461</v>
      </c>
      <c r="C2278" s="3" t="s">
        <v>2461</v>
      </c>
      <c r="D2278" s="3" t="s">
        <v>2180</v>
      </c>
      <c r="G2278" s="21">
        <v>7056</v>
      </c>
      <c r="H2278" s="21" t="s">
        <v>4621</v>
      </c>
    </row>
    <row r="2279" spans="1:8" x14ac:dyDescent="0.2">
      <c r="A2279" s="3">
        <v>7208</v>
      </c>
      <c r="B2279" s="3" t="s">
        <v>2462</v>
      </c>
      <c r="C2279" s="3" t="s">
        <v>2463</v>
      </c>
      <c r="D2279" s="3" t="s">
        <v>2180</v>
      </c>
      <c r="G2279" s="21">
        <v>7057</v>
      </c>
      <c r="H2279" s="21" t="s">
        <v>4621</v>
      </c>
    </row>
    <row r="2280" spans="1:8" x14ac:dyDescent="0.2">
      <c r="A2280" s="3">
        <v>7206</v>
      </c>
      <c r="B2280" s="3" t="s">
        <v>2464</v>
      </c>
      <c r="C2280" s="3" t="s">
        <v>2465</v>
      </c>
      <c r="D2280" s="3" t="s">
        <v>2180</v>
      </c>
      <c r="G2280" s="21">
        <v>7058</v>
      </c>
      <c r="H2280" s="21" t="s">
        <v>4622</v>
      </c>
    </row>
    <row r="2281" spans="1:8" x14ac:dyDescent="0.2">
      <c r="A2281" s="3">
        <v>7302</v>
      </c>
      <c r="B2281" s="3" t="s">
        <v>2465</v>
      </c>
      <c r="C2281" s="3" t="s">
        <v>2465</v>
      </c>
      <c r="D2281" s="3" t="s">
        <v>2180</v>
      </c>
      <c r="G2281" s="21">
        <v>7062</v>
      </c>
      <c r="H2281" s="21" t="s">
        <v>4621</v>
      </c>
    </row>
    <row r="2282" spans="1:8" x14ac:dyDescent="0.2">
      <c r="A2282" s="3">
        <v>7303</v>
      </c>
      <c r="B2282" s="3" t="s">
        <v>2466</v>
      </c>
      <c r="C2282" s="3" t="s">
        <v>2465</v>
      </c>
      <c r="D2282" s="3" t="s">
        <v>2180</v>
      </c>
      <c r="G2282" s="21">
        <v>7063</v>
      </c>
      <c r="H2282" s="21" t="s">
        <v>4621</v>
      </c>
    </row>
    <row r="2283" spans="1:8" x14ac:dyDescent="0.2">
      <c r="A2283" s="3">
        <v>7213</v>
      </c>
      <c r="B2283" s="3" t="s">
        <v>2467</v>
      </c>
      <c r="C2283" s="3" t="s">
        <v>2468</v>
      </c>
      <c r="D2283" s="3" t="s">
        <v>2180</v>
      </c>
      <c r="G2283" s="21">
        <v>7064</v>
      </c>
      <c r="H2283" s="21" t="s">
        <v>4621</v>
      </c>
    </row>
    <row r="2284" spans="1:8" x14ac:dyDescent="0.2">
      <c r="A2284" s="3">
        <v>7214</v>
      </c>
      <c r="B2284" s="3" t="s">
        <v>2468</v>
      </c>
      <c r="C2284" s="3" t="s">
        <v>2468</v>
      </c>
      <c r="D2284" s="3" t="s">
        <v>2180</v>
      </c>
      <c r="G2284" s="21">
        <v>7074</v>
      </c>
      <c r="H2284" s="21" t="s">
        <v>4621</v>
      </c>
    </row>
    <row r="2285" spans="1:8" x14ac:dyDescent="0.2">
      <c r="A2285" s="3">
        <v>7215</v>
      </c>
      <c r="B2285" s="3" t="s">
        <v>2469</v>
      </c>
      <c r="C2285" s="3" t="s">
        <v>2468</v>
      </c>
      <c r="D2285" s="3" t="s">
        <v>2180</v>
      </c>
      <c r="G2285" s="21">
        <v>7075</v>
      </c>
      <c r="H2285" s="21" t="s">
        <v>4621</v>
      </c>
    </row>
    <row r="2286" spans="1:8" x14ac:dyDescent="0.2">
      <c r="A2286" s="3">
        <v>7220</v>
      </c>
      <c r="B2286" s="3" t="s">
        <v>2470</v>
      </c>
      <c r="C2286" s="3" t="s">
        <v>2470</v>
      </c>
      <c r="D2286" s="3" t="s">
        <v>2180</v>
      </c>
      <c r="G2286" s="21">
        <v>7076</v>
      </c>
      <c r="H2286" s="21" t="s">
        <v>4621</v>
      </c>
    </row>
    <row r="2287" spans="1:8" x14ac:dyDescent="0.2">
      <c r="A2287" s="3">
        <v>7220</v>
      </c>
      <c r="B2287" s="3" t="s">
        <v>2470</v>
      </c>
      <c r="C2287" s="3" t="s">
        <v>2470</v>
      </c>
      <c r="D2287" s="3" t="s">
        <v>2180</v>
      </c>
      <c r="G2287" s="21">
        <v>7077</v>
      </c>
      <c r="H2287" s="21" t="s">
        <v>4621</v>
      </c>
    </row>
    <row r="2288" spans="1:8" x14ac:dyDescent="0.2">
      <c r="A2288" s="3">
        <v>7222</v>
      </c>
      <c r="B2288" s="3" t="s">
        <v>2471</v>
      </c>
      <c r="C2288" s="3" t="s">
        <v>2470</v>
      </c>
      <c r="D2288" s="3" t="s">
        <v>2180</v>
      </c>
      <c r="G2288" s="21">
        <v>7078</v>
      </c>
      <c r="H2288" s="21" t="s">
        <v>4621</v>
      </c>
    </row>
    <row r="2289" spans="1:8" x14ac:dyDescent="0.2">
      <c r="A2289" s="3">
        <v>7226</v>
      </c>
      <c r="B2289" s="3" t="s">
        <v>2472</v>
      </c>
      <c r="C2289" s="3" t="s">
        <v>2470</v>
      </c>
      <c r="D2289" s="3" t="s">
        <v>2180</v>
      </c>
      <c r="G2289" s="21">
        <v>7082</v>
      </c>
      <c r="H2289" s="21" t="s">
        <v>4621</v>
      </c>
    </row>
    <row r="2290" spans="1:8" x14ac:dyDescent="0.2">
      <c r="A2290" s="3">
        <v>7226</v>
      </c>
      <c r="B2290" s="3" t="s">
        <v>2472</v>
      </c>
      <c r="C2290" s="3" t="s">
        <v>2470</v>
      </c>
      <c r="D2290" s="3" t="s">
        <v>2180</v>
      </c>
      <c r="G2290" s="21">
        <v>7083</v>
      </c>
      <c r="H2290" s="21" t="s">
        <v>4621</v>
      </c>
    </row>
    <row r="2291" spans="1:8" x14ac:dyDescent="0.2">
      <c r="A2291" s="3">
        <v>7226</v>
      </c>
      <c r="B2291" s="3" t="s">
        <v>2473</v>
      </c>
      <c r="C2291" s="3" t="s">
        <v>2470</v>
      </c>
      <c r="D2291" s="3" t="s">
        <v>2180</v>
      </c>
      <c r="G2291" s="21">
        <v>7084</v>
      </c>
      <c r="H2291" s="21" t="s">
        <v>4621</v>
      </c>
    </row>
    <row r="2292" spans="1:8" x14ac:dyDescent="0.2">
      <c r="A2292" s="3">
        <v>7228</v>
      </c>
      <c r="B2292" s="3" t="s">
        <v>2474</v>
      </c>
      <c r="C2292" s="3" t="s">
        <v>2470</v>
      </c>
      <c r="D2292" s="3" t="s">
        <v>2180</v>
      </c>
      <c r="G2292" s="21">
        <v>7104</v>
      </c>
      <c r="H2292" s="21" t="s">
        <v>4621</v>
      </c>
    </row>
    <row r="2293" spans="1:8" x14ac:dyDescent="0.2">
      <c r="A2293" s="3">
        <v>7228</v>
      </c>
      <c r="B2293" s="3" t="s">
        <v>2475</v>
      </c>
      <c r="C2293" s="3" t="s">
        <v>2470</v>
      </c>
      <c r="D2293" s="3" t="s">
        <v>2180</v>
      </c>
      <c r="G2293" s="21">
        <v>7106</v>
      </c>
      <c r="H2293" s="21" t="s">
        <v>4617</v>
      </c>
    </row>
    <row r="2294" spans="1:8" x14ac:dyDescent="0.2">
      <c r="A2294" s="3">
        <v>7212</v>
      </c>
      <c r="B2294" s="3" t="s">
        <v>2476</v>
      </c>
      <c r="C2294" s="3" t="s">
        <v>2477</v>
      </c>
      <c r="D2294" s="3" t="s">
        <v>2180</v>
      </c>
      <c r="G2294" s="21">
        <v>7107</v>
      </c>
      <c r="H2294" s="21" t="s">
        <v>4617</v>
      </c>
    </row>
    <row r="2295" spans="1:8" x14ac:dyDescent="0.2">
      <c r="A2295" s="3">
        <v>7212</v>
      </c>
      <c r="B2295" s="3" t="s">
        <v>2478</v>
      </c>
      <c r="C2295" s="3" t="s">
        <v>2477</v>
      </c>
      <c r="D2295" s="3" t="s">
        <v>2180</v>
      </c>
      <c r="G2295" s="21">
        <v>7109</v>
      </c>
      <c r="H2295" s="21" t="s">
        <v>4617</v>
      </c>
    </row>
    <row r="2296" spans="1:8" x14ac:dyDescent="0.2">
      <c r="A2296" s="3">
        <v>7212</v>
      </c>
      <c r="B2296" s="3" t="s">
        <v>2479</v>
      </c>
      <c r="C2296" s="3" t="s">
        <v>2477</v>
      </c>
      <c r="D2296" s="3" t="s">
        <v>2180</v>
      </c>
      <c r="G2296" s="21">
        <v>7110</v>
      </c>
      <c r="H2296" s="21" t="s">
        <v>4621</v>
      </c>
    </row>
    <row r="2297" spans="1:8" x14ac:dyDescent="0.2">
      <c r="A2297" s="3">
        <v>7158</v>
      </c>
      <c r="B2297" s="3" t="s">
        <v>2480</v>
      </c>
      <c r="C2297" s="3" t="s">
        <v>2481</v>
      </c>
      <c r="D2297" s="3" t="s">
        <v>2180</v>
      </c>
      <c r="G2297" s="21">
        <v>7111</v>
      </c>
      <c r="H2297" s="21" t="s">
        <v>4621</v>
      </c>
    </row>
    <row r="2298" spans="1:8" x14ac:dyDescent="0.2">
      <c r="A2298" s="3">
        <v>7159</v>
      </c>
      <c r="B2298" s="3" t="s">
        <v>2482</v>
      </c>
      <c r="C2298" s="3" t="s">
        <v>2481</v>
      </c>
      <c r="D2298" s="3" t="s">
        <v>2180</v>
      </c>
      <c r="G2298" s="21">
        <v>7112</v>
      </c>
      <c r="H2298" s="21" t="s">
        <v>4619</v>
      </c>
    </row>
    <row r="2299" spans="1:8" x14ac:dyDescent="0.2">
      <c r="A2299" s="3">
        <v>7162</v>
      </c>
      <c r="B2299" s="3" t="s">
        <v>2483</v>
      </c>
      <c r="C2299" s="3" t="s">
        <v>2481</v>
      </c>
      <c r="D2299" s="3" t="s">
        <v>2180</v>
      </c>
      <c r="G2299" s="21">
        <v>7113</v>
      </c>
      <c r="H2299" s="21" t="s">
        <v>4619</v>
      </c>
    </row>
    <row r="2300" spans="1:8" x14ac:dyDescent="0.2">
      <c r="A2300" s="3">
        <v>7163</v>
      </c>
      <c r="B2300" s="3" t="s">
        <v>2484</v>
      </c>
      <c r="C2300" s="3" t="s">
        <v>2481</v>
      </c>
      <c r="D2300" s="3" t="s">
        <v>2180</v>
      </c>
      <c r="G2300" s="21">
        <v>7114</v>
      </c>
      <c r="H2300" s="21" t="s">
        <v>4621</v>
      </c>
    </row>
    <row r="2301" spans="1:8" x14ac:dyDescent="0.2">
      <c r="A2301" s="3">
        <v>7164</v>
      </c>
      <c r="B2301" s="3" t="s">
        <v>2485</v>
      </c>
      <c r="C2301" s="3" t="s">
        <v>2481</v>
      </c>
      <c r="D2301" s="3" t="s">
        <v>2180</v>
      </c>
      <c r="G2301" s="21">
        <v>7115</v>
      </c>
      <c r="H2301" s="21" t="s">
        <v>4621</v>
      </c>
    </row>
    <row r="2302" spans="1:8" x14ac:dyDescent="0.2">
      <c r="A2302" s="3">
        <v>7165</v>
      </c>
      <c r="B2302" s="3" t="s">
        <v>2481</v>
      </c>
      <c r="C2302" s="3" t="s">
        <v>2481</v>
      </c>
      <c r="D2302" s="3" t="s">
        <v>2180</v>
      </c>
      <c r="G2302" s="21">
        <v>7116</v>
      </c>
      <c r="H2302" s="21" t="s">
        <v>4619</v>
      </c>
    </row>
    <row r="2303" spans="1:8" x14ac:dyDescent="0.2">
      <c r="A2303" s="3">
        <v>7180</v>
      </c>
      <c r="B2303" s="3" t="s">
        <v>2486</v>
      </c>
      <c r="C2303" s="3" t="s">
        <v>2486</v>
      </c>
      <c r="D2303" s="3" t="s">
        <v>2180</v>
      </c>
      <c r="G2303" s="21">
        <v>7122</v>
      </c>
      <c r="H2303" s="21" t="s">
        <v>4621</v>
      </c>
    </row>
    <row r="2304" spans="1:8" x14ac:dyDescent="0.2">
      <c r="A2304" s="3">
        <v>7182</v>
      </c>
      <c r="B2304" s="3" t="s">
        <v>2487</v>
      </c>
      <c r="C2304" s="3" t="s">
        <v>2486</v>
      </c>
      <c r="D2304" s="3" t="s">
        <v>2180</v>
      </c>
      <c r="G2304" s="21">
        <v>7126</v>
      </c>
      <c r="H2304" s="21" t="s">
        <v>4621</v>
      </c>
    </row>
    <row r="2305" spans="1:8" x14ac:dyDescent="0.2">
      <c r="A2305" s="3">
        <v>7183</v>
      </c>
      <c r="B2305" s="3" t="s">
        <v>2488</v>
      </c>
      <c r="C2305" s="3" t="s">
        <v>2486</v>
      </c>
      <c r="D2305" s="3" t="s">
        <v>2180</v>
      </c>
      <c r="G2305" s="21">
        <v>7127</v>
      </c>
      <c r="H2305" s="21" t="s">
        <v>4621</v>
      </c>
    </row>
    <row r="2306" spans="1:8" x14ac:dyDescent="0.2">
      <c r="A2306" s="3">
        <v>7186</v>
      </c>
      <c r="B2306" s="3" t="s">
        <v>2489</v>
      </c>
      <c r="C2306" s="3" t="s">
        <v>2486</v>
      </c>
      <c r="D2306" s="3" t="s">
        <v>2180</v>
      </c>
      <c r="G2306" s="21">
        <v>7128</v>
      </c>
      <c r="H2306" s="21" t="s">
        <v>4619</v>
      </c>
    </row>
    <row r="2307" spans="1:8" x14ac:dyDescent="0.2">
      <c r="A2307" s="3">
        <v>7184</v>
      </c>
      <c r="B2307" s="3" t="s">
        <v>2490</v>
      </c>
      <c r="C2307" s="3" t="s">
        <v>2491</v>
      </c>
      <c r="D2307" s="3" t="s">
        <v>2180</v>
      </c>
      <c r="G2307" s="21">
        <v>7130</v>
      </c>
      <c r="H2307" s="21" t="s">
        <v>4621</v>
      </c>
    </row>
    <row r="2308" spans="1:8" x14ac:dyDescent="0.2">
      <c r="A2308" s="3">
        <v>7185</v>
      </c>
      <c r="B2308" s="3" t="s">
        <v>2492</v>
      </c>
      <c r="C2308" s="3" t="s">
        <v>2491</v>
      </c>
      <c r="D2308" s="3" t="s">
        <v>2180</v>
      </c>
      <c r="G2308" s="21">
        <v>7132</v>
      </c>
      <c r="H2308" s="21" t="s">
        <v>4619</v>
      </c>
    </row>
    <row r="2309" spans="1:8" x14ac:dyDescent="0.2">
      <c r="A2309" s="3">
        <v>7172</v>
      </c>
      <c r="B2309" s="3" t="s">
        <v>2493</v>
      </c>
      <c r="C2309" s="3" t="s">
        <v>2494</v>
      </c>
      <c r="D2309" s="3" t="s">
        <v>2180</v>
      </c>
      <c r="G2309" s="21">
        <v>7134</v>
      </c>
      <c r="H2309" s="21" t="s">
        <v>4619</v>
      </c>
    </row>
    <row r="2310" spans="1:8" x14ac:dyDescent="0.2">
      <c r="A2310" s="3">
        <v>7173</v>
      </c>
      <c r="B2310" s="3" t="s">
        <v>2495</v>
      </c>
      <c r="C2310" s="3" t="s">
        <v>2494</v>
      </c>
      <c r="D2310" s="3" t="s">
        <v>2180</v>
      </c>
      <c r="G2310" s="21">
        <v>7137</v>
      </c>
      <c r="H2310" s="21" t="s">
        <v>4619</v>
      </c>
    </row>
    <row r="2311" spans="1:8" x14ac:dyDescent="0.2">
      <c r="A2311" s="3">
        <v>7174</v>
      </c>
      <c r="B2311" s="3" t="s">
        <v>2496</v>
      </c>
      <c r="C2311" s="3" t="s">
        <v>2494</v>
      </c>
      <c r="D2311" s="3" t="s">
        <v>2180</v>
      </c>
      <c r="G2311" s="21">
        <v>7138</v>
      </c>
      <c r="H2311" s="21" t="s">
        <v>4619</v>
      </c>
    </row>
    <row r="2312" spans="1:8" x14ac:dyDescent="0.2">
      <c r="A2312" s="3">
        <v>7175</v>
      </c>
      <c r="B2312" s="3" t="s">
        <v>2494</v>
      </c>
      <c r="C2312" s="3" t="s">
        <v>2494</v>
      </c>
      <c r="D2312" s="3" t="s">
        <v>2180</v>
      </c>
      <c r="G2312" s="21">
        <v>7141</v>
      </c>
      <c r="H2312" s="21" t="s">
        <v>4621</v>
      </c>
    </row>
    <row r="2313" spans="1:8" x14ac:dyDescent="0.2">
      <c r="A2313" s="3">
        <v>7176</v>
      </c>
      <c r="B2313" s="3" t="s">
        <v>2497</v>
      </c>
      <c r="C2313" s="3" t="s">
        <v>2494</v>
      </c>
      <c r="D2313" s="3" t="s">
        <v>2180</v>
      </c>
      <c r="G2313" s="21">
        <v>7142</v>
      </c>
      <c r="H2313" s="21" t="s">
        <v>4619</v>
      </c>
    </row>
    <row r="2314" spans="1:8" x14ac:dyDescent="0.2">
      <c r="A2314" s="3">
        <v>7187</v>
      </c>
      <c r="B2314" s="3" t="s">
        <v>2498</v>
      </c>
      <c r="C2314" s="3" t="s">
        <v>2499</v>
      </c>
      <c r="D2314" s="3" t="s">
        <v>2180</v>
      </c>
      <c r="G2314" s="21">
        <v>7143</v>
      </c>
      <c r="H2314" s="21" t="s">
        <v>4619</v>
      </c>
    </row>
    <row r="2315" spans="1:8" x14ac:dyDescent="0.2">
      <c r="A2315" s="3">
        <v>7188</v>
      </c>
      <c r="B2315" s="3" t="s">
        <v>2500</v>
      </c>
      <c r="C2315" s="3" t="s">
        <v>2499</v>
      </c>
      <c r="D2315" s="3" t="s">
        <v>2180</v>
      </c>
      <c r="G2315" s="21">
        <v>7144</v>
      </c>
      <c r="H2315" s="21" t="s">
        <v>4619</v>
      </c>
    </row>
    <row r="2316" spans="1:8" x14ac:dyDescent="0.2">
      <c r="A2316" s="3">
        <v>7189</v>
      </c>
      <c r="B2316" s="3" t="s">
        <v>2501</v>
      </c>
      <c r="C2316" s="3" t="s">
        <v>2499</v>
      </c>
      <c r="D2316" s="3" t="s">
        <v>2180</v>
      </c>
      <c r="G2316" s="21">
        <v>7145</v>
      </c>
      <c r="H2316" s="21" t="s">
        <v>4619</v>
      </c>
    </row>
    <row r="2317" spans="1:8" x14ac:dyDescent="0.2">
      <c r="A2317" s="3">
        <v>7166</v>
      </c>
      <c r="B2317" s="3" t="s">
        <v>2502</v>
      </c>
      <c r="C2317" s="3" t="s">
        <v>2502</v>
      </c>
      <c r="D2317" s="3" t="s">
        <v>2180</v>
      </c>
      <c r="G2317" s="21">
        <v>7146</v>
      </c>
      <c r="H2317" s="21" t="s">
        <v>4619</v>
      </c>
    </row>
    <row r="2318" spans="1:8" x14ac:dyDescent="0.2">
      <c r="A2318" s="3">
        <v>7167</v>
      </c>
      <c r="B2318" s="3" t="s">
        <v>2503</v>
      </c>
      <c r="C2318" s="3" t="s">
        <v>2502</v>
      </c>
      <c r="D2318" s="3" t="s">
        <v>2180</v>
      </c>
      <c r="G2318" s="21">
        <v>7147</v>
      </c>
      <c r="H2318" s="21" t="s">
        <v>4619</v>
      </c>
    </row>
    <row r="2319" spans="1:8" x14ac:dyDescent="0.2">
      <c r="A2319" s="3">
        <v>7168</v>
      </c>
      <c r="B2319" s="3" t="s">
        <v>2504</v>
      </c>
      <c r="C2319" s="3" t="s">
        <v>2502</v>
      </c>
      <c r="D2319" s="3" t="s">
        <v>2180</v>
      </c>
      <c r="G2319" s="21">
        <v>7148</v>
      </c>
      <c r="H2319" s="21" t="s">
        <v>4619</v>
      </c>
    </row>
    <row r="2320" spans="1:8" x14ac:dyDescent="0.2">
      <c r="A2320" s="3">
        <v>7134</v>
      </c>
      <c r="B2320" s="3" t="s">
        <v>2505</v>
      </c>
      <c r="C2320" s="3" t="s">
        <v>2506</v>
      </c>
      <c r="D2320" s="3" t="s">
        <v>2180</v>
      </c>
      <c r="G2320" s="21">
        <v>7149</v>
      </c>
      <c r="H2320" s="21" t="s">
        <v>4619</v>
      </c>
    </row>
    <row r="2321" spans="1:8" x14ac:dyDescent="0.2">
      <c r="A2321" s="3">
        <v>7137</v>
      </c>
      <c r="B2321" s="3" t="s">
        <v>2507</v>
      </c>
      <c r="C2321" s="3" t="s">
        <v>2506</v>
      </c>
      <c r="D2321" s="3" t="s">
        <v>2180</v>
      </c>
      <c r="G2321" s="21">
        <v>7151</v>
      </c>
      <c r="H2321" s="21" t="s">
        <v>4621</v>
      </c>
    </row>
    <row r="2322" spans="1:8" x14ac:dyDescent="0.2">
      <c r="A2322" s="3">
        <v>7138</v>
      </c>
      <c r="B2322" s="3" t="s">
        <v>2508</v>
      </c>
      <c r="C2322" s="3" t="s">
        <v>2506</v>
      </c>
      <c r="D2322" s="3" t="s">
        <v>2180</v>
      </c>
      <c r="G2322" s="21">
        <v>7152</v>
      </c>
      <c r="H2322" s="21" t="s">
        <v>4621</v>
      </c>
    </row>
    <row r="2323" spans="1:8" x14ac:dyDescent="0.2">
      <c r="A2323" s="3">
        <v>5000</v>
      </c>
      <c r="B2323" s="3" t="s">
        <v>2509</v>
      </c>
      <c r="C2323" s="3" t="s">
        <v>2509</v>
      </c>
      <c r="D2323" s="3" t="s">
        <v>2510</v>
      </c>
      <c r="G2323" s="21">
        <v>7153</v>
      </c>
      <c r="H2323" s="21" t="s">
        <v>4619</v>
      </c>
    </row>
    <row r="2324" spans="1:8" x14ac:dyDescent="0.2">
      <c r="A2324" s="3">
        <v>5004</v>
      </c>
      <c r="B2324" s="3" t="s">
        <v>2509</v>
      </c>
      <c r="C2324" s="3" t="s">
        <v>2509</v>
      </c>
      <c r="D2324" s="3" t="s">
        <v>2510</v>
      </c>
      <c r="G2324" s="21">
        <v>7154</v>
      </c>
      <c r="H2324" s="21" t="s">
        <v>4619</v>
      </c>
    </row>
    <row r="2325" spans="1:8" x14ac:dyDescent="0.2">
      <c r="A2325" s="3">
        <v>5032</v>
      </c>
      <c r="B2325" s="3" t="s">
        <v>2511</v>
      </c>
      <c r="C2325" s="3" t="s">
        <v>2509</v>
      </c>
      <c r="D2325" s="3" t="s">
        <v>2510</v>
      </c>
      <c r="G2325" s="21">
        <v>7155</v>
      </c>
      <c r="H2325" s="21" t="s">
        <v>4619</v>
      </c>
    </row>
    <row r="2326" spans="1:8" x14ac:dyDescent="0.2">
      <c r="A2326" s="3">
        <v>5023</v>
      </c>
      <c r="B2326" s="3" t="s">
        <v>2512</v>
      </c>
      <c r="C2326" s="3" t="s">
        <v>2512</v>
      </c>
      <c r="D2326" s="3" t="s">
        <v>2510</v>
      </c>
      <c r="G2326" s="21">
        <v>7156</v>
      </c>
      <c r="H2326" s="21" t="s">
        <v>4621</v>
      </c>
    </row>
    <row r="2327" spans="1:8" x14ac:dyDescent="0.2">
      <c r="A2327" s="3">
        <v>5033</v>
      </c>
      <c r="B2327" s="3" t="s">
        <v>2513</v>
      </c>
      <c r="C2327" s="3" t="s">
        <v>2514</v>
      </c>
      <c r="D2327" s="3" t="s">
        <v>2510</v>
      </c>
      <c r="G2327" s="21">
        <v>7157</v>
      </c>
      <c r="H2327" s="21" t="s">
        <v>4619</v>
      </c>
    </row>
    <row r="2328" spans="1:8" x14ac:dyDescent="0.2">
      <c r="A2328" s="3">
        <v>5025</v>
      </c>
      <c r="B2328" s="3" t="s">
        <v>2515</v>
      </c>
      <c r="C2328" s="3" t="s">
        <v>2516</v>
      </c>
      <c r="D2328" s="3" t="s">
        <v>2510</v>
      </c>
      <c r="G2328" s="21">
        <v>7158</v>
      </c>
      <c r="H2328" s="21" t="s">
        <v>4619</v>
      </c>
    </row>
    <row r="2329" spans="1:8" x14ac:dyDescent="0.2">
      <c r="A2329" s="3">
        <v>5026</v>
      </c>
      <c r="B2329" s="3" t="s">
        <v>2516</v>
      </c>
      <c r="C2329" s="3" t="s">
        <v>2516</v>
      </c>
      <c r="D2329" s="3" t="s">
        <v>2510</v>
      </c>
      <c r="G2329" s="21">
        <v>7159</v>
      </c>
      <c r="H2329" s="21" t="s">
        <v>4619</v>
      </c>
    </row>
    <row r="2330" spans="1:8" x14ac:dyDescent="0.2">
      <c r="A2330" s="3">
        <v>5017</v>
      </c>
      <c r="B2330" s="3" t="s">
        <v>2517</v>
      </c>
      <c r="C2330" s="3" t="s">
        <v>2518</v>
      </c>
      <c r="D2330" s="3" t="s">
        <v>2510</v>
      </c>
      <c r="G2330" s="21">
        <v>7162</v>
      </c>
      <c r="H2330" s="21" t="s">
        <v>4619</v>
      </c>
    </row>
    <row r="2331" spans="1:8" x14ac:dyDescent="0.2">
      <c r="A2331" s="3">
        <v>5018</v>
      </c>
      <c r="B2331" s="3" t="s">
        <v>2519</v>
      </c>
      <c r="C2331" s="3" t="s">
        <v>2518</v>
      </c>
      <c r="D2331" s="3" t="s">
        <v>2510</v>
      </c>
      <c r="G2331" s="21">
        <v>7163</v>
      </c>
      <c r="H2331" s="21" t="s">
        <v>4619</v>
      </c>
    </row>
    <row r="2332" spans="1:8" x14ac:dyDescent="0.2">
      <c r="A2332" s="3">
        <v>5722</v>
      </c>
      <c r="B2332" s="3" t="s">
        <v>2520</v>
      </c>
      <c r="C2332" s="3" t="s">
        <v>2520</v>
      </c>
      <c r="D2332" s="3" t="s">
        <v>2510</v>
      </c>
      <c r="G2332" s="21">
        <v>7164</v>
      </c>
      <c r="H2332" s="21" t="s">
        <v>4619</v>
      </c>
    </row>
    <row r="2333" spans="1:8" x14ac:dyDescent="0.2">
      <c r="A2333" s="3">
        <v>5042</v>
      </c>
      <c r="B2333" s="3" t="s">
        <v>2521</v>
      </c>
      <c r="C2333" s="3" t="s">
        <v>2521</v>
      </c>
      <c r="D2333" s="3" t="s">
        <v>2510</v>
      </c>
      <c r="G2333" s="21">
        <v>7165</v>
      </c>
      <c r="H2333" s="21" t="s">
        <v>4619</v>
      </c>
    </row>
    <row r="2334" spans="1:8" x14ac:dyDescent="0.2">
      <c r="A2334" s="3">
        <v>5022</v>
      </c>
      <c r="B2334" s="3" t="s">
        <v>2522</v>
      </c>
      <c r="C2334" s="3" t="s">
        <v>2523</v>
      </c>
      <c r="D2334" s="3" t="s">
        <v>2510</v>
      </c>
      <c r="G2334" s="21">
        <v>7166</v>
      </c>
      <c r="H2334" s="21" t="s">
        <v>4619</v>
      </c>
    </row>
    <row r="2335" spans="1:8" x14ac:dyDescent="0.2">
      <c r="A2335" s="3">
        <v>5024</v>
      </c>
      <c r="B2335" s="3" t="s">
        <v>2523</v>
      </c>
      <c r="C2335" s="3" t="s">
        <v>2523</v>
      </c>
      <c r="D2335" s="3" t="s">
        <v>2510</v>
      </c>
      <c r="G2335" s="21">
        <v>7167</v>
      </c>
      <c r="H2335" s="21" t="s">
        <v>4619</v>
      </c>
    </row>
    <row r="2336" spans="1:8" x14ac:dyDescent="0.2">
      <c r="A2336" s="3">
        <v>5037</v>
      </c>
      <c r="B2336" s="3" t="s">
        <v>2524</v>
      </c>
      <c r="C2336" s="3" t="s">
        <v>2524</v>
      </c>
      <c r="D2336" s="3" t="s">
        <v>2510</v>
      </c>
      <c r="G2336" s="21">
        <v>7168</v>
      </c>
      <c r="H2336" s="21" t="s">
        <v>4619</v>
      </c>
    </row>
    <row r="2337" spans="1:8" x14ac:dyDescent="0.2">
      <c r="A2337" s="3">
        <v>5036</v>
      </c>
      <c r="B2337" s="3" t="s">
        <v>2525</v>
      </c>
      <c r="C2337" s="3" t="s">
        <v>2525</v>
      </c>
      <c r="D2337" s="3" t="s">
        <v>2510</v>
      </c>
      <c r="G2337" s="21">
        <v>7172</v>
      </c>
      <c r="H2337" s="21" t="s">
        <v>4619</v>
      </c>
    </row>
    <row r="2338" spans="1:8" x14ac:dyDescent="0.2">
      <c r="A2338" s="3">
        <v>5034</v>
      </c>
      <c r="B2338" s="3" t="s">
        <v>2526</v>
      </c>
      <c r="C2338" s="3" t="s">
        <v>2526</v>
      </c>
      <c r="D2338" s="3" t="s">
        <v>2510</v>
      </c>
      <c r="G2338" s="21">
        <v>7173</v>
      </c>
      <c r="H2338" s="21" t="s">
        <v>4619</v>
      </c>
    </row>
    <row r="2339" spans="1:8" x14ac:dyDescent="0.2">
      <c r="A2339" s="3">
        <v>5035</v>
      </c>
      <c r="B2339" s="3" t="s">
        <v>2527</v>
      </c>
      <c r="C2339" s="3" t="s">
        <v>2527</v>
      </c>
      <c r="D2339" s="3" t="s">
        <v>2510</v>
      </c>
      <c r="G2339" s="21">
        <v>7174</v>
      </c>
      <c r="H2339" s="21" t="s">
        <v>4619</v>
      </c>
    </row>
    <row r="2340" spans="1:8" x14ac:dyDescent="0.2">
      <c r="A2340" s="3">
        <v>5400</v>
      </c>
      <c r="B2340" s="3" t="s">
        <v>2528</v>
      </c>
      <c r="C2340" s="3" t="s">
        <v>2528</v>
      </c>
      <c r="D2340" s="3" t="s">
        <v>2510</v>
      </c>
      <c r="G2340" s="21">
        <v>7175</v>
      </c>
      <c r="H2340" s="21" t="s">
        <v>4619</v>
      </c>
    </row>
    <row r="2341" spans="1:8" x14ac:dyDescent="0.2">
      <c r="A2341" s="3">
        <v>5404</v>
      </c>
      <c r="B2341" s="3" t="s">
        <v>2528</v>
      </c>
      <c r="C2341" s="3" t="s">
        <v>2528</v>
      </c>
      <c r="D2341" s="3" t="s">
        <v>2510</v>
      </c>
      <c r="G2341" s="21">
        <v>7176</v>
      </c>
      <c r="H2341" s="21" t="s">
        <v>4619</v>
      </c>
    </row>
    <row r="2342" spans="1:8" x14ac:dyDescent="0.2">
      <c r="A2342" s="3">
        <v>5405</v>
      </c>
      <c r="B2342" s="3" t="s">
        <v>2529</v>
      </c>
      <c r="C2342" s="3" t="s">
        <v>2528</v>
      </c>
      <c r="D2342" s="3" t="s">
        <v>2510</v>
      </c>
      <c r="G2342" s="21">
        <v>7180</v>
      </c>
      <c r="H2342" s="21" t="s">
        <v>4619</v>
      </c>
    </row>
    <row r="2343" spans="1:8" x14ac:dyDescent="0.2">
      <c r="A2343" s="3">
        <v>5406</v>
      </c>
      <c r="B2343" s="3" t="s">
        <v>2530</v>
      </c>
      <c r="C2343" s="3" t="s">
        <v>2528</v>
      </c>
      <c r="D2343" s="3" t="s">
        <v>2510</v>
      </c>
      <c r="G2343" s="21">
        <v>7182</v>
      </c>
      <c r="H2343" s="21" t="s">
        <v>4619</v>
      </c>
    </row>
    <row r="2344" spans="1:8" x14ac:dyDescent="0.2">
      <c r="A2344" s="3">
        <v>5454</v>
      </c>
      <c r="B2344" s="3" t="s">
        <v>2531</v>
      </c>
      <c r="C2344" s="3" t="s">
        <v>2531</v>
      </c>
      <c r="D2344" s="3" t="s">
        <v>2510</v>
      </c>
      <c r="G2344" s="21">
        <v>7183</v>
      </c>
      <c r="H2344" s="21" t="s">
        <v>4619</v>
      </c>
    </row>
    <row r="2345" spans="1:8" x14ac:dyDescent="0.2">
      <c r="A2345" s="3">
        <v>8962</v>
      </c>
      <c r="B2345" s="3" t="s">
        <v>2532</v>
      </c>
      <c r="C2345" s="3" t="s">
        <v>2532</v>
      </c>
      <c r="D2345" s="3" t="s">
        <v>2510</v>
      </c>
      <c r="G2345" s="21">
        <v>7184</v>
      </c>
      <c r="H2345" s="21" t="s">
        <v>4619</v>
      </c>
    </row>
    <row r="2346" spans="1:8" x14ac:dyDescent="0.2">
      <c r="A2346" s="3">
        <v>5413</v>
      </c>
      <c r="B2346" s="3" t="s">
        <v>2533</v>
      </c>
      <c r="C2346" s="3" t="s">
        <v>2534</v>
      </c>
      <c r="D2346" s="3" t="s">
        <v>2510</v>
      </c>
      <c r="G2346" s="21">
        <v>7185</v>
      </c>
      <c r="H2346" s="21" t="s">
        <v>4619</v>
      </c>
    </row>
    <row r="2347" spans="1:8" x14ac:dyDescent="0.2">
      <c r="A2347" s="3">
        <v>5408</v>
      </c>
      <c r="B2347" s="3" t="s">
        <v>2535</v>
      </c>
      <c r="C2347" s="3" t="s">
        <v>2535</v>
      </c>
      <c r="D2347" s="3" t="s">
        <v>2510</v>
      </c>
      <c r="G2347" s="21">
        <v>7186</v>
      </c>
      <c r="H2347" s="21" t="s">
        <v>4619</v>
      </c>
    </row>
    <row r="2348" spans="1:8" x14ac:dyDescent="0.2">
      <c r="A2348" s="3">
        <v>5442</v>
      </c>
      <c r="B2348" s="3" t="s">
        <v>2536</v>
      </c>
      <c r="C2348" s="3" t="s">
        <v>2536</v>
      </c>
      <c r="D2348" s="3" t="s">
        <v>2510</v>
      </c>
      <c r="G2348" s="21">
        <v>7187</v>
      </c>
      <c r="H2348" s="21" t="s">
        <v>4619</v>
      </c>
    </row>
    <row r="2349" spans="1:8" x14ac:dyDescent="0.2">
      <c r="A2349" s="3">
        <v>5423</v>
      </c>
      <c r="B2349" s="3" t="s">
        <v>2537</v>
      </c>
      <c r="C2349" s="3" t="s">
        <v>2537</v>
      </c>
      <c r="D2349" s="3" t="s">
        <v>2510</v>
      </c>
      <c r="G2349" s="21">
        <v>7188</v>
      </c>
      <c r="H2349" s="21" t="s">
        <v>4619</v>
      </c>
    </row>
    <row r="2350" spans="1:8" x14ac:dyDescent="0.2">
      <c r="A2350" s="3">
        <v>5412</v>
      </c>
      <c r="B2350" s="3" t="s">
        <v>2538</v>
      </c>
      <c r="C2350" s="3" t="s">
        <v>2538</v>
      </c>
      <c r="D2350" s="3" t="s">
        <v>2510</v>
      </c>
      <c r="G2350" s="21">
        <v>7189</v>
      </c>
      <c r="H2350" s="21" t="s">
        <v>4619</v>
      </c>
    </row>
    <row r="2351" spans="1:8" x14ac:dyDescent="0.2">
      <c r="A2351" s="3">
        <v>5412</v>
      </c>
      <c r="B2351" s="3" t="s">
        <v>2539</v>
      </c>
      <c r="C2351" s="3" t="s">
        <v>2538</v>
      </c>
      <c r="D2351" s="3" t="s">
        <v>2510</v>
      </c>
      <c r="G2351" s="21">
        <v>7202</v>
      </c>
      <c r="H2351" s="21" t="s">
        <v>4621</v>
      </c>
    </row>
    <row r="2352" spans="1:8" x14ac:dyDescent="0.2">
      <c r="A2352" s="3">
        <v>8956</v>
      </c>
      <c r="B2352" s="3" t="s">
        <v>2540</v>
      </c>
      <c r="C2352" s="3" t="s">
        <v>2540</v>
      </c>
      <c r="D2352" s="3" t="s">
        <v>2510</v>
      </c>
      <c r="G2352" s="21">
        <v>7203</v>
      </c>
      <c r="H2352" s="21" t="s">
        <v>4621</v>
      </c>
    </row>
    <row r="2353" spans="1:8" x14ac:dyDescent="0.2">
      <c r="A2353" s="3">
        <v>5444</v>
      </c>
      <c r="B2353" s="3" t="s">
        <v>2541</v>
      </c>
      <c r="C2353" s="3" t="s">
        <v>2541</v>
      </c>
      <c r="D2353" s="3" t="s">
        <v>2510</v>
      </c>
      <c r="G2353" s="21">
        <v>7204</v>
      </c>
      <c r="H2353" s="21" t="s">
        <v>4621</v>
      </c>
    </row>
    <row r="2354" spans="1:8" x14ac:dyDescent="0.2">
      <c r="A2354" s="3">
        <v>5506</v>
      </c>
      <c r="B2354" s="3" t="s">
        <v>2542</v>
      </c>
      <c r="C2354" s="3" t="s">
        <v>2542</v>
      </c>
      <c r="D2354" s="3" t="s">
        <v>2510</v>
      </c>
      <c r="G2354" s="21">
        <v>7205</v>
      </c>
      <c r="H2354" s="21" t="s">
        <v>4621</v>
      </c>
    </row>
    <row r="2355" spans="1:8" x14ac:dyDescent="0.2">
      <c r="A2355" s="3">
        <v>5507</v>
      </c>
      <c r="B2355" s="3" t="s">
        <v>2543</v>
      </c>
      <c r="C2355" s="3" t="s">
        <v>2543</v>
      </c>
      <c r="D2355" s="3" t="s">
        <v>2510</v>
      </c>
      <c r="G2355" s="21">
        <v>7206</v>
      </c>
      <c r="H2355" s="21" t="s">
        <v>4621</v>
      </c>
    </row>
    <row r="2356" spans="1:8" x14ac:dyDescent="0.2">
      <c r="A2356" s="3">
        <v>5432</v>
      </c>
      <c r="B2356" s="3" t="s">
        <v>2544</v>
      </c>
      <c r="C2356" s="3" t="s">
        <v>2544</v>
      </c>
      <c r="D2356" s="3" t="s">
        <v>2510</v>
      </c>
      <c r="G2356" s="21">
        <v>7208</v>
      </c>
      <c r="H2356" s="21" t="s">
        <v>4621</v>
      </c>
    </row>
    <row r="2357" spans="1:8" x14ac:dyDescent="0.2">
      <c r="A2357" s="3">
        <v>5443</v>
      </c>
      <c r="B2357" s="3" t="s">
        <v>2545</v>
      </c>
      <c r="C2357" s="3" t="s">
        <v>2545</v>
      </c>
      <c r="D2357" s="3" t="s">
        <v>2510</v>
      </c>
      <c r="G2357" s="21">
        <v>7212</v>
      </c>
      <c r="H2357" s="21" t="s">
        <v>4621</v>
      </c>
    </row>
    <row r="2358" spans="1:8" x14ac:dyDescent="0.2">
      <c r="A2358" s="3">
        <v>5452</v>
      </c>
      <c r="B2358" s="3" t="s">
        <v>2546</v>
      </c>
      <c r="C2358" s="3" t="s">
        <v>2546</v>
      </c>
      <c r="D2358" s="3" t="s">
        <v>2510</v>
      </c>
      <c r="G2358" s="21">
        <v>7213</v>
      </c>
      <c r="H2358" s="21" t="s">
        <v>4621</v>
      </c>
    </row>
    <row r="2359" spans="1:8" x14ac:dyDescent="0.2">
      <c r="A2359" s="3">
        <v>5415</v>
      </c>
      <c r="B2359" s="3" t="s">
        <v>2547</v>
      </c>
      <c r="C2359" s="3" t="s">
        <v>2548</v>
      </c>
      <c r="D2359" s="3" t="s">
        <v>2510</v>
      </c>
      <c r="G2359" s="21">
        <v>7214</v>
      </c>
      <c r="H2359" s="21" t="s">
        <v>4621</v>
      </c>
    </row>
    <row r="2360" spans="1:8" x14ac:dyDescent="0.2">
      <c r="A2360" s="3">
        <v>5415</v>
      </c>
      <c r="B2360" s="3" t="s">
        <v>2549</v>
      </c>
      <c r="C2360" s="3" t="s">
        <v>2548</v>
      </c>
      <c r="D2360" s="3" t="s">
        <v>2510</v>
      </c>
      <c r="G2360" s="21">
        <v>7215</v>
      </c>
      <c r="H2360" s="21" t="s">
        <v>4621</v>
      </c>
    </row>
    <row r="2361" spans="1:8" x14ac:dyDescent="0.2">
      <c r="A2361" s="3">
        <v>5415</v>
      </c>
      <c r="B2361" s="3" t="s">
        <v>2550</v>
      </c>
      <c r="C2361" s="3" t="s">
        <v>2548</v>
      </c>
      <c r="D2361" s="3" t="s">
        <v>2510</v>
      </c>
      <c r="G2361" s="21">
        <v>7220</v>
      </c>
      <c r="H2361" s="21" t="s">
        <v>4621</v>
      </c>
    </row>
    <row r="2362" spans="1:8" x14ac:dyDescent="0.2">
      <c r="A2362" s="3">
        <v>5416</v>
      </c>
      <c r="B2362" s="3" t="s">
        <v>2551</v>
      </c>
      <c r="C2362" s="3" t="s">
        <v>2548</v>
      </c>
      <c r="D2362" s="3" t="s">
        <v>2510</v>
      </c>
      <c r="G2362" s="21">
        <v>7222</v>
      </c>
      <c r="H2362" s="21" t="s">
        <v>4621</v>
      </c>
    </row>
    <row r="2363" spans="1:8" x14ac:dyDescent="0.2">
      <c r="A2363" s="3">
        <v>5453</v>
      </c>
      <c r="B2363" s="3" t="s">
        <v>2552</v>
      </c>
      <c r="C2363" s="3" t="s">
        <v>2552</v>
      </c>
      <c r="D2363" s="3" t="s">
        <v>2510</v>
      </c>
      <c r="G2363" s="21">
        <v>7223</v>
      </c>
      <c r="H2363" s="21" t="s">
        <v>4621</v>
      </c>
    </row>
    <row r="2364" spans="1:8" x14ac:dyDescent="0.2">
      <c r="A2364" s="3">
        <v>8957</v>
      </c>
      <c r="B2364" s="3" t="s">
        <v>2553</v>
      </c>
      <c r="C2364" s="3" t="s">
        <v>2553</v>
      </c>
      <c r="D2364" s="3" t="s">
        <v>2510</v>
      </c>
      <c r="G2364" s="21">
        <v>7224</v>
      </c>
      <c r="H2364" s="21" t="s">
        <v>4621</v>
      </c>
    </row>
    <row r="2365" spans="1:8" x14ac:dyDescent="0.2">
      <c r="A2365" s="3">
        <v>5608</v>
      </c>
      <c r="B2365" s="3" t="s">
        <v>2554</v>
      </c>
      <c r="C2365" s="3" t="s">
        <v>2555</v>
      </c>
      <c r="D2365" s="3" t="s">
        <v>2510</v>
      </c>
      <c r="G2365" s="21">
        <v>7226</v>
      </c>
      <c r="H2365" s="21" t="s">
        <v>4622</v>
      </c>
    </row>
    <row r="2366" spans="1:8" x14ac:dyDescent="0.2">
      <c r="A2366" s="3">
        <v>5300</v>
      </c>
      <c r="B2366" s="3" t="s">
        <v>2556</v>
      </c>
      <c r="C2366" s="3" t="s">
        <v>2556</v>
      </c>
      <c r="D2366" s="3" t="s">
        <v>2510</v>
      </c>
      <c r="G2366" s="21">
        <v>7228</v>
      </c>
      <c r="H2366" s="21" t="s">
        <v>4621</v>
      </c>
    </row>
    <row r="2367" spans="1:8" x14ac:dyDescent="0.2">
      <c r="A2367" s="3">
        <v>5301</v>
      </c>
      <c r="B2367" s="3" t="s">
        <v>2557</v>
      </c>
      <c r="C2367" s="3" t="s">
        <v>2558</v>
      </c>
      <c r="D2367" s="3" t="s">
        <v>2510</v>
      </c>
      <c r="G2367" s="21">
        <v>7231</v>
      </c>
      <c r="H2367" s="21" t="s">
        <v>4621</v>
      </c>
    </row>
    <row r="2368" spans="1:8" x14ac:dyDescent="0.2">
      <c r="A2368" s="3">
        <v>5417</v>
      </c>
      <c r="B2368" s="3" t="s">
        <v>2558</v>
      </c>
      <c r="C2368" s="3" t="s">
        <v>2558</v>
      </c>
      <c r="D2368" s="3" t="s">
        <v>2510</v>
      </c>
      <c r="G2368" s="21">
        <v>7232</v>
      </c>
      <c r="H2368" s="21" t="s">
        <v>4621</v>
      </c>
    </row>
    <row r="2369" spans="1:8" x14ac:dyDescent="0.2">
      <c r="A2369" s="3">
        <v>5430</v>
      </c>
      <c r="B2369" s="3" t="s">
        <v>2559</v>
      </c>
      <c r="C2369" s="3" t="s">
        <v>2559</v>
      </c>
      <c r="D2369" s="3" t="s">
        <v>2510</v>
      </c>
      <c r="G2369" s="21">
        <v>7233</v>
      </c>
      <c r="H2369" s="21" t="s">
        <v>4621</v>
      </c>
    </row>
    <row r="2370" spans="1:8" x14ac:dyDescent="0.2">
      <c r="A2370" s="3">
        <v>5512</v>
      </c>
      <c r="B2370" s="3" t="s">
        <v>2560</v>
      </c>
      <c r="C2370" s="3" t="s">
        <v>2560</v>
      </c>
      <c r="D2370" s="3" t="s">
        <v>2510</v>
      </c>
      <c r="G2370" s="21">
        <v>7235</v>
      </c>
      <c r="H2370" s="21" t="s">
        <v>4621</v>
      </c>
    </row>
    <row r="2371" spans="1:8" x14ac:dyDescent="0.2">
      <c r="A2371" s="3">
        <v>5303</v>
      </c>
      <c r="B2371" s="3" t="s">
        <v>2561</v>
      </c>
      <c r="C2371" s="3" t="s">
        <v>2561</v>
      </c>
      <c r="D2371" s="3" t="s">
        <v>2510</v>
      </c>
      <c r="G2371" s="21">
        <v>7240</v>
      </c>
      <c r="H2371" s="21" t="s">
        <v>4621</v>
      </c>
    </row>
    <row r="2372" spans="1:8" x14ac:dyDescent="0.2">
      <c r="A2372" s="3">
        <v>5436</v>
      </c>
      <c r="B2372" s="3" t="s">
        <v>2562</v>
      </c>
      <c r="C2372" s="3" t="s">
        <v>2562</v>
      </c>
      <c r="D2372" s="3" t="s">
        <v>2510</v>
      </c>
      <c r="G2372" s="21">
        <v>7241</v>
      </c>
      <c r="H2372" s="21" t="s">
        <v>4621</v>
      </c>
    </row>
    <row r="2373" spans="1:8" x14ac:dyDescent="0.2">
      <c r="A2373" s="3">
        <v>8109</v>
      </c>
      <c r="B2373" s="3" t="s">
        <v>2563</v>
      </c>
      <c r="C2373" s="3" t="s">
        <v>2562</v>
      </c>
      <c r="D2373" s="3" t="s">
        <v>2510</v>
      </c>
      <c r="G2373" s="21">
        <v>7242</v>
      </c>
      <c r="H2373" s="21" t="s">
        <v>4621</v>
      </c>
    </row>
    <row r="2374" spans="1:8" x14ac:dyDescent="0.2">
      <c r="A2374" s="3">
        <v>5420</v>
      </c>
      <c r="B2374" s="3" t="s">
        <v>2564</v>
      </c>
      <c r="C2374" s="3" t="s">
        <v>2564</v>
      </c>
      <c r="D2374" s="3" t="s">
        <v>2510</v>
      </c>
      <c r="G2374" s="21">
        <v>7243</v>
      </c>
      <c r="H2374" s="21" t="s">
        <v>4622</v>
      </c>
    </row>
    <row r="2375" spans="1:8" x14ac:dyDescent="0.2">
      <c r="A2375" s="3">
        <v>8905</v>
      </c>
      <c r="B2375" s="3" t="s">
        <v>2565</v>
      </c>
      <c r="C2375" s="3" t="s">
        <v>2566</v>
      </c>
      <c r="D2375" s="3" t="s">
        <v>2510</v>
      </c>
      <c r="G2375" s="21">
        <v>7244</v>
      </c>
      <c r="H2375" s="21" t="s">
        <v>4622</v>
      </c>
    </row>
    <row r="2376" spans="1:8" x14ac:dyDescent="0.2">
      <c r="A2376" s="3">
        <v>8965</v>
      </c>
      <c r="B2376" s="3" t="s">
        <v>2567</v>
      </c>
      <c r="C2376" s="3" t="s">
        <v>2567</v>
      </c>
      <c r="D2376" s="3" t="s">
        <v>2510</v>
      </c>
      <c r="G2376" s="21">
        <v>7245</v>
      </c>
      <c r="H2376" s="21" t="s">
        <v>4622</v>
      </c>
    </row>
    <row r="2377" spans="1:8" x14ac:dyDescent="0.2">
      <c r="A2377" s="3">
        <v>5620</v>
      </c>
      <c r="B2377" s="3" t="s">
        <v>2568</v>
      </c>
      <c r="C2377" s="3" t="s">
        <v>2569</v>
      </c>
      <c r="D2377" s="3" t="s">
        <v>2510</v>
      </c>
      <c r="G2377" s="21">
        <v>7246</v>
      </c>
      <c r="H2377" s="21" t="s">
        <v>4622</v>
      </c>
    </row>
    <row r="2378" spans="1:8" x14ac:dyDescent="0.2">
      <c r="A2378" s="3">
        <v>5626</v>
      </c>
      <c r="B2378" s="3" t="s">
        <v>2570</v>
      </c>
      <c r="C2378" s="3" t="s">
        <v>2569</v>
      </c>
      <c r="D2378" s="3" t="s">
        <v>2510</v>
      </c>
      <c r="G2378" s="21">
        <v>7247</v>
      </c>
      <c r="H2378" s="21" t="s">
        <v>4621</v>
      </c>
    </row>
    <row r="2379" spans="1:8" x14ac:dyDescent="0.2">
      <c r="A2379" s="3">
        <v>5619</v>
      </c>
      <c r="B2379" s="3" t="s">
        <v>2571</v>
      </c>
      <c r="C2379" s="3" t="s">
        <v>2572</v>
      </c>
      <c r="D2379" s="3" t="s">
        <v>2510</v>
      </c>
      <c r="G2379" s="21">
        <v>7249</v>
      </c>
      <c r="H2379" s="21" t="s">
        <v>4621</v>
      </c>
    </row>
    <row r="2380" spans="1:8" x14ac:dyDescent="0.2">
      <c r="A2380" s="3">
        <v>5605</v>
      </c>
      <c r="B2380" s="3" t="s">
        <v>2573</v>
      </c>
      <c r="C2380" s="3" t="s">
        <v>2573</v>
      </c>
      <c r="D2380" s="3" t="s">
        <v>2510</v>
      </c>
      <c r="G2380" s="21">
        <v>7250</v>
      </c>
      <c r="H2380" s="21" t="s">
        <v>4622</v>
      </c>
    </row>
    <row r="2381" spans="1:8" x14ac:dyDescent="0.2">
      <c r="A2381" s="3">
        <v>5445</v>
      </c>
      <c r="B2381" s="3" t="s">
        <v>2574</v>
      </c>
      <c r="C2381" s="3" t="s">
        <v>2574</v>
      </c>
      <c r="D2381" s="3" t="s">
        <v>2510</v>
      </c>
      <c r="G2381" s="21">
        <v>7252</v>
      </c>
      <c r="H2381" s="21" t="s">
        <v>4622</v>
      </c>
    </row>
    <row r="2382" spans="1:8" x14ac:dyDescent="0.2">
      <c r="A2382" s="3">
        <v>5525</v>
      </c>
      <c r="B2382" s="3" t="s">
        <v>2575</v>
      </c>
      <c r="C2382" s="3" t="s">
        <v>2575</v>
      </c>
      <c r="D2382" s="3" t="s">
        <v>2510</v>
      </c>
      <c r="G2382" s="21">
        <v>7260</v>
      </c>
      <c r="H2382" s="21" t="s">
        <v>4622</v>
      </c>
    </row>
    <row r="2383" spans="1:8" x14ac:dyDescent="0.2">
      <c r="A2383" s="3">
        <v>5607</v>
      </c>
      <c r="B2383" s="3" t="s">
        <v>2576</v>
      </c>
      <c r="C2383" s="3" t="s">
        <v>2576</v>
      </c>
      <c r="D2383" s="3" t="s">
        <v>2510</v>
      </c>
      <c r="G2383" s="21">
        <v>7265</v>
      </c>
      <c r="H2383" s="21" t="s">
        <v>4622</v>
      </c>
    </row>
    <row r="2384" spans="1:8" x14ac:dyDescent="0.2">
      <c r="A2384" s="3">
        <v>8916</v>
      </c>
      <c r="B2384" s="3" t="s">
        <v>2577</v>
      </c>
      <c r="C2384" s="3" t="s">
        <v>2577</v>
      </c>
      <c r="D2384" s="3" t="s">
        <v>2510</v>
      </c>
      <c r="G2384" s="21">
        <v>7270</v>
      </c>
      <c r="H2384" s="21" t="s">
        <v>4622</v>
      </c>
    </row>
    <row r="2385" spans="1:8" x14ac:dyDescent="0.2">
      <c r="A2385" s="3">
        <v>5524</v>
      </c>
      <c r="B2385" s="3" t="s">
        <v>2578</v>
      </c>
      <c r="C2385" s="3" t="s">
        <v>2579</v>
      </c>
      <c r="D2385" s="3" t="s">
        <v>2510</v>
      </c>
      <c r="G2385" s="21">
        <v>7272</v>
      </c>
      <c r="H2385" s="21" t="s">
        <v>4622</v>
      </c>
    </row>
    <row r="2386" spans="1:8" x14ac:dyDescent="0.2">
      <c r="A2386" s="3">
        <v>5524</v>
      </c>
      <c r="B2386" s="3" t="s">
        <v>2580</v>
      </c>
      <c r="C2386" s="3" t="s">
        <v>2579</v>
      </c>
      <c r="D2386" s="3" t="s">
        <v>2510</v>
      </c>
      <c r="G2386" s="21">
        <v>7276</v>
      </c>
      <c r="H2386" s="21" t="s">
        <v>4622</v>
      </c>
    </row>
    <row r="2387" spans="1:8" x14ac:dyDescent="0.2">
      <c r="A2387" s="3">
        <v>8917</v>
      </c>
      <c r="B2387" s="3" t="s">
        <v>2581</v>
      </c>
      <c r="C2387" s="3" t="s">
        <v>2581</v>
      </c>
      <c r="D2387" s="3" t="s">
        <v>2510</v>
      </c>
      <c r="G2387" s="21">
        <v>7277</v>
      </c>
      <c r="H2387" s="21" t="s">
        <v>4622</v>
      </c>
    </row>
    <row r="2388" spans="1:8" x14ac:dyDescent="0.2">
      <c r="A2388" s="3">
        <v>8966</v>
      </c>
      <c r="B2388" s="3" t="s">
        <v>2582</v>
      </c>
      <c r="C2388" s="3" t="s">
        <v>2582</v>
      </c>
      <c r="D2388" s="3" t="s">
        <v>2510</v>
      </c>
      <c r="G2388" s="21">
        <v>7278</v>
      </c>
      <c r="H2388" s="21" t="s">
        <v>4622</v>
      </c>
    </row>
    <row r="2389" spans="1:8" x14ac:dyDescent="0.2">
      <c r="A2389" s="3">
        <v>8964</v>
      </c>
      <c r="B2389" s="3" t="s">
        <v>2583</v>
      </c>
      <c r="C2389" s="3" t="s">
        <v>2584</v>
      </c>
      <c r="D2389" s="3" t="s">
        <v>2510</v>
      </c>
      <c r="G2389" s="21">
        <v>7302</v>
      </c>
      <c r="H2389" s="21" t="s">
        <v>4621</v>
      </c>
    </row>
    <row r="2390" spans="1:8" x14ac:dyDescent="0.2">
      <c r="A2390" s="3">
        <v>5614</v>
      </c>
      <c r="B2390" s="3" t="s">
        <v>2585</v>
      </c>
      <c r="C2390" s="3" t="s">
        <v>2585</v>
      </c>
      <c r="D2390" s="3" t="s">
        <v>2510</v>
      </c>
      <c r="G2390" s="21">
        <v>7303</v>
      </c>
      <c r="H2390" s="21" t="s">
        <v>4621</v>
      </c>
    </row>
    <row r="2391" spans="1:8" x14ac:dyDescent="0.2">
      <c r="A2391" s="3">
        <v>5522</v>
      </c>
      <c r="B2391" s="3" t="s">
        <v>2586</v>
      </c>
      <c r="C2391" s="3" t="s">
        <v>2586</v>
      </c>
      <c r="D2391" s="3" t="s">
        <v>2510</v>
      </c>
      <c r="G2391" s="21">
        <v>7304</v>
      </c>
      <c r="H2391" s="21" t="s">
        <v>4621</v>
      </c>
    </row>
    <row r="2392" spans="1:8" x14ac:dyDescent="0.2">
      <c r="A2392" s="3">
        <v>5619</v>
      </c>
      <c r="B2392" s="3" t="s">
        <v>2587</v>
      </c>
      <c r="C2392" s="3" t="s">
        <v>2587</v>
      </c>
      <c r="D2392" s="3" t="s">
        <v>2510</v>
      </c>
      <c r="G2392" s="21">
        <v>7306</v>
      </c>
      <c r="H2392" s="21" t="s">
        <v>4621</v>
      </c>
    </row>
    <row r="2393" spans="1:8" x14ac:dyDescent="0.2">
      <c r="A2393" s="3">
        <v>8918</v>
      </c>
      <c r="B2393" s="3" t="s">
        <v>2588</v>
      </c>
      <c r="C2393" s="3" t="s">
        <v>2588</v>
      </c>
      <c r="D2393" s="3" t="s">
        <v>2510</v>
      </c>
      <c r="G2393" s="21">
        <v>7307</v>
      </c>
      <c r="H2393" s="21" t="s">
        <v>4621</v>
      </c>
    </row>
    <row r="2394" spans="1:8" x14ac:dyDescent="0.2">
      <c r="A2394" s="3">
        <v>5612</v>
      </c>
      <c r="B2394" s="3" t="s">
        <v>2589</v>
      </c>
      <c r="C2394" s="3" t="s">
        <v>2589</v>
      </c>
      <c r="D2394" s="3" t="s">
        <v>2510</v>
      </c>
      <c r="G2394" s="21">
        <v>7310</v>
      </c>
      <c r="H2394" s="21" t="s">
        <v>4621</v>
      </c>
    </row>
    <row r="2395" spans="1:8" x14ac:dyDescent="0.2">
      <c r="A2395" s="3">
        <v>5613</v>
      </c>
      <c r="B2395" s="3" t="s">
        <v>2590</v>
      </c>
      <c r="C2395" s="3" t="s">
        <v>2589</v>
      </c>
      <c r="D2395" s="3" t="s">
        <v>2510</v>
      </c>
      <c r="G2395" s="21">
        <v>7312</v>
      </c>
      <c r="H2395" s="21" t="s">
        <v>4621</v>
      </c>
    </row>
    <row r="2396" spans="1:8" x14ac:dyDescent="0.2">
      <c r="A2396" s="3">
        <v>8967</v>
      </c>
      <c r="B2396" s="3" t="s">
        <v>2591</v>
      </c>
      <c r="C2396" s="3" t="s">
        <v>2591</v>
      </c>
      <c r="D2396" s="3" t="s">
        <v>2510</v>
      </c>
      <c r="G2396" s="21">
        <v>7313</v>
      </c>
      <c r="H2396" s="21" t="s">
        <v>4621</v>
      </c>
    </row>
    <row r="2397" spans="1:8" x14ac:dyDescent="0.2">
      <c r="A2397" s="3">
        <v>5610</v>
      </c>
      <c r="B2397" s="3" t="s">
        <v>2592</v>
      </c>
      <c r="C2397" s="3" t="s">
        <v>2593</v>
      </c>
      <c r="D2397" s="3" t="s">
        <v>2510</v>
      </c>
      <c r="G2397" s="21">
        <v>7314</v>
      </c>
      <c r="H2397" s="21" t="s">
        <v>4621</v>
      </c>
    </row>
    <row r="2398" spans="1:8" x14ac:dyDescent="0.2">
      <c r="A2398" s="3">
        <v>5611</v>
      </c>
      <c r="B2398" s="3" t="s">
        <v>2594</v>
      </c>
      <c r="C2398" s="3" t="s">
        <v>2593</v>
      </c>
      <c r="D2398" s="3" t="s">
        <v>2510</v>
      </c>
      <c r="G2398" s="21">
        <v>7315</v>
      </c>
      <c r="H2398" s="21" t="s">
        <v>4621</v>
      </c>
    </row>
    <row r="2399" spans="1:8" x14ac:dyDescent="0.2">
      <c r="A2399" s="3">
        <v>5621</v>
      </c>
      <c r="B2399" s="3" t="s">
        <v>2595</v>
      </c>
      <c r="C2399" s="3" t="s">
        <v>2595</v>
      </c>
      <c r="D2399" s="3" t="s">
        <v>2510</v>
      </c>
      <c r="G2399" s="21">
        <v>7317</v>
      </c>
      <c r="H2399" s="21" t="s">
        <v>4621</v>
      </c>
    </row>
    <row r="2400" spans="1:8" x14ac:dyDescent="0.2">
      <c r="A2400" s="3">
        <v>8905</v>
      </c>
      <c r="B2400" s="3" t="s">
        <v>2596</v>
      </c>
      <c r="C2400" s="3" t="s">
        <v>2596</v>
      </c>
      <c r="D2400" s="3" t="s">
        <v>2510</v>
      </c>
      <c r="G2400" s="21">
        <v>7320</v>
      </c>
      <c r="H2400" s="21" t="s">
        <v>4621</v>
      </c>
    </row>
    <row r="2401" spans="1:8" x14ac:dyDescent="0.2">
      <c r="A2401" s="3">
        <v>5105</v>
      </c>
      <c r="B2401" s="3" t="s">
        <v>2597</v>
      </c>
      <c r="C2401" s="3" t="s">
        <v>2597</v>
      </c>
      <c r="D2401" s="3" t="s">
        <v>2510</v>
      </c>
      <c r="G2401" s="21">
        <v>7323</v>
      </c>
      <c r="H2401" s="21" t="s">
        <v>4621</v>
      </c>
    </row>
    <row r="2402" spans="1:8" x14ac:dyDescent="0.2">
      <c r="A2402" s="3">
        <v>5242</v>
      </c>
      <c r="B2402" s="3" t="s">
        <v>2598</v>
      </c>
      <c r="C2402" s="3" t="s">
        <v>2598</v>
      </c>
      <c r="D2402" s="3" t="s">
        <v>2510</v>
      </c>
      <c r="G2402" s="21">
        <v>7324</v>
      </c>
      <c r="H2402" s="21" t="s">
        <v>4621</v>
      </c>
    </row>
    <row r="2403" spans="1:8" x14ac:dyDescent="0.2">
      <c r="A2403" s="3">
        <v>5244</v>
      </c>
      <c r="B2403" s="3" t="s">
        <v>2599</v>
      </c>
      <c r="C2403" s="3" t="s">
        <v>2599</v>
      </c>
      <c r="D2403" s="3" t="s">
        <v>2510</v>
      </c>
      <c r="G2403" s="21">
        <v>7325</v>
      </c>
      <c r="H2403" s="21" t="s">
        <v>4623</v>
      </c>
    </row>
    <row r="2404" spans="1:8" x14ac:dyDescent="0.2">
      <c r="A2404" s="3">
        <v>5116</v>
      </c>
      <c r="B2404" s="3" t="s">
        <v>2600</v>
      </c>
      <c r="C2404" s="3" t="s">
        <v>2601</v>
      </c>
      <c r="D2404" s="3" t="s">
        <v>2510</v>
      </c>
      <c r="G2404" s="21">
        <v>7326</v>
      </c>
      <c r="H2404" s="21" t="s">
        <v>4624</v>
      </c>
    </row>
    <row r="2405" spans="1:8" x14ac:dyDescent="0.2">
      <c r="A2405" s="3">
        <v>5200</v>
      </c>
      <c r="B2405" s="3" t="s">
        <v>2602</v>
      </c>
      <c r="C2405" s="3" t="s">
        <v>2601</v>
      </c>
      <c r="D2405" s="3" t="s">
        <v>2510</v>
      </c>
      <c r="G2405" s="21">
        <v>7402</v>
      </c>
      <c r="H2405" s="21" t="s">
        <v>4621</v>
      </c>
    </row>
    <row r="2406" spans="1:8" x14ac:dyDescent="0.2">
      <c r="A2406" s="3">
        <v>5222</v>
      </c>
      <c r="B2406" s="3" t="s">
        <v>2603</v>
      </c>
      <c r="C2406" s="3" t="s">
        <v>2601</v>
      </c>
      <c r="D2406" s="3" t="s">
        <v>2510</v>
      </c>
      <c r="G2406" s="21">
        <v>7403</v>
      </c>
      <c r="H2406" s="21" t="s">
        <v>4621</v>
      </c>
    </row>
    <row r="2407" spans="1:8" x14ac:dyDescent="0.2">
      <c r="A2407" s="3">
        <v>5245</v>
      </c>
      <c r="B2407" s="3" t="s">
        <v>2604</v>
      </c>
      <c r="C2407" s="3" t="s">
        <v>2604</v>
      </c>
      <c r="D2407" s="3" t="s">
        <v>2510</v>
      </c>
      <c r="G2407" s="21">
        <v>7404</v>
      </c>
      <c r="H2407" s="21" t="s">
        <v>4621</v>
      </c>
    </row>
    <row r="2408" spans="1:8" x14ac:dyDescent="0.2">
      <c r="A2408" s="3">
        <v>5212</v>
      </c>
      <c r="B2408" s="3" t="s">
        <v>2605</v>
      </c>
      <c r="C2408" s="3" t="s">
        <v>2606</v>
      </c>
      <c r="D2408" s="3" t="s">
        <v>2510</v>
      </c>
      <c r="G2408" s="21">
        <v>7405</v>
      </c>
      <c r="H2408" s="21" t="s">
        <v>4621</v>
      </c>
    </row>
    <row r="2409" spans="1:8" x14ac:dyDescent="0.2">
      <c r="A2409" s="3">
        <v>5242</v>
      </c>
      <c r="B2409" s="3" t="s">
        <v>2607</v>
      </c>
      <c r="C2409" s="3" t="s">
        <v>2607</v>
      </c>
      <c r="D2409" s="3" t="s">
        <v>2510</v>
      </c>
      <c r="G2409" s="21">
        <v>7407</v>
      </c>
      <c r="H2409" s="21" t="s">
        <v>4621</v>
      </c>
    </row>
    <row r="2410" spans="1:8" x14ac:dyDescent="0.2">
      <c r="A2410" s="3">
        <v>5246</v>
      </c>
      <c r="B2410" s="3" t="s">
        <v>2608</v>
      </c>
      <c r="C2410" s="3" t="s">
        <v>2607</v>
      </c>
      <c r="D2410" s="3" t="s">
        <v>2510</v>
      </c>
      <c r="G2410" s="21">
        <v>7408</v>
      </c>
      <c r="H2410" s="21" t="s">
        <v>4621</v>
      </c>
    </row>
    <row r="2411" spans="1:8" x14ac:dyDescent="0.2">
      <c r="A2411" s="3">
        <v>5318</v>
      </c>
      <c r="B2411" s="3" t="s">
        <v>2609</v>
      </c>
      <c r="C2411" s="3" t="s">
        <v>2609</v>
      </c>
      <c r="D2411" s="3" t="s">
        <v>2510</v>
      </c>
      <c r="G2411" s="21">
        <v>7411</v>
      </c>
      <c r="H2411" s="21" t="s">
        <v>4621</v>
      </c>
    </row>
    <row r="2412" spans="1:8" x14ac:dyDescent="0.2">
      <c r="A2412" s="3">
        <v>5237</v>
      </c>
      <c r="B2412" s="3" t="s">
        <v>2610</v>
      </c>
      <c r="C2412" s="3" t="s">
        <v>2610</v>
      </c>
      <c r="D2412" s="3" t="s">
        <v>2510</v>
      </c>
      <c r="G2412" s="21">
        <v>7412</v>
      </c>
      <c r="H2412" s="21" t="s">
        <v>4621</v>
      </c>
    </row>
    <row r="2413" spans="1:8" x14ac:dyDescent="0.2">
      <c r="A2413" s="3">
        <v>5243</v>
      </c>
      <c r="B2413" s="3" t="s">
        <v>2611</v>
      </c>
      <c r="C2413" s="3" t="s">
        <v>2611</v>
      </c>
      <c r="D2413" s="3" t="s">
        <v>2510</v>
      </c>
      <c r="G2413" s="21">
        <v>7413</v>
      </c>
      <c r="H2413" s="21" t="s">
        <v>4621</v>
      </c>
    </row>
    <row r="2414" spans="1:8" x14ac:dyDescent="0.2">
      <c r="A2414" s="3">
        <v>5236</v>
      </c>
      <c r="B2414" s="3" t="s">
        <v>2612</v>
      </c>
      <c r="C2414" s="3" t="s">
        <v>2612</v>
      </c>
      <c r="D2414" s="3" t="s">
        <v>2510</v>
      </c>
      <c r="G2414" s="21">
        <v>7414</v>
      </c>
      <c r="H2414" s="21" t="s">
        <v>4621</v>
      </c>
    </row>
    <row r="2415" spans="1:8" x14ac:dyDescent="0.2">
      <c r="A2415" s="3">
        <v>5223</v>
      </c>
      <c r="B2415" s="3" t="s">
        <v>2613</v>
      </c>
      <c r="C2415" s="3" t="s">
        <v>2613</v>
      </c>
      <c r="D2415" s="3" t="s">
        <v>2510</v>
      </c>
      <c r="G2415" s="21">
        <v>7415</v>
      </c>
      <c r="H2415" s="21" t="s">
        <v>4621</v>
      </c>
    </row>
    <row r="2416" spans="1:8" x14ac:dyDescent="0.2">
      <c r="A2416" s="3">
        <v>5235</v>
      </c>
      <c r="B2416" s="3" t="s">
        <v>2614</v>
      </c>
      <c r="C2416" s="3" t="s">
        <v>2615</v>
      </c>
      <c r="D2416" s="3" t="s">
        <v>2510</v>
      </c>
      <c r="G2416" s="21">
        <v>7416</v>
      </c>
      <c r="H2416" s="21" t="s">
        <v>4621</v>
      </c>
    </row>
    <row r="2417" spans="1:8" x14ac:dyDescent="0.2">
      <c r="A2417" s="3">
        <v>5112</v>
      </c>
      <c r="B2417" s="3" t="s">
        <v>2616</v>
      </c>
      <c r="C2417" s="3" t="s">
        <v>2617</v>
      </c>
      <c r="D2417" s="3" t="s">
        <v>2510</v>
      </c>
      <c r="G2417" s="21">
        <v>7417</v>
      </c>
      <c r="H2417" s="21" t="s">
        <v>4621</v>
      </c>
    </row>
    <row r="2418" spans="1:8" x14ac:dyDescent="0.2">
      <c r="A2418" s="3">
        <v>5106</v>
      </c>
      <c r="B2418" s="3" t="s">
        <v>2618</v>
      </c>
      <c r="C2418" s="3" t="s">
        <v>2619</v>
      </c>
      <c r="D2418" s="3" t="s">
        <v>2510</v>
      </c>
      <c r="G2418" s="21">
        <v>7418</v>
      </c>
      <c r="H2418" s="21" t="s">
        <v>4621</v>
      </c>
    </row>
    <row r="2419" spans="1:8" x14ac:dyDescent="0.2">
      <c r="A2419" s="3">
        <v>5233</v>
      </c>
      <c r="B2419" s="3" t="s">
        <v>2620</v>
      </c>
      <c r="C2419" s="3" t="s">
        <v>2621</v>
      </c>
      <c r="D2419" s="3" t="s">
        <v>2510</v>
      </c>
      <c r="G2419" s="21">
        <v>7419</v>
      </c>
      <c r="H2419" s="21" t="s">
        <v>4621</v>
      </c>
    </row>
    <row r="2420" spans="1:8" x14ac:dyDescent="0.2">
      <c r="A2420" s="3">
        <v>5234</v>
      </c>
      <c r="B2420" s="3" t="s">
        <v>2621</v>
      </c>
      <c r="C2420" s="3" t="s">
        <v>2621</v>
      </c>
      <c r="D2420" s="3" t="s">
        <v>2510</v>
      </c>
      <c r="G2420" s="21">
        <v>7421</v>
      </c>
      <c r="H2420" s="21" t="s">
        <v>4621</v>
      </c>
    </row>
    <row r="2421" spans="1:8" x14ac:dyDescent="0.2">
      <c r="A2421" s="3">
        <v>5213</v>
      </c>
      <c r="B2421" s="3" t="s">
        <v>2622</v>
      </c>
      <c r="C2421" s="3" t="s">
        <v>2622</v>
      </c>
      <c r="D2421" s="3" t="s">
        <v>2510</v>
      </c>
      <c r="G2421" s="21">
        <v>7422</v>
      </c>
      <c r="H2421" s="21" t="s">
        <v>4621</v>
      </c>
    </row>
    <row r="2422" spans="1:8" x14ac:dyDescent="0.2">
      <c r="A2422" s="3">
        <v>5210</v>
      </c>
      <c r="B2422" s="3" t="s">
        <v>2623</v>
      </c>
      <c r="C2422" s="3" t="s">
        <v>2623</v>
      </c>
      <c r="D2422" s="3" t="s">
        <v>2510</v>
      </c>
      <c r="G2422" s="21">
        <v>7423</v>
      </c>
      <c r="H2422" s="21" t="s">
        <v>4621</v>
      </c>
    </row>
    <row r="2423" spans="1:8" x14ac:dyDescent="0.2">
      <c r="A2423" s="3">
        <v>5225</v>
      </c>
      <c r="B2423" s="3" t="s">
        <v>2624</v>
      </c>
      <c r="C2423" s="3" t="s">
        <v>2624</v>
      </c>
      <c r="D2423" s="3" t="s">
        <v>2510</v>
      </c>
      <c r="G2423" s="21">
        <v>7424</v>
      </c>
      <c r="H2423" s="21" t="s">
        <v>4621</v>
      </c>
    </row>
    <row r="2424" spans="1:8" x14ac:dyDescent="0.2">
      <c r="A2424" s="3">
        <v>5107</v>
      </c>
      <c r="B2424" s="3" t="s">
        <v>2625</v>
      </c>
      <c r="C2424" s="3" t="s">
        <v>2626</v>
      </c>
      <c r="D2424" s="3" t="s">
        <v>2510</v>
      </c>
      <c r="G2424" s="21">
        <v>7425</v>
      </c>
      <c r="H2424" s="21" t="s">
        <v>4621</v>
      </c>
    </row>
    <row r="2425" spans="1:8" x14ac:dyDescent="0.2">
      <c r="A2425" s="3">
        <v>5108</v>
      </c>
      <c r="B2425" s="3" t="s">
        <v>2627</v>
      </c>
      <c r="C2425" s="3" t="s">
        <v>2626</v>
      </c>
      <c r="D2425" s="3" t="s">
        <v>2510</v>
      </c>
      <c r="G2425" s="21">
        <v>7426</v>
      </c>
      <c r="H2425" s="21" t="s">
        <v>4621</v>
      </c>
    </row>
    <row r="2426" spans="1:8" x14ac:dyDescent="0.2">
      <c r="A2426" s="3">
        <v>5712</v>
      </c>
      <c r="B2426" s="3" t="s">
        <v>2628</v>
      </c>
      <c r="C2426" s="3" t="s">
        <v>2628</v>
      </c>
      <c r="D2426" s="3" t="s">
        <v>2510</v>
      </c>
      <c r="G2426" s="21">
        <v>7427</v>
      </c>
      <c r="H2426" s="21" t="s">
        <v>4621</v>
      </c>
    </row>
    <row r="2427" spans="1:8" x14ac:dyDescent="0.2">
      <c r="A2427" s="3">
        <v>5708</v>
      </c>
      <c r="B2427" s="3" t="s">
        <v>2629</v>
      </c>
      <c r="C2427" s="3" t="s">
        <v>2629</v>
      </c>
      <c r="D2427" s="3" t="s">
        <v>2510</v>
      </c>
      <c r="G2427" s="21">
        <v>7428</v>
      </c>
      <c r="H2427" s="21" t="s">
        <v>4617</v>
      </c>
    </row>
    <row r="2428" spans="1:8" x14ac:dyDescent="0.2">
      <c r="A2428" s="3">
        <v>5736</v>
      </c>
      <c r="B2428" s="3" t="s">
        <v>2630</v>
      </c>
      <c r="C2428" s="3" t="s">
        <v>2631</v>
      </c>
      <c r="D2428" s="3" t="s">
        <v>2510</v>
      </c>
      <c r="G2428" s="21">
        <v>7430</v>
      </c>
      <c r="H2428" s="21" t="s">
        <v>4621</v>
      </c>
    </row>
    <row r="2429" spans="1:8" x14ac:dyDescent="0.2">
      <c r="A2429" s="3">
        <v>5724</v>
      </c>
      <c r="B2429" s="3" t="s">
        <v>2632</v>
      </c>
      <c r="C2429" s="3" t="s">
        <v>2632</v>
      </c>
      <c r="D2429" s="3" t="s">
        <v>2510</v>
      </c>
      <c r="G2429" s="21">
        <v>7431</v>
      </c>
      <c r="H2429" s="21" t="s">
        <v>4621</v>
      </c>
    </row>
    <row r="2430" spans="1:8" x14ac:dyDescent="0.2">
      <c r="A2430" s="3">
        <v>5728</v>
      </c>
      <c r="B2430" s="3" t="s">
        <v>2633</v>
      </c>
      <c r="C2430" s="3" t="s">
        <v>2633</v>
      </c>
      <c r="D2430" s="3" t="s">
        <v>2510</v>
      </c>
      <c r="G2430" s="21">
        <v>7432</v>
      </c>
      <c r="H2430" s="21" t="s">
        <v>4621</v>
      </c>
    </row>
    <row r="2431" spans="1:8" x14ac:dyDescent="0.2">
      <c r="A2431" s="3">
        <v>5043</v>
      </c>
      <c r="B2431" s="3" t="s">
        <v>2634</v>
      </c>
      <c r="C2431" s="3" t="s">
        <v>2634</v>
      </c>
      <c r="D2431" s="3" t="s">
        <v>2510</v>
      </c>
      <c r="G2431" s="21">
        <v>7433</v>
      </c>
      <c r="H2431" s="21" t="s">
        <v>4621</v>
      </c>
    </row>
    <row r="2432" spans="1:8" x14ac:dyDescent="0.2">
      <c r="A2432" s="3">
        <v>5733</v>
      </c>
      <c r="B2432" s="3" t="s">
        <v>2635</v>
      </c>
      <c r="C2432" s="3" t="s">
        <v>2636</v>
      </c>
      <c r="D2432" s="3" t="s">
        <v>2510</v>
      </c>
      <c r="G2432" s="21">
        <v>7434</v>
      </c>
      <c r="H2432" s="21" t="s">
        <v>4617</v>
      </c>
    </row>
    <row r="2433" spans="1:8" x14ac:dyDescent="0.2">
      <c r="A2433" s="3">
        <v>5725</v>
      </c>
      <c r="B2433" s="3" t="s">
        <v>2637</v>
      </c>
      <c r="C2433" s="3" t="s">
        <v>2637</v>
      </c>
      <c r="D2433" s="3" t="s">
        <v>2510</v>
      </c>
      <c r="G2433" s="21">
        <v>7435</v>
      </c>
      <c r="H2433" s="21" t="s">
        <v>4617</v>
      </c>
    </row>
    <row r="2434" spans="1:8" x14ac:dyDescent="0.2">
      <c r="A2434" s="3">
        <v>5737</v>
      </c>
      <c r="B2434" s="3" t="s">
        <v>2638</v>
      </c>
      <c r="C2434" s="3" t="s">
        <v>2638</v>
      </c>
      <c r="D2434" s="3" t="s">
        <v>2510</v>
      </c>
      <c r="G2434" s="21">
        <v>7436</v>
      </c>
      <c r="H2434" s="21" t="s">
        <v>4617</v>
      </c>
    </row>
    <row r="2435" spans="1:8" x14ac:dyDescent="0.2">
      <c r="A2435" s="3">
        <v>5727</v>
      </c>
      <c r="B2435" s="3" t="s">
        <v>2639</v>
      </c>
      <c r="C2435" s="3" t="s">
        <v>2639</v>
      </c>
      <c r="D2435" s="3" t="s">
        <v>2510</v>
      </c>
      <c r="G2435" s="21">
        <v>7437</v>
      </c>
      <c r="H2435" s="21" t="s">
        <v>4617</v>
      </c>
    </row>
    <row r="2436" spans="1:8" x14ac:dyDescent="0.2">
      <c r="A2436" s="3">
        <v>5734</v>
      </c>
      <c r="B2436" s="3" t="s">
        <v>2640</v>
      </c>
      <c r="C2436" s="3" t="s">
        <v>2641</v>
      </c>
      <c r="D2436" s="3" t="s">
        <v>2510</v>
      </c>
      <c r="G2436" s="21">
        <v>7438</v>
      </c>
      <c r="H2436" s="21" t="s">
        <v>4617</v>
      </c>
    </row>
    <row r="2437" spans="1:8" x14ac:dyDescent="0.2">
      <c r="A2437" s="3">
        <v>5044</v>
      </c>
      <c r="B2437" s="3" t="s">
        <v>2642</v>
      </c>
      <c r="C2437" s="3" t="s">
        <v>2642</v>
      </c>
      <c r="D2437" s="3" t="s">
        <v>2510</v>
      </c>
      <c r="G2437" s="21">
        <v>7440</v>
      </c>
      <c r="H2437" s="21" t="s">
        <v>4621</v>
      </c>
    </row>
    <row r="2438" spans="1:8" x14ac:dyDescent="0.2">
      <c r="A2438" s="3">
        <v>5046</v>
      </c>
      <c r="B2438" s="3" t="s">
        <v>2643</v>
      </c>
      <c r="C2438" s="3" t="s">
        <v>2643</v>
      </c>
      <c r="D2438" s="3" t="s">
        <v>2510</v>
      </c>
      <c r="G2438" s="21">
        <v>7442</v>
      </c>
      <c r="H2438" s="21" t="s">
        <v>4621</v>
      </c>
    </row>
    <row r="2439" spans="1:8" x14ac:dyDescent="0.2">
      <c r="A2439" s="3">
        <v>5046</v>
      </c>
      <c r="B2439" s="3" t="s">
        <v>2644</v>
      </c>
      <c r="C2439" s="3" t="s">
        <v>2643</v>
      </c>
      <c r="D2439" s="3" t="s">
        <v>2510</v>
      </c>
      <c r="G2439" s="21">
        <v>7443</v>
      </c>
      <c r="H2439" s="21" t="s">
        <v>4621</v>
      </c>
    </row>
    <row r="2440" spans="1:8" x14ac:dyDescent="0.2">
      <c r="A2440" s="3">
        <v>5040</v>
      </c>
      <c r="B2440" s="3" t="s">
        <v>2645</v>
      </c>
      <c r="C2440" s="3" t="s">
        <v>2645</v>
      </c>
      <c r="D2440" s="3" t="s">
        <v>2510</v>
      </c>
      <c r="G2440" s="21">
        <v>7444</v>
      </c>
      <c r="H2440" s="21" t="s">
        <v>4617</v>
      </c>
    </row>
    <row r="2441" spans="1:8" x14ac:dyDescent="0.2">
      <c r="A2441" s="3">
        <v>5723</v>
      </c>
      <c r="B2441" s="3" t="s">
        <v>2646</v>
      </c>
      <c r="C2441" s="3" t="s">
        <v>2647</v>
      </c>
      <c r="D2441" s="3" t="s">
        <v>2510</v>
      </c>
      <c r="G2441" s="21">
        <v>7445</v>
      </c>
      <c r="H2441" s="21" t="s">
        <v>4617</v>
      </c>
    </row>
    <row r="2442" spans="1:8" x14ac:dyDescent="0.2">
      <c r="A2442" s="3">
        <v>5726</v>
      </c>
      <c r="B2442" s="3" t="s">
        <v>2648</v>
      </c>
      <c r="C2442" s="3" t="s">
        <v>2648</v>
      </c>
      <c r="D2442" s="3" t="s">
        <v>2510</v>
      </c>
      <c r="G2442" s="21">
        <v>7447</v>
      </c>
      <c r="H2442" s="21" t="s">
        <v>4617</v>
      </c>
    </row>
    <row r="2443" spans="1:8" x14ac:dyDescent="0.2">
      <c r="A2443" s="3">
        <v>5732</v>
      </c>
      <c r="B2443" s="3" t="s">
        <v>2649</v>
      </c>
      <c r="C2443" s="3" t="s">
        <v>2649</v>
      </c>
      <c r="D2443" s="3" t="s">
        <v>2510</v>
      </c>
      <c r="G2443" s="21">
        <v>7448</v>
      </c>
      <c r="H2443" s="21" t="s">
        <v>4617</v>
      </c>
    </row>
    <row r="2444" spans="1:8" x14ac:dyDescent="0.2">
      <c r="A2444" s="3">
        <v>5074</v>
      </c>
      <c r="B2444" s="3" t="s">
        <v>2650</v>
      </c>
      <c r="C2444" s="3" t="s">
        <v>2650</v>
      </c>
      <c r="D2444" s="3" t="s">
        <v>2510</v>
      </c>
      <c r="G2444" s="21">
        <v>7450</v>
      </c>
      <c r="H2444" s="21" t="s">
        <v>4621</v>
      </c>
    </row>
    <row r="2445" spans="1:8" x14ac:dyDescent="0.2">
      <c r="A2445" s="3">
        <v>5070</v>
      </c>
      <c r="B2445" s="3" t="s">
        <v>2651</v>
      </c>
      <c r="C2445" s="3" t="s">
        <v>2651</v>
      </c>
      <c r="D2445" s="3" t="s">
        <v>2510</v>
      </c>
      <c r="G2445" s="21">
        <v>7451</v>
      </c>
      <c r="H2445" s="21" t="s">
        <v>4621</v>
      </c>
    </row>
    <row r="2446" spans="1:8" x14ac:dyDescent="0.2">
      <c r="A2446" s="3">
        <v>5272</v>
      </c>
      <c r="B2446" s="3" t="s">
        <v>2652</v>
      </c>
      <c r="C2446" s="3" t="s">
        <v>2652</v>
      </c>
      <c r="D2446" s="3" t="s">
        <v>2510</v>
      </c>
      <c r="G2446" s="21">
        <v>7452</v>
      </c>
      <c r="H2446" s="21" t="s">
        <v>4621</v>
      </c>
    </row>
    <row r="2447" spans="1:8" x14ac:dyDescent="0.2">
      <c r="A2447" s="3">
        <v>5073</v>
      </c>
      <c r="B2447" s="3" t="s">
        <v>2653</v>
      </c>
      <c r="C2447" s="3" t="s">
        <v>2653</v>
      </c>
      <c r="D2447" s="3" t="s">
        <v>2510</v>
      </c>
      <c r="G2447" s="21">
        <v>7453</v>
      </c>
      <c r="H2447" s="21" t="s">
        <v>4621</v>
      </c>
    </row>
    <row r="2448" spans="1:8" x14ac:dyDescent="0.2">
      <c r="A2448" s="3">
        <v>5027</v>
      </c>
      <c r="B2448" s="3" t="s">
        <v>2654</v>
      </c>
      <c r="C2448" s="3" t="s">
        <v>2654</v>
      </c>
      <c r="D2448" s="3" t="s">
        <v>2510</v>
      </c>
      <c r="G2448" s="21">
        <v>7454</v>
      </c>
      <c r="H2448" s="21" t="s">
        <v>4622</v>
      </c>
    </row>
    <row r="2449" spans="1:8" x14ac:dyDescent="0.2">
      <c r="A2449" s="3">
        <v>5082</v>
      </c>
      <c r="B2449" s="3" t="s">
        <v>2655</v>
      </c>
      <c r="C2449" s="3" t="s">
        <v>2655</v>
      </c>
      <c r="D2449" s="3" t="s">
        <v>2510</v>
      </c>
      <c r="G2449" s="21">
        <v>7455</v>
      </c>
      <c r="H2449" s="21" t="s">
        <v>4617</v>
      </c>
    </row>
    <row r="2450" spans="1:8" x14ac:dyDescent="0.2">
      <c r="A2450" s="3">
        <v>5083</v>
      </c>
      <c r="B2450" s="3" t="s">
        <v>2656</v>
      </c>
      <c r="C2450" s="3" t="s">
        <v>2655</v>
      </c>
      <c r="D2450" s="3" t="s">
        <v>2510</v>
      </c>
      <c r="G2450" s="21">
        <v>7456</v>
      </c>
      <c r="H2450" s="21" t="s">
        <v>4617</v>
      </c>
    </row>
    <row r="2451" spans="1:8" x14ac:dyDescent="0.2">
      <c r="A2451" s="3">
        <v>5080</v>
      </c>
      <c r="B2451" s="3" t="s">
        <v>2657</v>
      </c>
      <c r="C2451" s="3" t="s">
        <v>2657</v>
      </c>
      <c r="D2451" s="3" t="s">
        <v>2510</v>
      </c>
      <c r="G2451" s="21">
        <v>7457</v>
      </c>
      <c r="H2451" s="21" t="s">
        <v>4617</v>
      </c>
    </row>
    <row r="2452" spans="1:8" x14ac:dyDescent="0.2">
      <c r="A2452" s="3">
        <v>5084</v>
      </c>
      <c r="B2452" s="3" t="s">
        <v>2658</v>
      </c>
      <c r="C2452" s="3" t="s">
        <v>2657</v>
      </c>
      <c r="D2452" s="3" t="s">
        <v>2510</v>
      </c>
      <c r="G2452" s="21">
        <v>7458</v>
      </c>
      <c r="H2452" s="21" t="s">
        <v>4621</v>
      </c>
    </row>
    <row r="2453" spans="1:8" x14ac:dyDescent="0.2">
      <c r="A2453" s="3">
        <v>5085</v>
      </c>
      <c r="B2453" s="3" t="s">
        <v>2659</v>
      </c>
      <c r="C2453" s="3" t="s">
        <v>2657</v>
      </c>
      <c r="D2453" s="3" t="s">
        <v>2510</v>
      </c>
      <c r="G2453" s="21">
        <v>7459</v>
      </c>
      <c r="H2453" s="21" t="s">
        <v>4621</v>
      </c>
    </row>
    <row r="2454" spans="1:8" x14ac:dyDescent="0.2">
      <c r="A2454" s="3">
        <v>4333</v>
      </c>
      <c r="B2454" s="3" t="s">
        <v>2660</v>
      </c>
      <c r="C2454" s="3" t="s">
        <v>2661</v>
      </c>
      <c r="D2454" s="3" t="s">
        <v>2510</v>
      </c>
      <c r="G2454" s="21">
        <v>7460</v>
      </c>
      <c r="H2454" s="21" t="s">
        <v>4621</v>
      </c>
    </row>
    <row r="2455" spans="1:8" x14ac:dyDescent="0.2">
      <c r="A2455" s="3">
        <v>5062</v>
      </c>
      <c r="B2455" s="3" t="s">
        <v>2662</v>
      </c>
      <c r="C2455" s="3" t="s">
        <v>2662</v>
      </c>
      <c r="D2455" s="3" t="s">
        <v>2510</v>
      </c>
      <c r="G2455" s="21">
        <v>7462</v>
      </c>
      <c r="H2455" s="21" t="s">
        <v>4621</v>
      </c>
    </row>
    <row r="2456" spans="1:8" x14ac:dyDescent="0.2">
      <c r="A2456" s="3">
        <v>5072</v>
      </c>
      <c r="B2456" s="3" t="s">
        <v>2663</v>
      </c>
      <c r="C2456" s="3" t="s">
        <v>2663</v>
      </c>
      <c r="D2456" s="3" t="s">
        <v>2510</v>
      </c>
      <c r="G2456" s="21">
        <v>7463</v>
      </c>
      <c r="H2456" s="21" t="s">
        <v>4621</v>
      </c>
    </row>
    <row r="2457" spans="1:8" x14ac:dyDescent="0.2">
      <c r="A2457" s="3">
        <v>5326</v>
      </c>
      <c r="B2457" s="3" t="s">
        <v>2664</v>
      </c>
      <c r="C2457" s="3" t="s">
        <v>2664</v>
      </c>
      <c r="D2457" s="3" t="s">
        <v>2510</v>
      </c>
      <c r="G2457" s="21">
        <v>7464</v>
      </c>
      <c r="H2457" s="21" t="s">
        <v>4621</v>
      </c>
    </row>
    <row r="2458" spans="1:8" x14ac:dyDescent="0.2">
      <c r="A2458" s="3">
        <v>4334</v>
      </c>
      <c r="B2458" s="3" t="s">
        <v>2665</v>
      </c>
      <c r="C2458" s="3" t="s">
        <v>2666</v>
      </c>
      <c r="D2458" s="3" t="s">
        <v>2510</v>
      </c>
      <c r="G2458" s="21">
        <v>7472</v>
      </c>
      <c r="H2458" s="21" t="s">
        <v>4621</v>
      </c>
    </row>
    <row r="2459" spans="1:8" x14ac:dyDescent="0.2">
      <c r="A2459" s="3">
        <v>5028</v>
      </c>
      <c r="B2459" s="3" t="s">
        <v>2667</v>
      </c>
      <c r="C2459" s="3" t="s">
        <v>2667</v>
      </c>
      <c r="D2459" s="3" t="s">
        <v>2510</v>
      </c>
      <c r="G2459" s="21">
        <v>7473</v>
      </c>
      <c r="H2459" s="21" t="s">
        <v>4621</v>
      </c>
    </row>
    <row r="2460" spans="1:8" x14ac:dyDescent="0.2">
      <c r="A2460" s="3">
        <v>5064</v>
      </c>
      <c r="B2460" s="3" t="s">
        <v>2668</v>
      </c>
      <c r="C2460" s="3" t="s">
        <v>2668</v>
      </c>
      <c r="D2460" s="3" t="s">
        <v>2510</v>
      </c>
      <c r="G2460" s="21">
        <v>7477</v>
      </c>
      <c r="H2460" s="21" t="s">
        <v>4621</v>
      </c>
    </row>
    <row r="2461" spans="1:8" x14ac:dyDescent="0.2">
      <c r="A2461" s="3">
        <v>5063</v>
      </c>
      <c r="B2461" s="3" t="s">
        <v>2669</v>
      </c>
      <c r="C2461" s="3" t="s">
        <v>2669</v>
      </c>
      <c r="D2461" s="3" t="s">
        <v>2510</v>
      </c>
      <c r="G2461" s="21">
        <v>7482</v>
      </c>
      <c r="H2461" s="21" t="s">
        <v>4622</v>
      </c>
    </row>
    <row r="2462" spans="1:8" x14ac:dyDescent="0.2">
      <c r="A2462" s="3">
        <v>5079</v>
      </c>
      <c r="B2462" s="3" t="s">
        <v>2670</v>
      </c>
      <c r="C2462" s="3" t="s">
        <v>2670</v>
      </c>
      <c r="D2462" s="3" t="s">
        <v>2510</v>
      </c>
      <c r="G2462" s="21">
        <v>7484</v>
      </c>
      <c r="H2462" s="21" t="s">
        <v>4622</v>
      </c>
    </row>
    <row r="2463" spans="1:8" x14ac:dyDescent="0.2">
      <c r="A2463" s="3">
        <v>5273</v>
      </c>
      <c r="B2463" s="3" t="s">
        <v>2671</v>
      </c>
      <c r="C2463" s="3" t="s">
        <v>2672</v>
      </c>
      <c r="D2463" s="3" t="s">
        <v>2510</v>
      </c>
      <c r="G2463" s="21">
        <v>7492</v>
      </c>
      <c r="H2463" s="21" t="s">
        <v>4621</v>
      </c>
    </row>
    <row r="2464" spans="1:8" x14ac:dyDescent="0.2">
      <c r="A2464" s="3">
        <v>5274</v>
      </c>
      <c r="B2464" s="3" t="s">
        <v>2673</v>
      </c>
      <c r="C2464" s="3" t="s">
        <v>2672</v>
      </c>
      <c r="D2464" s="3" t="s">
        <v>2510</v>
      </c>
      <c r="G2464" s="21">
        <v>7493</v>
      </c>
      <c r="H2464" s="21" t="s">
        <v>4621</v>
      </c>
    </row>
    <row r="2465" spans="1:8" x14ac:dyDescent="0.2">
      <c r="A2465" s="3">
        <v>5275</v>
      </c>
      <c r="B2465" s="3" t="s">
        <v>2674</v>
      </c>
      <c r="C2465" s="3" t="s">
        <v>2672</v>
      </c>
      <c r="D2465" s="3" t="s">
        <v>2510</v>
      </c>
      <c r="G2465" s="21">
        <v>7494</v>
      </c>
      <c r="H2465" s="21" t="s">
        <v>4622</v>
      </c>
    </row>
    <row r="2466" spans="1:8" x14ac:dyDescent="0.2">
      <c r="A2466" s="3">
        <v>5276</v>
      </c>
      <c r="B2466" s="3" t="s">
        <v>2675</v>
      </c>
      <c r="C2466" s="3" t="s">
        <v>2672</v>
      </c>
      <c r="D2466" s="3" t="s">
        <v>2510</v>
      </c>
      <c r="G2466" s="21">
        <v>7500</v>
      </c>
      <c r="H2466" s="21" t="s">
        <v>4625</v>
      </c>
    </row>
    <row r="2467" spans="1:8" x14ac:dyDescent="0.2">
      <c r="A2467" s="3">
        <v>5277</v>
      </c>
      <c r="B2467" s="3" t="s">
        <v>2676</v>
      </c>
      <c r="C2467" s="3" t="s">
        <v>2672</v>
      </c>
      <c r="D2467" s="3" t="s">
        <v>2510</v>
      </c>
      <c r="G2467" s="21">
        <v>7502</v>
      </c>
      <c r="H2467" s="21" t="s">
        <v>4625</v>
      </c>
    </row>
    <row r="2468" spans="1:8" x14ac:dyDescent="0.2">
      <c r="A2468" s="3">
        <v>5075</v>
      </c>
      <c r="B2468" s="3" t="s">
        <v>2677</v>
      </c>
      <c r="C2468" s="3" t="s">
        <v>2678</v>
      </c>
      <c r="D2468" s="3" t="s">
        <v>2510</v>
      </c>
      <c r="G2468" s="21">
        <v>7503</v>
      </c>
      <c r="H2468" s="21" t="s">
        <v>4625</v>
      </c>
    </row>
    <row r="2469" spans="1:8" x14ac:dyDescent="0.2">
      <c r="A2469" s="3">
        <v>5076</v>
      </c>
      <c r="B2469" s="3" t="s">
        <v>2679</v>
      </c>
      <c r="C2469" s="3" t="s">
        <v>2678</v>
      </c>
      <c r="D2469" s="3" t="s">
        <v>2510</v>
      </c>
      <c r="G2469" s="21">
        <v>7504</v>
      </c>
      <c r="H2469" s="21" t="s">
        <v>4625</v>
      </c>
    </row>
    <row r="2470" spans="1:8" x14ac:dyDescent="0.2">
      <c r="A2470" s="3">
        <v>5077</v>
      </c>
      <c r="B2470" s="3" t="s">
        <v>2680</v>
      </c>
      <c r="C2470" s="3" t="s">
        <v>2678</v>
      </c>
      <c r="D2470" s="3" t="s">
        <v>2510</v>
      </c>
      <c r="G2470" s="21">
        <v>7505</v>
      </c>
      <c r="H2470" s="21" t="s">
        <v>4625</v>
      </c>
    </row>
    <row r="2471" spans="1:8" x14ac:dyDescent="0.2">
      <c r="A2471" s="3">
        <v>5078</v>
      </c>
      <c r="B2471" s="3" t="s">
        <v>2681</v>
      </c>
      <c r="C2471" s="3" t="s">
        <v>2678</v>
      </c>
      <c r="D2471" s="3" t="s">
        <v>2510</v>
      </c>
      <c r="G2471" s="21">
        <v>7512</v>
      </c>
      <c r="H2471" s="21" t="s">
        <v>4625</v>
      </c>
    </row>
    <row r="2472" spans="1:8" x14ac:dyDescent="0.2">
      <c r="A2472" s="3">
        <v>5600</v>
      </c>
      <c r="B2472" s="3" t="s">
        <v>2682</v>
      </c>
      <c r="C2472" s="3" t="s">
        <v>2683</v>
      </c>
      <c r="D2472" s="3" t="s">
        <v>2510</v>
      </c>
      <c r="G2472" s="21">
        <v>7513</v>
      </c>
      <c r="H2472" s="21" t="s">
        <v>4625</v>
      </c>
    </row>
    <row r="2473" spans="1:8" x14ac:dyDescent="0.2">
      <c r="A2473" s="3">
        <v>5706</v>
      </c>
      <c r="B2473" s="3" t="s">
        <v>2684</v>
      </c>
      <c r="C2473" s="3" t="s">
        <v>2684</v>
      </c>
      <c r="D2473" s="3" t="s">
        <v>2510</v>
      </c>
      <c r="G2473" s="21">
        <v>7514</v>
      </c>
      <c r="H2473" s="21" t="s">
        <v>4625</v>
      </c>
    </row>
    <row r="2474" spans="1:8" x14ac:dyDescent="0.2">
      <c r="A2474" s="3">
        <v>5505</v>
      </c>
      <c r="B2474" s="3" t="s">
        <v>2685</v>
      </c>
      <c r="C2474" s="3" t="s">
        <v>2685</v>
      </c>
      <c r="D2474" s="3" t="s">
        <v>2510</v>
      </c>
      <c r="G2474" s="21">
        <v>7515</v>
      </c>
      <c r="H2474" s="21" t="s">
        <v>4625</v>
      </c>
    </row>
    <row r="2475" spans="1:8" x14ac:dyDescent="0.2">
      <c r="A2475" s="3">
        <v>5606</v>
      </c>
      <c r="B2475" s="3" t="s">
        <v>2686</v>
      </c>
      <c r="C2475" s="3" t="s">
        <v>2686</v>
      </c>
      <c r="D2475" s="3" t="s">
        <v>2510</v>
      </c>
      <c r="G2475" s="21">
        <v>7516</v>
      </c>
      <c r="H2475" s="21" t="s">
        <v>4625</v>
      </c>
    </row>
    <row r="2476" spans="1:8" x14ac:dyDescent="0.2">
      <c r="A2476" s="3">
        <v>5704</v>
      </c>
      <c r="B2476" s="3" t="s">
        <v>2687</v>
      </c>
      <c r="C2476" s="3" t="s">
        <v>2687</v>
      </c>
      <c r="D2476" s="3" t="s">
        <v>2510</v>
      </c>
      <c r="G2476" s="21">
        <v>7517</v>
      </c>
      <c r="H2476" s="21" t="s">
        <v>4625</v>
      </c>
    </row>
    <row r="2477" spans="1:8" x14ac:dyDescent="0.2">
      <c r="A2477" s="3">
        <v>5615</v>
      </c>
      <c r="B2477" s="3" t="s">
        <v>2688</v>
      </c>
      <c r="C2477" s="3" t="s">
        <v>2688</v>
      </c>
      <c r="D2477" s="3" t="s">
        <v>2510</v>
      </c>
      <c r="G2477" s="21">
        <v>7522</v>
      </c>
      <c r="H2477" s="21" t="s">
        <v>4625</v>
      </c>
    </row>
    <row r="2478" spans="1:8" x14ac:dyDescent="0.2">
      <c r="A2478" s="3">
        <v>5705</v>
      </c>
      <c r="B2478" s="3" t="s">
        <v>2689</v>
      </c>
      <c r="C2478" s="3" t="s">
        <v>2689</v>
      </c>
      <c r="D2478" s="3" t="s">
        <v>2510</v>
      </c>
      <c r="G2478" s="21">
        <v>7523</v>
      </c>
      <c r="H2478" s="21" t="s">
        <v>4625</v>
      </c>
    </row>
    <row r="2479" spans="1:8" x14ac:dyDescent="0.2">
      <c r="A2479" s="3">
        <v>5604</v>
      </c>
      <c r="B2479" s="3" t="s">
        <v>2690</v>
      </c>
      <c r="C2479" s="3" t="s">
        <v>2690</v>
      </c>
      <c r="D2479" s="3" t="s">
        <v>2510</v>
      </c>
      <c r="G2479" s="21">
        <v>7524</v>
      </c>
      <c r="H2479" s="21" t="s">
        <v>4625</v>
      </c>
    </row>
    <row r="2480" spans="1:8" x14ac:dyDescent="0.2">
      <c r="A2480" s="3">
        <v>5113</v>
      </c>
      <c r="B2480" s="3" t="s">
        <v>2691</v>
      </c>
      <c r="C2480" s="3" t="s">
        <v>2692</v>
      </c>
      <c r="D2480" s="3" t="s">
        <v>2510</v>
      </c>
      <c r="G2480" s="21">
        <v>7525</v>
      </c>
      <c r="H2480" s="21" t="s">
        <v>4625</v>
      </c>
    </row>
    <row r="2481" spans="1:8" x14ac:dyDescent="0.2">
      <c r="A2481" s="3">
        <v>5502</v>
      </c>
      <c r="B2481" s="3" t="s">
        <v>2693</v>
      </c>
      <c r="C2481" s="3" t="s">
        <v>2693</v>
      </c>
      <c r="D2481" s="3" t="s">
        <v>2510</v>
      </c>
      <c r="G2481" s="21">
        <v>7526</v>
      </c>
      <c r="H2481" s="21" t="s">
        <v>4625</v>
      </c>
    </row>
    <row r="2482" spans="1:8" x14ac:dyDescent="0.2">
      <c r="A2482" s="3">
        <v>5600</v>
      </c>
      <c r="B2482" s="3" t="s">
        <v>2694</v>
      </c>
      <c r="C2482" s="3" t="s">
        <v>2694</v>
      </c>
      <c r="D2482" s="3" t="s">
        <v>2510</v>
      </c>
      <c r="G2482" s="21">
        <v>7527</v>
      </c>
      <c r="H2482" s="21" t="s">
        <v>4625</v>
      </c>
    </row>
    <row r="2483" spans="1:8" x14ac:dyDescent="0.2">
      <c r="A2483" s="3">
        <v>5616</v>
      </c>
      <c r="B2483" s="3" t="s">
        <v>2695</v>
      </c>
      <c r="C2483" s="3" t="s">
        <v>2695</v>
      </c>
      <c r="D2483" s="3" t="s">
        <v>2510</v>
      </c>
      <c r="G2483" s="21">
        <v>7530</v>
      </c>
      <c r="H2483" s="21" t="s">
        <v>4626</v>
      </c>
    </row>
    <row r="2484" spans="1:8" x14ac:dyDescent="0.2">
      <c r="A2484" s="3">
        <v>5617</v>
      </c>
      <c r="B2484" s="3" t="s">
        <v>2696</v>
      </c>
      <c r="C2484" s="3" t="s">
        <v>2695</v>
      </c>
      <c r="D2484" s="3" t="s">
        <v>2510</v>
      </c>
      <c r="G2484" s="21">
        <v>7532</v>
      </c>
      <c r="H2484" s="21" t="s">
        <v>4626</v>
      </c>
    </row>
    <row r="2485" spans="1:8" x14ac:dyDescent="0.2">
      <c r="A2485" s="3">
        <v>5103</v>
      </c>
      <c r="B2485" s="3" t="s">
        <v>2697</v>
      </c>
      <c r="C2485" s="3" t="s">
        <v>2698</v>
      </c>
      <c r="D2485" s="3" t="s">
        <v>2510</v>
      </c>
      <c r="G2485" s="21">
        <v>7533</v>
      </c>
      <c r="H2485" s="21" t="s">
        <v>4626</v>
      </c>
    </row>
    <row r="2486" spans="1:8" x14ac:dyDescent="0.2">
      <c r="A2486" s="3">
        <v>5103</v>
      </c>
      <c r="B2486" s="3" t="s">
        <v>2699</v>
      </c>
      <c r="C2486" s="3" t="s">
        <v>2698</v>
      </c>
      <c r="D2486" s="3" t="s">
        <v>2510</v>
      </c>
      <c r="G2486" s="21">
        <v>7534</v>
      </c>
      <c r="H2486" s="21" t="s">
        <v>4626</v>
      </c>
    </row>
    <row r="2487" spans="1:8" x14ac:dyDescent="0.2">
      <c r="A2487" s="3">
        <v>5702</v>
      </c>
      <c r="B2487" s="3" t="s">
        <v>2700</v>
      </c>
      <c r="C2487" s="3" t="s">
        <v>2700</v>
      </c>
      <c r="D2487" s="3" t="s">
        <v>2510</v>
      </c>
      <c r="G2487" s="21">
        <v>7535</v>
      </c>
      <c r="H2487" s="21" t="s">
        <v>4626</v>
      </c>
    </row>
    <row r="2488" spans="1:8" x14ac:dyDescent="0.2">
      <c r="A2488" s="3">
        <v>5504</v>
      </c>
      <c r="B2488" s="3" t="s">
        <v>2701</v>
      </c>
      <c r="C2488" s="3" t="s">
        <v>2701</v>
      </c>
      <c r="D2488" s="3" t="s">
        <v>2510</v>
      </c>
      <c r="G2488" s="21">
        <v>7536</v>
      </c>
      <c r="H2488" s="21" t="s">
        <v>4626</v>
      </c>
    </row>
    <row r="2489" spans="1:8" x14ac:dyDescent="0.2">
      <c r="A2489" s="3">
        <v>5102</v>
      </c>
      <c r="B2489" s="3" t="s">
        <v>2702</v>
      </c>
      <c r="C2489" s="3" t="s">
        <v>2702</v>
      </c>
      <c r="D2489" s="3" t="s">
        <v>2510</v>
      </c>
      <c r="G2489" s="21">
        <v>7537</v>
      </c>
      <c r="H2489" s="21" t="s">
        <v>4626</v>
      </c>
    </row>
    <row r="2490" spans="1:8" x14ac:dyDescent="0.2">
      <c r="A2490" s="3">
        <v>5503</v>
      </c>
      <c r="B2490" s="3" t="s">
        <v>2703</v>
      </c>
      <c r="C2490" s="3" t="s">
        <v>2703</v>
      </c>
      <c r="D2490" s="3" t="s">
        <v>2510</v>
      </c>
      <c r="G2490" s="21">
        <v>7542</v>
      </c>
      <c r="H2490" s="21" t="s">
        <v>4626</v>
      </c>
    </row>
    <row r="2491" spans="1:8" x14ac:dyDescent="0.2">
      <c r="A2491" s="3">
        <v>5707</v>
      </c>
      <c r="B2491" s="3" t="s">
        <v>2704</v>
      </c>
      <c r="C2491" s="3" t="s">
        <v>2704</v>
      </c>
      <c r="D2491" s="3" t="s">
        <v>2510</v>
      </c>
      <c r="G2491" s="21">
        <v>7543</v>
      </c>
      <c r="H2491" s="21" t="s">
        <v>4626</v>
      </c>
    </row>
    <row r="2492" spans="1:8" x14ac:dyDescent="0.2">
      <c r="A2492" s="3">
        <v>5703</v>
      </c>
      <c r="B2492" s="3" t="s">
        <v>2705</v>
      </c>
      <c r="C2492" s="3" t="s">
        <v>2705</v>
      </c>
      <c r="D2492" s="3" t="s">
        <v>2510</v>
      </c>
      <c r="G2492" s="21">
        <v>7545</v>
      </c>
      <c r="H2492" s="21" t="s">
        <v>4626</v>
      </c>
    </row>
    <row r="2493" spans="1:8" x14ac:dyDescent="0.2">
      <c r="A2493" s="3">
        <v>5603</v>
      </c>
      <c r="B2493" s="3" t="s">
        <v>2706</v>
      </c>
      <c r="C2493" s="3" t="s">
        <v>2706</v>
      </c>
      <c r="D2493" s="3" t="s">
        <v>2510</v>
      </c>
      <c r="G2493" s="21">
        <v>7546</v>
      </c>
      <c r="H2493" s="21" t="s">
        <v>4626</v>
      </c>
    </row>
    <row r="2494" spans="1:8" x14ac:dyDescent="0.2">
      <c r="A2494" s="3">
        <v>5646</v>
      </c>
      <c r="B2494" s="3" t="s">
        <v>2707</v>
      </c>
      <c r="C2494" s="3" t="s">
        <v>2708</v>
      </c>
      <c r="D2494" s="3" t="s">
        <v>2510</v>
      </c>
      <c r="G2494" s="21">
        <v>7550</v>
      </c>
      <c r="H2494" s="21" t="s">
        <v>4626</v>
      </c>
    </row>
    <row r="2495" spans="1:8" x14ac:dyDescent="0.2">
      <c r="A2495" s="3">
        <v>5628</v>
      </c>
      <c r="B2495" s="3" t="s">
        <v>2709</v>
      </c>
      <c r="C2495" s="3" t="s">
        <v>2709</v>
      </c>
      <c r="D2495" s="3" t="s">
        <v>2510</v>
      </c>
      <c r="G2495" s="21">
        <v>7551</v>
      </c>
      <c r="H2495" s="21" t="s">
        <v>4626</v>
      </c>
    </row>
    <row r="2496" spans="1:8" x14ac:dyDescent="0.2">
      <c r="A2496" s="3">
        <v>5644</v>
      </c>
      <c r="B2496" s="3" t="s">
        <v>2710</v>
      </c>
      <c r="C2496" s="3" t="s">
        <v>2710</v>
      </c>
      <c r="D2496" s="3" t="s">
        <v>2510</v>
      </c>
      <c r="G2496" s="21">
        <v>7552</v>
      </c>
      <c r="H2496" s="21" t="s">
        <v>4626</v>
      </c>
    </row>
    <row r="2497" spans="1:8" x14ac:dyDescent="0.2">
      <c r="A2497" s="3">
        <v>5637</v>
      </c>
      <c r="B2497" s="3" t="s">
        <v>2711</v>
      </c>
      <c r="C2497" s="3" t="s">
        <v>2711</v>
      </c>
      <c r="D2497" s="3" t="s">
        <v>2510</v>
      </c>
      <c r="G2497" s="21">
        <v>7553</v>
      </c>
      <c r="H2497" s="21" t="s">
        <v>4626</v>
      </c>
    </row>
    <row r="2498" spans="1:8" x14ac:dyDescent="0.2">
      <c r="A2498" s="3">
        <v>5627</v>
      </c>
      <c r="B2498" s="3" t="s">
        <v>2712</v>
      </c>
      <c r="C2498" s="3" t="s">
        <v>2712</v>
      </c>
      <c r="D2498" s="3" t="s">
        <v>2510</v>
      </c>
      <c r="G2498" s="21">
        <v>7554</v>
      </c>
      <c r="H2498" s="21" t="s">
        <v>4626</v>
      </c>
    </row>
    <row r="2499" spans="1:8" x14ac:dyDescent="0.2">
      <c r="A2499" s="3">
        <v>5618</v>
      </c>
      <c r="B2499" s="3" t="s">
        <v>2713</v>
      </c>
      <c r="C2499" s="3" t="s">
        <v>2713</v>
      </c>
      <c r="D2499" s="3" t="s">
        <v>2510</v>
      </c>
      <c r="G2499" s="21">
        <v>7556</v>
      </c>
      <c r="H2499" s="21" t="s">
        <v>4626</v>
      </c>
    </row>
    <row r="2500" spans="1:8" x14ac:dyDescent="0.2">
      <c r="A2500" s="3">
        <v>5623</v>
      </c>
      <c r="B2500" s="3" t="s">
        <v>2714</v>
      </c>
      <c r="C2500" s="3" t="s">
        <v>2714</v>
      </c>
      <c r="D2500" s="3" t="s">
        <v>2510</v>
      </c>
      <c r="G2500" s="21">
        <v>7557</v>
      </c>
      <c r="H2500" s="21" t="s">
        <v>4626</v>
      </c>
    </row>
    <row r="2501" spans="1:8" x14ac:dyDescent="0.2">
      <c r="A2501" s="3">
        <v>5624</v>
      </c>
      <c r="B2501" s="3" t="s">
        <v>2715</v>
      </c>
      <c r="C2501" s="3" t="s">
        <v>2715</v>
      </c>
      <c r="D2501" s="3" t="s">
        <v>2510</v>
      </c>
      <c r="G2501" s="21">
        <v>7558</v>
      </c>
      <c r="H2501" s="21" t="s">
        <v>4626</v>
      </c>
    </row>
    <row r="2502" spans="1:8" x14ac:dyDescent="0.2">
      <c r="A2502" s="3">
        <v>5624</v>
      </c>
      <c r="B2502" s="3" t="s">
        <v>2716</v>
      </c>
      <c r="C2502" s="3" t="s">
        <v>2715</v>
      </c>
      <c r="D2502" s="3" t="s">
        <v>2510</v>
      </c>
      <c r="G2502" s="21">
        <v>7559</v>
      </c>
      <c r="H2502" s="21" t="s">
        <v>4626</v>
      </c>
    </row>
    <row r="2503" spans="1:8" x14ac:dyDescent="0.2">
      <c r="A2503" s="3">
        <v>5632</v>
      </c>
      <c r="B2503" s="3" t="s">
        <v>2717</v>
      </c>
      <c r="C2503" s="3" t="s">
        <v>2717</v>
      </c>
      <c r="D2503" s="3" t="s">
        <v>2510</v>
      </c>
      <c r="G2503" s="21">
        <v>7560</v>
      </c>
      <c r="H2503" s="21" t="s">
        <v>4626</v>
      </c>
    </row>
    <row r="2504" spans="1:8" x14ac:dyDescent="0.2">
      <c r="A2504" s="3">
        <v>6042</v>
      </c>
      <c r="B2504" s="3" t="s">
        <v>2718</v>
      </c>
      <c r="C2504" s="3" t="s">
        <v>2718</v>
      </c>
      <c r="D2504" s="3" t="s">
        <v>2510</v>
      </c>
      <c r="G2504" s="21">
        <v>7562</v>
      </c>
      <c r="H2504" s="21" t="s">
        <v>4626</v>
      </c>
    </row>
    <row r="2505" spans="1:8" x14ac:dyDescent="0.2">
      <c r="A2505" s="3">
        <v>5637</v>
      </c>
      <c r="B2505" s="3" t="s">
        <v>2719</v>
      </c>
      <c r="C2505" s="3" t="s">
        <v>2719</v>
      </c>
      <c r="D2505" s="3" t="s">
        <v>2510</v>
      </c>
      <c r="G2505" s="21">
        <v>7563</v>
      </c>
      <c r="H2505" s="21" t="s">
        <v>4626</v>
      </c>
    </row>
    <row r="2506" spans="1:8" x14ac:dyDescent="0.2">
      <c r="A2506" s="3">
        <v>5625</v>
      </c>
      <c r="B2506" s="3" t="s">
        <v>2720</v>
      </c>
      <c r="C2506" s="3" t="s">
        <v>2720</v>
      </c>
      <c r="D2506" s="3" t="s">
        <v>2510</v>
      </c>
      <c r="G2506" s="21">
        <v>7602</v>
      </c>
      <c r="H2506" s="21" t="s">
        <v>4627</v>
      </c>
    </row>
    <row r="2507" spans="1:8" x14ac:dyDescent="0.2">
      <c r="A2507" s="3">
        <v>5634</v>
      </c>
      <c r="B2507" s="3" t="s">
        <v>2721</v>
      </c>
      <c r="C2507" s="3" t="s">
        <v>2721</v>
      </c>
      <c r="D2507" s="3" t="s">
        <v>2510</v>
      </c>
      <c r="G2507" s="21">
        <v>7603</v>
      </c>
      <c r="H2507" s="21" t="s">
        <v>4627</v>
      </c>
    </row>
    <row r="2508" spans="1:8" x14ac:dyDescent="0.2">
      <c r="A2508" s="3">
        <v>5636</v>
      </c>
      <c r="B2508" s="3" t="s">
        <v>2722</v>
      </c>
      <c r="C2508" s="3" t="s">
        <v>2721</v>
      </c>
      <c r="D2508" s="3" t="s">
        <v>2510</v>
      </c>
      <c r="G2508" s="21">
        <v>7604</v>
      </c>
      <c r="H2508" s="21" t="s">
        <v>4627</v>
      </c>
    </row>
    <row r="2509" spans="1:8" x14ac:dyDescent="0.2">
      <c r="A2509" s="3">
        <v>5642</v>
      </c>
      <c r="B2509" s="3" t="s">
        <v>2723</v>
      </c>
      <c r="C2509" s="3" t="s">
        <v>2723</v>
      </c>
      <c r="D2509" s="3" t="s">
        <v>2510</v>
      </c>
      <c r="G2509" s="21">
        <v>7605</v>
      </c>
      <c r="H2509" s="21" t="s">
        <v>4627</v>
      </c>
    </row>
    <row r="2510" spans="1:8" x14ac:dyDescent="0.2">
      <c r="A2510" s="3">
        <v>5630</v>
      </c>
      <c r="B2510" s="3" t="s">
        <v>2724</v>
      </c>
      <c r="C2510" s="3" t="s">
        <v>2725</v>
      </c>
      <c r="D2510" s="3" t="s">
        <v>2510</v>
      </c>
      <c r="G2510" s="21">
        <v>7606</v>
      </c>
      <c r="H2510" s="21" t="s">
        <v>4627</v>
      </c>
    </row>
    <row r="2511" spans="1:8" x14ac:dyDescent="0.2">
      <c r="A2511" s="3">
        <v>5647</v>
      </c>
      <c r="B2511" s="3" t="s">
        <v>2726</v>
      </c>
      <c r="C2511" s="3" t="s">
        <v>2726</v>
      </c>
      <c r="D2511" s="3" t="s">
        <v>2510</v>
      </c>
      <c r="G2511" s="21">
        <v>7608</v>
      </c>
      <c r="H2511" s="21" t="s">
        <v>4627</v>
      </c>
    </row>
    <row r="2512" spans="1:8" x14ac:dyDescent="0.2">
      <c r="A2512" s="3">
        <v>8919</v>
      </c>
      <c r="B2512" s="3" t="s">
        <v>2727</v>
      </c>
      <c r="C2512" s="3" t="s">
        <v>2727</v>
      </c>
      <c r="D2512" s="3" t="s">
        <v>2510</v>
      </c>
      <c r="G2512" s="21">
        <v>7610</v>
      </c>
      <c r="H2512" s="21" t="s">
        <v>4627</v>
      </c>
    </row>
    <row r="2513" spans="1:8" x14ac:dyDescent="0.2">
      <c r="A2513" s="3">
        <v>5643</v>
      </c>
      <c r="B2513" s="3" t="s">
        <v>2728</v>
      </c>
      <c r="C2513" s="3" t="s">
        <v>2728</v>
      </c>
      <c r="D2513" s="3" t="s">
        <v>2510</v>
      </c>
      <c r="G2513" s="21">
        <v>7710</v>
      </c>
      <c r="H2513" s="21" t="s">
        <v>4627</v>
      </c>
    </row>
    <row r="2514" spans="1:8" x14ac:dyDescent="0.2">
      <c r="A2514" s="3">
        <v>5643</v>
      </c>
      <c r="B2514" s="3" t="s">
        <v>2728</v>
      </c>
      <c r="C2514" s="3" t="s">
        <v>2728</v>
      </c>
      <c r="D2514" s="3" t="s">
        <v>2510</v>
      </c>
      <c r="G2514" s="21">
        <v>7741</v>
      </c>
      <c r="H2514" s="21" t="s">
        <v>4627</v>
      </c>
    </row>
    <row r="2515" spans="1:8" x14ac:dyDescent="0.2">
      <c r="A2515" s="3">
        <v>5643</v>
      </c>
      <c r="B2515" s="3" t="s">
        <v>2729</v>
      </c>
      <c r="C2515" s="3" t="s">
        <v>2728</v>
      </c>
      <c r="D2515" s="3" t="s">
        <v>2510</v>
      </c>
      <c r="G2515" s="21">
        <v>7742</v>
      </c>
      <c r="H2515" s="21" t="s">
        <v>4627</v>
      </c>
    </row>
    <row r="2516" spans="1:8" x14ac:dyDescent="0.2">
      <c r="A2516" s="3">
        <v>5643</v>
      </c>
      <c r="B2516" s="3" t="s">
        <v>2730</v>
      </c>
      <c r="C2516" s="3" t="s">
        <v>2728</v>
      </c>
      <c r="D2516" s="3" t="s">
        <v>2510</v>
      </c>
      <c r="G2516" s="21">
        <v>7743</v>
      </c>
      <c r="H2516" s="21" t="s">
        <v>4627</v>
      </c>
    </row>
    <row r="2517" spans="1:8" x14ac:dyDescent="0.2">
      <c r="A2517" s="3">
        <v>5645</v>
      </c>
      <c r="B2517" s="3" t="s">
        <v>2731</v>
      </c>
      <c r="C2517" s="3" t="s">
        <v>2728</v>
      </c>
      <c r="D2517" s="3" t="s">
        <v>2510</v>
      </c>
      <c r="G2517" s="21">
        <v>7744</v>
      </c>
      <c r="H2517" s="21" t="s">
        <v>4627</v>
      </c>
    </row>
    <row r="2518" spans="1:8" x14ac:dyDescent="0.2">
      <c r="A2518" s="3">
        <v>5645</v>
      </c>
      <c r="B2518" s="3" t="s">
        <v>2732</v>
      </c>
      <c r="C2518" s="3" t="s">
        <v>2728</v>
      </c>
      <c r="D2518" s="3" t="s">
        <v>2510</v>
      </c>
      <c r="G2518" s="21">
        <v>7745</v>
      </c>
      <c r="H2518" s="21" t="s">
        <v>4627</v>
      </c>
    </row>
    <row r="2519" spans="1:8" x14ac:dyDescent="0.2">
      <c r="A2519" s="3">
        <v>5622</v>
      </c>
      <c r="B2519" s="3" t="s">
        <v>2733</v>
      </c>
      <c r="C2519" s="3" t="s">
        <v>2733</v>
      </c>
      <c r="D2519" s="3" t="s">
        <v>2510</v>
      </c>
      <c r="G2519" s="21">
        <v>7746</v>
      </c>
      <c r="H2519" s="21" t="s">
        <v>4627</v>
      </c>
    </row>
    <row r="2520" spans="1:8" x14ac:dyDescent="0.2">
      <c r="A2520" s="3">
        <v>4316</v>
      </c>
      <c r="B2520" s="3" t="s">
        <v>2734</v>
      </c>
      <c r="C2520" s="3" t="s">
        <v>2734</v>
      </c>
      <c r="D2520" s="3" t="s">
        <v>2510</v>
      </c>
      <c r="G2520" s="21">
        <v>7747</v>
      </c>
      <c r="H2520" s="21" t="s">
        <v>4627</v>
      </c>
    </row>
    <row r="2521" spans="1:8" x14ac:dyDescent="0.2">
      <c r="A2521" s="3">
        <v>4303</v>
      </c>
      <c r="B2521" s="3" t="s">
        <v>2735</v>
      </c>
      <c r="C2521" s="3" t="s">
        <v>2735</v>
      </c>
      <c r="D2521" s="3" t="s">
        <v>2510</v>
      </c>
      <c r="G2521" s="21">
        <v>7748</v>
      </c>
      <c r="H2521" s="21" t="s">
        <v>4627</v>
      </c>
    </row>
    <row r="2522" spans="1:8" x14ac:dyDescent="0.2">
      <c r="A2522" s="3">
        <v>4312</v>
      </c>
      <c r="B2522" s="3" t="s">
        <v>2736</v>
      </c>
      <c r="C2522" s="3" t="s">
        <v>2736</v>
      </c>
      <c r="D2522" s="3" t="s">
        <v>2510</v>
      </c>
      <c r="G2522" s="21">
        <v>8001</v>
      </c>
      <c r="H2522" s="21" t="s">
        <v>4613</v>
      </c>
    </row>
    <row r="2523" spans="1:8" x14ac:dyDescent="0.2">
      <c r="A2523" s="3">
        <v>4313</v>
      </c>
      <c r="B2523" s="3" t="s">
        <v>2737</v>
      </c>
      <c r="C2523" s="3" t="s">
        <v>2737</v>
      </c>
      <c r="D2523" s="3" t="s">
        <v>2510</v>
      </c>
      <c r="G2523" s="21">
        <v>8002</v>
      </c>
      <c r="H2523" s="21" t="s">
        <v>4613</v>
      </c>
    </row>
    <row r="2524" spans="1:8" x14ac:dyDescent="0.2">
      <c r="A2524" s="3">
        <v>4322</v>
      </c>
      <c r="B2524" s="3" t="s">
        <v>2738</v>
      </c>
      <c r="C2524" s="3" t="s">
        <v>2738</v>
      </c>
      <c r="D2524" s="3" t="s">
        <v>2510</v>
      </c>
      <c r="G2524" s="21">
        <v>8003</v>
      </c>
      <c r="H2524" s="21" t="s">
        <v>4613</v>
      </c>
    </row>
    <row r="2525" spans="1:8" x14ac:dyDescent="0.2">
      <c r="A2525" s="3">
        <v>4324</v>
      </c>
      <c r="B2525" s="3" t="s">
        <v>2739</v>
      </c>
      <c r="C2525" s="3" t="s">
        <v>2739</v>
      </c>
      <c r="D2525" s="3" t="s">
        <v>2510</v>
      </c>
      <c r="G2525" s="21">
        <v>8004</v>
      </c>
      <c r="H2525" s="21" t="s">
        <v>4613</v>
      </c>
    </row>
    <row r="2526" spans="1:8" x14ac:dyDescent="0.2">
      <c r="A2526" s="3">
        <v>4305</v>
      </c>
      <c r="B2526" s="3" t="s">
        <v>2740</v>
      </c>
      <c r="C2526" s="3" t="s">
        <v>2740</v>
      </c>
      <c r="D2526" s="3" t="s">
        <v>2510</v>
      </c>
      <c r="G2526" s="21">
        <v>8005</v>
      </c>
      <c r="H2526" s="21" t="s">
        <v>4613</v>
      </c>
    </row>
    <row r="2527" spans="1:8" x14ac:dyDescent="0.2">
      <c r="A2527" s="3">
        <v>4310</v>
      </c>
      <c r="B2527" s="3" t="s">
        <v>2741</v>
      </c>
      <c r="C2527" s="3" t="s">
        <v>2741</v>
      </c>
      <c r="D2527" s="3" t="s">
        <v>2510</v>
      </c>
      <c r="G2527" s="21">
        <v>8006</v>
      </c>
      <c r="H2527" s="21" t="s">
        <v>4613</v>
      </c>
    </row>
    <row r="2528" spans="1:8" x14ac:dyDescent="0.2">
      <c r="A2528" s="3">
        <v>4325</v>
      </c>
      <c r="B2528" s="3" t="s">
        <v>2742</v>
      </c>
      <c r="C2528" s="3" t="s">
        <v>2742</v>
      </c>
      <c r="D2528" s="3" t="s">
        <v>2510</v>
      </c>
      <c r="G2528" s="21">
        <v>8008</v>
      </c>
      <c r="H2528" s="21" t="s">
        <v>4613</v>
      </c>
    </row>
    <row r="2529" spans="1:8" x14ac:dyDescent="0.2">
      <c r="A2529" s="3">
        <v>4332</v>
      </c>
      <c r="B2529" s="3" t="s">
        <v>2743</v>
      </c>
      <c r="C2529" s="3" t="s">
        <v>2744</v>
      </c>
      <c r="D2529" s="3" t="s">
        <v>2510</v>
      </c>
      <c r="G2529" s="21">
        <v>8032</v>
      </c>
      <c r="H2529" s="21" t="s">
        <v>4613</v>
      </c>
    </row>
    <row r="2530" spans="1:8" x14ac:dyDescent="0.2">
      <c r="A2530" s="3">
        <v>4323</v>
      </c>
      <c r="B2530" s="3" t="s">
        <v>2745</v>
      </c>
      <c r="C2530" s="3" t="s">
        <v>2745</v>
      </c>
      <c r="D2530" s="3" t="s">
        <v>2510</v>
      </c>
      <c r="G2530" s="21">
        <v>8037</v>
      </c>
      <c r="H2530" s="21" t="s">
        <v>4613</v>
      </c>
    </row>
    <row r="2531" spans="1:8" x14ac:dyDescent="0.2">
      <c r="A2531" s="3">
        <v>4317</v>
      </c>
      <c r="B2531" s="3" t="s">
        <v>2746</v>
      </c>
      <c r="C2531" s="3" t="s">
        <v>2746</v>
      </c>
      <c r="D2531" s="3" t="s">
        <v>2510</v>
      </c>
      <c r="G2531" s="21">
        <v>8038</v>
      </c>
      <c r="H2531" s="21" t="s">
        <v>4613</v>
      </c>
    </row>
    <row r="2532" spans="1:8" x14ac:dyDescent="0.2">
      <c r="A2532" s="3">
        <v>4314</v>
      </c>
      <c r="B2532" s="3" t="s">
        <v>2747</v>
      </c>
      <c r="C2532" s="3" t="s">
        <v>2747</v>
      </c>
      <c r="D2532" s="3" t="s">
        <v>2510</v>
      </c>
      <c r="G2532" s="21">
        <v>8041</v>
      </c>
      <c r="H2532" s="21" t="s">
        <v>4613</v>
      </c>
    </row>
    <row r="2533" spans="1:8" x14ac:dyDescent="0.2">
      <c r="A2533" s="3">
        <v>4315</v>
      </c>
      <c r="B2533" s="3" t="s">
        <v>2748</v>
      </c>
      <c r="C2533" s="3" t="s">
        <v>2748</v>
      </c>
      <c r="D2533" s="3" t="s">
        <v>2510</v>
      </c>
      <c r="G2533" s="21">
        <v>8044</v>
      </c>
      <c r="H2533" s="21" t="s">
        <v>4613</v>
      </c>
    </row>
    <row r="2534" spans="1:8" x14ac:dyDescent="0.2">
      <c r="A2534" s="3">
        <v>4663</v>
      </c>
      <c r="B2534" s="3" t="s">
        <v>2749</v>
      </c>
      <c r="C2534" s="3" t="s">
        <v>2749</v>
      </c>
      <c r="D2534" s="3" t="s">
        <v>2510</v>
      </c>
      <c r="G2534" s="21">
        <v>8045</v>
      </c>
      <c r="H2534" s="21" t="s">
        <v>4613</v>
      </c>
    </row>
    <row r="2535" spans="1:8" x14ac:dyDescent="0.2">
      <c r="A2535" s="3">
        <v>4814</v>
      </c>
      <c r="B2535" s="3" t="s">
        <v>2750</v>
      </c>
      <c r="C2535" s="3" t="s">
        <v>2750</v>
      </c>
      <c r="D2535" s="3" t="s">
        <v>2510</v>
      </c>
      <c r="G2535" s="21">
        <v>8046</v>
      </c>
      <c r="H2535" s="21" t="s">
        <v>4613</v>
      </c>
    </row>
    <row r="2536" spans="1:8" x14ac:dyDescent="0.2">
      <c r="A2536" s="3">
        <v>4805</v>
      </c>
      <c r="B2536" s="3" t="s">
        <v>2751</v>
      </c>
      <c r="C2536" s="3" t="s">
        <v>2751</v>
      </c>
      <c r="D2536" s="3" t="s">
        <v>2510</v>
      </c>
      <c r="G2536" s="21">
        <v>8047</v>
      </c>
      <c r="H2536" s="21" t="s">
        <v>4613</v>
      </c>
    </row>
    <row r="2537" spans="1:8" x14ac:dyDescent="0.2">
      <c r="A2537" s="3">
        <v>5054</v>
      </c>
      <c r="B2537" s="3" t="s">
        <v>2752</v>
      </c>
      <c r="C2537" s="3" t="s">
        <v>2752</v>
      </c>
      <c r="D2537" s="3" t="s">
        <v>2510</v>
      </c>
      <c r="G2537" s="21">
        <v>8048</v>
      </c>
      <c r="H2537" s="21" t="s">
        <v>4613</v>
      </c>
    </row>
    <row r="2538" spans="1:8" x14ac:dyDescent="0.2">
      <c r="A2538" s="3">
        <v>5742</v>
      </c>
      <c r="B2538" s="3" t="s">
        <v>2753</v>
      </c>
      <c r="C2538" s="3" t="s">
        <v>2753</v>
      </c>
      <c r="D2538" s="3" t="s">
        <v>2510</v>
      </c>
      <c r="G2538" s="21">
        <v>8049</v>
      </c>
      <c r="H2538" s="21" t="s">
        <v>4613</v>
      </c>
    </row>
    <row r="2539" spans="1:8" x14ac:dyDescent="0.2">
      <c r="A2539" s="3">
        <v>5054</v>
      </c>
      <c r="B2539" s="3" t="s">
        <v>2754</v>
      </c>
      <c r="C2539" s="3" t="s">
        <v>2754</v>
      </c>
      <c r="D2539" s="3" t="s">
        <v>2510</v>
      </c>
      <c r="G2539" s="21">
        <v>8050</v>
      </c>
      <c r="H2539" s="21" t="s">
        <v>4613</v>
      </c>
    </row>
    <row r="2540" spans="1:8" x14ac:dyDescent="0.2">
      <c r="A2540" s="3">
        <v>4853</v>
      </c>
      <c r="B2540" s="3" t="s">
        <v>2755</v>
      </c>
      <c r="C2540" s="3" t="s">
        <v>2755</v>
      </c>
      <c r="D2540" s="3" t="s">
        <v>2510</v>
      </c>
      <c r="G2540" s="21">
        <v>8051</v>
      </c>
      <c r="H2540" s="21" t="s">
        <v>4613</v>
      </c>
    </row>
    <row r="2541" spans="1:8" x14ac:dyDescent="0.2">
      <c r="A2541" s="3">
        <v>4853</v>
      </c>
      <c r="B2541" s="3" t="s">
        <v>2756</v>
      </c>
      <c r="C2541" s="3" t="s">
        <v>2755</v>
      </c>
      <c r="D2541" s="3" t="s">
        <v>2510</v>
      </c>
      <c r="G2541" s="21">
        <v>8052</v>
      </c>
      <c r="H2541" s="21" t="s">
        <v>4613</v>
      </c>
    </row>
    <row r="2542" spans="1:8" x14ac:dyDescent="0.2">
      <c r="A2542" s="3">
        <v>4856</v>
      </c>
      <c r="B2542" s="3" t="s">
        <v>2757</v>
      </c>
      <c r="C2542" s="3" t="s">
        <v>2755</v>
      </c>
      <c r="D2542" s="3" t="s">
        <v>2510</v>
      </c>
      <c r="G2542" s="21">
        <v>8053</v>
      </c>
      <c r="H2542" s="21" t="s">
        <v>4613</v>
      </c>
    </row>
    <row r="2543" spans="1:8" x14ac:dyDescent="0.2">
      <c r="A2543" s="3">
        <v>4665</v>
      </c>
      <c r="B2543" s="3" t="s">
        <v>2758</v>
      </c>
      <c r="C2543" s="3" t="s">
        <v>2758</v>
      </c>
      <c r="D2543" s="3" t="s">
        <v>2510</v>
      </c>
      <c r="G2543" s="21">
        <v>8055</v>
      </c>
      <c r="H2543" s="21" t="s">
        <v>4613</v>
      </c>
    </row>
    <row r="2544" spans="1:8" x14ac:dyDescent="0.2">
      <c r="A2544" s="3">
        <v>5056</v>
      </c>
      <c r="B2544" s="3" t="s">
        <v>2759</v>
      </c>
      <c r="C2544" s="3" t="s">
        <v>2760</v>
      </c>
      <c r="D2544" s="3" t="s">
        <v>2510</v>
      </c>
      <c r="G2544" s="21">
        <v>8057</v>
      </c>
      <c r="H2544" s="21" t="s">
        <v>4613</v>
      </c>
    </row>
    <row r="2545" spans="1:8" x14ac:dyDescent="0.2">
      <c r="A2545" s="3">
        <v>5057</v>
      </c>
      <c r="B2545" s="3" t="s">
        <v>2760</v>
      </c>
      <c r="C2545" s="3" t="s">
        <v>2760</v>
      </c>
      <c r="D2545" s="3" t="s">
        <v>2510</v>
      </c>
      <c r="G2545" s="21">
        <v>8064</v>
      </c>
      <c r="H2545" s="21" t="s">
        <v>4613</v>
      </c>
    </row>
    <row r="2546" spans="1:8" x14ac:dyDescent="0.2">
      <c r="A2546" s="3">
        <v>4852</v>
      </c>
      <c r="B2546" s="3" t="s">
        <v>2761</v>
      </c>
      <c r="C2546" s="3" t="s">
        <v>2761</v>
      </c>
      <c r="D2546" s="3" t="s">
        <v>2510</v>
      </c>
      <c r="G2546" s="21">
        <v>8102</v>
      </c>
      <c r="H2546" s="21" t="s">
        <v>4613</v>
      </c>
    </row>
    <row r="2547" spans="1:8" x14ac:dyDescent="0.2">
      <c r="A2547" s="3">
        <v>5745</v>
      </c>
      <c r="B2547" s="3" t="s">
        <v>2762</v>
      </c>
      <c r="C2547" s="3" t="s">
        <v>2762</v>
      </c>
      <c r="D2547" s="3" t="s">
        <v>2510</v>
      </c>
      <c r="G2547" s="21">
        <v>8103</v>
      </c>
      <c r="H2547" s="21" t="s">
        <v>4613</v>
      </c>
    </row>
    <row r="2548" spans="1:8" x14ac:dyDescent="0.2">
      <c r="A2548" s="3">
        <v>5053</v>
      </c>
      <c r="B2548" s="3" t="s">
        <v>2763</v>
      </c>
      <c r="C2548" s="3" t="s">
        <v>2763</v>
      </c>
      <c r="D2548" s="3" t="s">
        <v>2510</v>
      </c>
      <c r="G2548" s="21">
        <v>8104</v>
      </c>
      <c r="H2548" s="21" t="s">
        <v>4612</v>
      </c>
    </row>
    <row r="2549" spans="1:8" x14ac:dyDescent="0.2">
      <c r="A2549" s="3">
        <v>5053</v>
      </c>
      <c r="B2549" s="3" t="s">
        <v>2764</v>
      </c>
      <c r="C2549" s="3" t="s">
        <v>2763</v>
      </c>
      <c r="D2549" s="3" t="s">
        <v>2510</v>
      </c>
      <c r="G2549" s="21">
        <v>8105</v>
      </c>
      <c r="H2549" s="21" t="s">
        <v>4612</v>
      </c>
    </row>
    <row r="2550" spans="1:8" x14ac:dyDescent="0.2">
      <c r="A2550" s="3">
        <v>4802</v>
      </c>
      <c r="B2550" s="3" t="s">
        <v>2765</v>
      </c>
      <c r="C2550" s="3" t="s">
        <v>2765</v>
      </c>
      <c r="D2550" s="3" t="s">
        <v>2510</v>
      </c>
      <c r="G2550" s="21">
        <v>8106</v>
      </c>
      <c r="H2550" s="21" t="s">
        <v>4612</v>
      </c>
    </row>
    <row r="2551" spans="1:8" x14ac:dyDescent="0.2">
      <c r="A2551" s="3">
        <v>4813</v>
      </c>
      <c r="B2551" s="3" t="s">
        <v>2766</v>
      </c>
      <c r="C2551" s="3" t="s">
        <v>2766</v>
      </c>
      <c r="D2551" s="3" t="s">
        <v>2510</v>
      </c>
      <c r="G2551" s="21">
        <v>8107</v>
      </c>
      <c r="H2551" s="21" t="s">
        <v>4612</v>
      </c>
    </row>
    <row r="2552" spans="1:8" x14ac:dyDescent="0.2">
      <c r="A2552" s="3">
        <v>4803</v>
      </c>
      <c r="B2552" s="3" t="s">
        <v>2767</v>
      </c>
      <c r="C2552" s="3" t="s">
        <v>2767</v>
      </c>
      <c r="D2552" s="3" t="s">
        <v>2510</v>
      </c>
      <c r="G2552" s="21">
        <v>8108</v>
      </c>
      <c r="H2552" s="21" t="s">
        <v>4612</v>
      </c>
    </row>
    <row r="2553" spans="1:8" x14ac:dyDescent="0.2">
      <c r="A2553" s="3">
        <v>5058</v>
      </c>
      <c r="B2553" s="3" t="s">
        <v>2768</v>
      </c>
      <c r="C2553" s="3" t="s">
        <v>2768</v>
      </c>
      <c r="D2553" s="3" t="s">
        <v>2510</v>
      </c>
      <c r="G2553" s="21">
        <v>8109</v>
      </c>
      <c r="H2553" s="21" t="s">
        <v>4613</v>
      </c>
    </row>
    <row r="2554" spans="1:8" x14ac:dyDescent="0.2">
      <c r="A2554" s="3">
        <v>4800</v>
      </c>
      <c r="B2554" s="3" t="s">
        <v>2769</v>
      </c>
      <c r="C2554" s="3" t="s">
        <v>2769</v>
      </c>
      <c r="D2554" s="3" t="s">
        <v>2510</v>
      </c>
      <c r="G2554" s="21">
        <v>8112</v>
      </c>
      <c r="H2554" s="21" t="s">
        <v>4612</v>
      </c>
    </row>
    <row r="2555" spans="1:8" x14ac:dyDescent="0.2">
      <c r="A2555" s="3">
        <v>4812</v>
      </c>
      <c r="B2555" s="3" t="s">
        <v>2770</v>
      </c>
      <c r="C2555" s="3" t="s">
        <v>2769</v>
      </c>
      <c r="D2555" s="3" t="s">
        <v>2510</v>
      </c>
      <c r="G2555" s="21">
        <v>8113</v>
      </c>
      <c r="H2555" s="21" t="s">
        <v>4612</v>
      </c>
    </row>
    <row r="2556" spans="1:8" x14ac:dyDescent="0.2">
      <c r="A2556" s="3">
        <v>5314</v>
      </c>
      <c r="B2556" s="3" t="s">
        <v>2771</v>
      </c>
      <c r="C2556" s="3" t="s">
        <v>2772</v>
      </c>
      <c r="D2556" s="3" t="s">
        <v>2510</v>
      </c>
      <c r="G2556" s="21">
        <v>8114</v>
      </c>
      <c r="H2556" s="21" t="s">
        <v>4612</v>
      </c>
    </row>
    <row r="2557" spans="1:8" x14ac:dyDescent="0.2">
      <c r="A2557" s="3">
        <v>5315</v>
      </c>
      <c r="B2557" s="3" t="s">
        <v>2772</v>
      </c>
      <c r="C2557" s="3" t="s">
        <v>2772</v>
      </c>
      <c r="D2557" s="3" t="s">
        <v>2510</v>
      </c>
      <c r="G2557" s="21">
        <v>8115</v>
      </c>
      <c r="H2557" s="21" t="s">
        <v>4612</v>
      </c>
    </row>
    <row r="2558" spans="1:8" x14ac:dyDescent="0.2">
      <c r="A2558" s="3">
        <v>5312</v>
      </c>
      <c r="B2558" s="3" t="s">
        <v>2773</v>
      </c>
      <c r="C2558" s="3" t="s">
        <v>2773</v>
      </c>
      <c r="D2558" s="3" t="s">
        <v>2510</v>
      </c>
      <c r="G2558" s="21">
        <v>8117</v>
      </c>
      <c r="H2558" s="21" t="s">
        <v>4613</v>
      </c>
    </row>
    <row r="2559" spans="1:8" x14ac:dyDescent="0.2">
      <c r="A2559" s="3">
        <v>5304</v>
      </c>
      <c r="B2559" s="3" t="s">
        <v>2774</v>
      </c>
      <c r="C2559" s="3" t="s">
        <v>2774</v>
      </c>
      <c r="D2559" s="3" t="s">
        <v>2510</v>
      </c>
      <c r="G2559" s="21">
        <v>8118</v>
      </c>
      <c r="H2559" s="21" t="s">
        <v>4613</v>
      </c>
    </row>
    <row r="2560" spans="1:8" x14ac:dyDescent="0.2">
      <c r="A2560" s="3">
        <v>5305</v>
      </c>
      <c r="B2560" s="3" t="s">
        <v>2775</v>
      </c>
      <c r="C2560" s="3" t="s">
        <v>2774</v>
      </c>
      <c r="D2560" s="3" t="s">
        <v>2510</v>
      </c>
      <c r="G2560" s="21">
        <v>8121</v>
      </c>
      <c r="H2560" s="21" t="s">
        <v>4613</v>
      </c>
    </row>
    <row r="2561" spans="1:8" x14ac:dyDescent="0.2">
      <c r="A2561" s="3">
        <v>5467</v>
      </c>
      <c r="B2561" s="3" t="s">
        <v>2776</v>
      </c>
      <c r="C2561" s="3" t="s">
        <v>2776</v>
      </c>
      <c r="D2561" s="3" t="s">
        <v>2510</v>
      </c>
      <c r="G2561" s="21">
        <v>8122</v>
      </c>
      <c r="H2561" s="21" t="s">
        <v>4613</v>
      </c>
    </row>
    <row r="2562" spans="1:8" x14ac:dyDescent="0.2">
      <c r="A2562" s="3">
        <v>5324</v>
      </c>
      <c r="B2562" s="3" t="s">
        <v>2777</v>
      </c>
      <c r="C2562" s="3" t="s">
        <v>2777</v>
      </c>
      <c r="D2562" s="3" t="s">
        <v>2510</v>
      </c>
      <c r="G2562" s="21">
        <v>8123</v>
      </c>
      <c r="H2562" s="21" t="s">
        <v>4613</v>
      </c>
    </row>
    <row r="2563" spans="1:8" x14ac:dyDescent="0.2">
      <c r="A2563" s="3">
        <v>5313</v>
      </c>
      <c r="B2563" s="3" t="s">
        <v>2778</v>
      </c>
      <c r="C2563" s="3" t="s">
        <v>2778</v>
      </c>
      <c r="D2563" s="3" t="s">
        <v>2510</v>
      </c>
      <c r="G2563" s="21">
        <v>8124</v>
      </c>
      <c r="H2563" s="21" t="s">
        <v>4613</v>
      </c>
    </row>
    <row r="2564" spans="1:8" x14ac:dyDescent="0.2">
      <c r="A2564" s="3">
        <v>5322</v>
      </c>
      <c r="B2564" s="3" t="s">
        <v>2779</v>
      </c>
      <c r="C2564" s="3" t="s">
        <v>2779</v>
      </c>
      <c r="D2564" s="3" t="s">
        <v>2510</v>
      </c>
      <c r="G2564" s="21">
        <v>8125</v>
      </c>
      <c r="H2564" s="21" t="s">
        <v>4613</v>
      </c>
    </row>
    <row r="2565" spans="1:8" x14ac:dyDescent="0.2">
      <c r="A2565" s="3">
        <v>5325</v>
      </c>
      <c r="B2565" s="3" t="s">
        <v>2780</v>
      </c>
      <c r="C2565" s="3" t="s">
        <v>2780</v>
      </c>
      <c r="D2565" s="3" t="s">
        <v>2510</v>
      </c>
      <c r="G2565" s="21">
        <v>8126</v>
      </c>
      <c r="H2565" s="21" t="s">
        <v>4613</v>
      </c>
    </row>
    <row r="2566" spans="1:8" x14ac:dyDescent="0.2">
      <c r="A2566" s="3">
        <v>5426</v>
      </c>
      <c r="B2566" s="3" t="s">
        <v>2781</v>
      </c>
      <c r="C2566" s="3" t="s">
        <v>2782</v>
      </c>
      <c r="D2566" s="3" t="s">
        <v>2510</v>
      </c>
      <c r="G2566" s="21">
        <v>8127</v>
      </c>
      <c r="H2566" s="21" t="s">
        <v>4613</v>
      </c>
    </row>
    <row r="2567" spans="1:8" x14ac:dyDescent="0.2">
      <c r="A2567" s="3">
        <v>5316</v>
      </c>
      <c r="B2567" s="3" t="s">
        <v>2783</v>
      </c>
      <c r="C2567" s="3" t="s">
        <v>2783</v>
      </c>
      <c r="D2567" s="3" t="s">
        <v>2510</v>
      </c>
      <c r="G2567" s="21">
        <v>8132</v>
      </c>
      <c r="H2567" s="21" t="s">
        <v>4613</v>
      </c>
    </row>
    <row r="2568" spans="1:8" x14ac:dyDescent="0.2">
      <c r="A2568" s="3">
        <v>5317</v>
      </c>
      <c r="B2568" s="3" t="s">
        <v>2784</v>
      </c>
      <c r="C2568" s="3" t="s">
        <v>2783</v>
      </c>
      <c r="D2568" s="3" t="s">
        <v>2510</v>
      </c>
      <c r="G2568" s="21">
        <v>8133</v>
      </c>
      <c r="H2568" s="21" t="s">
        <v>4613</v>
      </c>
    </row>
    <row r="2569" spans="1:8" x14ac:dyDescent="0.2">
      <c r="A2569" s="3">
        <v>5465</v>
      </c>
      <c r="B2569" s="3" t="s">
        <v>2785</v>
      </c>
      <c r="C2569" s="3" t="s">
        <v>2785</v>
      </c>
      <c r="D2569" s="3" t="s">
        <v>2510</v>
      </c>
      <c r="G2569" s="21">
        <v>8134</v>
      </c>
      <c r="H2569" s="21" t="s">
        <v>4613</v>
      </c>
    </row>
    <row r="2570" spans="1:8" x14ac:dyDescent="0.2">
      <c r="A2570" s="3">
        <v>5425</v>
      </c>
      <c r="B2570" s="3" t="s">
        <v>2786</v>
      </c>
      <c r="C2570" s="3" t="s">
        <v>2786</v>
      </c>
      <c r="D2570" s="3" t="s">
        <v>2510</v>
      </c>
      <c r="G2570" s="21">
        <v>8135</v>
      </c>
      <c r="H2570" s="21" t="s">
        <v>4613</v>
      </c>
    </row>
    <row r="2571" spans="1:8" x14ac:dyDescent="0.2">
      <c r="A2571" s="3">
        <v>5462</v>
      </c>
      <c r="B2571" s="3" t="s">
        <v>2787</v>
      </c>
      <c r="C2571" s="3" t="s">
        <v>2787</v>
      </c>
      <c r="D2571" s="3" t="s">
        <v>2510</v>
      </c>
      <c r="G2571" s="21">
        <v>8136</v>
      </c>
      <c r="H2571" s="21" t="s">
        <v>4613</v>
      </c>
    </row>
    <row r="2572" spans="1:8" x14ac:dyDescent="0.2">
      <c r="A2572" s="3">
        <v>5306</v>
      </c>
      <c r="B2572" s="3" t="s">
        <v>2788</v>
      </c>
      <c r="C2572" s="3" t="s">
        <v>2788</v>
      </c>
      <c r="D2572" s="3" t="s">
        <v>2510</v>
      </c>
      <c r="G2572" s="21">
        <v>8142</v>
      </c>
      <c r="H2572" s="21" t="s">
        <v>4613</v>
      </c>
    </row>
    <row r="2573" spans="1:8" x14ac:dyDescent="0.2">
      <c r="A2573" s="3">
        <v>5323</v>
      </c>
      <c r="B2573" s="3" t="s">
        <v>2789</v>
      </c>
      <c r="C2573" s="3" t="s">
        <v>2790</v>
      </c>
      <c r="D2573" s="3" t="s">
        <v>2510</v>
      </c>
      <c r="G2573" s="21">
        <v>8143</v>
      </c>
      <c r="H2573" s="21" t="s">
        <v>4613</v>
      </c>
    </row>
    <row r="2574" spans="1:8" x14ac:dyDescent="0.2">
      <c r="A2574" s="3">
        <v>5330</v>
      </c>
      <c r="B2574" s="3" t="s">
        <v>2791</v>
      </c>
      <c r="C2574" s="3" t="s">
        <v>2790</v>
      </c>
      <c r="D2574" s="3" t="s">
        <v>2510</v>
      </c>
      <c r="G2574" s="21">
        <v>8152</v>
      </c>
      <c r="H2574" s="21" t="s">
        <v>4613</v>
      </c>
    </row>
    <row r="2575" spans="1:8" x14ac:dyDescent="0.2">
      <c r="A2575" s="3">
        <v>5332</v>
      </c>
      <c r="B2575" s="3" t="s">
        <v>2792</v>
      </c>
      <c r="C2575" s="3" t="s">
        <v>2790</v>
      </c>
      <c r="D2575" s="3" t="s">
        <v>2510</v>
      </c>
      <c r="G2575" s="21">
        <v>8153</v>
      </c>
      <c r="H2575" s="21" t="s">
        <v>4612</v>
      </c>
    </row>
    <row r="2576" spans="1:8" x14ac:dyDescent="0.2">
      <c r="A2576" s="3">
        <v>5333</v>
      </c>
      <c r="B2576" s="3" t="s">
        <v>2793</v>
      </c>
      <c r="C2576" s="3" t="s">
        <v>2790</v>
      </c>
      <c r="D2576" s="3" t="s">
        <v>2510</v>
      </c>
      <c r="G2576" s="21">
        <v>8154</v>
      </c>
      <c r="H2576" s="21" t="s">
        <v>4612</v>
      </c>
    </row>
    <row r="2577" spans="1:8" x14ac:dyDescent="0.2">
      <c r="A2577" s="3">
        <v>5334</v>
      </c>
      <c r="B2577" s="3" t="s">
        <v>2794</v>
      </c>
      <c r="C2577" s="3" t="s">
        <v>2790</v>
      </c>
      <c r="D2577" s="3" t="s">
        <v>2510</v>
      </c>
      <c r="G2577" s="21">
        <v>8155</v>
      </c>
      <c r="H2577" s="21" t="s">
        <v>4612</v>
      </c>
    </row>
    <row r="2578" spans="1:8" x14ac:dyDescent="0.2">
      <c r="A2578" s="3">
        <v>5463</v>
      </c>
      <c r="B2578" s="3" t="s">
        <v>2795</v>
      </c>
      <c r="C2578" s="3" t="s">
        <v>2790</v>
      </c>
      <c r="D2578" s="3" t="s">
        <v>2510</v>
      </c>
      <c r="G2578" s="21">
        <v>8156</v>
      </c>
      <c r="H2578" s="21" t="s">
        <v>4612</v>
      </c>
    </row>
    <row r="2579" spans="1:8" x14ac:dyDescent="0.2">
      <c r="A2579" s="3">
        <v>5464</v>
      </c>
      <c r="B2579" s="3" t="s">
        <v>2796</v>
      </c>
      <c r="C2579" s="3" t="s">
        <v>2790</v>
      </c>
      <c r="D2579" s="3" t="s">
        <v>2510</v>
      </c>
      <c r="G2579" s="21">
        <v>8157</v>
      </c>
      <c r="H2579" s="21" t="s">
        <v>4612</v>
      </c>
    </row>
    <row r="2580" spans="1:8" x14ac:dyDescent="0.2">
      <c r="A2580" s="3">
        <v>5466</v>
      </c>
      <c r="B2580" s="3" t="s">
        <v>2797</v>
      </c>
      <c r="C2580" s="3" t="s">
        <v>2790</v>
      </c>
      <c r="D2580" s="3" t="s">
        <v>2510</v>
      </c>
      <c r="G2580" s="21">
        <v>8158</v>
      </c>
      <c r="H2580" s="21" t="s">
        <v>4612</v>
      </c>
    </row>
    <row r="2581" spans="1:8" x14ac:dyDescent="0.2">
      <c r="A2581" s="3">
        <v>9320</v>
      </c>
      <c r="B2581" s="3" t="s">
        <v>2798</v>
      </c>
      <c r="C2581" s="3" t="s">
        <v>2798</v>
      </c>
      <c r="D2581" s="3" t="s">
        <v>2799</v>
      </c>
      <c r="G2581" s="21">
        <v>8162</v>
      </c>
      <c r="H2581" s="21" t="s">
        <v>4612</v>
      </c>
    </row>
    <row r="2582" spans="1:8" x14ac:dyDescent="0.2">
      <c r="A2582" s="3">
        <v>9320</v>
      </c>
      <c r="B2582" s="3" t="s">
        <v>2800</v>
      </c>
      <c r="C2582" s="3" t="s">
        <v>2798</v>
      </c>
      <c r="D2582" s="3" t="s">
        <v>2799</v>
      </c>
      <c r="G2582" s="21">
        <v>8164</v>
      </c>
      <c r="H2582" s="21" t="s">
        <v>4612</v>
      </c>
    </row>
    <row r="2583" spans="1:8" x14ac:dyDescent="0.2">
      <c r="A2583" s="3">
        <v>9320</v>
      </c>
      <c r="B2583" s="3" t="s">
        <v>2801</v>
      </c>
      <c r="C2583" s="3" t="s">
        <v>2798</v>
      </c>
      <c r="D2583" s="3" t="s">
        <v>2799</v>
      </c>
      <c r="G2583" s="21">
        <v>8165</v>
      </c>
      <c r="H2583" s="21" t="s">
        <v>4612</v>
      </c>
    </row>
    <row r="2584" spans="1:8" x14ac:dyDescent="0.2">
      <c r="A2584" s="3">
        <v>8582</v>
      </c>
      <c r="B2584" s="3" t="s">
        <v>2802</v>
      </c>
      <c r="C2584" s="3" t="s">
        <v>2802</v>
      </c>
      <c r="D2584" s="3" t="s">
        <v>2799</v>
      </c>
      <c r="G2584" s="21">
        <v>8166</v>
      </c>
      <c r="H2584" s="21" t="s">
        <v>4612</v>
      </c>
    </row>
    <row r="2585" spans="1:8" x14ac:dyDescent="0.2">
      <c r="A2585" s="3">
        <v>9314</v>
      </c>
      <c r="B2585" s="3" t="s">
        <v>2803</v>
      </c>
      <c r="C2585" s="3" t="s">
        <v>2804</v>
      </c>
      <c r="D2585" s="3" t="s">
        <v>2799</v>
      </c>
      <c r="G2585" s="21">
        <v>8172</v>
      </c>
      <c r="H2585" s="21" t="s">
        <v>4612</v>
      </c>
    </row>
    <row r="2586" spans="1:8" x14ac:dyDescent="0.2">
      <c r="A2586" s="3">
        <v>9315</v>
      </c>
      <c r="B2586" s="3" t="s">
        <v>2805</v>
      </c>
      <c r="C2586" s="3" t="s">
        <v>2804</v>
      </c>
      <c r="D2586" s="3" t="s">
        <v>2799</v>
      </c>
      <c r="G2586" s="21">
        <v>8173</v>
      </c>
      <c r="H2586" s="21" t="s">
        <v>4612</v>
      </c>
    </row>
    <row r="2587" spans="1:8" x14ac:dyDescent="0.2">
      <c r="A2587" s="3">
        <v>9315</v>
      </c>
      <c r="B2587" s="3" t="s">
        <v>2806</v>
      </c>
      <c r="C2587" s="3" t="s">
        <v>2804</v>
      </c>
      <c r="D2587" s="3" t="s">
        <v>2799</v>
      </c>
      <c r="G2587" s="21">
        <v>8174</v>
      </c>
      <c r="H2587" s="21" t="s">
        <v>4612</v>
      </c>
    </row>
    <row r="2588" spans="1:8" x14ac:dyDescent="0.2">
      <c r="A2588" s="3">
        <v>9322</v>
      </c>
      <c r="B2588" s="3" t="s">
        <v>2804</v>
      </c>
      <c r="C2588" s="3" t="s">
        <v>2804</v>
      </c>
      <c r="D2588" s="3" t="s">
        <v>2799</v>
      </c>
      <c r="G2588" s="21">
        <v>8175</v>
      </c>
      <c r="H2588" s="21" t="s">
        <v>4612</v>
      </c>
    </row>
    <row r="2589" spans="1:8" x14ac:dyDescent="0.2">
      <c r="A2589" s="3">
        <v>8580</v>
      </c>
      <c r="B2589" s="3" t="s">
        <v>2807</v>
      </c>
      <c r="C2589" s="3" t="s">
        <v>2807</v>
      </c>
      <c r="D2589" s="3" t="s">
        <v>2799</v>
      </c>
      <c r="G2589" s="21">
        <v>8180</v>
      </c>
      <c r="H2589" s="21" t="s">
        <v>4612</v>
      </c>
    </row>
    <row r="2590" spans="1:8" x14ac:dyDescent="0.2">
      <c r="A2590" s="3">
        <v>9326</v>
      </c>
      <c r="B2590" s="3" t="s">
        <v>2808</v>
      </c>
      <c r="C2590" s="3" t="s">
        <v>2808</v>
      </c>
      <c r="D2590" s="3" t="s">
        <v>2799</v>
      </c>
      <c r="G2590" s="21">
        <v>8181</v>
      </c>
      <c r="H2590" s="21" t="s">
        <v>4612</v>
      </c>
    </row>
    <row r="2591" spans="1:8" x14ac:dyDescent="0.2">
      <c r="A2591" s="3">
        <v>8593</v>
      </c>
      <c r="B2591" s="3" t="s">
        <v>2809</v>
      </c>
      <c r="C2591" s="3" t="s">
        <v>2809</v>
      </c>
      <c r="D2591" s="3" t="s">
        <v>2799</v>
      </c>
      <c r="G2591" s="21">
        <v>8182</v>
      </c>
      <c r="H2591" s="21" t="s">
        <v>4612</v>
      </c>
    </row>
    <row r="2592" spans="1:8" x14ac:dyDescent="0.2">
      <c r="A2592" s="3">
        <v>9306</v>
      </c>
      <c r="B2592" s="3" t="s">
        <v>2810</v>
      </c>
      <c r="C2592" s="3" t="s">
        <v>2811</v>
      </c>
      <c r="D2592" s="3" t="s">
        <v>2799</v>
      </c>
      <c r="G2592" s="21">
        <v>8184</v>
      </c>
      <c r="H2592" s="21" t="s">
        <v>4612</v>
      </c>
    </row>
    <row r="2593" spans="1:8" x14ac:dyDescent="0.2">
      <c r="A2593" s="3">
        <v>9325</v>
      </c>
      <c r="B2593" s="3" t="s">
        <v>2812</v>
      </c>
      <c r="C2593" s="3" t="s">
        <v>2811</v>
      </c>
      <c r="D2593" s="3" t="s">
        <v>2799</v>
      </c>
      <c r="G2593" s="21">
        <v>8185</v>
      </c>
      <c r="H2593" s="21" t="s">
        <v>4612</v>
      </c>
    </row>
    <row r="2594" spans="1:8" x14ac:dyDescent="0.2">
      <c r="A2594" s="3">
        <v>8590</v>
      </c>
      <c r="B2594" s="3" t="s">
        <v>2813</v>
      </c>
      <c r="C2594" s="3" t="s">
        <v>2813</v>
      </c>
      <c r="D2594" s="3" t="s">
        <v>2799</v>
      </c>
      <c r="G2594" s="21">
        <v>8187</v>
      </c>
      <c r="H2594" s="21" t="s">
        <v>4612</v>
      </c>
    </row>
    <row r="2595" spans="1:8" x14ac:dyDescent="0.2">
      <c r="A2595" s="3">
        <v>8599</v>
      </c>
      <c r="B2595" s="3" t="s">
        <v>2814</v>
      </c>
      <c r="C2595" s="3" t="s">
        <v>2814</v>
      </c>
      <c r="D2595" s="3" t="s">
        <v>2799</v>
      </c>
      <c r="G2595" s="21">
        <v>8192</v>
      </c>
      <c r="H2595" s="21" t="s">
        <v>4612</v>
      </c>
    </row>
    <row r="2596" spans="1:8" x14ac:dyDescent="0.2">
      <c r="A2596" s="3">
        <v>8580</v>
      </c>
      <c r="B2596" s="3" t="s">
        <v>2815</v>
      </c>
      <c r="C2596" s="3" t="s">
        <v>2815</v>
      </c>
      <c r="D2596" s="3" t="s">
        <v>2799</v>
      </c>
      <c r="G2596" s="21">
        <v>8193</v>
      </c>
      <c r="H2596" s="21" t="s">
        <v>4612</v>
      </c>
    </row>
    <row r="2597" spans="1:8" x14ac:dyDescent="0.2">
      <c r="A2597" s="3">
        <v>8592</v>
      </c>
      <c r="B2597" s="3" t="s">
        <v>2816</v>
      </c>
      <c r="C2597" s="3" t="s">
        <v>2816</v>
      </c>
      <c r="D2597" s="3" t="s">
        <v>2799</v>
      </c>
      <c r="G2597" s="21">
        <v>8194</v>
      </c>
      <c r="H2597" s="21" t="s">
        <v>4612</v>
      </c>
    </row>
    <row r="2598" spans="1:8" x14ac:dyDescent="0.2">
      <c r="A2598" s="3">
        <v>8580</v>
      </c>
      <c r="B2598" s="3" t="s">
        <v>2817</v>
      </c>
      <c r="C2598" s="3" t="s">
        <v>2817</v>
      </c>
      <c r="D2598" s="3" t="s">
        <v>2799</v>
      </c>
      <c r="G2598" s="21">
        <v>8195</v>
      </c>
      <c r="H2598" s="21" t="s">
        <v>4612</v>
      </c>
    </row>
    <row r="2599" spans="1:8" x14ac:dyDescent="0.2">
      <c r="A2599" s="3">
        <v>8580</v>
      </c>
      <c r="B2599" s="3" t="s">
        <v>2818</v>
      </c>
      <c r="C2599" s="3" t="s">
        <v>2817</v>
      </c>
      <c r="D2599" s="3" t="s">
        <v>2799</v>
      </c>
      <c r="G2599" s="21">
        <v>8196</v>
      </c>
      <c r="H2599" s="21" t="s">
        <v>4628</v>
      </c>
    </row>
    <row r="2600" spans="1:8" x14ac:dyDescent="0.2">
      <c r="A2600" s="3">
        <v>8580</v>
      </c>
      <c r="B2600" s="3" t="s">
        <v>2819</v>
      </c>
      <c r="C2600" s="3" t="s">
        <v>2817</v>
      </c>
      <c r="D2600" s="3" t="s">
        <v>2799</v>
      </c>
      <c r="G2600" s="21">
        <v>8197</v>
      </c>
      <c r="H2600" s="21" t="s">
        <v>4628</v>
      </c>
    </row>
    <row r="2601" spans="1:8" x14ac:dyDescent="0.2">
      <c r="A2601" s="3">
        <v>8581</v>
      </c>
      <c r="B2601" s="3" t="s">
        <v>2820</v>
      </c>
      <c r="C2601" s="3" t="s">
        <v>2817</v>
      </c>
      <c r="D2601" s="3" t="s">
        <v>2799</v>
      </c>
      <c r="G2601" s="21">
        <v>8200</v>
      </c>
      <c r="H2601" s="21" t="s">
        <v>4628</v>
      </c>
    </row>
    <row r="2602" spans="1:8" x14ac:dyDescent="0.2">
      <c r="A2602" s="3">
        <v>8587</v>
      </c>
      <c r="B2602" s="3" t="s">
        <v>2821</v>
      </c>
      <c r="C2602" s="3" t="s">
        <v>2817</v>
      </c>
      <c r="D2602" s="3" t="s">
        <v>2799</v>
      </c>
      <c r="G2602" s="21">
        <v>8203</v>
      </c>
      <c r="H2602" s="21" t="s">
        <v>4628</v>
      </c>
    </row>
    <row r="2603" spans="1:8" x14ac:dyDescent="0.2">
      <c r="A2603" s="3">
        <v>9220</v>
      </c>
      <c r="B2603" s="3" t="s">
        <v>2822</v>
      </c>
      <c r="C2603" s="3" t="s">
        <v>2822</v>
      </c>
      <c r="D2603" s="3" t="s">
        <v>2799</v>
      </c>
      <c r="G2603" s="21">
        <v>8207</v>
      </c>
      <c r="H2603" s="21" t="s">
        <v>4628</v>
      </c>
    </row>
    <row r="2604" spans="1:8" x14ac:dyDescent="0.2">
      <c r="A2604" s="3">
        <v>9223</v>
      </c>
      <c r="B2604" s="3" t="s">
        <v>2823</v>
      </c>
      <c r="C2604" s="3" t="s">
        <v>2822</v>
      </c>
      <c r="D2604" s="3" t="s">
        <v>2799</v>
      </c>
      <c r="G2604" s="21">
        <v>8208</v>
      </c>
      <c r="H2604" s="21" t="s">
        <v>4628</v>
      </c>
    </row>
    <row r="2605" spans="1:8" x14ac:dyDescent="0.2">
      <c r="A2605" s="3">
        <v>9223</v>
      </c>
      <c r="B2605" s="3" t="s">
        <v>2824</v>
      </c>
      <c r="C2605" s="3" t="s">
        <v>2822</v>
      </c>
      <c r="D2605" s="3" t="s">
        <v>2799</v>
      </c>
      <c r="G2605" s="21">
        <v>8212</v>
      </c>
      <c r="H2605" s="21" t="s">
        <v>4628</v>
      </c>
    </row>
    <row r="2606" spans="1:8" x14ac:dyDescent="0.2">
      <c r="A2606" s="3">
        <v>8586</v>
      </c>
      <c r="B2606" s="3" t="s">
        <v>2825</v>
      </c>
      <c r="C2606" s="3" t="s">
        <v>2825</v>
      </c>
      <c r="D2606" s="3" t="s">
        <v>2799</v>
      </c>
      <c r="G2606" s="21">
        <v>8213</v>
      </c>
      <c r="H2606" s="21" t="s">
        <v>4628</v>
      </c>
    </row>
    <row r="2607" spans="1:8" x14ac:dyDescent="0.2">
      <c r="A2607" s="3">
        <v>8586</v>
      </c>
      <c r="B2607" s="3" t="s">
        <v>2826</v>
      </c>
      <c r="C2607" s="3" t="s">
        <v>2825</v>
      </c>
      <c r="D2607" s="3" t="s">
        <v>2799</v>
      </c>
      <c r="G2607" s="21">
        <v>8214</v>
      </c>
      <c r="H2607" s="21" t="s">
        <v>4628</v>
      </c>
    </row>
    <row r="2608" spans="1:8" x14ac:dyDescent="0.2">
      <c r="A2608" s="3">
        <v>8586</v>
      </c>
      <c r="B2608" s="3" t="s">
        <v>2827</v>
      </c>
      <c r="C2608" s="3" t="s">
        <v>2825</v>
      </c>
      <c r="D2608" s="3" t="s">
        <v>2799</v>
      </c>
      <c r="G2608" s="21">
        <v>8215</v>
      </c>
      <c r="H2608" s="21" t="s">
        <v>4628</v>
      </c>
    </row>
    <row r="2609" spans="1:8" x14ac:dyDescent="0.2">
      <c r="A2609" s="3">
        <v>8586</v>
      </c>
      <c r="B2609" s="3" t="s">
        <v>2828</v>
      </c>
      <c r="C2609" s="3" t="s">
        <v>2825</v>
      </c>
      <c r="D2609" s="3" t="s">
        <v>2799</v>
      </c>
      <c r="G2609" s="21">
        <v>8216</v>
      </c>
      <c r="H2609" s="21" t="s">
        <v>4628</v>
      </c>
    </row>
    <row r="2610" spans="1:8" x14ac:dyDescent="0.2">
      <c r="A2610" s="3">
        <v>8586</v>
      </c>
      <c r="B2610" s="3" t="s">
        <v>2829</v>
      </c>
      <c r="C2610" s="3" t="s">
        <v>2825</v>
      </c>
      <c r="D2610" s="3" t="s">
        <v>2799</v>
      </c>
      <c r="G2610" s="21">
        <v>8217</v>
      </c>
      <c r="H2610" s="21" t="s">
        <v>4628</v>
      </c>
    </row>
    <row r="2611" spans="1:8" x14ac:dyDescent="0.2">
      <c r="A2611" s="3">
        <v>8586</v>
      </c>
      <c r="B2611" s="3" t="s">
        <v>2830</v>
      </c>
      <c r="C2611" s="3" t="s">
        <v>2825</v>
      </c>
      <c r="D2611" s="3" t="s">
        <v>2799</v>
      </c>
      <c r="G2611" s="21">
        <v>8218</v>
      </c>
      <c r="H2611" s="21" t="s">
        <v>4628</v>
      </c>
    </row>
    <row r="2612" spans="1:8" x14ac:dyDescent="0.2">
      <c r="A2612" s="3">
        <v>9213</v>
      </c>
      <c r="B2612" s="3" t="s">
        <v>2831</v>
      </c>
      <c r="C2612" s="3" t="s">
        <v>2832</v>
      </c>
      <c r="D2612" s="3" t="s">
        <v>2799</v>
      </c>
      <c r="G2612" s="21">
        <v>8219</v>
      </c>
      <c r="H2612" s="21" t="s">
        <v>4628</v>
      </c>
    </row>
    <row r="2613" spans="1:8" x14ac:dyDescent="0.2">
      <c r="A2613" s="3">
        <v>9225</v>
      </c>
      <c r="B2613" s="3" t="s">
        <v>2833</v>
      </c>
      <c r="C2613" s="3" t="s">
        <v>2832</v>
      </c>
      <c r="D2613" s="3" t="s">
        <v>2799</v>
      </c>
      <c r="G2613" s="21">
        <v>8222</v>
      </c>
      <c r="H2613" s="21" t="s">
        <v>4628</v>
      </c>
    </row>
    <row r="2614" spans="1:8" x14ac:dyDescent="0.2">
      <c r="A2614" s="3">
        <v>9225</v>
      </c>
      <c r="B2614" s="3" t="s">
        <v>2834</v>
      </c>
      <c r="C2614" s="3" t="s">
        <v>2832</v>
      </c>
      <c r="D2614" s="3" t="s">
        <v>2799</v>
      </c>
      <c r="G2614" s="21">
        <v>8223</v>
      </c>
      <c r="H2614" s="21" t="s">
        <v>4628</v>
      </c>
    </row>
    <row r="2615" spans="1:8" x14ac:dyDescent="0.2">
      <c r="A2615" s="3">
        <v>9216</v>
      </c>
      <c r="B2615" s="3" t="s">
        <v>2835</v>
      </c>
      <c r="C2615" s="3" t="s">
        <v>2836</v>
      </c>
      <c r="D2615" s="3" t="s">
        <v>2799</v>
      </c>
      <c r="G2615" s="21">
        <v>8224</v>
      </c>
      <c r="H2615" s="21" t="s">
        <v>4628</v>
      </c>
    </row>
    <row r="2616" spans="1:8" x14ac:dyDescent="0.2">
      <c r="A2616" s="3">
        <v>9216</v>
      </c>
      <c r="B2616" s="3" t="s">
        <v>2836</v>
      </c>
      <c r="C2616" s="3" t="s">
        <v>2836</v>
      </c>
      <c r="D2616" s="3" t="s">
        <v>2799</v>
      </c>
      <c r="G2616" s="21">
        <v>8225</v>
      </c>
      <c r="H2616" s="21" t="s">
        <v>4628</v>
      </c>
    </row>
    <row r="2617" spans="1:8" x14ac:dyDescent="0.2">
      <c r="A2617" s="3">
        <v>9214</v>
      </c>
      <c r="B2617" s="3" t="s">
        <v>2837</v>
      </c>
      <c r="C2617" s="3" t="s">
        <v>2838</v>
      </c>
      <c r="D2617" s="3" t="s">
        <v>2799</v>
      </c>
      <c r="G2617" s="21">
        <v>8226</v>
      </c>
      <c r="H2617" s="21" t="s">
        <v>4628</v>
      </c>
    </row>
    <row r="2618" spans="1:8" x14ac:dyDescent="0.2">
      <c r="A2618" s="3">
        <v>9215</v>
      </c>
      <c r="B2618" s="3" t="s">
        <v>2839</v>
      </c>
      <c r="C2618" s="3" t="s">
        <v>2838</v>
      </c>
      <c r="D2618" s="3" t="s">
        <v>2799</v>
      </c>
      <c r="G2618" s="21">
        <v>8228</v>
      </c>
      <c r="H2618" s="21" t="s">
        <v>4628</v>
      </c>
    </row>
    <row r="2619" spans="1:8" x14ac:dyDescent="0.2">
      <c r="A2619" s="3">
        <v>9215</v>
      </c>
      <c r="B2619" s="3" t="s">
        <v>2840</v>
      </c>
      <c r="C2619" s="3" t="s">
        <v>2838</v>
      </c>
      <c r="D2619" s="3" t="s">
        <v>2799</v>
      </c>
      <c r="G2619" s="21">
        <v>8231</v>
      </c>
      <c r="H2619" s="21" t="s">
        <v>4628</v>
      </c>
    </row>
    <row r="2620" spans="1:8" x14ac:dyDescent="0.2">
      <c r="A2620" s="3">
        <v>9217</v>
      </c>
      <c r="B2620" s="3" t="s">
        <v>2841</v>
      </c>
      <c r="C2620" s="3" t="s">
        <v>2838</v>
      </c>
      <c r="D2620" s="3" t="s">
        <v>2799</v>
      </c>
      <c r="G2620" s="21">
        <v>8232</v>
      </c>
      <c r="H2620" s="21" t="s">
        <v>4628</v>
      </c>
    </row>
    <row r="2621" spans="1:8" x14ac:dyDescent="0.2">
      <c r="A2621" s="3">
        <v>8583</v>
      </c>
      <c r="B2621" s="3" t="s">
        <v>2842</v>
      </c>
      <c r="C2621" s="3" t="s">
        <v>2842</v>
      </c>
      <c r="D2621" s="3" t="s">
        <v>2799</v>
      </c>
      <c r="G2621" s="21">
        <v>8233</v>
      </c>
      <c r="H2621" s="21" t="s">
        <v>4628</v>
      </c>
    </row>
    <row r="2622" spans="1:8" x14ac:dyDescent="0.2">
      <c r="A2622" s="3">
        <v>8583</v>
      </c>
      <c r="B2622" s="3" t="s">
        <v>2843</v>
      </c>
      <c r="C2622" s="3" t="s">
        <v>2842</v>
      </c>
      <c r="D2622" s="3" t="s">
        <v>2799</v>
      </c>
      <c r="G2622" s="21">
        <v>8234</v>
      </c>
      <c r="H2622" s="21" t="s">
        <v>4628</v>
      </c>
    </row>
    <row r="2623" spans="1:8" x14ac:dyDescent="0.2">
      <c r="A2623" s="3">
        <v>8583</v>
      </c>
      <c r="B2623" s="3" t="s">
        <v>2844</v>
      </c>
      <c r="C2623" s="3" t="s">
        <v>2842</v>
      </c>
      <c r="D2623" s="3" t="s">
        <v>2799</v>
      </c>
      <c r="G2623" s="21">
        <v>8235</v>
      </c>
      <c r="H2623" s="21" t="s">
        <v>4628</v>
      </c>
    </row>
    <row r="2624" spans="1:8" x14ac:dyDescent="0.2">
      <c r="A2624" s="3">
        <v>8588</v>
      </c>
      <c r="B2624" s="3" t="s">
        <v>2845</v>
      </c>
      <c r="C2624" s="3" t="s">
        <v>2846</v>
      </c>
      <c r="D2624" s="3" t="s">
        <v>2799</v>
      </c>
      <c r="G2624" s="21">
        <v>8236</v>
      </c>
      <c r="H2624" s="21" t="s">
        <v>4628</v>
      </c>
    </row>
    <row r="2625" spans="1:8" x14ac:dyDescent="0.2">
      <c r="A2625" s="3">
        <v>8589</v>
      </c>
      <c r="B2625" s="3" t="s">
        <v>2847</v>
      </c>
      <c r="C2625" s="3" t="s">
        <v>2846</v>
      </c>
      <c r="D2625" s="3" t="s">
        <v>2799</v>
      </c>
      <c r="G2625" s="21">
        <v>8239</v>
      </c>
      <c r="H2625" s="21" t="s">
        <v>4628</v>
      </c>
    </row>
    <row r="2626" spans="1:8" x14ac:dyDescent="0.2">
      <c r="A2626" s="3">
        <v>8254</v>
      </c>
      <c r="B2626" s="3" t="s">
        <v>2848</v>
      </c>
      <c r="C2626" s="3" t="s">
        <v>2849</v>
      </c>
      <c r="D2626" s="3" t="s">
        <v>2799</v>
      </c>
      <c r="G2626" s="21">
        <v>8240</v>
      </c>
      <c r="H2626" s="21" t="s">
        <v>4628</v>
      </c>
    </row>
    <row r="2627" spans="1:8" x14ac:dyDescent="0.2">
      <c r="A2627" s="3">
        <v>8255</v>
      </c>
      <c r="B2627" s="3" t="s">
        <v>2850</v>
      </c>
      <c r="C2627" s="3" t="s">
        <v>2849</v>
      </c>
      <c r="D2627" s="3" t="s">
        <v>2799</v>
      </c>
      <c r="G2627" s="21">
        <v>8241</v>
      </c>
      <c r="H2627" s="21" t="s">
        <v>4628</v>
      </c>
    </row>
    <row r="2628" spans="1:8" x14ac:dyDescent="0.2">
      <c r="A2628" s="3">
        <v>8253</v>
      </c>
      <c r="B2628" s="3" t="s">
        <v>2851</v>
      </c>
      <c r="C2628" s="3" t="s">
        <v>2851</v>
      </c>
      <c r="D2628" s="3" t="s">
        <v>2799</v>
      </c>
      <c r="G2628" s="21">
        <v>8242</v>
      </c>
      <c r="H2628" s="21" t="s">
        <v>4628</v>
      </c>
    </row>
    <row r="2629" spans="1:8" x14ac:dyDescent="0.2">
      <c r="A2629" s="3">
        <v>8253</v>
      </c>
      <c r="B2629" s="3" t="s">
        <v>2852</v>
      </c>
      <c r="C2629" s="3" t="s">
        <v>2851</v>
      </c>
      <c r="D2629" s="3" t="s">
        <v>2799</v>
      </c>
      <c r="G2629" s="21">
        <v>8243</v>
      </c>
      <c r="H2629" s="21" t="s">
        <v>4628</v>
      </c>
    </row>
    <row r="2630" spans="1:8" x14ac:dyDescent="0.2">
      <c r="A2630" s="3">
        <v>8252</v>
      </c>
      <c r="B2630" s="3" t="s">
        <v>2853</v>
      </c>
      <c r="C2630" s="3" t="s">
        <v>2854</v>
      </c>
      <c r="D2630" s="3" t="s">
        <v>2799</v>
      </c>
      <c r="G2630" s="21">
        <v>8245</v>
      </c>
      <c r="H2630" s="21" t="s">
        <v>4628</v>
      </c>
    </row>
    <row r="2631" spans="1:8" x14ac:dyDescent="0.2">
      <c r="A2631" s="3">
        <v>8355</v>
      </c>
      <c r="B2631" s="3" t="s">
        <v>2855</v>
      </c>
      <c r="C2631" s="3" t="s">
        <v>2855</v>
      </c>
      <c r="D2631" s="3" t="s">
        <v>2799</v>
      </c>
      <c r="G2631" s="21">
        <v>8246</v>
      </c>
      <c r="H2631" s="21" t="s">
        <v>4628</v>
      </c>
    </row>
    <row r="2632" spans="1:8" x14ac:dyDescent="0.2">
      <c r="A2632" s="3">
        <v>8356</v>
      </c>
      <c r="B2632" s="3" t="s">
        <v>2856</v>
      </c>
      <c r="C2632" s="3" t="s">
        <v>2855</v>
      </c>
      <c r="D2632" s="3" t="s">
        <v>2799</v>
      </c>
      <c r="G2632" s="21">
        <v>8247</v>
      </c>
      <c r="H2632" s="21" t="s">
        <v>4628</v>
      </c>
    </row>
    <row r="2633" spans="1:8" x14ac:dyDescent="0.2">
      <c r="A2633" s="3">
        <v>8357</v>
      </c>
      <c r="B2633" s="3" t="s">
        <v>2857</v>
      </c>
      <c r="C2633" s="3" t="s">
        <v>2855</v>
      </c>
      <c r="D2633" s="3" t="s">
        <v>2799</v>
      </c>
      <c r="G2633" s="21">
        <v>8248</v>
      </c>
      <c r="H2633" s="21" t="s">
        <v>4628</v>
      </c>
    </row>
    <row r="2634" spans="1:8" x14ac:dyDescent="0.2">
      <c r="A2634" s="3">
        <v>8522</v>
      </c>
      <c r="B2634" s="3" t="s">
        <v>2858</v>
      </c>
      <c r="C2634" s="3" t="s">
        <v>2855</v>
      </c>
      <c r="D2634" s="3" t="s">
        <v>2799</v>
      </c>
      <c r="G2634" s="21">
        <v>8252</v>
      </c>
      <c r="H2634" s="21" t="s">
        <v>4628</v>
      </c>
    </row>
    <row r="2635" spans="1:8" x14ac:dyDescent="0.2">
      <c r="A2635" s="3">
        <v>8522</v>
      </c>
      <c r="B2635" s="3" t="s">
        <v>2859</v>
      </c>
      <c r="C2635" s="3" t="s">
        <v>2855</v>
      </c>
      <c r="D2635" s="3" t="s">
        <v>2799</v>
      </c>
      <c r="G2635" s="21">
        <v>8253</v>
      </c>
      <c r="H2635" s="21" t="s">
        <v>4628</v>
      </c>
    </row>
    <row r="2636" spans="1:8" x14ac:dyDescent="0.2">
      <c r="A2636" s="3">
        <v>9547</v>
      </c>
      <c r="B2636" s="3" t="s">
        <v>2860</v>
      </c>
      <c r="C2636" s="3" t="s">
        <v>2855</v>
      </c>
      <c r="D2636" s="3" t="s">
        <v>2799</v>
      </c>
      <c r="G2636" s="21">
        <v>8254</v>
      </c>
      <c r="H2636" s="21" t="s">
        <v>4628</v>
      </c>
    </row>
    <row r="2637" spans="1:8" x14ac:dyDescent="0.2">
      <c r="A2637" s="3">
        <v>8552</v>
      </c>
      <c r="B2637" s="3" t="s">
        <v>2861</v>
      </c>
      <c r="C2637" s="3" t="s">
        <v>2861</v>
      </c>
      <c r="D2637" s="3" t="s">
        <v>2799</v>
      </c>
      <c r="G2637" s="21">
        <v>8255</v>
      </c>
      <c r="H2637" s="21" t="s">
        <v>4628</v>
      </c>
    </row>
    <row r="2638" spans="1:8" x14ac:dyDescent="0.2">
      <c r="A2638" s="3">
        <v>8500</v>
      </c>
      <c r="B2638" s="3" t="s">
        <v>2862</v>
      </c>
      <c r="C2638" s="3" t="s">
        <v>2862</v>
      </c>
      <c r="D2638" s="3" t="s">
        <v>2799</v>
      </c>
      <c r="G2638" s="21">
        <v>8259</v>
      </c>
      <c r="H2638" s="21" t="s">
        <v>4628</v>
      </c>
    </row>
    <row r="2639" spans="1:8" x14ac:dyDescent="0.2">
      <c r="A2639" s="3">
        <v>8500</v>
      </c>
      <c r="B2639" s="3" t="s">
        <v>2863</v>
      </c>
      <c r="C2639" s="3" t="s">
        <v>2862</v>
      </c>
      <c r="D2639" s="3" t="s">
        <v>2799</v>
      </c>
      <c r="G2639" s="21">
        <v>8260</v>
      </c>
      <c r="H2639" s="21" t="s">
        <v>4628</v>
      </c>
    </row>
    <row r="2640" spans="1:8" x14ac:dyDescent="0.2">
      <c r="A2640" s="3">
        <v>8546</v>
      </c>
      <c r="B2640" s="3" t="s">
        <v>2864</v>
      </c>
      <c r="C2640" s="3" t="s">
        <v>2865</v>
      </c>
      <c r="D2640" s="3" t="s">
        <v>2799</v>
      </c>
      <c r="G2640" s="21">
        <v>8261</v>
      </c>
      <c r="H2640" s="21" t="s">
        <v>4628</v>
      </c>
    </row>
    <row r="2641" spans="1:8" x14ac:dyDescent="0.2">
      <c r="A2641" s="3">
        <v>8546</v>
      </c>
      <c r="B2641" s="3" t="s">
        <v>2866</v>
      </c>
      <c r="C2641" s="3" t="s">
        <v>2865</v>
      </c>
      <c r="D2641" s="3" t="s">
        <v>2799</v>
      </c>
      <c r="G2641" s="21">
        <v>8262</v>
      </c>
      <c r="H2641" s="21" t="s">
        <v>4628</v>
      </c>
    </row>
    <row r="2642" spans="1:8" x14ac:dyDescent="0.2">
      <c r="A2642" s="3">
        <v>8547</v>
      </c>
      <c r="B2642" s="3" t="s">
        <v>2865</v>
      </c>
      <c r="C2642" s="3" t="s">
        <v>2865</v>
      </c>
      <c r="D2642" s="3" t="s">
        <v>2799</v>
      </c>
      <c r="G2642" s="21">
        <v>8263</v>
      </c>
      <c r="H2642" s="21" t="s">
        <v>4628</v>
      </c>
    </row>
    <row r="2643" spans="1:8" x14ac:dyDescent="0.2">
      <c r="A2643" s="3">
        <v>8553</v>
      </c>
      <c r="B2643" s="3" t="s">
        <v>2867</v>
      </c>
      <c r="C2643" s="3" t="s">
        <v>2868</v>
      </c>
      <c r="D2643" s="3" t="s">
        <v>2799</v>
      </c>
      <c r="G2643" s="21">
        <v>8264</v>
      </c>
      <c r="H2643" s="21" t="s">
        <v>4628</v>
      </c>
    </row>
    <row r="2644" spans="1:8" x14ac:dyDescent="0.2">
      <c r="A2644" s="3">
        <v>8553</v>
      </c>
      <c r="B2644" s="3" t="s">
        <v>2869</v>
      </c>
      <c r="C2644" s="3" t="s">
        <v>2868</v>
      </c>
      <c r="D2644" s="3" t="s">
        <v>2799</v>
      </c>
      <c r="G2644" s="21">
        <v>8265</v>
      </c>
      <c r="H2644" s="21" t="s">
        <v>4628</v>
      </c>
    </row>
    <row r="2645" spans="1:8" x14ac:dyDescent="0.2">
      <c r="A2645" s="3">
        <v>8553</v>
      </c>
      <c r="B2645" s="3" t="s">
        <v>2868</v>
      </c>
      <c r="C2645" s="3" t="s">
        <v>2868</v>
      </c>
      <c r="D2645" s="3" t="s">
        <v>2799</v>
      </c>
      <c r="G2645" s="21">
        <v>8266</v>
      </c>
      <c r="H2645" s="21" t="s">
        <v>4629</v>
      </c>
    </row>
    <row r="2646" spans="1:8" x14ac:dyDescent="0.2">
      <c r="A2646" s="3">
        <v>8553</v>
      </c>
      <c r="B2646" s="3" t="s">
        <v>2870</v>
      </c>
      <c r="C2646" s="3" t="s">
        <v>2868</v>
      </c>
      <c r="D2646" s="3" t="s">
        <v>2799</v>
      </c>
      <c r="G2646" s="21">
        <v>8267</v>
      </c>
      <c r="H2646" s="21" t="s">
        <v>4629</v>
      </c>
    </row>
    <row r="2647" spans="1:8" x14ac:dyDescent="0.2">
      <c r="A2647" s="3">
        <v>9548</v>
      </c>
      <c r="B2647" s="3" t="s">
        <v>2871</v>
      </c>
      <c r="C2647" s="3" t="s">
        <v>2871</v>
      </c>
      <c r="D2647" s="3" t="s">
        <v>2799</v>
      </c>
      <c r="G2647" s="21">
        <v>8268</v>
      </c>
      <c r="H2647" s="21" t="s">
        <v>4629</v>
      </c>
    </row>
    <row r="2648" spans="1:8" x14ac:dyDescent="0.2">
      <c r="A2648" s="3">
        <v>8525</v>
      </c>
      <c r="B2648" s="3" t="s">
        <v>2872</v>
      </c>
      <c r="C2648" s="3" t="s">
        <v>2873</v>
      </c>
      <c r="D2648" s="3" t="s">
        <v>2799</v>
      </c>
      <c r="G2648" s="21">
        <v>8269</v>
      </c>
      <c r="H2648" s="21" t="s">
        <v>4629</v>
      </c>
    </row>
    <row r="2649" spans="1:8" x14ac:dyDescent="0.2">
      <c r="A2649" s="3">
        <v>8526</v>
      </c>
      <c r="B2649" s="3" t="s">
        <v>2874</v>
      </c>
      <c r="C2649" s="3" t="s">
        <v>2873</v>
      </c>
      <c r="D2649" s="3" t="s">
        <v>2799</v>
      </c>
      <c r="G2649" s="21">
        <v>8272</v>
      </c>
      <c r="H2649" s="21" t="s">
        <v>4629</v>
      </c>
    </row>
    <row r="2650" spans="1:8" x14ac:dyDescent="0.2">
      <c r="A2650" s="3">
        <v>9507</v>
      </c>
      <c r="B2650" s="3" t="s">
        <v>2875</v>
      </c>
      <c r="C2650" s="3" t="s">
        <v>2875</v>
      </c>
      <c r="D2650" s="3" t="s">
        <v>2799</v>
      </c>
      <c r="G2650" s="21">
        <v>8273</v>
      </c>
      <c r="H2650" s="21" t="s">
        <v>4629</v>
      </c>
    </row>
    <row r="2651" spans="1:8" x14ac:dyDescent="0.2">
      <c r="A2651" s="3">
        <v>8512</v>
      </c>
      <c r="B2651" s="3" t="s">
        <v>2876</v>
      </c>
      <c r="C2651" s="3" t="s">
        <v>2876</v>
      </c>
      <c r="D2651" s="3" t="s">
        <v>2799</v>
      </c>
      <c r="G2651" s="21">
        <v>8274</v>
      </c>
      <c r="H2651" s="21" t="s">
        <v>4629</v>
      </c>
    </row>
    <row r="2652" spans="1:8" x14ac:dyDescent="0.2">
      <c r="A2652" s="3">
        <v>8512</v>
      </c>
      <c r="B2652" s="3" t="s">
        <v>2877</v>
      </c>
      <c r="C2652" s="3" t="s">
        <v>2876</v>
      </c>
      <c r="D2652" s="3" t="s">
        <v>2799</v>
      </c>
      <c r="G2652" s="21">
        <v>8280</v>
      </c>
      <c r="H2652" s="21" t="s">
        <v>4629</v>
      </c>
    </row>
    <row r="2653" spans="1:8" x14ac:dyDescent="0.2">
      <c r="A2653" s="3">
        <v>8512</v>
      </c>
      <c r="B2653" s="3" t="s">
        <v>2878</v>
      </c>
      <c r="C2653" s="3" t="s">
        <v>2876</v>
      </c>
      <c r="D2653" s="3" t="s">
        <v>2799</v>
      </c>
      <c r="G2653" s="21">
        <v>8302</v>
      </c>
      <c r="H2653" s="21" t="s">
        <v>4612</v>
      </c>
    </row>
    <row r="2654" spans="1:8" x14ac:dyDescent="0.2">
      <c r="A2654" s="3">
        <v>8524</v>
      </c>
      <c r="B2654" s="3" t="s">
        <v>2879</v>
      </c>
      <c r="C2654" s="3" t="s">
        <v>2880</v>
      </c>
      <c r="D2654" s="3" t="s">
        <v>2799</v>
      </c>
      <c r="G2654" s="21">
        <v>8303</v>
      </c>
      <c r="H2654" s="21" t="s">
        <v>4612</v>
      </c>
    </row>
    <row r="2655" spans="1:8" x14ac:dyDescent="0.2">
      <c r="A2655" s="3">
        <v>8524</v>
      </c>
      <c r="B2655" s="3" t="s">
        <v>2881</v>
      </c>
      <c r="C2655" s="3" t="s">
        <v>2880</v>
      </c>
      <c r="D2655" s="3" t="s">
        <v>2799</v>
      </c>
      <c r="G2655" s="21">
        <v>8304</v>
      </c>
      <c r="H2655" s="21" t="s">
        <v>4613</v>
      </c>
    </row>
    <row r="2656" spans="1:8" x14ac:dyDescent="0.2">
      <c r="A2656" s="3">
        <v>8532</v>
      </c>
      <c r="B2656" s="3" t="s">
        <v>2882</v>
      </c>
      <c r="C2656" s="3" t="s">
        <v>2883</v>
      </c>
      <c r="D2656" s="3" t="s">
        <v>2799</v>
      </c>
      <c r="G2656" s="21">
        <v>8305</v>
      </c>
      <c r="H2656" s="21" t="s">
        <v>4613</v>
      </c>
    </row>
    <row r="2657" spans="1:8" x14ac:dyDescent="0.2">
      <c r="A2657" s="3">
        <v>8532</v>
      </c>
      <c r="B2657" s="3" t="s">
        <v>2884</v>
      </c>
      <c r="C2657" s="3" t="s">
        <v>2883</v>
      </c>
      <c r="D2657" s="3" t="s">
        <v>2799</v>
      </c>
      <c r="G2657" s="21">
        <v>8306</v>
      </c>
      <c r="H2657" s="21" t="s">
        <v>4613</v>
      </c>
    </row>
    <row r="2658" spans="1:8" x14ac:dyDescent="0.2">
      <c r="A2658" s="3">
        <v>8595</v>
      </c>
      <c r="B2658" s="3" t="s">
        <v>2885</v>
      </c>
      <c r="C2658" s="3" t="s">
        <v>2885</v>
      </c>
      <c r="D2658" s="3" t="s">
        <v>2799</v>
      </c>
      <c r="G2658" s="21">
        <v>8307</v>
      </c>
      <c r="H2658" s="21" t="s">
        <v>4613</v>
      </c>
    </row>
    <row r="2659" spans="1:8" x14ac:dyDescent="0.2">
      <c r="A2659" s="3">
        <v>8598</v>
      </c>
      <c r="B2659" s="3" t="s">
        <v>2886</v>
      </c>
      <c r="C2659" s="3" t="s">
        <v>2886</v>
      </c>
      <c r="D2659" s="3" t="s">
        <v>2799</v>
      </c>
      <c r="G2659" s="21">
        <v>8308</v>
      </c>
      <c r="H2659" s="21" t="s">
        <v>4613</v>
      </c>
    </row>
    <row r="2660" spans="1:8" x14ac:dyDescent="0.2">
      <c r="A2660" s="3">
        <v>8272</v>
      </c>
      <c r="B2660" s="3" t="s">
        <v>2887</v>
      </c>
      <c r="C2660" s="3" t="s">
        <v>2887</v>
      </c>
      <c r="D2660" s="3" t="s">
        <v>2799</v>
      </c>
      <c r="G2660" s="21">
        <v>8309</v>
      </c>
      <c r="H2660" s="21" t="s">
        <v>4612</v>
      </c>
    </row>
    <row r="2661" spans="1:8" x14ac:dyDescent="0.2">
      <c r="A2661" s="3">
        <v>8273</v>
      </c>
      <c r="B2661" s="3" t="s">
        <v>2888</v>
      </c>
      <c r="C2661" s="3" t="s">
        <v>2887</v>
      </c>
      <c r="D2661" s="3" t="s">
        <v>2799</v>
      </c>
      <c r="G2661" s="21">
        <v>8310</v>
      </c>
      <c r="H2661" s="21" t="s">
        <v>4613</v>
      </c>
    </row>
    <row r="2662" spans="1:8" x14ac:dyDescent="0.2">
      <c r="A2662" s="3">
        <v>8274</v>
      </c>
      <c r="B2662" s="3" t="s">
        <v>2889</v>
      </c>
      <c r="C2662" s="3" t="s">
        <v>2889</v>
      </c>
      <c r="D2662" s="3" t="s">
        <v>2799</v>
      </c>
      <c r="G2662" s="21">
        <v>8311</v>
      </c>
      <c r="H2662" s="21" t="s">
        <v>4612</v>
      </c>
    </row>
    <row r="2663" spans="1:8" x14ac:dyDescent="0.2">
      <c r="A2663" s="3">
        <v>8594</v>
      </c>
      <c r="B2663" s="3" t="s">
        <v>2890</v>
      </c>
      <c r="C2663" s="3" t="s">
        <v>2890</v>
      </c>
      <c r="D2663" s="3" t="s">
        <v>2799</v>
      </c>
      <c r="G2663" s="21">
        <v>8312</v>
      </c>
      <c r="H2663" s="21" t="s">
        <v>4612</v>
      </c>
    </row>
    <row r="2664" spans="1:8" x14ac:dyDescent="0.2">
      <c r="A2664" s="3">
        <v>8565</v>
      </c>
      <c r="B2664" s="3" t="s">
        <v>2891</v>
      </c>
      <c r="C2664" s="3" t="s">
        <v>2892</v>
      </c>
      <c r="D2664" s="3" t="s">
        <v>2799</v>
      </c>
      <c r="G2664" s="21">
        <v>8314</v>
      </c>
      <c r="H2664" s="21" t="s">
        <v>4613</v>
      </c>
    </row>
    <row r="2665" spans="1:8" x14ac:dyDescent="0.2">
      <c r="A2665" s="3">
        <v>8566</v>
      </c>
      <c r="B2665" s="3" t="s">
        <v>2893</v>
      </c>
      <c r="C2665" s="3" t="s">
        <v>2892</v>
      </c>
      <c r="D2665" s="3" t="s">
        <v>2799</v>
      </c>
      <c r="G2665" s="21">
        <v>8315</v>
      </c>
      <c r="H2665" s="21" t="s">
        <v>4613</v>
      </c>
    </row>
    <row r="2666" spans="1:8" x14ac:dyDescent="0.2">
      <c r="A2666" s="3">
        <v>8566</v>
      </c>
      <c r="B2666" s="3" t="s">
        <v>2894</v>
      </c>
      <c r="C2666" s="3" t="s">
        <v>2892</v>
      </c>
      <c r="D2666" s="3" t="s">
        <v>2799</v>
      </c>
      <c r="G2666" s="21">
        <v>8317</v>
      </c>
      <c r="H2666" s="21" t="s">
        <v>4613</v>
      </c>
    </row>
    <row r="2667" spans="1:8" x14ac:dyDescent="0.2">
      <c r="A2667" s="3">
        <v>8566</v>
      </c>
      <c r="B2667" s="3" t="s">
        <v>2895</v>
      </c>
      <c r="C2667" s="3" t="s">
        <v>2892</v>
      </c>
      <c r="D2667" s="3" t="s">
        <v>2799</v>
      </c>
      <c r="G2667" s="21">
        <v>8320</v>
      </c>
      <c r="H2667" s="21" t="s">
        <v>4613</v>
      </c>
    </row>
    <row r="2668" spans="1:8" x14ac:dyDescent="0.2">
      <c r="A2668" s="3">
        <v>8566</v>
      </c>
      <c r="B2668" s="3" t="s">
        <v>2896</v>
      </c>
      <c r="C2668" s="3" t="s">
        <v>2892</v>
      </c>
      <c r="D2668" s="3" t="s">
        <v>2799</v>
      </c>
      <c r="G2668" s="21">
        <v>8322</v>
      </c>
      <c r="H2668" s="21" t="s">
        <v>4613</v>
      </c>
    </row>
    <row r="2669" spans="1:8" x14ac:dyDescent="0.2">
      <c r="A2669" s="3">
        <v>8573</v>
      </c>
      <c r="B2669" s="3" t="s">
        <v>2897</v>
      </c>
      <c r="C2669" s="3" t="s">
        <v>2892</v>
      </c>
      <c r="D2669" s="3" t="s">
        <v>2799</v>
      </c>
      <c r="G2669" s="21">
        <v>8330</v>
      </c>
      <c r="H2669" s="21" t="s">
        <v>4613</v>
      </c>
    </row>
    <row r="2670" spans="1:8" x14ac:dyDescent="0.2">
      <c r="A2670" s="3">
        <v>8573</v>
      </c>
      <c r="B2670" s="3" t="s">
        <v>2898</v>
      </c>
      <c r="C2670" s="3" t="s">
        <v>2892</v>
      </c>
      <c r="D2670" s="3" t="s">
        <v>2799</v>
      </c>
      <c r="G2670" s="21">
        <v>8331</v>
      </c>
      <c r="H2670" s="21" t="s">
        <v>4613</v>
      </c>
    </row>
    <row r="2671" spans="1:8" x14ac:dyDescent="0.2">
      <c r="A2671" s="3">
        <v>8573</v>
      </c>
      <c r="B2671" s="3" t="s">
        <v>2899</v>
      </c>
      <c r="C2671" s="3" t="s">
        <v>2892</v>
      </c>
      <c r="D2671" s="3" t="s">
        <v>2799</v>
      </c>
      <c r="G2671" s="21">
        <v>8332</v>
      </c>
      <c r="H2671" s="21" t="s">
        <v>4613</v>
      </c>
    </row>
    <row r="2672" spans="1:8" x14ac:dyDescent="0.2">
      <c r="A2672" s="3">
        <v>8280</v>
      </c>
      <c r="B2672" s="3" t="s">
        <v>2900</v>
      </c>
      <c r="C2672" s="3" t="s">
        <v>2900</v>
      </c>
      <c r="D2672" s="3" t="s">
        <v>2799</v>
      </c>
      <c r="G2672" s="21">
        <v>8335</v>
      </c>
      <c r="H2672" s="21" t="s">
        <v>4613</v>
      </c>
    </row>
    <row r="2673" spans="1:8" x14ac:dyDescent="0.2">
      <c r="A2673" s="3">
        <v>8585</v>
      </c>
      <c r="B2673" s="3" t="s">
        <v>2901</v>
      </c>
      <c r="C2673" s="3" t="s">
        <v>2901</v>
      </c>
      <c r="D2673" s="3" t="s">
        <v>2799</v>
      </c>
      <c r="G2673" s="21">
        <v>8340</v>
      </c>
      <c r="H2673" s="21" t="s">
        <v>4613</v>
      </c>
    </row>
    <row r="2674" spans="1:8" x14ac:dyDescent="0.2">
      <c r="A2674" s="3">
        <v>8585</v>
      </c>
      <c r="B2674" s="3" t="s">
        <v>2902</v>
      </c>
      <c r="C2674" s="3" t="s">
        <v>2901</v>
      </c>
      <c r="D2674" s="3" t="s">
        <v>2799</v>
      </c>
      <c r="G2674" s="21">
        <v>8342</v>
      </c>
      <c r="H2674" s="21" t="s">
        <v>4613</v>
      </c>
    </row>
    <row r="2675" spans="1:8" x14ac:dyDescent="0.2">
      <c r="A2675" s="3">
        <v>8585</v>
      </c>
      <c r="B2675" s="3" t="s">
        <v>2903</v>
      </c>
      <c r="C2675" s="3" t="s">
        <v>2901</v>
      </c>
      <c r="D2675" s="3" t="s">
        <v>2799</v>
      </c>
      <c r="G2675" s="21">
        <v>8344</v>
      </c>
      <c r="H2675" s="21" t="s">
        <v>4613</v>
      </c>
    </row>
    <row r="2676" spans="1:8" x14ac:dyDescent="0.2">
      <c r="A2676" s="3">
        <v>8585</v>
      </c>
      <c r="B2676" s="3" t="s">
        <v>2904</v>
      </c>
      <c r="C2676" s="3" t="s">
        <v>2901</v>
      </c>
      <c r="D2676" s="3" t="s">
        <v>2799</v>
      </c>
      <c r="G2676" s="21">
        <v>8345</v>
      </c>
      <c r="H2676" s="21" t="s">
        <v>4613</v>
      </c>
    </row>
    <row r="2677" spans="1:8" x14ac:dyDescent="0.2">
      <c r="A2677" s="3">
        <v>8574</v>
      </c>
      <c r="B2677" s="3" t="s">
        <v>2905</v>
      </c>
      <c r="C2677" s="3" t="s">
        <v>2906</v>
      </c>
      <c r="D2677" s="3" t="s">
        <v>2799</v>
      </c>
      <c r="G2677" s="21">
        <v>8352</v>
      </c>
      <c r="H2677" s="21" t="s">
        <v>4612</v>
      </c>
    </row>
    <row r="2678" spans="1:8" x14ac:dyDescent="0.2">
      <c r="A2678" s="3">
        <v>8574</v>
      </c>
      <c r="B2678" s="3" t="s">
        <v>2907</v>
      </c>
      <c r="C2678" s="3" t="s">
        <v>2906</v>
      </c>
      <c r="D2678" s="3" t="s">
        <v>2799</v>
      </c>
      <c r="G2678" s="21">
        <v>8353</v>
      </c>
      <c r="H2678" s="21" t="s">
        <v>4612</v>
      </c>
    </row>
    <row r="2679" spans="1:8" x14ac:dyDescent="0.2">
      <c r="A2679" s="3">
        <v>8574</v>
      </c>
      <c r="B2679" s="3" t="s">
        <v>2906</v>
      </c>
      <c r="C2679" s="3" t="s">
        <v>2906</v>
      </c>
      <c r="D2679" s="3" t="s">
        <v>2799</v>
      </c>
      <c r="G2679" s="21">
        <v>8354</v>
      </c>
      <c r="H2679" s="21" t="s">
        <v>4612</v>
      </c>
    </row>
    <row r="2680" spans="1:8" x14ac:dyDescent="0.2">
      <c r="A2680" s="3">
        <v>8574</v>
      </c>
      <c r="B2680" s="3" t="s">
        <v>2906</v>
      </c>
      <c r="C2680" s="3" t="s">
        <v>2906</v>
      </c>
      <c r="D2680" s="3" t="s">
        <v>2799</v>
      </c>
      <c r="G2680" s="21">
        <v>8355</v>
      </c>
      <c r="H2680" s="21" t="s">
        <v>4612</v>
      </c>
    </row>
    <row r="2681" spans="1:8" x14ac:dyDescent="0.2">
      <c r="A2681" s="3">
        <v>8574</v>
      </c>
      <c r="B2681" s="3" t="s">
        <v>2908</v>
      </c>
      <c r="C2681" s="3" t="s">
        <v>2906</v>
      </c>
      <c r="D2681" s="3" t="s">
        <v>2799</v>
      </c>
      <c r="G2681" s="21">
        <v>8356</v>
      </c>
      <c r="H2681" s="21" t="s">
        <v>4613</v>
      </c>
    </row>
    <row r="2682" spans="1:8" x14ac:dyDescent="0.2">
      <c r="A2682" s="3">
        <v>8596</v>
      </c>
      <c r="B2682" s="3" t="s">
        <v>2909</v>
      </c>
      <c r="C2682" s="3" t="s">
        <v>2910</v>
      </c>
      <c r="D2682" s="3" t="s">
        <v>2799</v>
      </c>
      <c r="G2682" s="21">
        <v>8357</v>
      </c>
      <c r="H2682" s="21" t="s">
        <v>4613</v>
      </c>
    </row>
    <row r="2683" spans="1:8" x14ac:dyDescent="0.2">
      <c r="A2683" s="3">
        <v>8596</v>
      </c>
      <c r="B2683" s="3" t="s">
        <v>2910</v>
      </c>
      <c r="C2683" s="3" t="s">
        <v>2910</v>
      </c>
      <c r="D2683" s="3" t="s">
        <v>2799</v>
      </c>
      <c r="G2683" s="21">
        <v>8360</v>
      </c>
      <c r="H2683" s="21" t="s">
        <v>4629</v>
      </c>
    </row>
    <row r="2684" spans="1:8" x14ac:dyDescent="0.2">
      <c r="A2684" s="3">
        <v>8597</v>
      </c>
      <c r="B2684" s="3" t="s">
        <v>2911</v>
      </c>
      <c r="C2684" s="3" t="s">
        <v>2910</v>
      </c>
      <c r="D2684" s="3" t="s">
        <v>2799</v>
      </c>
      <c r="G2684" s="21">
        <v>8362</v>
      </c>
      <c r="H2684" s="21" t="s">
        <v>4613</v>
      </c>
    </row>
    <row r="2685" spans="1:8" x14ac:dyDescent="0.2">
      <c r="A2685" s="3">
        <v>8274</v>
      </c>
      <c r="B2685" s="3" t="s">
        <v>2912</v>
      </c>
      <c r="C2685" s="3" t="s">
        <v>2912</v>
      </c>
      <c r="D2685" s="3" t="s">
        <v>2799</v>
      </c>
      <c r="G2685" s="21">
        <v>8363</v>
      </c>
      <c r="H2685" s="21" t="s">
        <v>4613</v>
      </c>
    </row>
    <row r="2686" spans="1:8" x14ac:dyDescent="0.2">
      <c r="A2686" s="3">
        <v>8564</v>
      </c>
      <c r="B2686" s="3" t="s">
        <v>2913</v>
      </c>
      <c r="C2686" s="3" t="s">
        <v>2914</v>
      </c>
      <c r="D2686" s="3" t="s">
        <v>2799</v>
      </c>
      <c r="G2686" s="21">
        <v>8370</v>
      </c>
      <c r="H2686" s="21" t="s">
        <v>4629</v>
      </c>
    </row>
    <row r="2687" spans="1:8" x14ac:dyDescent="0.2">
      <c r="A2687" s="3">
        <v>8564</v>
      </c>
      <c r="B2687" s="3" t="s">
        <v>2915</v>
      </c>
      <c r="C2687" s="3" t="s">
        <v>2914</v>
      </c>
      <c r="D2687" s="3" t="s">
        <v>2799</v>
      </c>
      <c r="G2687" s="21">
        <v>8371</v>
      </c>
      <c r="H2687" s="21" t="s">
        <v>4629</v>
      </c>
    </row>
    <row r="2688" spans="1:8" x14ac:dyDescent="0.2">
      <c r="A2688" s="3">
        <v>8564</v>
      </c>
      <c r="B2688" s="3" t="s">
        <v>2916</v>
      </c>
      <c r="C2688" s="3" t="s">
        <v>2914</v>
      </c>
      <c r="D2688" s="3" t="s">
        <v>2799</v>
      </c>
      <c r="G2688" s="21">
        <v>8372</v>
      </c>
      <c r="H2688" s="21" t="s">
        <v>4629</v>
      </c>
    </row>
    <row r="2689" spans="1:8" x14ac:dyDescent="0.2">
      <c r="A2689" s="3">
        <v>8564</v>
      </c>
      <c r="B2689" s="3" t="s">
        <v>2914</v>
      </c>
      <c r="C2689" s="3" t="s">
        <v>2914</v>
      </c>
      <c r="D2689" s="3" t="s">
        <v>2799</v>
      </c>
      <c r="G2689" s="21">
        <v>8374</v>
      </c>
      <c r="H2689" s="21" t="s">
        <v>4613</v>
      </c>
    </row>
    <row r="2690" spans="1:8" x14ac:dyDescent="0.2">
      <c r="A2690" s="3">
        <v>8564</v>
      </c>
      <c r="B2690" s="3" t="s">
        <v>2917</v>
      </c>
      <c r="C2690" s="3" t="s">
        <v>2914</v>
      </c>
      <c r="D2690" s="3" t="s">
        <v>2799</v>
      </c>
      <c r="G2690" s="21">
        <v>8376</v>
      </c>
      <c r="H2690" s="21" t="s">
        <v>4613</v>
      </c>
    </row>
    <row r="2691" spans="1:8" x14ac:dyDescent="0.2">
      <c r="A2691" s="3">
        <v>8564</v>
      </c>
      <c r="B2691" s="3" t="s">
        <v>2918</v>
      </c>
      <c r="C2691" s="3" t="s">
        <v>2914</v>
      </c>
      <c r="D2691" s="3" t="s">
        <v>2799</v>
      </c>
      <c r="G2691" s="21">
        <v>8400</v>
      </c>
      <c r="H2691" s="21" t="s">
        <v>4612</v>
      </c>
    </row>
    <row r="2692" spans="1:8" x14ac:dyDescent="0.2">
      <c r="A2692" s="3">
        <v>8564</v>
      </c>
      <c r="B2692" s="3" t="s">
        <v>2919</v>
      </c>
      <c r="C2692" s="3" t="s">
        <v>2914</v>
      </c>
      <c r="D2692" s="3" t="s">
        <v>2799</v>
      </c>
      <c r="G2692" s="21">
        <v>8404</v>
      </c>
      <c r="H2692" s="21" t="s">
        <v>4612</v>
      </c>
    </row>
    <row r="2693" spans="1:8" x14ac:dyDescent="0.2">
      <c r="A2693" s="3">
        <v>9556</v>
      </c>
      <c r="B2693" s="3" t="s">
        <v>2920</v>
      </c>
      <c r="C2693" s="3" t="s">
        <v>2920</v>
      </c>
      <c r="D2693" s="3" t="s">
        <v>2799</v>
      </c>
      <c r="G2693" s="21">
        <v>8405</v>
      </c>
      <c r="H2693" s="21" t="s">
        <v>4612</v>
      </c>
    </row>
    <row r="2694" spans="1:8" x14ac:dyDescent="0.2">
      <c r="A2694" s="3">
        <v>9556</v>
      </c>
      <c r="B2694" s="3" t="s">
        <v>2921</v>
      </c>
      <c r="C2694" s="3" t="s">
        <v>2920</v>
      </c>
      <c r="D2694" s="3" t="s">
        <v>2799</v>
      </c>
      <c r="G2694" s="21">
        <v>8406</v>
      </c>
      <c r="H2694" s="21" t="s">
        <v>4612</v>
      </c>
    </row>
    <row r="2695" spans="1:8" x14ac:dyDescent="0.2">
      <c r="A2695" s="3">
        <v>9562</v>
      </c>
      <c r="B2695" s="3" t="s">
        <v>2922</v>
      </c>
      <c r="C2695" s="3" t="s">
        <v>2920</v>
      </c>
      <c r="D2695" s="3" t="s">
        <v>2799</v>
      </c>
      <c r="G2695" s="21">
        <v>8408</v>
      </c>
      <c r="H2695" s="21" t="s">
        <v>4612</v>
      </c>
    </row>
    <row r="2696" spans="1:8" x14ac:dyDescent="0.2">
      <c r="A2696" s="3">
        <v>9562</v>
      </c>
      <c r="B2696" s="3" t="s">
        <v>2923</v>
      </c>
      <c r="C2696" s="3" t="s">
        <v>2920</v>
      </c>
      <c r="D2696" s="3" t="s">
        <v>2799</v>
      </c>
      <c r="G2696" s="21">
        <v>8409</v>
      </c>
      <c r="H2696" s="21" t="s">
        <v>4612</v>
      </c>
    </row>
    <row r="2697" spans="1:8" x14ac:dyDescent="0.2">
      <c r="A2697" s="3">
        <v>9553</v>
      </c>
      <c r="B2697" s="3" t="s">
        <v>2924</v>
      </c>
      <c r="C2697" s="3" t="s">
        <v>2924</v>
      </c>
      <c r="D2697" s="3" t="s">
        <v>2799</v>
      </c>
      <c r="G2697" s="21">
        <v>8412</v>
      </c>
      <c r="H2697" s="21" t="s">
        <v>4612</v>
      </c>
    </row>
    <row r="2698" spans="1:8" x14ac:dyDescent="0.2">
      <c r="A2698" s="3">
        <v>8362</v>
      </c>
      <c r="B2698" s="3" t="s">
        <v>2925</v>
      </c>
      <c r="C2698" s="3" t="s">
        <v>2926</v>
      </c>
      <c r="D2698" s="3" t="s">
        <v>2799</v>
      </c>
      <c r="G2698" s="21">
        <v>8413</v>
      </c>
      <c r="H2698" s="21" t="s">
        <v>4612</v>
      </c>
    </row>
    <row r="2699" spans="1:8" x14ac:dyDescent="0.2">
      <c r="A2699" s="3">
        <v>8363</v>
      </c>
      <c r="B2699" s="3" t="s">
        <v>2927</v>
      </c>
      <c r="C2699" s="3" t="s">
        <v>2926</v>
      </c>
      <c r="D2699" s="3" t="s">
        <v>2799</v>
      </c>
      <c r="G2699" s="21">
        <v>8414</v>
      </c>
      <c r="H2699" s="21" t="s">
        <v>4612</v>
      </c>
    </row>
    <row r="2700" spans="1:8" x14ac:dyDescent="0.2">
      <c r="A2700" s="3">
        <v>9502</v>
      </c>
      <c r="B2700" s="3" t="s">
        <v>2928</v>
      </c>
      <c r="C2700" s="3" t="s">
        <v>2928</v>
      </c>
      <c r="D2700" s="3" t="s">
        <v>2799</v>
      </c>
      <c r="G2700" s="21">
        <v>8415</v>
      </c>
      <c r="H2700" s="21" t="s">
        <v>4612</v>
      </c>
    </row>
    <row r="2701" spans="1:8" x14ac:dyDescent="0.2">
      <c r="A2701" s="3">
        <v>8360</v>
      </c>
      <c r="B2701" s="3" t="s">
        <v>2929</v>
      </c>
      <c r="C2701" s="3" t="s">
        <v>2930</v>
      </c>
      <c r="D2701" s="3" t="s">
        <v>2799</v>
      </c>
      <c r="G2701" s="21">
        <v>8416</v>
      </c>
      <c r="H2701" s="21" t="s">
        <v>4612</v>
      </c>
    </row>
    <row r="2702" spans="1:8" x14ac:dyDescent="0.2">
      <c r="A2702" s="3">
        <v>8360</v>
      </c>
      <c r="B2702" s="3" t="s">
        <v>2931</v>
      </c>
      <c r="C2702" s="3" t="s">
        <v>2930</v>
      </c>
      <c r="D2702" s="3" t="s">
        <v>2799</v>
      </c>
      <c r="G2702" s="21">
        <v>8418</v>
      </c>
      <c r="H2702" s="21" t="s">
        <v>4612</v>
      </c>
    </row>
    <row r="2703" spans="1:8" x14ac:dyDescent="0.2">
      <c r="A2703" s="3">
        <v>8374</v>
      </c>
      <c r="B2703" s="3" t="s">
        <v>2932</v>
      </c>
      <c r="C2703" s="3" t="s">
        <v>2933</v>
      </c>
      <c r="D2703" s="3" t="s">
        <v>2799</v>
      </c>
      <c r="G2703" s="21">
        <v>8421</v>
      </c>
      <c r="H2703" s="21" t="s">
        <v>4612</v>
      </c>
    </row>
    <row r="2704" spans="1:8" x14ac:dyDescent="0.2">
      <c r="A2704" s="3">
        <v>8374</v>
      </c>
      <c r="B2704" s="3" t="s">
        <v>2934</v>
      </c>
      <c r="C2704" s="3" t="s">
        <v>2933</v>
      </c>
      <c r="D2704" s="3" t="s">
        <v>2799</v>
      </c>
      <c r="G2704" s="21">
        <v>8422</v>
      </c>
      <c r="H2704" s="21" t="s">
        <v>4612</v>
      </c>
    </row>
    <row r="2705" spans="1:8" x14ac:dyDescent="0.2">
      <c r="A2705" s="3">
        <v>8376</v>
      </c>
      <c r="B2705" s="3" t="s">
        <v>2933</v>
      </c>
      <c r="C2705" s="3" t="s">
        <v>2933</v>
      </c>
      <c r="D2705" s="3" t="s">
        <v>2799</v>
      </c>
      <c r="G2705" s="21">
        <v>8424</v>
      </c>
      <c r="H2705" s="21" t="s">
        <v>4612</v>
      </c>
    </row>
    <row r="2706" spans="1:8" x14ac:dyDescent="0.2">
      <c r="A2706" s="3">
        <v>8376</v>
      </c>
      <c r="B2706" s="3" t="s">
        <v>2935</v>
      </c>
      <c r="C2706" s="3" t="s">
        <v>2933</v>
      </c>
      <c r="D2706" s="3" t="s">
        <v>2799</v>
      </c>
      <c r="G2706" s="21">
        <v>8425</v>
      </c>
      <c r="H2706" s="21" t="s">
        <v>4612</v>
      </c>
    </row>
    <row r="2707" spans="1:8" x14ac:dyDescent="0.2">
      <c r="A2707" s="3">
        <v>9506</v>
      </c>
      <c r="B2707" s="3" t="s">
        <v>2936</v>
      </c>
      <c r="C2707" s="3" t="s">
        <v>2936</v>
      </c>
      <c r="D2707" s="3" t="s">
        <v>2799</v>
      </c>
      <c r="G2707" s="21">
        <v>8426</v>
      </c>
      <c r="H2707" s="21" t="s">
        <v>4612</v>
      </c>
    </row>
    <row r="2708" spans="1:8" x14ac:dyDescent="0.2">
      <c r="A2708" s="3">
        <v>9508</v>
      </c>
      <c r="B2708" s="3" t="s">
        <v>2937</v>
      </c>
      <c r="C2708" s="3" t="s">
        <v>2936</v>
      </c>
      <c r="D2708" s="3" t="s">
        <v>2799</v>
      </c>
      <c r="G2708" s="21">
        <v>8427</v>
      </c>
      <c r="H2708" s="21" t="s">
        <v>4612</v>
      </c>
    </row>
    <row r="2709" spans="1:8" x14ac:dyDescent="0.2">
      <c r="A2709" s="3">
        <v>9542</v>
      </c>
      <c r="B2709" s="3" t="s">
        <v>2938</v>
      </c>
      <c r="C2709" s="3" t="s">
        <v>2939</v>
      </c>
      <c r="D2709" s="3" t="s">
        <v>2799</v>
      </c>
      <c r="G2709" s="21">
        <v>8428</v>
      </c>
      <c r="H2709" s="21" t="s">
        <v>4612</v>
      </c>
    </row>
    <row r="2710" spans="1:8" x14ac:dyDescent="0.2">
      <c r="A2710" s="3">
        <v>9543</v>
      </c>
      <c r="B2710" s="3" t="s">
        <v>2940</v>
      </c>
      <c r="C2710" s="3" t="s">
        <v>2939</v>
      </c>
      <c r="D2710" s="3" t="s">
        <v>2799</v>
      </c>
      <c r="G2710" s="21">
        <v>8442</v>
      </c>
      <c r="H2710" s="21" t="s">
        <v>4612</v>
      </c>
    </row>
    <row r="2711" spans="1:8" x14ac:dyDescent="0.2">
      <c r="A2711" s="3">
        <v>9532</v>
      </c>
      <c r="B2711" s="3" t="s">
        <v>2142</v>
      </c>
      <c r="C2711" s="3" t="s">
        <v>2941</v>
      </c>
      <c r="D2711" s="3" t="s">
        <v>2799</v>
      </c>
      <c r="G2711" s="21">
        <v>8444</v>
      </c>
      <c r="H2711" s="21" t="s">
        <v>4612</v>
      </c>
    </row>
    <row r="2712" spans="1:8" x14ac:dyDescent="0.2">
      <c r="A2712" s="3">
        <v>8577</v>
      </c>
      <c r="B2712" s="3" t="s">
        <v>2942</v>
      </c>
      <c r="C2712" s="3" t="s">
        <v>2942</v>
      </c>
      <c r="D2712" s="3" t="s">
        <v>2799</v>
      </c>
      <c r="G2712" s="21">
        <v>8447</v>
      </c>
      <c r="H2712" s="21" t="s">
        <v>4628</v>
      </c>
    </row>
    <row r="2713" spans="1:8" x14ac:dyDescent="0.2">
      <c r="A2713" s="3">
        <v>8370</v>
      </c>
      <c r="B2713" s="3" t="s">
        <v>2943</v>
      </c>
      <c r="C2713" s="3" t="s">
        <v>2943</v>
      </c>
      <c r="D2713" s="3" t="s">
        <v>2799</v>
      </c>
      <c r="G2713" s="21">
        <v>8450</v>
      </c>
      <c r="H2713" s="21" t="s">
        <v>4628</v>
      </c>
    </row>
    <row r="2714" spans="1:8" x14ac:dyDescent="0.2">
      <c r="A2714" s="3">
        <v>8371</v>
      </c>
      <c r="B2714" s="3" t="s">
        <v>2944</v>
      </c>
      <c r="C2714" s="3" t="s">
        <v>2943</v>
      </c>
      <c r="D2714" s="3" t="s">
        <v>2799</v>
      </c>
      <c r="G2714" s="21">
        <v>8451</v>
      </c>
      <c r="H2714" s="21" t="s">
        <v>4628</v>
      </c>
    </row>
    <row r="2715" spans="1:8" x14ac:dyDescent="0.2">
      <c r="A2715" s="3">
        <v>8372</v>
      </c>
      <c r="B2715" s="3" t="s">
        <v>2945</v>
      </c>
      <c r="C2715" s="3" t="s">
        <v>2943</v>
      </c>
      <c r="D2715" s="3" t="s">
        <v>2799</v>
      </c>
      <c r="G2715" s="21">
        <v>8452</v>
      </c>
      <c r="H2715" s="21" t="s">
        <v>4628</v>
      </c>
    </row>
    <row r="2716" spans="1:8" x14ac:dyDescent="0.2">
      <c r="A2716" s="3">
        <v>9573</v>
      </c>
      <c r="B2716" s="3" t="s">
        <v>2946</v>
      </c>
      <c r="C2716" s="3" t="s">
        <v>2943</v>
      </c>
      <c r="D2716" s="3" t="s">
        <v>2799</v>
      </c>
      <c r="G2716" s="21">
        <v>8453</v>
      </c>
      <c r="H2716" s="21" t="s">
        <v>4628</v>
      </c>
    </row>
    <row r="2717" spans="1:8" x14ac:dyDescent="0.2">
      <c r="A2717" s="3">
        <v>9554</v>
      </c>
      <c r="B2717" s="3" t="s">
        <v>2947</v>
      </c>
      <c r="C2717" s="3" t="s">
        <v>2948</v>
      </c>
      <c r="D2717" s="3" t="s">
        <v>2799</v>
      </c>
      <c r="G2717" s="21">
        <v>8454</v>
      </c>
      <c r="H2717" s="21" t="s">
        <v>4612</v>
      </c>
    </row>
    <row r="2718" spans="1:8" x14ac:dyDescent="0.2">
      <c r="A2718" s="3">
        <v>9555</v>
      </c>
      <c r="B2718" s="3" t="s">
        <v>2949</v>
      </c>
      <c r="C2718" s="3" t="s">
        <v>2948</v>
      </c>
      <c r="D2718" s="3" t="s">
        <v>2799</v>
      </c>
      <c r="G2718" s="21">
        <v>8455</v>
      </c>
      <c r="H2718" s="21" t="s">
        <v>4612</v>
      </c>
    </row>
    <row r="2719" spans="1:8" x14ac:dyDescent="0.2">
      <c r="A2719" s="3">
        <v>9545</v>
      </c>
      <c r="B2719" s="3" t="s">
        <v>2950</v>
      </c>
      <c r="C2719" s="3" t="s">
        <v>2950</v>
      </c>
      <c r="D2719" s="3" t="s">
        <v>2799</v>
      </c>
      <c r="G2719" s="21">
        <v>8457</v>
      </c>
      <c r="H2719" s="21" t="s">
        <v>4628</v>
      </c>
    </row>
    <row r="2720" spans="1:8" x14ac:dyDescent="0.2">
      <c r="A2720" s="3">
        <v>9546</v>
      </c>
      <c r="B2720" s="3" t="s">
        <v>2951</v>
      </c>
      <c r="C2720" s="3" t="s">
        <v>2950</v>
      </c>
      <c r="D2720" s="3" t="s">
        <v>2799</v>
      </c>
      <c r="G2720" s="21">
        <v>8458</v>
      </c>
      <c r="H2720" s="21" t="s">
        <v>4612</v>
      </c>
    </row>
    <row r="2721" spans="1:8" x14ac:dyDescent="0.2">
      <c r="A2721" s="3">
        <v>9535</v>
      </c>
      <c r="B2721" s="3" t="s">
        <v>2952</v>
      </c>
      <c r="C2721" s="3" t="s">
        <v>2953</v>
      </c>
      <c r="D2721" s="3" t="s">
        <v>2799</v>
      </c>
      <c r="G2721" s="21">
        <v>8459</v>
      </c>
      <c r="H2721" s="21" t="s">
        <v>4612</v>
      </c>
    </row>
    <row r="2722" spans="1:8" x14ac:dyDescent="0.2">
      <c r="A2722" s="3">
        <v>9514</v>
      </c>
      <c r="B2722" s="3" t="s">
        <v>2954</v>
      </c>
      <c r="C2722" s="3" t="s">
        <v>2954</v>
      </c>
      <c r="D2722" s="3" t="s">
        <v>2799</v>
      </c>
      <c r="G2722" s="21">
        <v>8460</v>
      </c>
      <c r="H2722" s="21" t="s">
        <v>4628</v>
      </c>
    </row>
    <row r="2723" spans="1:8" x14ac:dyDescent="0.2">
      <c r="A2723" s="3">
        <v>9515</v>
      </c>
      <c r="B2723" s="3" t="s">
        <v>2955</v>
      </c>
      <c r="C2723" s="3" t="s">
        <v>2954</v>
      </c>
      <c r="D2723" s="3" t="s">
        <v>2799</v>
      </c>
      <c r="G2723" s="21">
        <v>8461</v>
      </c>
      <c r="H2723" s="21" t="s">
        <v>4628</v>
      </c>
    </row>
    <row r="2724" spans="1:8" x14ac:dyDescent="0.2">
      <c r="A2724" s="3">
        <v>8267</v>
      </c>
      <c r="B2724" s="3" t="s">
        <v>2956</v>
      </c>
      <c r="C2724" s="3" t="s">
        <v>2956</v>
      </c>
      <c r="D2724" s="3" t="s">
        <v>2799</v>
      </c>
      <c r="G2724" s="21">
        <v>8462</v>
      </c>
      <c r="H2724" s="21" t="s">
        <v>4628</v>
      </c>
    </row>
    <row r="2725" spans="1:8" x14ac:dyDescent="0.2">
      <c r="A2725" s="3">
        <v>8264</v>
      </c>
      <c r="B2725" s="3" t="s">
        <v>2957</v>
      </c>
      <c r="C2725" s="3" t="s">
        <v>2957</v>
      </c>
      <c r="D2725" s="3" t="s">
        <v>2799</v>
      </c>
      <c r="G2725" s="21">
        <v>8463</v>
      </c>
      <c r="H2725" s="21" t="s">
        <v>4628</v>
      </c>
    </row>
    <row r="2726" spans="1:8" x14ac:dyDescent="0.2">
      <c r="A2726" s="3">
        <v>8506</v>
      </c>
      <c r="B2726" s="3" t="s">
        <v>2958</v>
      </c>
      <c r="C2726" s="3" t="s">
        <v>2959</v>
      </c>
      <c r="D2726" s="3" t="s">
        <v>2799</v>
      </c>
      <c r="G2726" s="21">
        <v>8464</v>
      </c>
      <c r="H2726" s="21" t="s">
        <v>4628</v>
      </c>
    </row>
    <row r="2727" spans="1:8" x14ac:dyDescent="0.2">
      <c r="A2727" s="3">
        <v>8535</v>
      </c>
      <c r="B2727" s="3" t="s">
        <v>2959</v>
      </c>
      <c r="C2727" s="3" t="s">
        <v>2959</v>
      </c>
      <c r="D2727" s="3" t="s">
        <v>2799</v>
      </c>
      <c r="G2727" s="21">
        <v>8465</v>
      </c>
      <c r="H2727" s="21" t="s">
        <v>4628</v>
      </c>
    </row>
    <row r="2728" spans="1:8" x14ac:dyDescent="0.2">
      <c r="A2728" s="3">
        <v>8507</v>
      </c>
      <c r="B2728" s="3" t="s">
        <v>2960</v>
      </c>
      <c r="C2728" s="3" t="s">
        <v>2961</v>
      </c>
      <c r="D2728" s="3" t="s">
        <v>2799</v>
      </c>
      <c r="G2728" s="21">
        <v>8466</v>
      </c>
      <c r="H2728" s="21" t="s">
        <v>4628</v>
      </c>
    </row>
    <row r="2729" spans="1:8" x14ac:dyDescent="0.2">
      <c r="A2729" s="3">
        <v>8508</v>
      </c>
      <c r="B2729" s="3" t="s">
        <v>2961</v>
      </c>
      <c r="C2729" s="3" t="s">
        <v>2961</v>
      </c>
      <c r="D2729" s="3" t="s">
        <v>2799</v>
      </c>
      <c r="G2729" s="21">
        <v>8467</v>
      </c>
      <c r="H2729" s="21" t="s">
        <v>4628</v>
      </c>
    </row>
    <row r="2730" spans="1:8" x14ac:dyDescent="0.2">
      <c r="A2730" s="3">
        <v>8536</v>
      </c>
      <c r="B2730" s="3" t="s">
        <v>2962</v>
      </c>
      <c r="C2730" s="3" t="s">
        <v>2962</v>
      </c>
      <c r="D2730" s="3" t="s">
        <v>2799</v>
      </c>
      <c r="G2730" s="21">
        <v>8468</v>
      </c>
      <c r="H2730" s="21" t="s">
        <v>4628</v>
      </c>
    </row>
    <row r="2731" spans="1:8" x14ac:dyDescent="0.2">
      <c r="A2731" s="3">
        <v>8537</v>
      </c>
      <c r="B2731" s="3" t="s">
        <v>2963</v>
      </c>
      <c r="C2731" s="3" t="s">
        <v>2962</v>
      </c>
      <c r="D2731" s="3" t="s">
        <v>2799</v>
      </c>
      <c r="G2731" s="21">
        <v>8471</v>
      </c>
      <c r="H2731" s="21" t="s">
        <v>4628</v>
      </c>
    </row>
    <row r="2732" spans="1:8" x14ac:dyDescent="0.2">
      <c r="A2732" s="3">
        <v>8537</v>
      </c>
      <c r="B2732" s="3" t="s">
        <v>2964</v>
      </c>
      <c r="C2732" s="3" t="s">
        <v>2962</v>
      </c>
      <c r="D2732" s="3" t="s">
        <v>2799</v>
      </c>
      <c r="G2732" s="21">
        <v>8472</v>
      </c>
      <c r="H2732" s="21" t="s">
        <v>4612</v>
      </c>
    </row>
    <row r="2733" spans="1:8" x14ac:dyDescent="0.2">
      <c r="A2733" s="3">
        <v>8265</v>
      </c>
      <c r="B2733" s="3" t="s">
        <v>2965</v>
      </c>
      <c r="C2733" s="3" t="s">
        <v>2965</v>
      </c>
      <c r="D2733" s="3" t="s">
        <v>2799</v>
      </c>
      <c r="G2733" s="21">
        <v>8474</v>
      </c>
      <c r="H2733" s="21" t="s">
        <v>4628</v>
      </c>
    </row>
    <row r="2734" spans="1:8" x14ac:dyDescent="0.2">
      <c r="A2734" s="3">
        <v>8555</v>
      </c>
      <c r="B2734" s="3" t="s">
        <v>2966</v>
      </c>
      <c r="C2734" s="3" t="s">
        <v>2967</v>
      </c>
      <c r="D2734" s="3" t="s">
        <v>2799</v>
      </c>
      <c r="G2734" s="21">
        <v>8475</v>
      </c>
      <c r="H2734" s="21" t="s">
        <v>4628</v>
      </c>
    </row>
    <row r="2735" spans="1:8" x14ac:dyDescent="0.2">
      <c r="A2735" s="3">
        <v>8505</v>
      </c>
      <c r="B2735" s="3" t="s">
        <v>2968</v>
      </c>
      <c r="C2735" s="3" t="s">
        <v>2968</v>
      </c>
      <c r="D2735" s="3" t="s">
        <v>2799</v>
      </c>
      <c r="G2735" s="21">
        <v>8476</v>
      </c>
      <c r="H2735" s="21" t="s">
        <v>4628</v>
      </c>
    </row>
    <row r="2736" spans="1:8" x14ac:dyDescent="0.2">
      <c r="A2736" s="3">
        <v>8505</v>
      </c>
      <c r="B2736" s="3" t="s">
        <v>2969</v>
      </c>
      <c r="C2736" s="3" t="s">
        <v>2968</v>
      </c>
      <c r="D2736" s="3" t="s">
        <v>2799</v>
      </c>
      <c r="G2736" s="21">
        <v>8477</v>
      </c>
      <c r="H2736" s="21" t="s">
        <v>4628</v>
      </c>
    </row>
    <row r="2737" spans="1:8" x14ac:dyDescent="0.2">
      <c r="A2737" s="3">
        <v>8558</v>
      </c>
      <c r="B2737" s="3" t="s">
        <v>2970</v>
      </c>
      <c r="C2737" s="3" t="s">
        <v>2970</v>
      </c>
      <c r="D2737" s="3" t="s">
        <v>2799</v>
      </c>
      <c r="G2737" s="21">
        <v>8478</v>
      </c>
      <c r="H2737" s="21" t="s">
        <v>4628</v>
      </c>
    </row>
    <row r="2738" spans="1:8" x14ac:dyDescent="0.2">
      <c r="A2738" s="3">
        <v>8268</v>
      </c>
      <c r="B2738" s="3" t="s">
        <v>2971</v>
      </c>
      <c r="C2738" s="3" t="s">
        <v>2972</v>
      </c>
      <c r="D2738" s="3" t="s">
        <v>2799</v>
      </c>
      <c r="G2738" s="21">
        <v>8479</v>
      </c>
      <c r="H2738" s="21" t="s">
        <v>4628</v>
      </c>
    </row>
    <row r="2739" spans="1:8" x14ac:dyDescent="0.2">
      <c r="A2739" s="3">
        <v>8268</v>
      </c>
      <c r="B2739" s="3" t="s">
        <v>2972</v>
      </c>
      <c r="C2739" s="3" t="s">
        <v>2972</v>
      </c>
      <c r="D2739" s="3" t="s">
        <v>2799</v>
      </c>
      <c r="G2739" s="21">
        <v>8482</v>
      </c>
      <c r="H2739" s="21" t="s">
        <v>4612</v>
      </c>
    </row>
    <row r="2740" spans="1:8" x14ac:dyDescent="0.2">
      <c r="A2740" s="3">
        <v>8269</v>
      </c>
      <c r="B2740" s="3" t="s">
        <v>2973</v>
      </c>
      <c r="C2740" s="3" t="s">
        <v>2972</v>
      </c>
      <c r="D2740" s="3" t="s">
        <v>2799</v>
      </c>
      <c r="G2740" s="21">
        <v>8483</v>
      </c>
      <c r="H2740" s="21" t="s">
        <v>4613</v>
      </c>
    </row>
    <row r="2741" spans="1:8" x14ac:dyDescent="0.2">
      <c r="A2741" s="3">
        <v>8266</v>
      </c>
      <c r="B2741" s="3" t="s">
        <v>2974</v>
      </c>
      <c r="C2741" s="3" t="s">
        <v>2974</v>
      </c>
      <c r="D2741" s="3" t="s">
        <v>2799</v>
      </c>
      <c r="G2741" s="21">
        <v>8484</v>
      </c>
      <c r="H2741" s="21" t="s">
        <v>4613</v>
      </c>
    </row>
    <row r="2742" spans="1:8" x14ac:dyDescent="0.2">
      <c r="A2742" s="3">
        <v>8259</v>
      </c>
      <c r="B2742" s="3" t="s">
        <v>2975</v>
      </c>
      <c r="C2742" s="3" t="s">
        <v>2976</v>
      </c>
      <c r="D2742" s="3" t="s">
        <v>2799</v>
      </c>
      <c r="G2742" s="21">
        <v>8486</v>
      </c>
      <c r="H2742" s="21" t="s">
        <v>4613</v>
      </c>
    </row>
    <row r="2743" spans="1:8" x14ac:dyDescent="0.2">
      <c r="A2743" s="3">
        <v>8259</v>
      </c>
      <c r="B2743" s="3" t="s">
        <v>2977</v>
      </c>
      <c r="C2743" s="3" t="s">
        <v>2976</v>
      </c>
      <c r="D2743" s="3" t="s">
        <v>2799</v>
      </c>
      <c r="G2743" s="21">
        <v>8487</v>
      </c>
      <c r="H2743" s="21" t="s">
        <v>4613</v>
      </c>
    </row>
    <row r="2744" spans="1:8" x14ac:dyDescent="0.2">
      <c r="A2744" s="3">
        <v>8259</v>
      </c>
      <c r="B2744" s="3" t="s">
        <v>2978</v>
      </c>
      <c r="C2744" s="3" t="s">
        <v>2976</v>
      </c>
      <c r="D2744" s="3" t="s">
        <v>2799</v>
      </c>
      <c r="G2744" s="21">
        <v>8488</v>
      </c>
      <c r="H2744" s="21" t="s">
        <v>4613</v>
      </c>
    </row>
    <row r="2745" spans="1:8" x14ac:dyDescent="0.2">
      <c r="A2745" s="3">
        <v>8259</v>
      </c>
      <c r="B2745" s="3" t="s">
        <v>2976</v>
      </c>
      <c r="C2745" s="3" t="s">
        <v>2976</v>
      </c>
      <c r="D2745" s="3" t="s">
        <v>2799</v>
      </c>
      <c r="G2745" s="21">
        <v>8489</v>
      </c>
      <c r="H2745" s="21" t="s">
        <v>4613</v>
      </c>
    </row>
    <row r="2746" spans="1:8" x14ac:dyDescent="0.2">
      <c r="A2746" s="3">
        <v>8514</v>
      </c>
      <c r="B2746" s="3" t="s">
        <v>2979</v>
      </c>
      <c r="C2746" s="3" t="s">
        <v>2979</v>
      </c>
      <c r="D2746" s="3" t="s">
        <v>2799</v>
      </c>
      <c r="G2746" s="21">
        <v>8492</v>
      </c>
      <c r="H2746" s="21" t="s">
        <v>4613</v>
      </c>
    </row>
    <row r="2747" spans="1:8" x14ac:dyDescent="0.2">
      <c r="A2747" s="3">
        <v>8572</v>
      </c>
      <c r="B2747" s="3" t="s">
        <v>2980</v>
      </c>
      <c r="C2747" s="3" t="s">
        <v>2981</v>
      </c>
      <c r="D2747" s="3" t="s">
        <v>2799</v>
      </c>
      <c r="G2747" s="21">
        <v>8493</v>
      </c>
      <c r="H2747" s="21" t="s">
        <v>4613</v>
      </c>
    </row>
    <row r="2748" spans="1:8" x14ac:dyDescent="0.2">
      <c r="A2748" s="3">
        <v>8572</v>
      </c>
      <c r="B2748" s="3" t="s">
        <v>2980</v>
      </c>
      <c r="C2748" s="3" t="s">
        <v>2981</v>
      </c>
      <c r="D2748" s="3" t="s">
        <v>2799</v>
      </c>
      <c r="G2748" s="21">
        <v>8494</v>
      </c>
      <c r="H2748" s="21" t="s">
        <v>4613</v>
      </c>
    </row>
    <row r="2749" spans="1:8" x14ac:dyDescent="0.2">
      <c r="A2749" s="3">
        <v>8572</v>
      </c>
      <c r="B2749" s="3" t="s">
        <v>2982</v>
      </c>
      <c r="C2749" s="3" t="s">
        <v>2981</v>
      </c>
      <c r="D2749" s="3" t="s">
        <v>2799</v>
      </c>
      <c r="G2749" s="21">
        <v>8495</v>
      </c>
      <c r="H2749" s="21" t="s">
        <v>4613</v>
      </c>
    </row>
    <row r="2750" spans="1:8" x14ac:dyDescent="0.2">
      <c r="A2750" s="3">
        <v>8572</v>
      </c>
      <c r="B2750" s="3" t="s">
        <v>2983</v>
      </c>
      <c r="C2750" s="3" t="s">
        <v>2981</v>
      </c>
      <c r="D2750" s="3" t="s">
        <v>2799</v>
      </c>
      <c r="G2750" s="21">
        <v>8496</v>
      </c>
      <c r="H2750" s="21" t="s">
        <v>4613</v>
      </c>
    </row>
    <row r="2751" spans="1:8" x14ac:dyDescent="0.2">
      <c r="A2751" s="3">
        <v>8572</v>
      </c>
      <c r="B2751" s="3" t="s">
        <v>2984</v>
      </c>
      <c r="C2751" s="3" t="s">
        <v>2981</v>
      </c>
      <c r="D2751" s="3" t="s">
        <v>2799</v>
      </c>
      <c r="G2751" s="21">
        <v>8497</v>
      </c>
      <c r="H2751" s="21" t="s">
        <v>4613</v>
      </c>
    </row>
    <row r="2752" spans="1:8" x14ac:dyDescent="0.2">
      <c r="A2752" s="3">
        <v>8576</v>
      </c>
      <c r="B2752" s="3" t="s">
        <v>2985</v>
      </c>
      <c r="C2752" s="3" t="s">
        <v>2981</v>
      </c>
      <c r="D2752" s="3" t="s">
        <v>2799</v>
      </c>
      <c r="G2752" s="21">
        <v>8498</v>
      </c>
      <c r="H2752" s="21" t="s">
        <v>4613</v>
      </c>
    </row>
    <row r="2753" spans="1:8" x14ac:dyDescent="0.2">
      <c r="A2753" s="3">
        <v>8585</v>
      </c>
      <c r="B2753" s="3" t="s">
        <v>2986</v>
      </c>
      <c r="C2753" s="3" t="s">
        <v>2987</v>
      </c>
      <c r="D2753" s="3" t="s">
        <v>2799</v>
      </c>
      <c r="G2753" s="21">
        <v>8499</v>
      </c>
      <c r="H2753" s="21" t="s">
        <v>4613</v>
      </c>
    </row>
    <row r="2754" spans="1:8" x14ac:dyDescent="0.2">
      <c r="A2754" s="3">
        <v>8585</v>
      </c>
      <c r="B2754" s="3" t="s">
        <v>2988</v>
      </c>
      <c r="C2754" s="3" t="s">
        <v>2987</v>
      </c>
      <c r="D2754" s="3" t="s">
        <v>2799</v>
      </c>
      <c r="G2754" s="21">
        <v>8500</v>
      </c>
      <c r="H2754" s="21" t="s">
        <v>4628</v>
      </c>
    </row>
    <row r="2755" spans="1:8" x14ac:dyDescent="0.2">
      <c r="A2755" s="3">
        <v>8585</v>
      </c>
      <c r="B2755" s="3" t="s">
        <v>2987</v>
      </c>
      <c r="C2755" s="3" t="s">
        <v>2987</v>
      </c>
      <c r="D2755" s="3" t="s">
        <v>2799</v>
      </c>
      <c r="G2755" s="21">
        <v>8505</v>
      </c>
      <c r="H2755" s="21" t="s">
        <v>4629</v>
      </c>
    </row>
    <row r="2756" spans="1:8" x14ac:dyDescent="0.2">
      <c r="A2756" s="3">
        <v>8585</v>
      </c>
      <c r="B2756" s="3" t="s">
        <v>2989</v>
      </c>
      <c r="C2756" s="3" t="s">
        <v>2987</v>
      </c>
      <c r="D2756" s="3" t="s">
        <v>2799</v>
      </c>
      <c r="G2756" s="21">
        <v>8506</v>
      </c>
      <c r="H2756" s="21" t="s">
        <v>4628</v>
      </c>
    </row>
    <row r="2757" spans="1:8" x14ac:dyDescent="0.2">
      <c r="A2757" s="3">
        <v>8586</v>
      </c>
      <c r="B2757" s="3" t="s">
        <v>2990</v>
      </c>
      <c r="C2757" s="3" t="s">
        <v>2987</v>
      </c>
      <c r="D2757" s="3" t="s">
        <v>2799</v>
      </c>
      <c r="G2757" s="21">
        <v>8507</v>
      </c>
      <c r="H2757" s="21" t="s">
        <v>4629</v>
      </c>
    </row>
    <row r="2758" spans="1:8" x14ac:dyDescent="0.2">
      <c r="A2758" s="3">
        <v>8586</v>
      </c>
      <c r="B2758" s="3" t="s">
        <v>2991</v>
      </c>
      <c r="C2758" s="3" t="s">
        <v>2987</v>
      </c>
      <c r="D2758" s="3" t="s">
        <v>2799</v>
      </c>
      <c r="G2758" s="21">
        <v>8508</v>
      </c>
      <c r="H2758" s="21" t="s">
        <v>4629</v>
      </c>
    </row>
    <row r="2759" spans="1:8" x14ac:dyDescent="0.2">
      <c r="A2759" s="3">
        <v>8575</v>
      </c>
      <c r="B2759" s="3" t="s">
        <v>2992</v>
      </c>
      <c r="C2759" s="3" t="s">
        <v>2993</v>
      </c>
      <c r="D2759" s="3" t="s">
        <v>2799</v>
      </c>
      <c r="G2759" s="21">
        <v>8512</v>
      </c>
      <c r="H2759" s="21" t="s">
        <v>4629</v>
      </c>
    </row>
    <row r="2760" spans="1:8" x14ac:dyDescent="0.2">
      <c r="A2760" s="3">
        <v>8575</v>
      </c>
      <c r="B2760" s="3" t="s">
        <v>2994</v>
      </c>
      <c r="C2760" s="3" t="s">
        <v>2993</v>
      </c>
      <c r="D2760" s="3" t="s">
        <v>2799</v>
      </c>
      <c r="G2760" s="21">
        <v>8514</v>
      </c>
      <c r="H2760" s="21" t="s">
        <v>4629</v>
      </c>
    </row>
    <row r="2761" spans="1:8" x14ac:dyDescent="0.2">
      <c r="A2761" s="3">
        <v>8584</v>
      </c>
      <c r="B2761" s="3" t="s">
        <v>2995</v>
      </c>
      <c r="C2761" s="3" t="s">
        <v>2993</v>
      </c>
      <c r="D2761" s="3" t="s">
        <v>2799</v>
      </c>
      <c r="G2761" s="21">
        <v>8522</v>
      </c>
      <c r="H2761" s="21" t="s">
        <v>4612</v>
      </c>
    </row>
    <row r="2762" spans="1:8" x14ac:dyDescent="0.2">
      <c r="A2762" s="3">
        <v>8584</v>
      </c>
      <c r="B2762" s="3" t="s">
        <v>2996</v>
      </c>
      <c r="C2762" s="3" t="s">
        <v>2993</v>
      </c>
      <c r="D2762" s="3" t="s">
        <v>2799</v>
      </c>
      <c r="G2762" s="21">
        <v>8523</v>
      </c>
      <c r="H2762" s="21" t="s">
        <v>4612</v>
      </c>
    </row>
    <row r="2763" spans="1:8" x14ac:dyDescent="0.2">
      <c r="A2763" s="3">
        <v>9503</v>
      </c>
      <c r="B2763" s="3" t="s">
        <v>2997</v>
      </c>
      <c r="C2763" s="3" t="s">
        <v>2998</v>
      </c>
      <c r="D2763" s="3" t="s">
        <v>2799</v>
      </c>
      <c r="G2763" s="21">
        <v>8524</v>
      </c>
      <c r="H2763" s="21" t="s">
        <v>4628</v>
      </c>
    </row>
    <row r="2764" spans="1:8" x14ac:dyDescent="0.2">
      <c r="A2764" s="3">
        <v>9503</v>
      </c>
      <c r="B2764" s="3" t="s">
        <v>2999</v>
      </c>
      <c r="C2764" s="3" t="s">
        <v>2998</v>
      </c>
      <c r="D2764" s="3" t="s">
        <v>2799</v>
      </c>
      <c r="G2764" s="21">
        <v>8525</v>
      </c>
      <c r="H2764" s="21" t="s">
        <v>4628</v>
      </c>
    </row>
    <row r="2765" spans="1:8" x14ac:dyDescent="0.2">
      <c r="A2765" s="3">
        <v>9504</v>
      </c>
      <c r="B2765" s="3" t="s">
        <v>3000</v>
      </c>
      <c r="C2765" s="3" t="s">
        <v>2998</v>
      </c>
      <c r="D2765" s="3" t="s">
        <v>2799</v>
      </c>
      <c r="G2765" s="21">
        <v>8526</v>
      </c>
      <c r="H2765" s="21" t="s">
        <v>4628</v>
      </c>
    </row>
    <row r="2766" spans="1:8" x14ac:dyDescent="0.2">
      <c r="A2766" s="3">
        <v>9517</v>
      </c>
      <c r="B2766" s="3" t="s">
        <v>3001</v>
      </c>
      <c r="C2766" s="3" t="s">
        <v>2998</v>
      </c>
      <c r="D2766" s="3" t="s">
        <v>2799</v>
      </c>
      <c r="G2766" s="21">
        <v>8532</v>
      </c>
      <c r="H2766" s="21" t="s">
        <v>4628</v>
      </c>
    </row>
    <row r="2767" spans="1:8" x14ac:dyDescent="0.2">
      <c r="A2767" s="3">
        <v>9565</v>
      </c>
      <c r="B2767" s="3" t="s">
        <v>2998</v>
      </c>
      <c r="C2767" s="3" t="s">
        <v>2998</v>
      </c>
      <c r="D2767" s="3" t="s">
        <v>2799</v>
      </c>
      <c r="G2767" s="21">
        <v>8535</v>
      </c>
      <c r="H2767" s="21" t="s">
        <v>4628</v>
      </c>
    </row>
    <row r="2768" spans="1:8" x14ac:dyDescent="0.2">
      <c r="A2768" s="3">
        <v>9565</v>
      </c>
      <c r="B2768" s="3" t="s">
        <v>3002</v>
      </c>
      <c r="C2768" s="3" t="s">
        <v>2998</v>
      </c>
      <c r="D2768" s="3" t="s">
        <v>2799</v>
      </c>
      <c r="G2768" s="21">
        <v>8536</v>
      </c>
      <c r="H2768" s="21" t="s">
        <v>4628</v>
      </c>
    </row>
    <row r="2769" spans="1:8" x14ac:dyDescent="0.2">
      <c r="A2769" s="3">
        <v>9565</v>
      </c>
      <c r="B2769" s="3" t="s">
        <v>3003</v>
      </c>
      <c r="C2769" s="3" t="s">
        <v>2998</v>
      </c>
      <c r="D2769" s="3" t="s">
        <v>2799</v>
      </c>
      <c r="G2769" s="21">
        <v>8537</v>
      </c>
      <c r="H2769" s="21" t="s">
        <v>4628</v>
      </c>
    </row>
    <row r="2770" spans="1:8" x14ac:dyDescent="0.2">
      <c r="A2770" s="3">
        <v>9565</v>
      </c>
      <c r="B2770" s="3" t="s">
        <v>3004</v>
      </c>
      <c r="C2770" s="3" t="s">
        <v>2998</v>
      </c>
      <c r="D2770" s="3" t="s">
        <v>2799</v>
      </c>
      <c r="G2770" s="21">
        <v>8542</v>
      </c>
      <c r="H2770" s="21" t="s">
        <v>4612</v>
      </c>
    </row>
    <row r="2771" spans="1:8" x14ac:dyDescent="0.2">
      <c r="A2771" s="3">
        <v>9565</v>
      </c>
      <c r="B2771" s="3" t="s">
        <v>3005</v>
      </c>
      <c r="C2771" s="3" t="s">
        <v>2998</v>
      </c>
      <c r="D2771" s="3" t="s">
        <v>2799</v>
      </c>
      <c r="G2771" s="21">
        <v>8543</v>
      </c>
      <c r="H2771" s="21" t="s">
        <v>4612</v>
      </c>
    </row>
    <row r="2772" spans="1:8" x14ac:dyDescent="0.2">
      <c r="A2772" s="3">
        <v>8560</v>
      </c>
      <c r="B2772" s="3" t="s">
        <v>3006</v>
      </c>
      <c r="C2772" s="3" t="s">
        <v>3006</v>
      </c>
      <c r="D2772" s="3" t="s">
        <v>2799</v>
      </c>
      <c r="G2772" s="21">
        <v>8544</v>
      </c>
      <c r="H2772" s="21" t="s">
        <v>4612</v>
      </c>
    </row>
    <row r="2773" spans="1:8" x14ac:dyDescent="0.2">
      <c r="A2773" s="3">
        <v>8561</v>
      </c>
      <c r="B2773" s="3" t="s">
        <v>3007</v>
      </c>
      <c r="C2773" s="3" t="s">
        <v>3006</v>
      </c>
      <c r="D2773" s="3" t="s">
        <v>2799</v>
      </c>
      <c r="G2773" s="21">
        <v>8545</v>
      </c>
      <c r="H2773" s="21" t="s">
        <v>4612</v>
      </c>
    </row>
    <row r="2774" spans="1:8" x14ac:dyDescent="0.2">
      <c r="A2774" s="3">
        <v>8570</v>
      </c>
      <c r="B2774" s="3" t="s">
        <v>3008</v>
      </c>
      <c r="C2774" s="3" t="s">
        <v>3008</v>
      </c>
      <c r="D2774" s="3" t="s">
        <v>2799</v>
      </c>
      <c r="G2774" s="21">
        <v>8546</v>
      </c>
      <c r="H2774" s="21" t="s">
        <v>4628</v>
      </c>
    </row>
    <row r="2775" spans="1:8" x14ac:dyDescent="0.2">
      <c r="A2775" s="3">
        <v>8554</v>
      </c>
      <c r="B2775" s="3" t="s">
        <v>3009</v>
      </c>
      <c r="C2775" s="3" t="s">
        <v>3010</v>
      </c>
      <c r="D2775" s="3" t="s">
        <v>2799</v>
      </c>
      <c r="G2775" s="21">
        <v>8547</v>
      </c>
      <c r="H2775" s="21" t="s">
        <v>4628</v>
      </c>
    </row>
    <row r="2776" spans="1:8" x14ac:dyDescent="0.2">
      <c r="A2776" s="3">
        <v>8554</v>
      </c>
      <c r="B2776" s="3" t="s">
        <v>3011</v>
      </c>
      <c r="C2776" s="3" t="s">
        <v>3010</v>
      </c>
      <c r="D2776" s="3" t="s">
        <v>2799</v>
      </c>
      <c r="G2776" s="21">
        <v>8548</v>
      </c>
      <c r="H2776" s="21" t="s">
        <v>4628</v>
      </c>
    </row>
    <row r="2777" spans="1:8" x14ac:dyDescent="0.2">
      <c r="A2777" s="3">
        <v>8556</v>
      </c>
      <c r="B2777" s="3" t="s">
        <v>3010</v>
      </c>
      <c r="C2777" s="3" t="s">
        <v>3010</v>
      </c>
      <c r="D2777" s="3" t="s">
        <v>2799</v>
      </c>
      <c r="G2777" s="21">
        <v>8552</v>
      </c>
      <c r="H2777" s="21" t="s">
        <v>4629</v>
      </c>
    </row>
    <row r="2778" spans="1:8" x14ac:dyDescent="0.2">
      <c r="A2778" s="3">
        <v>8556</v>
      </c>
      <c r="B2778" s="3" t="s">
        <v>3012</v>
      </c>
      <c r="C2778" s="3" t="s">
        <v>3010</v>
      </c>
      <c r="D2778" s="3" t="s">
        <v>2799</v>
      </c>
      <c r="G2778" s="21">
        <v>8553</v>
      </c>
      <c r="H2778" s="21" t="s">
        <v>4629</v>
      </c>
    </row>
    <row r="2779" spans="1:8" x14ac:dyDescent="0.2">
      <c r="A2779" s="3">
        <v>8556</v>
      </c>
      <c r="B2779" s="3" t="s">
        <v>3013</v>
      </c>
      <c r="C2779" s="3" t="s">
        <v>3010</v>
      </c>
      <c r="D2779" s="3" t="s">
        <v>2799</v>
      </c>
      <c r="G2779" s="21">
        <v>8554</v>
      </c>
      <c r="H2779" s="21" t="s">
        <v>4629</v>
      </c>
    </row>
    <row r="2780" spans="1:8" x14ac:dyDescent="0.2">
      <c r="A2780" s="3">
        <v>8556</v>
      </c>
      <c r="B2780" s="3" t="s">
        <v>3014</v>
      </c>
      <c r="C2780" s="3" t="s">
        <v>3010</v>
      </c>
      <c r="D2780" s="3" t="s">
        <v>2799</v>
      </c>
      <c r="G2780" s="21">
        <v>8555</v>
      </c>
      <c r="H2780" s="21" t="s">
        <v>4629</v>
      </c>
    </row>
    <row r="2781" spans="1:8" x14ac:dyDescent="0.2">
      <c r="A2781" s="3">
        <v>8564</v>
      </c>
      <c r="B2781" s="3" t="s">
        <v>3015</v>
      </c>
      <c r="C2781" s="3" t="s">
        <v>3010</v>
      </c>
      <c r="D2781" s="3" t="s">
        <v>2799</v>
      </c>
      <c r="G2781" s="21">
        <v>8556</v>
      </c>
      <c r="H2781" s="21" t="s">
        <v>4629</v>
      </c>
    </row>
    <row r="2782" spans="1:8" x14ac:dyDescent="0.2">
      <c r="A2782" s="3">
        <v>6517</v>
      </c>
      <c r="B2782" s="3" t="s">
        <v>3016</v>
      </c>
      <c r="C2782" s="3" t="s">
        <v>3017</v>
      </c>
      <c r="D2782" s="3" t="s">
        <v>3018</v>
      </c>
      <c r="G2782" s="21">
        <v>8558</v>
      </c>
      <c r="H2782" s="21" t="s">
        <v>4629</v>
      </c>
    </row>
    <row r="2783" spans="1:8" x14ac:dyDescent="0.2">
      <c r="A2783" s="3">
        <v>6532</v>
      </c>
      <c r="B2783" s="3" t="s">
        <v>3019</v>
      </c>
      <c r="C2783" s="3" t="s">
        <v>3017</v>
      </c>
      <c r="D2783" s="3" t="s">
        <v>3018</v>
      </c>
      <c r="G2783" s="21">
        <v>8560</v>
      </c>
      <c r="H2783" s="21" t="s">
        <v>4629</v>
      </c>
    </row>
    <row r="2784" spans="1:8" x14ac:dyDescent="0.2">
      <c r="A2784" s="3">
        <v>6500</v>
      </c>
      <c r="B2784" s="3" t="s">
        <v>3020</v>
      </c>
      <c r="C2784" s="3" t="s">
        <v>3020</v>
      </c>
      <c r="D2784" s="3" t="s">
        <v>3018</v>
      </c>
      <c r="G2784" s="21">
        <v>8561</v>
      </c>
      <c r="H2784" s="21" t="s">
        <v>4629</v>
      </c>
    </row>
    <row r="2785" spans="1:8" x14ac:dyDescent="0.2">
      <c r="A2785" s="3">
        <v>6503</v>
      </c>
      <c r="B2785" s="3" t="s">
        <v>3020</v>
      </c>
      <c r="C2785" s="3" t="s">
        <v>3020</v>
      </c>
      <c r="D2785" s="3" t="s">
        <v>3018</v>
      </c>
      <c r="G2785" s="21">
        <v>8564</v>
      </c>
      <c r="H2785" s="21" t="s">
        <v>4629</v>
      </c>
    </row>
    <row r="2786" spans="1:8" x14ac:dyDescent="0.2">
      <c r="A2786" s="3">
        <v>6512</v>
      </c>
      <c r="B2786" s="3" t="s">
        <v>3021</v>
      </c>
      <c r="C2786" s="3" t="s">
        <v>3020</v>
      </c>
      <c r="D2786" s="3" t="s">
        <v>3018</v>
      </c>
      <c r="G2786" s="21">
        <v>8565</v>
      </c>
      <c r="H2786" s="21" t="s">
        <v>4629</v>
      </c>
    </row>
    <row r="2787" spans="1:8" x14ac:dyDescent="0.2">
      <c r="A2787" s="3">
        <v>6513</v>
      </c>
      <c r="B2787" s="3" t="s">
        <v>3022</v>
      </c>
      <c r="C2787" s="3" t="s">
        <v>3020</v>
      </c>
      <c r="D2787" s="3" t="s">
        <v>3018</v>
      </c>
      <c r="G2787" s="21">
        <v>8566</v>
      </c>
      <c r="H2787" s="21" t="s">
        <v>4629</v>
      </c>
    </row>
    <row r="2788" spans="1:8" x14ac:dyDescent="0.2">
      <c r="A2788" s="3">
        <v>6514</v>
      </c>
      <c r="B2788" s="3" t="s">
        <v>3023</v>
      </c>
      <c r="C2788" s="3" t="s">
        <v>3020</v>
      </c>
      <c r="D2788" s="3" t="s">
        <v>3018</v>
      </c>
      <c r="G2788" s="21">
        <v>8570</v>
      </c>
      <c r="H2788" s="21" t="s">
        <v>4629</v>
      </c>
    </row>
    <row r="2789" spans="1:8" x14ac:dyDescent="0.2">
      <c r="A2789" s="3">
        <v>6515</v>
      </c>
      <c r="B2789" s="3" t="s">
        <v>3024</v>
      </c>
      <c r="C2789" s="3" t="s">
        <v>3020</v>
      </c>
      <c r="D2789" s="3" t="s">
        <v>3018</v>
      </c>
      <c r="G2789" s="21">
        <v>8572</v>
      </c>
      <c r="H2789" s="21" t="s">
        <v>4629</v>
      </c>
    </row>
    <row r="2790" spans="1:8" x14ac:dyDescent="0.2">
      <c r="A2790" s="3">
        <v>6518</v>
      </c>
      <c r="B2790" s="3" t="s">
        <v>3025</v>
      </c>
      <c r="C2790" s="3" t="s">
        <v>3020</v>
      </c>
      <c r="D2790" s="3" t="s">
        <v>3018</v>
      </c>
      <c r="G2790" s="21">
        <v>8573</v>
      </c>
      <c r="H2790" s="21" t="s">
        <v>4629</v>
      </c>
    </row>
    <row r="2791" spans="1:8" x14ac:dyDescent="0.2">
      <c r="A2791" s="3">
        <v>6523</v>
      </c>
      <c r="B2791" s="3" t="s">
        <v>3026</v>
      </c>
      <c r="C2791" s="3" t="s">
        <v>3020</v>
      </c>
      <c r="D2791" s="3" t="s">
        <v>3018</v>
      </c>
      <c r="G2791" s="21">
        <v>8574</v>
      </c>
      <c r="H2791" s="21" t="s">
        <v>4629</v>
      </c>
    </row>
    <row r="2792" spans="1:8" x14ac:dyDescent="0.2">
      <c r="A2792" s="3">
        <v>6524</v>
      </c>
      <c r="B2792" s="3" t="s">
        <v>3027</v>
      </c>
      <c r="C2792" s="3" t="s">
        <v>3020</v>
      </c>
      <c r="D2792" s="3" t="s">
        <v>3018</v>
      </c>
      <c r="G2792" s="21">
        <v>8575</v>
      </c>
      <c r="H2792" s="21" t="s">
        <v>4629</v>
      </c>
    </row>
    <row r="2793" spans="1:8" x14ac:dyDescent="0.2">
      <c r="A2793" s="3">
        <v>6525</v>
      </c>
      <c r="B2793" s="3" t="s">
        <v>3028</v>
      </c>
      <c r="C2793" s="3" t="s">
        <v>3020</v>
      </c>
      <c r="D2793" s="3" t="s">
        <v>3018</v>
      </c>
      <c r="G2793" s="21">
        <v>8576</v>
      </c>
      <c r="H2793" s="21" t="s">
        <v>4629</v>
      </c>
    </row>
    <row r="2794" spans="1:8" x14ac:dyDescent="0.2">
      <c r="A2794" s="3">
        <v>6528</v>
      </c>
      <c r="B2794" s="3" t="s">
        <v>3029</v>
      </c>
      <c r="C2794" s="3" t="s">
        <v>3020</v>
      </c>
      <c r="D2794" s="3" t="s">
        <v>3018</v>
      </c>
      <c r="G2794" s="21">
        <v>8577</v>
      </c>
      <c r="H2794" s="21" t="s">
        <v>4629</v>
      </c>
    </row>
    <row r="2795" spans="1:8" x14ac:dyDescent="0.2">
      <c r="A2795" s="3">
        <v>6582</v>
      </c>
      <c r="B2795" s="3" t="s">
        <v>3030</v>
      </c>
      <c r="C2795" s="3" t="s">
        <v>3020</v>
      </c>
      <c r="D2795" s="3" t="s">
        <v>3018</v>
      </c>
      <c r="G2795" s="21">
        <v>8580</v>
      </c>
      <c r="H2795" s="21" t="s">
        <v>4629</v>
      </c>
    </row>
    <row r="2796" spans="1:8" x14ac:dyDescent="0.2">
      <c r="A2796" s="3">
        <v>6583</v>
      </c>
      <c r="B2796" s="3" t="s">
        <v>3031</v>
      </c>
      <c r="C2796" s="3" t="s">
        <v>3020</v>
      </c>
      <c r="D2796" s="3" t="s">
        <v>3018</v>
      </c>
      <c r="G2796" s="21">
        <v>8581</v>
      </c>
      <c r="H2796" s="21" t="s">
        <v>4629</v>
      </c>
    </row>
    <row r="2797" spans="1:8" x14ac:dyDescent="0.2">
      <c r="A2797" s="3">
        <v>6584</v>
      </c>
      <c r="B2797" s="3" t="s">
        <v>3032</v>
      </c>
      <c r="C2797" s="3" t="s">
        <v>3020</v>
      </c>
      <c r="D2797" s="3" t="s">
        <v>3018</v>
      </c>
      <c r="G2797" s="21">
        <v>8582</v>
      </c>
      <c r="H2797" s="21" t="s">
        <v>4629</v>
      </c>
    </row>
    <row r="2798" spans="1:8" x14ac:dyDescent="0.2">
      <c r="A2798" s="3">
        <v>6702</v>
      </c>
      <c r="B2798" s="3" t="s">
        <v>3033</v>
      </c>
      <c r="C2798" s="3" t="s">
        <v>3020</v>
      </c>
      <c r="D2798" s="3" t="s">
        <v>3018</v>
      </c>
      <c r="G2798" s="21">
        <v>8583</v>
      </c>
      <c r="H2798" s="21" t="s">
        <v>4629</v>
      </c>
    </row>
    <row r="2799" spans="1:8" x14ac:dyDescent="0.2">
      <c r="A2799" s="3">
        <v>6593</v>
      </c>
      <c r="B2799" s="3" t="s">
        <v>3034</v>
      </c>
      <c r="C2799" s="3" t="s">
        <v>3034</v>
      </c>
      <c r="D2799" s="3" t="s">
        <v>3018</v>
      </c>
      <c r="G2799" s="21">
        <v>8584</v>
      </c>
      <c r="H2799" s="21" t="s">
        <v>4629</v>
      </c>
    </row>
    <row r="2800" spans="1:8" x14ac:dyDescent="0.2">
      <c r="A2800" s="3">
        <v>6599</v>
      </c>
      <c r="B2800" s="3" t="s">
        <v>3035</v>
      </c>
      <c r="C2800" s="3" t="s">
        <v>3034</v>
      </c>
      <c r="D2800" s="3" t="s">
        <v>3018</v>
      </c>
      <c r="G2800" s="21">
        <v>8585</v>
      </c>
      <c r="H2800" s="21" t="s">
        <v>4629</v>
      </c>
    </row>
    <row r="2801" spans="1:8" x14ac:dyDescent="0.2">
      <c r="A2801" s="3">
        <v>6810</v>
      </c>
      <c r="B2801" s="3" t="s">
        <v>3036</v>
      </c>
      <c r="C2801" s="3" t="s">
        <v>3036</v>
      </c>
      <c r="D2801" s="3" t="s">
        <v>3018</v>
      </c>
      <c r="G2801" s="21">
        <v>8586</v>
      </c>
      <c r="H2801" s="21" t="s">
        <v>4629</v>
      </c>
    </row>
    <row r="2802" spans="1:8" x14ac:dyDescent="0.2">
      <c r="A2802" s="3">
        <v>6533</v>
      </c>
      <c r="B2802" s="3" t="s">
        <v>3037</v>
      </c>
      <c r="C2802" s="3" t="s">
        <v>3037</v>
      </c>
      <c r="D2802" s="3" t="s">
        <v>3018</v>
      </c>
      <c r="G2802" s="21">
        <v>8587</v>
      </c>
      <c r="H2802" s="21" t="s">
        <v>4629</v>
      </c>
    </row>
    <row r="2803" spans="1:8" x14ac:dyDescent="0.2">
      <c r="A2803" s="3">
        <v>6592</v>
      </c>
      <c r="B2803" s="3" t="s">
        <v>3038</v>
      </c>
      <c r="C2803" s="3" t="s">
        <v>3039</v>
      </c>
      <c r="D2803" s="3" t="s">
        <v>3018</v>
      </c>
      <c r="G2803" s="21">
        <v>8588</v>
      </c>
      <c r="H2803" s="21" t="s">
        <v>4629</v>
      </c>
    </row>
    <row r="2804" spans="1:8" x14ac:dyDescent="0.2">
      <c r="A2804" s="3">
        <v>6715</v>
      </c>
      <c r="B2804" s="3" t="s">
        <v>3040</v>
      </c>
      <c r="C2804" s="3" t="s">
        <v>3041</v>
      </c>
      <c r="D2804" s="3" t="s">
        <v>3018</v>
      </c>
      <c r="G2804" s="21">
        <v>8589</v>
      </c>
      <c r="H2804" s="21" t="s">
        <v>4629</v>
      </c>
    </row>
    <row r="2805" spans="1:8" x14ac:dyDescent="0.2">
      <c r="A2805" s="3">
        <v>6716</v>
      </c>
      <c r="B2805" s="3" t="s">
        <v>3041</v>
      </c>
      <c r="C2805" s="3" t="s">
        <v>3041</v>
      </c>
      <c r="D2805" s="3" t="s">
        <v>3018</v>
      </c>
      <c r="G2805" s="21">
        <v>8590</v>
      </c>
      <c r="H2805" s="21" t="s">
        <v>4629</v>
      </c>
    </row>
    <row r="2806" spans="1:8" x14ac:dyDescent="0.2">
      <c r="A2806" s="3">
        <v>6716</v>
      </c>
      <c r="B2806" s="3" t="s">
        <v>3042</v>
      </c>
      <c r="C2806" s="3" t="s">
        <v>3041</v>
      </c>
      <c r="D2806" s="3" t="s">
        <v>3018</v>
      </c>
      <c r="G2806" s="21">
        <v>8592</v>
      </c>
      <c r="H2806" s="21" t="s">
        <v>4629</v>
      </c>
    </row>
    <row r="2807" spans="1:8" x14ac:dyDescent="0.2">
      <c r="A2807" s="3">
        <v>6716</v>
      </c>
      <c r="B2807" s="3" t="s">
        <v>3043</v>
      </c>
      <c r="C2807" s="3" t="s">
        <v>3041</v>
      </c>
      <c r="D2807" s="3" t="s">
        <v>3018</v>
      </c>
      <c r="G2807" s="21">
        <v>8593</v>
      </c>
      <c r="H2807" s="21" t="s">
        <v>4629</v>
      </c>
    </row>
    <row r="2808" spans="1:8" x14ac:dyDescent="0.2">
      <c r="A2808" s="3">
        <v>6721</v>
      </c>
      <c r="B2808" s="3" t="s">
        <v>3044</v>
      </c>
      <c r="C2808" s="3" t="s">
        <v>3041</v>
      </c>
      <c r="D2808" s="3" t="s">
        <v>3018</v>
      </c>
      <c r="G2808" s="21">
        <v>8594</v>
      </c>
      <c r="H2808" s="21" t="s">
        <v>4629</v>
      </c>
    </row>
    <row r="2809" spans="1:8" x14ac:dyDescent="0.2">
      <c r="A2809" s="3">
        <v>6722</v>
      </c>
      <c r="B2809" s="3" t="s">
        <v>3045</v>
      </c>
      <c r="C2809" s="3" t="s">
        <v>3041</v>
      </c>
      <c r="D2809" s="3" t="s">
        <v>3018</v>
      </c>
      <c r="G2809" s="21">
        <v>8595</v>
      </c>
      <c r="H2809" s="21" t="s">
        <v>4629</v>
      </c>
    </row>
    <row r="2810" spans="1:8" x14ac:dyDescent="0.2">
      <c r="A2810" s="3">
        <v>6723</v>
      </c>
      <c r="B2810" s="3" t="s">
        <v>3046</v>
      </c>
      <c r="C2810" s="3" t="s">
        <v>3041</v>
      </c>
      <c r="D2810" s="3" t="s">
        <v>3018</v>
      </c>
      <c r="G2810" s="21">
        <v>8596</v>
      </c>
      <c r="H2810" s="21" t="s">
        <v>4629</v>
      </c>
    </row>
    <row r="2811" spans="1:8" x14ac:dyDescent="0.2">
      <c r="A2811" s="3">
        <v>6723</v>
      </c>
      <c r="B2811" s="3" t="s">
        <v>3047</v>
      </c>
      <c r="C2811" s="3" t="s">
        <v>3041</v>
      </c>
      <c r="D2811" s="3" t="s">
        <v>3018</v>
      </c>
      <c r="G2811" s="21">
        <v>8597</v>
      </c>
      <c r="H2811" s="21" t="s">
        <v>4629</v>
      </c>
    </row>
    <row r="2812" spans="1:8" x14ac:dyDescent="0.2">
      <c r="A2812" s="3">
        <v>6723</v>
      </c>
      <c r="B2812" s="3" t="s">
        <v>3048</v>
      </c>
      <c r="C2812" s="3" t="s">
        <v>3041</v>
      </c>
      <c r="D2812" s="3" t="s">
        <v>3018</v>
      </c>
      <c r="G2812" s="21">
        <v>8598</v>
      </c>
      <c r="H2812" s="21" t="s">
        <v>4629</v>
      </c>
    </row>
    <row r="2813" spans="1:8" x14ac:dyDescent="0.2">
      <c r="A2813" s="3">
        <v>6724</v>
      </c>
      <c r="B2813" s="3" t="s">
        <v>3049</v>
      </c>
      <c r="C2813" s="3" t="s">
        <v>3041</v>
      </c>
      <c r="D2813" s="3" t="s">
        <v>3018</v>
      </c>
      <c r="G2813" s="21">
        <v>8599</v>
      </c>
      <c r="H2813" s="21" t="s">
        <v>4629</v>
      </c>
    </row>
    <row r="2814" spans="1:8" x14ac:dyDescent="0.2">
      <c r="A2814" s="3">
        <v>6724</v>
      </c>
      <c r="B2814" s="3" t="s">
        <v>3050</v>
      </c>
      <c r="C2814" s="3" t="s">
        <v>3041</v>
      </c>
      <c r="D2814" s="3" t="s">
        <v>3018</v>
      </c>
      <c r="G2814" s="21">
        <v>8600</v>
      </c>
      <c r="H2814" s="21" t="s">
        <v>4613</v>
      </c>
    </row>
    <row r="2815" spans="1:8" x14ac:dyDescent="0.2">
      <c r="A2815" s="3">
        <v>6717</v>
      </c>
      <c r="B2815" s="3" t="s">
        <v>3051</v>
      </c>
      <c r="C2815" s="3" t="s">
        <v>3052</v>
      </c>
      <c r="D2815" s="3" t="s">
        <v>3018</v>
      </c>
      <c r="G2815" s="21">
        <v>8602</v>
      </c>
      <c r="H2815" s="21" t="s">
        <v>4613</v>
      </c>
    </row>
    <row r="2816" spans="1:8" x14ac:dyDescent="0.2">
      <c r="A2816" s="3">
        <v>6717</v>
      </c>
      <c r="B2816" s="3" t="s">
        <v>3053</v>
      </c>
      <c r="C2816" s="3" t="s">
        <v>3052</v>
      </c>
      <c r="D2816" s="3" t="s">
        <v>3018</v>
      </c>
      <c r="G2816" s="21">
        <v>8603</v>
      </c>
      <c r="H2816" s="21" t="s">
        <v>4613</v>
      </c>
    </row>
    <row r="2817" spans="1:8" x14ac:dyDescent="0.2">
      <c r="A2817" s="3">
        <v>6718</v>
      </c>
      <c r="B2817" s="3" t="s">
        <v>3054</v>
      </c>
      <c r="C2817" s="3" t="s">
        <v>3052</v>
      </c>
      <c r="D2817" s="3" t="s">
        <v>3018</v>
      </c>
      <c r="G2817" s="21">
        <v>8604</v>
      </c>
      <c r="H2817" s="21" t="s">
        <v>4613</v>
      </c>
    </row>
    <row r="2818" spans="1:8" x14ac:dyDescent="0.2">
      <c r="A2818" s="3">
        <v>6718</v>
      </c>
      <c r="B2818" s="3" t="s">
        <v>3055</v>
      </c>
      <c r="C2818" s="3" t="s">
        <v>3052</v>
      </c>
      <c r="D2818" s="3" t="s">
        <v>3018</v>
      </c>
      <c r="G2818" s="21">
        <v>8605</v>
      </c>
      <c r="H2818" s="21" t="s">
        <v>4613</v>
      </c>
    </row>
    <row r="2819" spans="1:8" x14ac:dyDescent="0.2">
      <c r="A2819" s="3">
        <v>6719</v>
      </c>
      <c r="B2819" s="3" t="s">
        <v>3056</v>
      </c>
      <c r="C2819" s="3" t="s">
        <v>3052</v>
      </c>
      <c r="D2819" s="3" t="s">
        <v>3018</v>
      </c>
      <c r="G2819" s="21">
        <v>8606</v>
      </c>
      <c r="H2819" s="21" t="s">
        <v>4613</v>
      </c>
    </row>
    <row r="2820" spans="1:8" x14ac:dyDescent="0.2">
      <c r="A2820" s="3">
        <v>6719</v>
      </c>
      <c r="B2820" s="3" t="s">
        <v>3056</v>
      </c>
      <c r="C2820" s="3" t="s">
        <v>3052</v>
      </c>
      <c r="D2820" s="3" t="s">
        <v>3018</v>
      </c>
      <c r="G2820" s="21">
        <v>8607</v>
      </c>
      <c r="H2820" s="21" t="s">
        <v>4613</v>
      </c>
    </row>
    <row r="2821" spans="1:8" x14ac:dyDescent="0.2">
      <c r="A2821" s="3">
        <v>6720</v>
      </c>
      <c r="B2821" s="3" t="s">
        <v>3057</v>
      </c>
      <c r="C2821" s="3" t="s">
        <v>3052</v>
      </c>
      <c r="D2821" s="3" t="s">
        <v>3018</v>
      </c>
      <c r="G2821" s="21">
        <v>8608</v>
      </c>
      <c r="H2821" s="21" t="s">
        <v>4613</v>
      </c>
    </row>
    <row r="2822" spans="1:8" x14ac:dyDescent="0.2">
      <c r="A2822" s="3">
        <v>6720</v>
      </c>
      <c r="B2822" s="3" t="s">
        <v>3058</v>
      </c>
      <c r="C2822" s="3" t="s">
        <v>3052</v>
      </c>
      <c r="D2822" s="3" t="s">
        <v>3018</v>
      </c>
      <c r="G2822" s="21">
        <v>8610</v>
      </c>
      <c r="H2822" s="21" t="s">
        <v>4613</v>
      </c>
    </row>
    <row r="2823" spans="1:8" x14ac:dyDescent="0.2">
      <c r="A2823" s="3">
        <v>6713</v>
      </c>
      <c r="B2823" s="3" t="s">
        <v>3059</v>
      </c>
      <c r="C2823" s="3" t="s">
        <v>3060</v>
      </c>
      <c r="D2823" s="3" t="s">
        <v>3018</v>
      </c>
      <c r="G2823" s="21">
        <v>8614</v>
      </c>
      <c r="H2823" s="21" t="s">
        <v>4613</v>
      </c>
    </row>
    <row r="2824" spans="1:8" x14ac:dyDescent="0.2">
      <c r="A2824" s="3">
        <v>6714</v>
      </c>
      <c r="B2824" s="3" t="s">
        <v>3061</v>
      </c>
      <c r="C2824" s="3" t="s">
        <v>3060</v>
      </c>
      <c r="D2824" s="3" t="s">
        <v>3018</v>
      </c>
      <c r="G2824" s="21">
        <v>8615</v>
      </c>
      <c r="H2824" s="21" t="s">
        <v>4613</v>
      </c>
    </row>
    <row r="2825" spans="1:8" x14ac:dyDescent="0.2">
      <c r="A2825" s="3">
        <v>6721</v>
      </c>
      <c r="B2825" s="3" t="s">
        <v>3062</v>
      </c>
      <c r="C2825" s="3" t="s">
        <v>3060</v>
      </c>
      <c r="D2825" s="3" t="s">
        <v>3018</v>
      </c>
      <c r="G2825" s="21">
        <v>8616</v>
      </c>
      <c r="H2825" s="21" t="s">
        <v>4613</v>
      </c>
    </row>
    <row r="2826" spans="1:8" x14ac:dyDescent="0.2">
      <c r="A2826" s="3">
        <v>6780</v>
      </c>
      <c r="B2826" s="3" t="s">
        <v>3063</v>
      </c>
      <c r="C2826" s="3" t="s">
        <v>3063</v>
      </c>
      <c r="D2826" s="3" t="s">
        <v>3018</v>
      </c>
      <c r="G2826" s="21">
        <v>8617</v>
      </c>
      <c r="H2826" s="21" t="s">
        <v>4613</v>
      </c>
    </row>
    <row r="2827" spans="1:8" x14ac:dyDescent="0.2">
      <c r="A2827" s="3">
        <v>6780</v>
      </c>
      <c r="B2827" s="3" t="s">
        <v>3064</v>
      </c>
      <c r="C2827" s="3" t="s">
        <v>3063</v>
      </c>
      <c r="D2827" s="3" t="s">
        <v>3018</v>
      </c>
      <c r="G2827" s="21">
        <v>8618</v>
      </c>
      <c r="H2827" s="21" t="s">
        <v>4613</v>
      </c>
    </row>
    <row r="2828" spans="1:8" x14ac:dyDescent="0.2">
      <c r="A2828" s="3">
        <v>6781</v>
      </c>
      <c r="B2828" s="3" t="s">
        <v>3065</v>
      </c>
      <c r="C2828" s="3" t="s">
        <v>3066</v>
      </c>
      <c r="D2828" s="3" t="s">
        <v>3018</v>
      </c>
      <c r="G2828" s="21">
        <v>8620</v>
      </c>
      <c r="H2828" s="21" t="s">
        <v>4613</v>
      </c>
    </row>
    <row r="2829" spans="1:8" x14ac:dyDescent="0.2">
      <c r="A2829" s="3">
        <v>6781</v>
      </c>
      <c r="B2829" s="3" t="s">
        <v>3066</v>
      </c>
      <c r="C2829" s="3" t="s">
        <v>3066</v>
      </c>
      <c r="D2829" s="3" t="s">
        <v>3018</v>
      </c>
      <c r="G2829" s="21">
        <v>8623</v>
      </c>
      <c r="H2829" s="21" t="s">
        <v>4613</v>
      </c>
    </row>
    <row r="2830" spans="1:8" x14ac:dyDescent="0.2">
      <c r="A2830" s="3">
        <v>6743</v>
      </c>
      <c r="B2830" s="3" t="s">
        <v>3067</v>
      </c>
      <c r="C2830" s="3" t="s">
        <v>3068</v>
      </c>
      <c r="D2830" s="3" t="s">
        <v>3018</v>
      </c>
      <c r="G2830" s="21">
        <v>8624</v>
      </c>
      <c r="H2830" s="21" t="s">
        <v>4613</v>
      </c>
    </row>
    <row r="2831" spans="1:8" x14ac:dyDescent="0.2">
      <c r="A2831" s="3">
        <v>6774</v>
      </c>
      <c r="B2831" s="3" t="s">
        <v>3069</v>
      </c>
      <c r="C2831" s="3" t="s">
        <v>3069</v>
      </c>
      <c r="D2831" s="3" t="s">
        <v>3018</v>
      </c>
      <c r="G2831" s="21">
        <v>8625</v>
      </c>
      <c r="H2831" s="21" t="s">
        <v>4613</v>
      </c>
    </row>
    <row r="2832" spans="1:8" x14ac:dyDescent="0.2">
      <c r="A2832" s="3">
        <v>6746</v>
      </c>
      <c r="B2832" s="3" t="s">
        <v>3070</v>
      </c>
      <c r="C2832" s="3" t="s">
        <v>3071</v>
      </c>
      <c r="D2832" s="3" t="s">
        <v>3018</v>
      </c>
      <c r="G2832" s="21">
        <v>8626</v>
      </c>
      <c r="H2832" s="21" t="s">
        <v>4613</v>
      </c>
    </row>
    <row r="2833" spans="1:8" x14ac:dyDescent="0.2">
      <c r="A2833" s="3">
        <v>6746</v>
      </c>
      <c r="B2833" s="3" t="s">
        <v>3072</v>
      </c>
      <c r="C2833" s="3" t="s">
        <v>3071</v>
      </c>
      <c r="D2833" s="3" t="s">
        <v>3018</v>
      </c>
      <c r="G2833" s="21">
        <v>8627</v>
      </c>
      <c r="H2833" s="21" t="s">
        <v>4613</v>
      </c>
    </row>
    <row r="2834" spans="1:8" x14ac:dyDescent="0.2">
      <c r="A2834" s="3">
        <v>6746</v>
      </c>
      <c r="B2834" s="3" t="s">
        <v>3073</v>
      </c>
      <c r="C2834" s="3" t="s">
        <v>3071</v>
      </c>
      <c r="D2834" s="3" t="s">
        <v>3018</v>
      </c>
      <c r="G2834" s="21">
        <v>8630</v>
      </c>
      <c r="H2834" s="21" t="s">
        <v>4613</v>
      </c>
    </row>
    <row r="2835" spans="1:8" x14ac:dyDescent="0.2">
      <c r="A2835" s="3">
        <v>6747</v>
      </c>
      <c r="B2835" s="3" t="s">
        <v>3074</v>
      </c>
      <c r="C2835" s="3" t="s">
        <v>3071</v>
      </c>
      <c r="D2835" s="3" t="s">
        <v>3018</v>
      </c>
      <c r="G2835" s="21">
        <v>8632</v>
      </c>
      <c r="H2835" s="21" t="s">
        <v>4613</v>
      </c>
    </row>
    <row r="2836" spans="1:8" x14ac:dyDescent="0.2">
      <c r="A2836" s="3">
        <v>6748</v>
      </c>
      <c r="B2836" s="3" t="s">
        <v>3075</v>
      </c>
      <c r="C2836" s="3" t="s">
        <v>3071</v>
      </c>
      <c r="D2836" s="3" t="s">
        <v>3018</v>
      </c>
      <c r="G2836" s="21">
        <v>8633</v>
      </c>
      <c r="H2836" s="21" t="s">
        <v>4613</v>
      </c>
    </row>
    <row r="2837" spans="1:8" x14ac:dyDescent="0.2">
      <c r="A2837" s="3">
        <v>6749</v>
      </c>
      <c r="B2837" s="3" t="s">
        <v>3076</v>
      </c>
      <c r="C2837" s="3" t="s">
        <v>3071</v>
      </c>
      <c r="D2837" s="3" t="s">
        <v>3018</v>
      </c>
      <c r="G2837" s="21">
        <v>8634</v>
      </c>
      <c r="H2837" s="21" t="s">
        <v>4613</v>
      </c>
    </row>
    <row r="2838" spans="1:8" x14ac:dyDescent="0.2">
      <c r="A2838" s="3">
        <v>6749</v>
      </c>
      <c r="B2838" s="3" t="s">
        <v>3077</v>
      </c>
      <c r="C2838" s="3" t="s">
        <v>3071</v>
      </c>
      <c r="D2838" s="3" t="s">
        <v>3018</v>
      </c>
      <c r="G2838" s="21">
        <v>8635</v>
      </c>
      <c r="H2838" s="21" t="s">
        <v>4613</v>
      </c>
    </row>
    <row r="2839" spans="1:8" x14ac:dyDescent="0.2">
      <c r="A2839" s="3">
        <v>6760</v>
      </c>
      <c r="B2839" s="3" t="s">
        <v>3071</v>
      </c>
      <c r="C2839" s="3" t="s">
        <v>3071</v>
      </c>
      <c r="D2839" s="3" t="s">
        <v>3018</v>
      </c>
      <c r="G2839" s="21">
        <v>8636</v>
      </c>
      <c r="H2839" s="21" t="s">
        <v>4613</v>
      </c>
    </row>
    <row r="2840" spans="1:8" x14ac:dyDescent="0.2">
      <c r="A2840" s="3">
        <v>6760</v>
      </c>
      <c r="B2840" s="3" t="s">
        <v>3078</v>
      </c>
      <c r="C2840" s="3" t="s">
        <v>3071</v>
      </c>
      <c r="D2840" s="3" t="s">
        <v>3018</v>
      </c>
      <c r="G2840" s="21">
        <v>8637</v>
      </c>
      <c r="H2840" s="21" t="s">
        <v>4613</v>
      </c>
    </row>
    <row r="2841" spans="1:8" x14ac:dyDescent="0.2">
      <c r="A2841" s="3">
        <v>6760</v>
      </c>
      <c r="B2841" s="3" t="s">
        <v>3079</v>
      </c>
      <c r="C2841" s="3" t="s">
        <v>3071</v>
      </c>
      <c r="D2841" s="3" t="s">
        <v>3018</v>
      </c>
      <c r="G2841" s="21">
        <v>8638</v>
      </c>
      <c r="H2841" s="21" t="s">
        <v>4613</v>
      </c>
    </row>
    <row r="2842" spans="1:8" x14ac:dyDescent="0.2">
      <c r="A2842" s="3">
        <v>6760</v>
      </c>
      <c r="B2842" s="3" t="s">
        <v>3080</v>
      </c>
      <c r="C2842" s="3" t="s">
        <v>3071</v>
      </c>
      <c r="D2842" s="3" t="s">
        <v>3018</v>
      </c>
      <c r="G2842" s="21">
        <v>8640</v>
      </c>
      <c r="H2842" s="21" t="s">
        <v>4613</v>
      </c>
    </row>
    <row r="2843" spans="1:8" x14ac:dyDescent="0.2">
      <c r="A2843" s="3">
        <v>6760</v>
      </c>
      <c r="B2843" s="3" t="s">
        <v>3081</v>
      </c>
      <c r="C2843" s="3" t="s">
        <v>3071</v>
      </c>
      <c r="D2843" s="3" t="s">
        <v>3018</v>
      </c>
      <c r="G2843" s="21">
        <v>8645</v>
      </c>
      <c r="H2843" s="21" t="s">
        <v>4613</v>
      </c>
    </row>
    <row r="2844" spans="1:8" x14ac:dyDescent="0.2">
      <c r="A2844" s="3">
        <v>6760</v>
      </c>
      <c r="B2844" s="3" t="s">
        <v>3082</v>
      </c>
      <c r="C2844" s="3" t="s">
        <v>3071</v>
      </c>
      <c r="D2844" s="3" t="s">
        <v>3018</v>
      </c>
      <c r="G2844" s="21">
        <v>8646</v>
      </c>
      <c r="H2844" s="21" t="s">
        <v>4613</v>
      </c>
    </row>
    <row r="2845" spans="1:8" x14ac:dyDescent="0.2">
      <c r="A2845" s="3">
        <v>6763</v>
      </c>
      <c r="B2845" s="3" t="s">
        <v>3083</v>
      </c>
      <c r="C2845" s="3" t="s">
        <v>3071</v>
      </c>
      <c r="D2845" s="3" t="s">
        <v>3018</v>
      </c>
      <c r="G2845" s="21">
        <v>8700</v>
      </c>
      <c r="H2845" s="21" t="s">
        <v>4613</v>
      </c>
    </row>
    <row r="2846" spans="1:8" x14ac:dyDescent="0.2">
      <c r="A2846" s="3">
        <v>6763</v>
      </c>
      <c r="B2846" s="3" t="s">
        <v>3084</v>
      </c>
      <c r="C2846" s="3" t="s">
        <v>3071</v>
      </c>
      <c r="D2846" s="3" t="s">
        <v>3018</v>
      </c>
      <c r="G2846" s="21">
        <v>8702</v>
      </c>
      <c r="H2846" s="21" t="s">
        <v>4613</v>
      </c>
    </row>
    <row r="2847" spans="1:8" x14ac:dyDescent="0.2">
      <c r="A2847" s="3">
        <v>6764</v>
      </c>
      <c r="B2847" s="3" t="s">
        <v>3085</v>
      </c>
      <c r="C2847" s="3" t="s">
        <v>3071</v>
      </c>
      <c r="D2847" s="3" t="s">
        <v>3018</v>
      </c>
      <c r="G2847" s="21">
        <v>8703</v>
      </c>
      <c r="H2847" s="21" t="s">
        <v>4613</v>
      </c>
    </row>
    <row r="2848" spans="1:8" x14ac:dyDescent="0.2">
      <c r="A2848" s="3">
        <v>6745</v>
      </c>
      <c r="B2848" s="3" t="s">
        <v>3086</v>
      </c>
      <c r="C2848" s="3" t="s">
        <v>3086</v>
      </c>
      <c r="D2848" s="3" t="s">
        <v>3018</v>
      </c>
      <c r="G2848" s="21">
        <v>8704</v>
      </c>
      <c r="H2848" s="21" t="s">
        <v>4613</v>
      </c>
    </row>
    <row r="2849" spans="1:8" x14ac:dyDescent="0.2">
      <c r="A2849" s="3">
        <v>6744</v>
      </c>
      <c r="B2849" s="3" t="s">
        <v>3087</v>
      </c>
      <c r="C2849" s="3" t="s">
        <v>3087</v>
      </c>
      <c r="D2849" s="3" t="s">
        <v>3018</v>
      </c>
      <c r="G2849" s="21">
        <v>8706</v>
      </c>
      <c r="H2849" s="21" t="s">
        <v>4613</v>
      </c>
    </row>
    <row r="2850" spans="1:8" x14ac:dyDescent="0.2">
      <c r="A2850" s="3">
        <v>6742</v>
      </c>
      <c r="B2850" s="3" t="s">
        <v>3088</v>
      </c>
      <c r="C2850" s="3" t="s">
        <v>3088</v>
      </c>
      <c r="D2850" s="3" t="s">
        <v>3018</v>
      </c>
      <c r="G2850" s="21">
        <v>8707</v>
      </c>
      <c r="H2850" s="21" t="s">
        <v>4613</v>
      </c>
    </row>
    <row r="2851" spans="1:8" x14ac:dyDescent="0.2">
      <c r="A2851" s="3">
        <v>6772</v>
      </c>
      <c r="B2851" s="3" t="s">
        <v>3089</v>
      </c>
      <c r="C2851" s="3" t="s">
        <v>3090</v>
      </c>
      <c r="D2851" s="3" t="s">
        <v>3018</v>
      </c>
      <c r="G2851" s="21">
        <v>8708</v>
      </c>
      <c r="H2851" s="21" t="s">
        <v>4613</v>
      </c>
    </row>
    <row r="2852" spans="1:8" x14ac:dyDescent="0.2">
      <c r="A2852" s="3">
        <v>6773</v>
      </c>
      <c r="B2852" s="3" t="s">
        <v>3090</v>
      </c>
      <c r="C2852" s="3" t="s">
        <v>3090</v>
      </c>
      <c r="D2852" s="3" t="s">
        <v>3018</v>
      </c>
      <c r="G2852" s="21">
        <v>8712</v>
      </c>
      <c r="H2852" s="21" t="s">
        <v>4613</v>
      </c>
    </row>
    <row r="2853" spans="1:8" x14ac:dyDescent="0.2">
      <c r="A2853" s="3">
        <v>6775</v>
      </c>
      <c r="B2853" s="3" t="s">
        <v>3091</v>
      </c>
      <c r="C2853" s="3" t="s">
        <v>3092</v>
      </c>
      <c r="D2853" s="3" t="s">
        <v>3018</v>
      </c>
      <c r="G2853" s="21">
        <v>8713</v>
      </c>
      <c r="H2853" s="21" t="s">
        <v>4613</v>
      </c>
    </row>
    <row r="2854" spans="1:8" x14ac:dyDescent="0.2">
      <c r="A2854" s="3">
        <v>6776</v>
      </c>
      <c r="B2854" s="3" t="s">
        <v>3093</v>
      </c>
      <c r="C2854" s="3" t="s">
        <v>3092</v>
      </c>
      <c r="D2854" s="3" t="s">
        <v>3018</v>
      </c>
      <c r="G2854" s="21">
        <v>8714</v>
      </c>
      <c r="H2854" s="21" t="s">
        <v>4613</v>
      </c>
    </row>
    <row r="2855" spans="1:8" x14ac:dyDescent="0.2">
      <c r="A2855" s="3">
        <v>6777</v>
      </c>
      <c r="B2855" s="3" t="s">
        <v>3092</v>
      </c>
      <c r="C2855" s="3" t="s">
        <v>3092</v>
      </c>
      <c r="D2855" s="3" t="s">
        <v>3018</v>
      </c>
      <c r="G2855" s="21">
        <v>8715</v>
      </c>
      <c r="H2855" s="21" t="s">
        <v>4613</v>
      </c>
    </row>
    <row r="2856" spans="1:8" x14ac:dyDescent="0.2">
      <c r="A2856" s="3">
        <v>6777</v>
      </c>
      <c r="B2856" s="3" t="s">
        <v>3094</v>
      </c>
      <c r="C2856" s="3" t="s">
        <v>3092</v>
      </c>
      <c r="D2856" s="3" t="s">
        <v>3018</v>
      </c>
      <c r="G2856" s="21">
        <v>8716</v>
      </c>
      <c r="H2856" s="21" t="s">
        <v>4613</v>
      </c>
    </row>
    <row r="2857" spans="1:8" x14ac:dyDescent="0.2">
      <c r="A2857" s="3">
        <v>6612</v>
      </c>
      <c r="B2857" s="3" t="s">
        <v>3095</v>
      </c>
      <c r="C2857" s="3" t="s">
        <v>3095</v>
      </c>
      <c r="D2857" s="3" t="s">
        <v>3018</v>
      </c>
      <c r="G2857" s="21">
        <v>8717</v>
      </c>
      <c r="H2857" s="21" t="s">
        <v>4624</v>
      </c>
    </row>
    <row r="2858" spans="1:8" x14ac:dyDescent="0.2">
      <c r="A2858" s="3">
        <v>6645</v>
      </c>
      <c r="B2858" s="3" t="s">
        <v>3096</v>
      </c>
      <c r="C2858" s="3" t="s">
        <v>3096</v>
      </c>
      <c r="D2858" s="3" t="s">
        <v>3018</v>
      </c>
      <c r="G2858" s="21">
        <v>8718</v>
      </c>
      <c r="H2858" s="21" t="s">
        <v>4624</v>
      </c>
    </row>
    <row r="2859" spans="1:8" x14ac:dyDescent="0.2">
      <c r="A2859" s="3">
        <v>6614</v>
      </c>
      <c r="B2859" s="3" t="s">
        <v>3097</v>
      </c>
      <c r="C2859" s="3" t="s">
        <v>3097</v>
      </c>
      <c r="D2859" s="3" t="s">
        <v>3018</v>
      </c>
      <c r="G2859" s="21">
        <v>8722</v>
      </c>
      <c r="H2859" s="21" t="s">
        <v>4624</v>
      </c>
    </row>
    <row r="2860" spans="1:8" x14ac:dyDescent="0.2">
      <c r="A2860" s="3">
        <v>6614</v>
      </c>
      <c r="B2860" s="3" t="s">
        <v>3098</v>
      </c>
      <c r="C2860" s="3" t="s">
        <v>3097</v>
      </c>
      <c r="D2860" s="3" t="s">
        <v>3018</v>
      </c>
      <c r="G2860" s="21">
        <v>8723</v>
      </c>
      <c r="H2860" s="21" t="s">
        <v>4624</v>
      </c>
    </row>
    <row r="2861" spans="1:8" x14ac:dyDescent="0.2">
      <c r="A2861" s="3">
        <v>6596</v>
      </c>
      <c r="B2861" s="3" t="s">
        <v>3099</v>
      </c>
      <c r="C2861" s="3" t="s">
        <v>3099</v>
      </c>
      <c r="D2861" s="3" t="s">
        <v>3018</v>
      </c>
      <c r="G2861" s="21">
        <v>8725</v>
      </c>
      <c r="H2861" s="21" t="s">
        <v>4613</v>
      </c>
    </row>
    <row r="2862" spans="1:8" x14ac:dyDescent="0.2">
      <c r="A2862" s="3">
        <v>6595</v>
      </c>
      <c r="B2862" s="3" t="s">
        <v>3100</v>
      </c>
      <c r="C2862" s="3" t="s">
        <v>3101</v>
      </c>
      <c r="D2862" s="3" t="s">
        <v>3018</v>
      </c>
      <c r="G2862" s="21">
        <v>8726</v>
      </c>
      <c r="H2862" s="21" t="s">
        <v>4630</v>
      </c>
    </row>
    <row r="2863" spans="1:8" x14ac:dyDescent="0.2">
      <c r="A2863" s="3">
        <v>6600</v>
      </c>
      <c r="B2863" s="3" t="s">
        <v>3102</v>
      </c>
      <c r="C2863" s="3" t="s">
        <v>3102</v>
      </c>
      <c r="D2863" s="3" t="s">
        <v>3018</v>
      </c>
      <c r="G2863" s="21">
        <v>8727</v>
      </c>
      <c r="H2863" s="21" t="s">
        <v>4630</v>
      </c>
    </row>
    <row r="2864" spans="1:8" x14ac:dyDescent="0.2">
      <c r="A2864" s="3">
        <v>6600</v>
      </c>
      <c r="B2864" s="3" t="s">
        <v>3102</v>
      </c>
      <c r="C2864" s="3" t="s">
        <v>3102</v>
      </c>
      <c r="D2864" s="3" t="s">
        <v>3018</v>
      </c>
      <c r="G2864" s="21">
        <v>8730</v>
      </c>
      <c r="H2864" s="21" t="s">
        <v>4613</v>
      </c>
    </row>
    <row r="2865" spans="1:8" x14ac:dyDescent="0.2">
      <c r="A2865" s="3">
        <v>6600</v>
      </c>
      <c r="B2865" s="3" t="s">
        <v>3103</v>
      </c>
      <c r="C2865" s="3" t="s">
        <v>3102</v>
      </c>
      <c r="D2865" s="3" t="s">
        <v>3018</v>
      </c>
      <c r="G2865" s="21">
        <v>8732</v>
      </c>
      <c r="H2865" s="21" t="s">
        <v>4613</v>
      </c>
    </row>
    <row r="2866" spans="1:8" x14ac:dyDescent="0.2">
      <c r="A2866" s="3">
        <v>6605</v>
      </c>
      <c r="B2866" s="3" t="s">
        <v>3102</v>
      </c>
      <c r="C2866" s="3" t="s">
        <v>3102</v>
      </c>
      <c r="D2866" s="3" t="s">
        <v>3018</v>
      </c>
      <c r="G2866" s="21">
        <v>8733</v>
      </c>
      <c r="H2866" s="21" t="s">
        <v>4613</v>
      </c>
    </row>
    <row r="2867" spans="1:8" x14ac:dyDescent="0.2">
      <c r="A2867" s="3">
        <v>6616</v>
      </c>
      <c r="B2867" s="3" t="s">
        <v>3104</v>
      </c>
      <c r="C2867" s="3" t="s">
        <v>3104</v>
      </c>
      <c r="D2867" s="3" t="s">
        <v>3018</v>
      </c>
      <c r="G2867" s="21">
        <v>8734</v>
      </c>
      <c r="H2867" s="21" t="s">
        <v>4613</v>
      </c>
    </row>
    <row r="2868" spans="1:8" x14ac:dyDescent="0.2">
      <c r="A2868" s="3">
        <v>6618</v>
      </c>
      <c r="B2868" s="3" t="s">
        <v>3105</v>
      </c>
      <c r="C2868" s="3" t="s">
        <v>3104</v>
      </c>
      <c r="D2868" s="3" t="s">
        <v>3018</v>
      </c>
      <c r="G2868" s="21">
        <v>8735</v>
      </c>
      <c r="H2868" s="21" t="s">
        <v>4613</v>
      </c>
    </row>
    <row r="2869" spans="1:8" x14ac:dyDescent="0.2">
      <c r="A2869" s="3">
        <v>6647</v>
      </c>
      <c r="B2869" s="3" t="s">
        <v>3106</v>
      </c>
      <c r="C2869" s="3" t="s">
        <v>3106</v>
      </c>
      <c r="D2869" s="3" t="s">
        <v>3018</v>
      </c>
      <c r="G2869" s="21">
        <v>8737</v>
      </c>
      <c r="H2869" s="21" t="s">
        <v>4613</v>
      </c>
    </row>
    <row r="2870" spans="1:8" x14ac:dyDescent="0.2">
      <c r="A2870" s="3">
        <v>6648</v>
      </c>
      <c r="B2870" s="3" t="s">
        <v>3107</v>
      </c>
      <c r="C2870" s="3" t="s">
        <v>3107</v>
      </c>
      <c r="D2870" s="3" t="s">
        <v>3018</v>
      </c>
      <c r="G2870" s="21">
        <v>8738</v>
      </c>
      <c r="H2870" s="21" t="s">
        <v>4630</v>
      </c>
    </row>
    <row r="2871" spans="1:8" x14ac:dyDescent="0.2">
      <c r="A2871" s="3">
        <v>6600</v>
      </c>
      <c r="B2871" s="3" t="s">
        <v>3108</v>
      </c>
      <c r="C2871" s="3" t="s">
        <v>3108</v>
      </c>
      <c r="D2871" s="3" t="s">
        <v>3018</v>
      </c>
      <c r="G2871" s="21">
        <v>8739</v>
      </c>
      <c r="H2871" s="21" t="s">
        <v>4624</v>
      </c>
    </row>
    <row r="2872" spans="1:8" x14ac:dyDescent="0.2">
      <c r="A2872" s="3">
        <v>6644</v>
      </c>
      <c r="B2872" s="3" t="s">
        <v>3109</v>
      </c>
      <c r="C2872" s="3" t="s">
        <v>3109</v>
      </c>
      <c r="D2872" s="3" t="s">
        <v>3018</v>
      </c>
      <c r="G2872" s="21">
        <v>8750</v>
      </c>
      <c r="H2872" s="21" t="s">
        <v>4624</v>
      </c>
    </row>
    <row r="2873" spans="1:8" x14ac:dyDescent="0.2">
      <c r="A2873" s="3">
        <v>6613</v>
      </c>
      <c r="B2873" s="3" t="s">
        <v>3110</v>
      </c>
      <c r="C2873" s="3" t="s">
        <v>3111</v>
      </c>
      <c r="D2873" s="3" t="s">
        <v>3018</v>
      </c>
      <c r="G2873" s="21">
        <v>8751</v>
      </c>
      <c r="H2873" s="21" t="s">
        <v>4624</v>
      </c>
    </row>
    <row r="2874" spans="1:8" x14ac:dyDescent="0.2">
      <c r="A2874" s="3">
        <v>6622</v>
      </c>
      <c r="B2874" s="3" t="s">
        <v>3111</v>
      </c>
      <c r="C2874" s="3" t="s">
        <v>3111</v>
      </c>
      <c r="D2874" s="3" t="s">
        <v>3018</v>
      </c>
      <c r="G2874" s="21">
        <v>8752</v>
      </c>
      <c r="H2874" s="21" t="s">
        <v>4624</v>
      </c>
    </row>
    <row r="2875" spans="1:8" x14ac:dyDescent="0.2">
      <c r="A2875" s="3">
        <v>6598</v>
      </c>
      <c r="B2875" s="3" t="s">
        <v>3112</v>
      </c>
      <c r="C2875" s="3" t="s">
        <v>3113</v>
      </c>
      <c r="D2875" s="3" t="s">
        <v>3018</v>
      </c>
      <c r="G2875" s="21">
        <v>8753</v>
      </c>
      <c r="H2875" s="21" t="s">
        <v>4624</v>
      </c>
    </row>
    <row r="2876" spans="1:8" x14ac:dyDescent="0.2">
      <c r="A2876" s="3">
        <v>6646</v>
      </c>
      <c r="B2876" s="3" t="s">
        <v>3114</v>
      </c>
      <c r="C2876" s="3" t="s">
        <v>3113</v>
      </c>
      <c r="D2876" s="3" t="s">
        <v>3018</v>
      </c>
      <c r="G2876" s="21">
        <v>8754</v>
      </c>
      <c r="H2876" s="21" t="s">
        <v>4624</v>
      </c>
    </row>
    <row r="2877" spans="1:8" x14ac:dyDescent="0.2">
      <c r="A2877" s="3">
        <v>6611</v>
      </c>
      <c r="B2877" s="3" t="s">
        <v>3115</v>
      </c>
      <c r="C2877" s="3" t="s">
        <v>3116</v>
      </c>
      <c r="D2877" s="3" t="s">
        <v>3018</v>
      </c>
      <c r="G2877" s="21">
        <v>8755</v>
      </c>
      <c r="H2877" s="21" t="s">
        <v>4624</v>
      </c>
    </row>
    <row r="2878" spans="1:8" x14ac:dyDescent="0.2">
      <c r="A2878" s="3">
        <v>6611</v>
      </c>
      <c r="B2878" s="3" t="s">
        <v>3117</v>
      </c>
      <c r="C2878" s="3" t="s">
        <v>3116</v>
      </c>
      <c r="D2878" s="3" t="s">
        <v>3018</v>
      </c>
      <c r="G2878" s="21">
        <v>8756</v>
      </c>
      <c r="H2878" s="21" t="s">
        <v>4624</v>
      </c>
    </row>
    <row r="2879" spans="1:8" x14ac:dyDescent="0.2">
      <c r="A2879" s="3">
        <v>6611</v>
      </c>
      <c r="B2879" s="3" t="s">
        <v>3118</v>
      </c>
      <c r="C2879" s="3" t="s">
        <v>3116</v>
      </c>
      <c r="D2879" s="3" t="s">
        <v>3018</v>
      </c>
      <c r="G2879" s="21">
        <v>8757</v>
      </c>
      <c r="H2879" s="21" t="s">
        <v>4624</v>
      </c>
    </row>
    <row r="2880" spans="1:8" x14ac:dyDescent="0.2">
      <c r="A2880" s="3">
        <v>6661</v>
      </c>
      <c r="B2880" s="3" t="s">
        <v>3119</v>
      </c>
      <c r="C2880" s="3" t="s">
        <v>3116</v>
      </c>
      <c r="D2880" s="3" t="s">
        <v>3018</v>
      </c>
      <c r="G2880" s="21">
        <v>8758</v>
      </c>
      <c r="H2880" s="21" t="s">
        <v>4624</v>
      </c>
    </row>
    <row r="2881" spans="1:8" x14ac:dyDescent="0.2">
      <c r="A2881" s="3">
        <v>6661</v>
      </c>
      <c r="B2881" s="3" t="s">
        <v>3120</v>
      </c>
      <c r="C2881" s="3" t="s">
        <v>3116</v>
      </c>
      <c r="D2881" s="3" t="s">
        <v>3018</v>
      </c>
      <c r="G2881" s="21">
        <v>8762</v>
      </c>
      <c r="H2881" s="21" t="s">
        <v>4624</v>
      </c>
    </row>
    <row r="2882" spans="1:8" x14ac:dyDescent="0.2">
      <c r="A2882" s="3">
        <v>6661</v>
      </c>
      <c r="B2882" s="3" t="s">
        <v>3121</v>
      </c>
      <c r="C2882" s="3" t="s">
        <v>3116</v>
      </c>
      <c r="D2882" s="3" t="s">
        <v>3018</v>
      </c>
      <c r="G2882" s="21">
        <v>8765</v>
      </c>
      <c r="H2882" s="21" t="s">
        <v>4624</v>
      </c>
    </row>
    <row r="2883" spans="1:8" x14ac:dyDescent="0.2">
      <c r="A2883" s="3">
        <v>6662</v>
      </c>
      <c r="B2883" s="3" t="s">
        <v>3122</v>
      </c>
      <c r="C2883" s="3" t="s">
        <v>3116</v>
      </c>
      <c r="D2883" s="3" t="s">
        <v>3018</v>
      </c>
      <c r="G2883" s="21">
        <v>8766</v>
      </c>
      <c r="H2883" s="21" t="s">
        <v>4624</v>
      </c>
    </row>
    <row r="2884" spans="1:8" x14ac:dyDescent="0.2">
      <c r="A2884" s="3">
        <v>6663</v>
      </c>
      <c r="B2884" s="3" t="s">
        <v>3123</v>
      </c>
      <c r="C2884" s="3" t="s">
        <v>3116</v>
      </c>
      <c r="D2884" s="3" t="s">
        <v>3018</v>
      </c>
      <c r="G2884" s="21">
        <v>8767</v>
      </c>
      <c r="H2884" s="21" t="s">
        <v>4624</v>
      </c>
    </row>
    <row r="2885" spans="1:8" x14ac:dyDescent="0.2">
      <c r="A2885" s="3">
        <v>6663</v>
      </c>
      <c r="B2885" s="3" t="s">
        <v>3124</v>
      </c>
      <c r="C2885" s="3" t="s">
        <v>3116</v>
      </c>
      <c r="D2885" s="3" t="s">
        <v>3018</v>
      </c>
      <c r="G2885" s="21">
        <v>8772</v>
      </c>
      <c r="H2885" s="21" t="s">
        <v>4624</v>
      </c>
    </row>
    <row r="2886" spans="1:8" x14ac:dyDescent="0.2">
      <c r="A2886" s="3">
        <v>6664</v>
      </c>
      <c r="B2886" s="3" t="s">
        <v>3125</v>
      </c>
      <c r="C2886" s="3" t="s">
        <v>3116</v>
      </c>
      <c r="D2886" s="3" t="s">
        <v>3018</v>
      </c>
      <c r="G2886" s="21">
        <v>8773</v>
      </c>
      <c r="H2886" s="21" t="s">
        <v>4624</v>
      </c>
    </row>
    <row r="2887" spans="1:8" x14ac:dyDescent="0.2">
      <c r="A2887" s="3">
        <v>6516</v>
      </c>
      <c r="B2887" s="3" t="s">
        <v>3126</v>
      </c>
      <c r="C2887" s="3" t="s">
        <v>3127</v>
      </c>
      <c r="D2887" s="3" t="s">
        <v>3018</v>
      </c>
      <c r="G2887" s="21">
        <v>8774</v>
      </c>
      <c r="H2887" s="21" t="s">
        <v>4624</v>
      </c>
    </row>
    <row r="2888" spans="1:8" x14ac:dyDescent="0.2">
      <c r="A2888" s="3">
        <v>6597</v>
      </c>
      <c r="B2888" s="3" t="s">
        <v>3128</v>
      </c>
      <c r="C2888" s="3" t="s">
        <v>3127</v>
      </c>
      <c r="D2888" s="3" t="s">
        <v>3018</v>
      </c>
      <c r="G2888" s="21">
        <v>8775</v>
      </c>
      <c r="H2888" s="21" t="s">
        <v>4624</v>
      </c>
    </row>
    <row r="2889" spans="1:8" x14ac:dyDescent="0.2">
      <c r="A2889" s="3">
        <v>6982</v>
      </c>
      <c r="B2889" s="3" t="s">
        <v>3129</v>
      </c>
      <c r="C2889" s="3" t="s">
        <v>3129</v>
      </c>
      <c r="D2889" s="3" t="s">
        <v>3018</v>
      </c>
      <c r="G2889" s="21">
        <v>8777</v>
      </c>
      <c r="H2889" s="21" t="s">
        <v>4624</v>
      </c>
    </row>
    <row r="2890" spans="1:8" x14ac:dyDescent="0.2">
      <c r="A2890" s="3">
        <v>6990</v>
      </c>
      <c r="B2890" s="3" t="s">
        <v>3130</v>
      </c>
      <c r="C2890" s="3" t="s">
        <v>3129</v>
      </c>
      <c r="D2890" s="3" t="s">
        <v>3018</v>
      </c>
      <c r="G2890" s="21">
        <v>8782</v>
      </c>
      <c r="H2890" s="21" t="s">
        <v>4624</v>
      </c>
    </row>
    <row r="2891" spans="1:8" x14ac:dyDescent="0.2">
      <c r="A2891" s="3">
        <v>6994</v>
      </c>
      <c r="B2891" s="3" t="s">
        <v>3131</v>
      </c>
      <c r="C2891" s="3" t="s">
        <v>3131</v>
      </c>
      <c r="D2891" s="3" t="s">
        <v>3018</v>
      </c>
      <c r="G2891" s="21">
        <v>8783</v>
      </c>
      <c r="H2891" s="21" t="s">
        <v>4624</v>
      </c>
    </row>
    <row r="2892" spans="1:8" x14ac:dyDescent="0.2">
      <c r="A2892" s="3">
        <v>6822</v>
      </c>
      <c r="B2892" s="3" t="s">
        <v>3132</v>
      </c>
      <c r="C2892" s="3" t="s">
        <v>3132</v>
      </c>
      <c r="D2892" s="3" t="s">
        <v>3018</v>
      </c>
      <c r="G2892" s="21">
        <v>8784</v>
      </c>
      <c r="H2892" s="21" t="s">
        <v>4624</v>
      </c>
    </row>
    <row r="2893" spans="1:8" x14ac:dyDescent="0.2">
      <c r="A2893" s="3">
        <v>6823</v>
      </c>
      <c r="B2893" s="3" t="s">
        <v>3133</v>
      </c>
      <c r="C2893" s="3" t="s">
        <v>3132</v>
      </c>
      <c r="D2893" s="3" t="s">
        <v>3018</v>
      </c>
      <c r="G2893" s="21">
        <v>8800</v>
      </c>
      <c r="H2893" s="21" t="s">
        <v>4613</v>
      </c>
    </row>
    <row r="2894" spans="1:8" x14ac:dyDescent="0.2">
      <c r="A2894" s="3">
        <v>6999</v>
      </c>
      <c r="B2894" s="3" t="s">
        <v>3134</v>
      </c>
      <c r="C2894" s="3" t="s">
        <v>3134</v>
      </c>
      <c r="D2894" s="3" t="s">
        <v>3018</v>
      </c>
      <c r="G2894" s="21">
        <v>8802</v>
      </c>
      <c r="H2894" s="21" t="s">
        <v>4613</v>
      </c>
    </row>
    <row r="2895" spans="1:8" x14ac:dyDescent="0.2">
      <c r="A2895" s="3">
        <v>6930</v>
      </c>
      <c r="B2895" s="3" t="s">
        <v>3135</v>
      </c>
      <c r="C2895" s="3" t="s">
        <v>3135</v>
      </c>
      <c r="D2895" s="3" t="s">
        <v>3018</v>
      </c>
      <c r="G2895" s="21">
        <v>8803</v>
      </c>
      <c r="H2895" s="21" t="s">
        <v>4613</v>
      </c>
    </row>
    <row r="2896" spans="1:8" x14ac:dyDescent="0.2">
      <c r="A2896" s="3">
        <v>6981</v>
      </c>
      <c r="B2896" s="3" t="s">
        <v>3136</v>
      </c>
      <c r="C2896" s="3" t="s">
        <v>3136</v>
      </c>
      <c r="D2896" s="3" t="s">
        <v>3018</v>
      </c>
      <c r="G2896" s="21">
        <v>8804</v>
      </c>
      <c r="H2896" s="21" t="s">
        <v>4613</v>
      </c>
    </row>
    <row r="2897" spans="1:8" x14ac:dyDescent="0.2">
      <c r="A2897" s="3">
        <v>6981</v>
      </c>
      <c r="B2897" s="3" t="s">
        <v>3136</v>
      </c>
      <c r="C2897" s="3" t="s">
        <v>3136</v>
      </c>
      <c r="D2897" s="3" t="s">
        <v>3018</v>
      </c>
      <c r="G2897" s="21">
        <v>8805</v>
      </c>
      <c r="H2897" s="21" t="s">
        <v>4613</v>
      </c>
    </row>
    <row r="2898" spans="1:8" x14ac:dyDescent="0.2">
      <c r="A2898" s="3">
        <v>6981</v>
      </c>
      <c r="B2898" s="3" t="s">
        <v>3137</v>
      </c>
      <c r="C2898" s="3" t="s">
        <v>3136</v>
      </c>
      <c r="D2898" s="3" t="s">
        <v>3018</v>
      </c>
      <c r="G2898" s="21">
        <v>8806</v>
      </c>
      <c r="H2898" s="21" t="s">
        <v>4613</v>
      </c>
    </row>
    <row r="2899" spans="1:8" x14ac:dyDescent="0.2">
      <c r="A2899" s="3">
        <v>6981</v>
      </c>
      <c r="B2899" s="3" t="s">
        <v>3138</v>
      </c>
      <c r="C2899" s="3" t="s">
        <v>3136</v>
      </c>
      <c r="D2899" s="3" t="s">
        <v>3018</v>
      </c>
      <c r="G2899" s="21">
        <v>8807</v>
      </c>
      <c r="H2899" s="21" t="s">
        <v>4613</v>
      </c>
    </row>
    <row r="2900" spans="1:8" x14ac:dyDescent="0.2">
      <c r="A2900" s="3">
        <v>6934</v>
      </c>
      <c r="B2900" s="3" t="s">
        <v>3139</v>
      </c>
      <c r="C2900" s="3" t="s">
        <v>3139</v>
      </c>
      <c r="D2900" s="3" t="s">
        <v>3018</v>
      </c>
      <c r="G2900" s="21">
        <v>8808</v>
      </c>
      <c r="H2900" s="21" t="s">
        <v>4613</v>
      </c>
    </row>
    <row r="2901" spans="1:8" x14ac:dyDescent="0.2">
      <c r="A2901" s="3">
        <v>6935</v>
      </c>
      <c r="B2901" s="3" t="s">
        <v>3140</v>
      </c>
      <c r="C2901" s="3" t="s">
        <v>3139</v>
      </c>
      <c r="D2901" s="3" t="s">
        <v>3018</v>
      </c>
      <c r="G2901" s="21">
        <v>8810</v>
      </c>
      <c r="H2901" s="21" t="s">
        <v>4613</v>
      </c>
    </row>
    <row r="2902" spans="1:8" x14ac:dyDescent="0.2">
      <c r="A2902" s="3">
        <v>6992</v>
      </c>
      <c r="B2902" s="3" t="s">
        <v>3141</v>
      </c>
      <c r="C2902" s="3" t="s">
        <v>3139</v>
      </c>
      <c r="D2902" s="3" t="s">
        <v>3018</v>
      </c>
      <c r="G2902" s="21">
        <v>8815</v>
      </c>
      <c r="H2902" s="21" t="s">
        <v>4613</v>
      </c>
    </row>
    <row r="2903" spans="1:8" x14ac:dyDescent="0.2">
      <c r="A2903" s="3">
        <v>6993</v>
      </c>
      <c r="B2903" s="3" t="s">
        <v>3142</v>
      </c>
      <c r="C2903" s="3" t="s">
        <v>3139</v>
      </c>
      <c r="D2903" s="3" t="s">
        <v>3018</v>
      </c>
      <c r="G2903" s="21">
        <v>8816</v>
      </c>
      <c r="H2903" s="21" t="s">
        <v>4613</v>
      </c>
    </row>
    <row r="2904" spans="1:8" x14ac:dyDescent="0.2">
      <c r="A2904" s="3">
        <v>6816</v>
      </c>
      <c r="B2904" s="3" t="s">
        <v>3143</v>
      </c>
      <c r="C2904" s="3" t="s">
        <v>3143</v>
      </c>
      <c r="D2904" s="3" t="s">
        <v>3018</v>
      </c>
      <c r="G2904" s="21">
        <v>8820</v>
      </c>
      <c r="H2904" s="21" t="s">
        <v>4613</v>
      </c>
    </row>
    <row r="2905" spans="1:8" x14ac:dyDescent="0.2">
      <c r="A2905" s="3">
        <v>6827</v>
      </c>
      <c r="B2905" s="3" t="s">
        <v>3144</v>
      </c>
      <c r="C2905" s="3" t="s">
        <v>3144</v>
      </c>
      <c r="D2905" s="3" t="s">
        <v>3018</v>
      </c>
      <c r="G2905" s="21">
        <v>8824</v>
      </c>
      <c r="H2905" s="21" t="s">
        <v>4613</v>
      </c>
    </row>
    <row r="2906" spans="1:8" x14ac:dyDescent="0.2">
      <c r="A2906" s="3">
        <v>6867</v>
      </c>
      <c r="B2906" s="3" t="s">
        <v>3145</v>
      </c>
      <c r="C2906" s="3" t="s">
        <v>3144</v>
      </c>
      <c r="D2906" s="3" t="s">
        <v>3018</v>
      </c>
      <c r="G2906" s="21">
        <v>8825</v>
      </c>
      <c r="H2906" s="21" t="s">
        <v>4613</v>
      </c>
    </row>
    <row r="2907" spans="1:8" x14ac:dyDescent="0.2">
      <c r="A2907" s="3">
        <v>6936</v>
      </c>
      <c r="B2907" s="3" t="s">
        <v>3146</v>
      </c>
      <c r="C2907" s="3" t="s">
        <v>3146</v>
      </c>
      <c r="D2907" s="3" t="s">
        <v>3018</v>
      </c>
      <c r="G2907" s="21">
        <v>8832</v>
      </c>
      <c r="H2907" s="21" t="s">
        <v>4613</v>
      </c>
    </row>
    <row r="2908" spans="1:8" x14ac:dyDescent="0.2">
      <c r="A2908" s="3">
        <v>6814</v>
      </c>
      <c r="B2908" s="3" t="s">
        <v>3147</v>
      </c>
      <c r="C2908" s="3" t="s">
        <v>3147</v>
      </c>
      <c r="D2908" s="3" t="s">
        <v>3018</v>
      </c>
      <c r="G2908" s="21">
        <v>8833</v>
      </c>
      <c r="H2908" s="21" t="s">
        <v>4613</v>
      </c>
    </row>
    <row r="2909" spans="1:8" x14ac:dyDescent="0.2">
      <c r="A2909" s="3">
        <v>6952</v>
      </c>
      <c r="B2909" s="3" t="s">
        <v>3148</v>
      </c>
      <c r="C2909" s="3" t="s">
        <v>3148</v>
      </c>
      <c r="D2909" s="3" t="s">
        <v>3018</v>
      </c>
      <c r="G2909" s="21">
        <v>8834</v>
      </c>
      <c r="H2909" s="21" t="s">
        <v>4613</v>
      </c>
    </row>
    <row r="2910" spans="1:8" x14ac:dyDescent="0.2">
      <c r="A2910" s="3">
        <v>6987</v>
      </c>
      <c r="B2910" s="3" t="s">
        <v>3149</v>
      </c>
      <c r="C2910" s="3" t="s">
        <v>3149</v>
      </c>
      <c r="D2910" s="3" t="s">
        <v>3018</v>
      </c>
      <c r="G2910" s="21">
        <v>8835</v>
      </c>
      <c r="H2910" s="21" t="s">
        <v>4613</v>
      </c>
    </row>
    <row r="2911" spans="1:8" x14ac:dyDescent="0.2">
      <c r="A2911" s="3">
        <v>6949</v>
      </c>
      <c r="B2911" s="3" t="s">
        <v>3150</v>
      </c>
      <c r="C2911" s="3" t="s">
        <v>3150</v>
      </c>
      <c r="D2911" s="3" t="s">
        <v>3018</v>
      </c>
      <c r="G2911" s="21">
        <v>8836</v>
      </c>
      <c r="H2911" s="21" t="s">
        <v>4615</v>
      </c>
    </row>
    <row r="2912" spans="1:8" x14ac:dyDescent="0.2">
      <c r="A2912" s="3">
        <v>6944</v>
      </c>
      <c r="B2912" s="3" t="s">
        <v>3151</v>
      </c>
      <c r="C2912" s="3" t="s">
        <v>3151</v>
      </c>
      <c r="D2912" s="3" t="s">
        <v>3018</v>
      </c>
      <c r="G2912" s="21">
        <v>8840</v>
      </c>
      <c r="H2912" s="21" t="s">
        <v>4615</v>
      </c>
    </row>
    <row r="2913" spans="1:8" x14ac:dyDescent="0.2">
      <c r="A2913" s="3">
        <v>6981</v>
      </c>
      <c r="B2913" s="3" t="s">
        <v>3152</v>
      </c>
      <c r="C2913" s="3" t="s">
        <v>3153</v>
      </c>
      <c r="D2913" s="3" t="s">
        <v>3018</v>
      </c>
      <c r="G2913" s="21">
        <v>8841</v>
      </c>
      <c r="H2913" s="21" t="s">
        <v>4615</v>
      </c>
    </row>
    <row r="2914" spans="1:8" x14ac:dyDescent="0.2">
      <c r="A2914" s="3">
        <v>6986</v>
      </c>
      <c r="B2914" s="3" t="s">
        <v>3153</v>
      </c>
      <c r="C2914" s="3" t="s">
        <v>3153</v>
      </c>
      <c r="D2914" s="3" t="s">
        <v>3018</v>
      </c>
      <c r="G2914" s="21">
        <v>8842</v>
      </c>
      <c r="H2914" s="21" t="s">
        <v>4615</v>
      </c>
    </row>
    <row r="2915" spans="1:8" x14ac:dyDescent="0.2">
      <c r="A2915" s="3">
        <v>6916</v>
      </c>
      <c r="B2915" s="3" t="s">
        <v>3154</v>
      </c>
      <c r="C2915" s="3" t="s">
        <v>3154</v>
      </c>
      <c r="D2915" s="3" t="s">
        <v>3018</v>
      </c>
      <c r="G2915" s="21">
        <v>8843</v>
      </c>
      <c r="H2915" s="21" t="s">
        <v>4615</v>
      </c>
    </row>
    <row r="2916" spans="1:8" x14ac:dyDescent="0.2">
      <c r="A2916" s="3">
        <v>6929</v>
      </c>
      <c r="B2916" s="3" t="s">
        <v>3155</v>
      </c>
      <c r="C2916" s="3" t="s">
        <v>3155</v>
      </c>
      <c r="D2916" s="3" t="s">
        <v>3018</v>
      </c>
      <c r="G2916" s="21">
        <v>8844</v>
      </c>
      <c r="H2916" s="21" t="s">
        <v>4615</v>
      </c>
    </row>
    <row r="2917" spans="1:8" x14ac:dyDescent="0.2">
      <c r="A2917" s="3">
        <v>6814</v>
      </c>
      <c r="B2917" s="3" t="s">
        <v>3156</v>
      </c>
      <c r="C2917" s="3" t="s">
        <v>3156</v>
      </c>
      <c r="D2917" s="3" t="s">
        <v>3018</v>
      </c>
      <c r="G2917" s="21">
        <v>8845</v>
      </c>
      <c r="H2917" s="21" t="s">
        <v>4615</v>
      </c>
    </row>
    <row r="2918" spans="1:8" x14ac:dyDescent="0.2">
      <c r="A2918" s="3">
        <v>6900</v>
      </c>
      <c r="B2918" s="3" t="s">
        <v>3157</v>
      </c>
      <c r="C2918" s="3" t="s">
        <v>3157</v>
      </c>
      <c r="D2918" s="3" t="s">
        <v>3018</v>
      </c>
      <c r="G2918" s="21">
        <v>8846</v>
      </c>
      <c r="H2918" s="21" t="s">
        <v>4615</v>
      </c>
    </row>
    <row r="2919" spans="1:8" x14ac:dyDescent="0.2">
      <c r="A2919" s="3">
        <v>6912</v>
      </c>
      <c r="B2919" s="3" t="s">
        <v>3158</v>
      </c>
      <c r="C2919" s="3" t="s">
        <v>3157</v>
      </c>
      <c r="D2919" s="3" t="s">
        <v>3018</v>
      </c>
      <c r="G2919" s="21">
        <v>8847</v>
      </c>
      <c r="H2919" s="21" t="s">
        <v>4615</v>
      </c>
    </row>
    <row r="2920" spans="1:8" x14ac:dyDescent="0.2">
      <c r="A2920" s="3">
        <v>6913</v>
      </c>
      <c r="B2920" s="3" t="s">
        <v>3159</v>
      </c>
      <c r="C2920" s="3" t="s">
        <v>3157</v>
      </c>
      <c r="D2920" s="3" t="s">
        <v>3018</v>
      </c>
      <c r="G2920" s="21">
        <v>8849</v>
      </c>
      <c r="H2920" s="21" t="s">
        <v>4615</v>
      </c>
    </row>
    <row r="2921" spans="1:8" x14ac:dyDescent="0.2">
      <c r="A2921" s="3">
        <v>6914</v>
      </c>
      <c r="B2921" s="3" t="s">
        <v>3160</v>
      </c>
      <c r="C2921" s="3" t="s">
        <v>3157</v>
      </c>
      <c r="D2921" s="3" t="s">
        <v>3018</v>
      </c>
      <c r="G2921" s="21">
        <v>8852</v>
      </c>
      <c r="H2921" s="21" t="s">
        <v>4613</v>
      </c>
    </row>
    <row r="2922" spans="1:8" x14ac:dyDescent="0.2">
      <c r="A2922" s="3">
        <v>6915</v>
      </c>
      <c r="B2922" s="3" t="s">
        <v>3161</v>
      </c>
      <c r="C2922" s="3" t="s">
        <v>3157</v>
      </c>
      <c r="D2922" s="3" t="s">
        <v>3018</v>
      </c>
      <c r="G2922" s="21">
        <v>8853</v>
      </c>
      <c r="H2922" s="21" t="s">
        <v>4613</v>
      </c>
    </row>
    <row r="2923" spans="1:8" x14ac:dyDescent="0.2">
      <c r="A2923" s="3">
        <v>6917</v>
      </c>
      <c r="B2923" s="3" t="s">
        <v>3162</v>
      </c>
      <c r="C2923" s="3" t="s">
        <v>3157</v>
      </c>
      <c r="D2923" s="3" t="s">
        <v>3018</v>
      </c>
      <c r="G2923" s="21">
        <v>8854</v>
      </c>
      <c r="H2923" s="21" t="s">
        <v>4624</v>
      </c>
    </row>
    <row r="2924" spans="1:8" x14ac:dyDescent="0.2">
      <c r="A2924" s="3">
        <v>6918</v>
      </c>
      <c r="B2924" s="3" t="s">
        <v>3163</v>
      </c>
      <c r="C2924" s="3" t="s">
        <v>3157</v>
      </c>
      <c r="D2924" s="3" t="s">
        <v>3018</v>
      </c>
      <c r="G2924" s="21">
        <v>8855</v>
      </c>
      <c r="H2924" s="21" t="s">
        <v>4613</v>
      </c>
    </row>
    <row r="2925" spans="1:8" x14ac:dyDescent="0.2">
      <c r="A2925" s="3">
        <v>6932</v>
      </c>
      <c r="B2925" s="3" t="s">
        <v>3164</v>
      </c>
      <c r="C2925" s="3" t="s">
        <v>3157</v>
      </c>
      <c r="D2925" s="3" t="s">
        <v>3018</v>
      </c>
      <c r="G2925" s="21">
        <v>8856</v>
      </c>
      <c r="H2925" s="21" t="s">
        <v>4613</v>
      </c>
    </row>
    <row r="2926" spans="1:8" x14ac:dyDescent="0.2">
      <c r="A2926" s="3">
        <v>6951</v>
      </c>
      <c r="B2926" s="3" t="s">
        <v>3165</v>
      </c>
      <c r="C2926" s="3" t="s">
        <v>3157</v>
      </c>
      <c r="D2926" s="3" t="s">
        <v>3018</v>
      </c>
      <c r="G2926" s="21">
        <v>8857</v>
      </c>
      <c r="H2926" s="21" t="s">
        <v>4624</v>
      </c>
    </row>
    <row r="2927" spans="1:8" x14ac:dyDescent="0.2">
      <c r="A2927" s="3">
        <v>6951</v>
      </c>
      <c r="B2927" s="3" t="s">
        <v>3166</v>
      </c>
      <c r="C2927" s="3" t="s">
        <v>3157</v>
      </c>
      <c r="D2927" s="3" t="s">
        <v>3018</v>
      </c>
      <c r="G2927" s="21">
        <v>8858</v>
      </c>
      <c r="H2927" s="21" t="s">
        <v>4624</v>
      </c>
    </row>
    <row r="2928" spans="1:8" x14ac:dyDescent="0.2">
      <c r="A2928" s="3">
        <v>6951</v>
      </c>
      <c r="B2928" s="3" t="s">
        <v>3167</v>
      </c>
      <c r="C2928" s="3" t="s">
        <v>3157</v>
      </c>
      <c r="D2928" s="3" t="s">
        <v>3018</v>
      </c>
      <c r="G2928" s="21">
        <v>8862</v>
      </c>
      <c r="H2928" s="21" t="s">
        <v>4624</v>
      </c>
    </row>
    <row r="2929" spans="1:8" x14ac:dyDescent="0.2">
      <c r="A2929" s="3">
        <v>6951</v>
      </c>
      <c r="B2929" s="3" t="s">
        <v>3168</v>
      </c>
      <c r="C2929" s="3" t="s">
        <v>3157</v>
      </c>
      <c r="D2929" s="3" t="s">
        <v>3018</v>
      </c>
      <c r="G2929" s="21">
        <v>8863</v>
      </c>
      <c r="H2929" s="21" t="s">
        <v>4624</v>
      </c>
    </row>
    <row r="2930" spans="1:8" x14ac:dyDescent="0.2">
      <c r="A2930" s="3">
        <v>6951</v>
      </c>
      <c r="B2930" s="3" t="s">
        <v>3169</v>
      </c>
      <c r="C2930" s="3" t="s">
        <v>3157</v>
      </c>
      <c r="D2930" s="3" t="s">
        <v>3018</v>
      </c>
      <c r="G2930" s="21">
        <v>8864</v>
      </c>
      <c r="H2930" s="21" t="s">
        <v>4624</v>
      </c>
    </row>
    <row r="2931" spans="1:8" x14ac:dyDescent="0.2">
      <c r="A2931" s="3">
        <v>6951</v>
      </c>
      <c r="B2931" s="3" t="s">
        <v>3170</v>
      </c>
      <c r="C2931" s="3" t="s">
        <v>3157</v>
      </c>
      <c r="D2931" s="3" t="s">
        <v>3018</v>
      </c>
      <c r="G2931" s="21">
        <v>8865</v>
      </c>
      <c r="H2931" s="21" t="s">
        <v>4624</v>
      </c>
    </row>
    <row r="2932" spans="1:8" x14ac:dyDescent="0.2">
      <c r="A2932" s="3">
        <v>6959</v>
      </c>
      <c r="B2932" s="3" t="s">
        <v>3171</v>
      </c>
      <c r="C2932" s="3" t="s">
        <v>3157</v>
      </c>
      <c r="D2932" s="3" t="s">
        <v>3018</v>
      </c>
      <c r="G2932" s="21">
        <v>8866</v>
      </c>
      <c r="H2932" s="21" t="s">
        <v>4624</v>
      </c>
    </row>
    <row r="2933" spans="1:8" x14ac:dyDescent="0.2">
      <c r="A2933" s="3">
        <v>6959</v>
      </c>
      <c r="B2933" s="3" t="s">
        <v>3172</v>
      </c>
      <c r="C2933" s="3" t="s">
        <v>3157</v>
      </c>
      <c r="D2933" s="3" t="s">
        <v>3018</v>
      </c>
      <c r="G2933" s="21">
        <v>8867</v>
      </c>
      <c r="H2933" s="21" t="s">
        <v>4624</v>
      </c>
    </row>
    <row r="2934" spans="1:8" x14ac:dyDescent="0.2">
      <c r="A2934" s="3">
        <v>6959</v>
      </c>
      <c r="B2934" s="3" t="s">
        <v>3173</v>
      </c>
      <c r="C2934" s="3" t="s">
        <v>3157</v>
      </c>
      <c r="D2934" s="3" t="s">
        <v>3018</v>
      </c>
      <c r="G2934" s="21">
        <v>8868</v>
      </c>
      <c r="H2934" s="21" t="s">
        <v>4624</v>
      </c>
    </row>
    <row r="2935" spans="1:8" x14ac:dyDescent="0.2">
      <c r="A2935" s="3">
        <v>6959</v>
      </c>
      <c r="B2935" s="3" t="s">
        <v>3174</v>
      </c>
      <c r="C2935" s="3" t="s">
        <v>3157</v>
      </c>
      <c r="D2935" s="3" t="s">
        <v>3018</v>
      </c>
      <c r="G2935" s="21">
        <v>8872</v>
      </c>
      <c r="H2935" s="21" t="s">
        <v>4624</v>
      </c>
    </row>
    <row r="2936" spans="1:8" x14ac:dyDescent="0.2">
      <c r="A2936" s="3">
        <v>6959</v>
      </c>
      <c r="B2936" s="3" t="s">
        <v>3175</v>
      </c>
      <c r="C2936" s="3" t="s">
        <v>3157</v>
      </c>
      <c r="D2936" s="3" t="s">
        <v>3018</v>
      </c>
      <c r="G2936" s="21">
        <v>8873</v>
      </c>
      <c r="H2936" s="21" t="s">
        <v>4624</v>
      </c>
    </row>
    <row r="2937" spans="1:8" x14ac:dyDescent="0.2">
      <c r="A2937" s="3">
        <v>6959</v>
      </c>
      <c r="B2937" s="3" t="s">
        <v>3175</v>
      </c>
      <c r="C2937" s="3" t="s">
        <v>3157</v>
      </c>
      <c r="D2937" s="3" t="s">
        <v>3018</v>
      </c>
      <c r="G2937" s="21">
        <v>8874</v>
      </c>
      <c r="H2937" s="21" t="s">
        <v>4624</v>
      </c>
    </row>
    <row r="2938" spans="1:8" x14ac:dyDescent="0.2">
      <c r="A2938" s="3">
        <v>6962</v>
      </c>
      <c r="B2938" s="3" t="s">
        <v>3176</v>
      </c>
      <c r="C2938" s="3" t="s">
        <v>3157</v>
      </c>
      <c r="D2938" s="3" t="s">
        <v>3018</v>
      </c>
      <c r="G2938" s="21">
        <v>8877</v>
      </c>
      <c r="H2938" s="21" t="s">
        <v>4624</v>
      </c>
    </row>
    <row r="2939" spans="1:8" x14ac:dyDescent="0.2">
      <c r="A2939" s="3">
        <v>6963</v>
      </c>
      <c r="B2939" s="3" t="s">
        <v>3177</v>
      </c>
      <c r="C2939" s="3" t="s">
        <v>3157</v>
      </c>
      <c r="D2939" s="3" t="s">
        <v>3018</v>
      </c>
      <c r="G2939" s="21">
        <v>8878</v>
      </c>
      <c r="H2939" s="21" t="s">
        <v>4624</v>
      </c>
    </row>
    <row r="2940" spans="1:8" x14ac:dyDescent="0.2">
      <c r="A2940" s="3">
        <v>6963</v>
      </c>
      <c r="B2940" s="3" t="s">
        <v>3178</v>
      </c>
      <c r="C2940" s="3" t="s">
        <v>3157</v>
      </c>
      <c r="D2940" s="3" t="s">
        <v>3018</v>
      </c>
      <c r="G2940" s="21">
        <v>8880</v>
      </c>
      <c r="H2940" s="21" t="s">
        <v>4623</v>
      </c>
    </row>
    <row r="2941" spans="1:8" x14ac:dyDescent="0.2">
      <c r="A2941" s="3">
        <v>6964</v>
      </c>
      <c r="B2941" s="3" t="s">
        <v>3179</v>
      </c>
      <c r="C2941" s="3" t="s">
        <v>3157</v>
      </c>
      <c r="D2941" s="3" t="s">
        <v>3018</v>
      </c>
      <c r="G2941" s="21">
        <v>8881</v>
      </c>
      <c r="H2941" s="21" t="s">
        <v>4624</v>
      </c>
    </row>
    <row r="2942" spans="1:8" x14ac:dyDescent="0.2">
      <c r="A2942" s="3">
        <v>6965</v>
      </c>
      <c r="B2942" s="3" t="s">
        <v>3180</v>
      </c>
      <c r="C2942" s="3" t="s">
        <v>3157</v>
      </c>
      <c r="D2942" s="3" t="s">
        <v>3018</v>
      </c>
      <c r="G2942" s="21">
        <v>8882</v>
      </c>
      <c r="H2942" s="21" t="s">
        <v>4623</v>
      </c>
    </row>
    <row r="2943" spans="1:8" x14ac:dyDescent="0.2">
      <c r="A2943" s="3">
        <v>6966</v>
      </c>
      <c r="B2943" s="3" t="s">
        <v>3181</v>
      </c>
      <c r="C2943" s="3" t="s">
        <v>3157</v>
      </c>
      <c r="D2943" s="3" t="s">
        <v>3018</v>
      </c>
      <c r="G2943" s="21">
        <v>8883</v>
      </c>
      <c r="H2943" s="21" t="s">
        <v>4623</v>
      </c>
    </row>
    <row r="2944" spans="1:8" x14ac:dyDescent="0.2">
      <c r="A2944" s="3">
        <v>6967</v>
      </c>
      <c r="B2944" s="3" t="s">
        <v>3182</v>
      </c>
      <c r="C2944" s="3" t="s">
        <v>3157</v>
      </c>
      <c r="D2944" s="3" t="s">
        <v>3018</v>
      </c>
      <c r="G2944" s="21">
        <v>8884</v>
      </c>
      <c r="H2944" s="21" t="s">
        <v>4624</v>
      </c>
    </row>
    <row r="2945" spans="1:8" x14ac:dyDescent="0.2">
      <c r="A2945" s="3">
        <v>6968</v>
      </c>
      <c r="B2945" s="3" t="s">
        <v>3183</v>
      </c>
      <c r="C2945" s="3" t="s">
        <v>3157</v>
      </c>
      <c r="D2945" s="3" t="s">
        <v>3018</v>
      </c>
      <c r="G2945" s="21">
        <v>8885</v>
      </c>
      <c r="H2945" s="21" t="s">
        <v>4623</v>
      </c>
    </row>
    <row r="2946" spans="1:8" x14ac:dyDescent="0.2">
      <c r="A2946" s="3">
        <v>6974</v>
      </c>
      <c r="B2946" s="3" t="s">
        <v>3184</v>
      </c>
      <c r="C2946" s="3" t="s">
        <v>3157</v>
      </c>
      <c r="D2946" s="3" t="s">
        <v>3018</v>
      </c>
      <c r="G2946" s="21">
        <v>8886</v>
      </c>
      <c r="H2946" s="21" t="s">
        <v>4623</v>
      </c>
    </row>
    <row r="2947" spans="1:8" x14ac:dyDescent="0.2">
      <c r="A2947" s="3">
        <v>6976</v>
      </c>
      <c r="B2947" s="3" t="s">
        <v>3185</v>
      </c>
      <c r="C2947" s="3" t="s">
        <v>3157</v>
      </c>
      <c r="D2947" s="3" t="s">
        <v>3018</v>
      </c>
      <c r="G2947" s="21">
        <v>8887</v>
      </c>
      <c r="H2947" s="21" t="s">
        <v>4623</v>
      </c>
    </row>
    <row r="2948" spans="1:8" x14ac:dyDescent="0.2">
      <c r="A2948" s="3">
        <v>6977</v>
      </c>
      <c r="B2948" s="3" t="s">
        <v>3186</v>
      </c>
      <c r="C2948" s="3" t="s">
        <v>3157</v>
      </c>
      <c r="D2948" s="3" t="s">
        <v>3018</v>
      </c>
      <c r="G2948" s="21">
        <v>8888</v>
      </c>
      <c r="H2948" s="21" t="s">
        <v>4623</v>
      </c>
    </row>
    <row r="2949" spans="1:8" x14ac:dyDescent="0.2">
      <c r="A2949" s="3">
        <v>6978</v>
      </c>
      <c r="B2949" s="3" t="s">
        <v>3187</v>
      </c>
      <c r="C2949" s="3" t="s">
        <v>3157</v>
      </c>
      <c r="D2949" s="3" t="s">
        <v>3018</v>
      </c>
      <c r="G2949" s="21">
        <v>8889</v>
      </c>
      <c r="H2949" s="21" t="s">
        <v>4623</v>
      </c>
    </row>
    <row r="2950" spans="1:8" x14ac:dyDescent="0.2">
      <c r="A2950" s="3">
        <v>6979</v>
      </c>
      <c r="B2950" s="3" t="s">
        <v>3188</v>
      </c>
      <c r="C2950" s="3" t="s">
        <v>3157</v>
      </c>
      <c r="D2950" s="3" t="s">
        <v>3018</v>
      </c>
      <c r="G2950" s="21">
        <v>8890</v>
      </c>
      <c r="H2950" s="21" t="s">
        <v>4623</v>
      </c>
    </row>
    <row r="2951" spans="1:8" x14ac:dyDescent="0.2">
      <c r="A2951" s="3">
        <v>6983</v>
      </c>
      <c r="B2951" s="3" t="s">
        <v>3189</v>
      </c>
      <c r="C2951" s="3" t="s">
        <v>3189</v>
      </c>
      <c r="D2951" s="3" t="s">
        <v>3018</v>
      </c>
      <c r="G2951" s="21">
        <v>8892</v>
      </c>
      <c r="H2951" s="21" t="s">
        <v>4623</v>
      </c>
    </row>
    <row r="2952" spans="1:8" x14ac:dyDescent="0.2">
      <c r="A2952" s="3">
        <v>6928</v>
      </c>
      <c r="B2952" s="3" t="s">
        <v>3190</v>
      </c>
      <c r="C2952" s="3" t="s">
        <v>3190</v>
      </c>
      <c r="D2952" s="3" t="s">
        <v>3018</v>
      </c>
      <c r="G2952" s="21">
        <v>8893</v>
      </c>
      <c r="H2952" s="21" t="s">
        <v>4623</v>
      </c>
    </row>
    <row r="2953" spans="1:8" x14ac:dyDescent="0.2">
      <c r="A2953" s="3">
        <v>6900</v>
      </c>
      <c r="B2953" s="3" t="s">
        <v>3191</v>
      </c>
      <c r="C2953" s="3" t="s">
        <v>3191</v>
      </c>
      <c r="D2953" s="3" t="s">
        <v>3018</v>
      </c>
      <c r="G2953" s="21">
        <v>8894</v>
      </c>
      <c r="H2953" s="21" t="s">
        <v>4623</v>
      </c>
    </row>
    <row r="2954" spans="1:8" x14ac:dyDescent="0.2">
      <c r="A2954" s="3">
        <v>6815</v>
      </c>
      <c r="B2954" s="3" t="s">
        <v>3192</v>
      </c>
      <c r="C2954" s="3" t="s">
        <v>3192</v>
      </c>
      <c r="D2954" s="3" t="s">
        <v>3018</v>
      </c>
      <c r="G2954" s="21">
        <v>8895</v>
      </c>
      <c r="H2954" s="21" t="s">
        <v>4623</v>
      </c>
    </row>
    <row r="2955" spans="1:8" x14ac:dyDescent="0.2">
      <c r="A2955" s="3">
        <v>6805</v>
      </c>
      <c r="B2955" s="3" t="s">
        <v>3193</v>
      </c>
      <c r="C2955" s="3" t="s">
        <v>3194</v>
      </c>
      <c r="D2955" s="3" t="s">
        <v>3018</v>
      </c>
      <c r="G2955" s="21">
        <v>8896</v>
      </c>
      <c r="H2955" s="21" t="s">
        <v>4624</v>
      </c>
    </row>
    <row r="2956" spans="1:8" x14ac:dyDescent="0.2">
      <c r="A2956" s="3">
        <v>6805</v>
      </c>
      <c r="B2956" s="3" t="s">
        <v>3193</v>
      </c>
      <c r="C2956" s="3" t="s">
        <v>3194</v>
      </c>
      <c r="D2956" s="3" t="s">
        <v>3018</v>
      </c>
      <c r="G2956" s="21">
        <v>8897</v>
      </c>
      <c r="H2956" s="21" t="s">
        <v>4624</v>
      </c>
    </row>
    <row r="2957" spans="1:8" x14ac:dyDescent="0.2">
      <c r="A2957" s="3">
        <v>6986</v>
      </c>
      <c r="B2957" s="3" t="s">
        <v>3195</v>
      </c>
      <c r="C2957" s="3" t="s">
        <v>3195</v>
      </c>
      <c r="D2957" s="3" t="s">
        <v>3018</v>
      </c>
      <c r="G2957" s="21">
        <v>8898</v>
      </c>
      <c r="H2957" s="21" t="s">
        <v>4624</v>
      </c>
    </row>
    <row r="2958" spans="1:8" x14ac:dyDescent="0.2">
      <c r="A2958" s="3">
        <v>6922</v>
      </c>
      <c r="B2958" s="3" t="s">
        <v>3196</v>
      </c>
      <c r="C2958" s="3" t="s">
        <v>3196</v>
      </c>
      <c r="D2958" s="3" t="s">
        <v>3018</v>
      </c>
      <c r="G2958" s="21">
        <v>8902</v>
      </c>
      <c r="H2958" s="21" t="s">
        <v>4613</v>
      </c>
    </row>
    <row r="2959" spans="1:8" x14ac:dyDescent="0.2">
      <c r="A2959" s="3">
        <v>6933</v>
      </c>
      <c r="B2959" s="3" t="s">
        <v>3197</v>
      </c>
      <c r="C2959" s="3" t="s">
        <v>3197</v>
      </c>
      <c r="D2959" s="3" t="s">
        <v>3018</v>
      </c>
      <c r="G2959" s="21">
        <v>8903</v>
      </c>
      <c r="H2959" s="21" t="s">
        <v>4613</v>
      </c>
    </row>
    <row r="2960" spans="1:8" x14ac:dyDescent="0.2">
      <c r="A2960" s="3">
        <v>6991</v>
      </c>
      <c r="B2960" s="3" t="s">
        <v>3198</v>
      </c>
      <c r="C2960" s="3" t="s">
        <v>3198</v>
      </c>
      <c r="D2960" s="3" t="s">
        <v>3018</v>
      </c>
      <c r="G2960" s="21">
        <v>8904</v>
      </c>
      <c r="H2960" s="21" t="s">
        <v>4613</v>
      </c>
    </row>
    <row r="2961" spans="1:8" x14ac:dyDescent="0.2">
      <c r="A2961" s="3">
        <v>6986</v>
      </c>
      <c r="B2961" s="3" t="s">
        <v>3199</v>
      </c>
      <c r="C2961" s="3" t="s">
        <v>3199</v>
      </c>
      <c r="D2961" s="3" t="s">
        <v>3018</v>
      </c>
      <c r="G2961" s="21">
        <v>8905</v>
      </c>
      <c r="H2961" s="21" t="s">
        <v>4613</v>
      </c>
    </row>
    <row r="2962" spans="1:8" x14ac:dyDescent="0.2">
      <c r="A2962" s="3">
        <v>6945</v>
      </c>
      <c r="B2962" s="3" t="s">
        <v>3200</v>
      </c>
      <c r="C2962" s="3" t="s">
        <v>3200</v>
      </c>
      <c r="D2962" s="3" t="s">
        <v>3018</v>
      </c>
      <c r="G2962" s="21">
        <v>8906</v>
      </c>
      <c r="H2962" s="21" t="s">
        <v>4613</v>
      </c>
    </row>
    <row r="2963" spans="1:8" x14ac:dyDescent="0.2">
      <c r="A2963" s="3">
        <v>6900</v>
      </c>
      <c r="B2963" s="3" t="s">
        <v>3201</v>
      </c>
      <c r="C2963" s="3" t="s">
        <v>3201</v>
      </c>
      <c r="D2963" s="3" t="s">
        <v>3018</v>
      </c>
      <c r="G2963" s="21">
        <v>8907</v>
      </c>
      <c r="H2963" s="21" t="s">
        <v>4613</v>
      </c>
    </row>
    <row r="2964" spans="1:8" x14ac:dyDescent="0.2">
      <c r="A2964" s="3">
        <v>6946</v>
      </c>
      <c r="B2964" s="3" t="s">
        <v>3202</v>
      </c>
      <c r="C2964" s="3" t="s">
        <v>3202</v>
      </c>
      <c r="D2964" s="3" t="s">
        <v>3018</v>
      </c>
      <c r="G2964" s="21">
        <v>8908</v>
      </c>
      <c r="H2964" s="21" t="s">
        <v>4613</v>
      </c>
    </row>
    <row r="2965" spans="1:8" x14ac:dyDescent="0.2">
      <c r="A2965" s="3">
        <v>6946</v>
      </c>
      <c r="B2965" s="3" t="s">
        <v>3202</v>
      </c>
      <c r="C2965" s="3" t="s">
        <v>3202</v>
      </c>
      <c r="D2965" s="3" t="s">
        <v>3018</v>
      </c>
      <c r="G2965" s="21">
        <v>8909</v>
      </c>
      <c r="H2965" s="21" t="s">
        <v>4611</v>
      </c>
    </row>
    <row r="2966" spans="1:8" x14ac:dyDescent="0.2">
      <c r="A2966" s="3">
        <v>6948</v>
      </c>
      <c r="B2966" s="3" t="s">
        <v>3203</v>
      </c>
      <c r="C2966" s="3" t="s">
        <v>3203</v>
      </c>
      <c r="D2966" s="3" t="s">
        <v>3018</v>
      </c>
      <c r="G2966" s="21">
        <v>8910</v>
      </c>
      <c r="H2966" s="21" t="s">
        <v>4613</v>
      </c>
    </row>
    <row r="2967" spans="1:8" x14ac:dyDescent="0.2">
      <c r="A2967" s="3">
        <v>6984</v>
      </c>
      <c r="B2967" s="3" t="s">
        <v>3204</v>
      </c>
      <c r="C2967" s="3" t="s">
        <v>3204</v>
      </c>
      <c r="D2967" s="3" t="s">
        <v>3018</v>
      </c>
      <c r="G2967" s="21">
        <v>8911</v>
      </c>
      <c r="H2967" s="21" t="s">
        <v>4613</v>
      </c>
    </row>
    <row r="2968" spans="1:8" x14ac:dyDescent="0.2">
      <c r="A2968" s="3">
        <v>6942</v>
      </c>
      <c r="B2968" s="3" t="s">
        <v>3205</v>
      </c>
      <c r="C2968" s="3" t="s">
        <v>3205</v>
      </c>
      <c r="D2968" s="3" t="s">
        <v>3018</v>
      </c>
      <c r="G2968" s="21">
        <v>8912</v>
      </c>
      <c r="H2968" s="21" t="s">
        <v>4608</v>
      </c>
    </row>
    <row r="2969" spans="1:8" x14ac:dyDescent="0.2">
      <c r="A2969" s="3">
        <v>6924</v>
      </c>
      <c r="B2969" s="3" t="s">
        <v>3206</v>
      </c>
      <c r="C2969" s="3" t="s">
        <v>3206</v>
      </c>
      <c r="D2969" s="3" t="s">
        <v>3018</v>
      </c>
      <c r="G2969" s="21">
        <v>8913</v>
      </c>
      <c r="H2969" s="21" t="s">
        <v>4611</v>
      </c>
    </row>
    <row r="2970" spans="1:8" x14ac:dyDescent="0.2">
      <c r="A2970" s="3">
        <v>6807</v>
      </c>
      <c r="B2970" s="3" t="s">
        <v>3207</v>
      </c>
      <c r="C2970" s="3" t="s">
        <v>3208</v>
      </c>
      <c r="D2970" s="3" t="s">
        <v>3018</v>
      </c>
      <c r="G2970" s="21">
        <v>8914</v>
      </c>
      <c r="H2970" s="21" t="s">
        <v>4613</v>
      </c>
    </row>
    <row r="2971" spans="1:8" x14ac:dyDescent="0.2">
      <c r="A2971" s="3">
        <v>6947</v>
      </c>
      <c r="B2971" s="3" t="s">
        <v>3209</v>
      </c>
      <c r="C2971" s="3" t="s">
        <v>3208</v>
      </c>
      <c r="D2971" s="3" t="s">
        <v>3018</v>
      </c>
      <c r="G2971" s="21">
        <v>8915</v>
      </c>
      <c r="H2971" s="21" t="s">
        <v>4613</v>
      </c>
    </row>
    <row r="2972" spans="1:8" x14ac:dyDescent="0.2">
      <c r="A2972" s="3">
        <v>6950</v>
      </c>
      <c r="B2972" s="3" t="s">
        <v>3210</v>
      </c>
      <c r="C2972" s="3" t="s">
        <v>3208</v>
      </c>
      <c r="D2972" s="3" t="s">
        <v>3018</v>
      </c>
      <c r="G2972" s="21">
        <v>8916</v>
      </c>
      <c r="H2972" s="21" t="s">
        <v>4611</v>
      </c>
    </row>
    <row r="2973" spans="1:8" x14ac:dyDescent="0.2">
      <c r="A2973" s="3">
        <v>6953</v>
      </c>
      <c r="B2973" s="3" t="s">
        <v>3211</v>
      </c>
      <c r="C2973" s="3" t="s">
        <v>3208</v>
      </c>
      <c r="D2973" s="3" t="s">
        <v>3018</v>
      </c>
      <c r="G2973" s="21">
        <v>8917</v>
      </c>
      <c r="H2973" s="21" t="s">
        <v>4611</v>
      </c>
    </row>
    <row r="2974" spans="1:8" x14ac:dyDescent="0.2">
      <c r="A2974" s="3">
        <v>6954</v>
      </c>
      <c r="B2974" s="3" t="s">
        <v>3212</v>
      </c>
      <c r="C2974" s="3" t="s">
        <v>3208</v>
      </c>
      <c r="D2974" s="3" t="s">
        <v>3018</v>
      </c>
      <c r="G2974" s="21">
        <v>8918</v>
      </c>
      <c r="H2974" s="21" t="s">
        <v>4611</v>
      </c>
    </row>
    <row r="2975" spans="1:8" x14ac:dyDescent="0.2">
      <c r="A2975" s="3">
        <v>6954</v>
      </c>
      <c r="B2975" s="3" t="s">
        <v>3213</v>
      </c>
      <c r="C2975" s="3" t="s">
        <v>3208</v>
      </c>
      <c r="D2975" s="3" t="s">
        <v>3018</v>
      </c>
      <c r="G2975" s="21">
        <v>8919</v>
      </c>
      <c r="H2975" s="21" t="s">
        <v>4611</v>
      </c>
    </row>
    <row r="2976" spans="1:8" x14ac:dyDescent="0.2">
      <c r="A2976" s="3">
        <v>6955</v>
      </c>
      <c r="B2976" s="3" t="s">
        <v>3214</v>
      </c>
      <c r="C2976" s="3" t="s">
        <v>3208</v>
      </c>
      <c r="D2976" s="3" t="s">
        <v>3018</v>
      </c>
      <c r="G2976" s="21">
        <v>8925</v>
      </c>
      <c r="H2976" s="21" t="s">
        <v>4613</v>
      </c>
    </row>
    <row r="2977" spans="1:8" x14ac:dyDescent="0.2">
      <c r="A2977" s="3">
        <v>6955</v>
      </c>
      <c r="B2977" s="3" t="s">
        <v>3215</v>
      </c>
      <c r="C2977" s="3" t="s">
        <v>3208</v>
      </c>
      <c r="D2977" s="3" t="s">
        <v>3018</v>
      </c>
      <c r="G2977" s="21">
        <v>8926</v>
      </c>
      <c r="H2977" s="21" t="s">
        <v>4613</v>
      </c>
    </row>
    <row r="2978" spans="1:8" x14ac:dyDescent="0.2">
      <c r="A2978" s="3">
        <v>6956</v>
      </c>
      <c r="B2978" s="3" t="s">
        <v>3216</v>
      </c>
      <c r="C2978" s="3" t="s">
        <v>3208</v>
      </c>
      <c r="D2978" s="3" t="s">
        <v>3018</v>
      </c>
      <c r="G2978" s="21">
        <v>8932</v>
      </c>
      <c r="H2978" s="21" t="s">
        <v>4608</v>
      </c>
    </row>
    <row r="2979" spans="1:8" x14ac:dyDescent="0.2">
      <c r="A2979" s="3">
        <v>6957</v>
      </c>
      <c r="B2979" s="3" t="s">
        <v>3217</v>
      </c>
      <c r="C2979" s="3" t="s">
        <v>3208</v>
      </c>
      <c r="D2979" s="3" t="s">
        <v>3018</v>
      </c>
      <c r="G2979" s="21">
        <v>8933</v>
      </c>
      <c r="H2979" s="21" t="s">
        <v>4608</v>
      </c>
    </row>
    <row r="2980" spans="1:8" x14ac:dyDescent="0.2">
      <c r="A2980" s="3">
        <v>6958</v>
      </c>
      <c r="B2980" s="3" t="s">
        <v>3218</v>
      </c>
      <c r="C2980" s="3" t="s">
        <v>3208</v>
      </c>
      <c r="D2980" s="3" t="s">
        <v>3018</v>
      </c>
      <c r="G2980" s="21">
        <v>8934</v>
      </c>
      <c r="H2980" s="21" t="s">
        <v>4608</v>
      </c>
    </row>
    <row r="2981" spans="1:8" x14ac:dyDescent="0.2">
      <c r="A2981" s="3">
        <v>6958</v>
      </c>
      <c r="B2981" s="3" t="s">
        <v>3219</v>
      </c>
      <c r="C2981" s="3" t="s">
        <v>3208</v>
      </c>
      <c r="D2981" s="3" t="s">
        <v>3018</v>
      </c>
      <c r="G2981" s="21">
        <v>8942</v>
      </c>
      <c r="H2981" s="21" t="s">
        <v>4613</v>
      </c>
    </row>
    <row r="2982" spans="1:8" x14ac:dyDescent="0.2">
      <c r="A2982" s="3">
        <v>6958</v>
      </c>
      <c r="B2982" s="3" t="s">
        <v>3219</v>
      </c>
      <c r="C2982" s="3" t="s">
        <v>3208</v>
      </c>
      <c r="D2982" s="3" t="s">
        <v>3018</v>
      </c>
      <c r="G2982" s="21">
        <v>8951</v>
      </c>
      <c r="H2982" s="21" t="s">
        <v>4613</v>
      </c>
    </row>
    <row r="2983" spans="1:8" x14ac:dyDescent="0.2">
      <c r="A2983" s="3">
        <v>6960</v>
      </c>
      <c r="B2983" s="3" t="s">
        <v>3220</v>
      </c>
      <c r="C2983" s="3" t="s">
        <v>3208</v>
      </c>
      <c r="D2983" s="3" t="s">
        <v>3018</v>
      </c>
      <c r="G2983" s="21">
        <v>8952</v>
      </c>
      <c r="H2983" s="21" t="s">
        <v>4613</v>
      </c>
    </row>
    <row r="2984" spans="1:8" x14ac:dyDescent="0.2">
      <c r="A2984" s="3">
        <v>6807</v>
      </c>
      <c r="B2984" s="3" t="s">
        <v>3207</v>
      </c>
      <c r="C2984" s="3" t="s">
        <v>3221</v>
      </c>
      <c r="D2984" s="3" t="s">
        <v>3018</v>
      </c>
      <c r="G2984" s="21">
        <v>8953</v>
      </c>
      <c r="H2984" s="21" t="s">
        <v>4613</v>
      </c>
    </row>
    <row r="2985" spans="1:8" x14ac:dyDescent="0.2">
      <c r="A2985" s="3">
        <v>6808</v>
      </c>
      <c r="B2985" s="3" t="s">
        <v>3222</v>
      </c>
      <c r="C2985" s="3" t="s">
        <v>3221</v>
      </c>
      <c r="D2985" s="3" t="s">
        <v>3018</v>
      </c>
      <c r="G2985" s="21">
        <v>8954</v>
      </c>
      <c r="H2985" s="21" t="s">
        <v>4612</v>
      </c>
    </row>
    <row r="2986" spans="1:8" x14ac:dyDescent="0.2">
      <c r="A2986" s="3">
        <v>6992</v>
      </c>
      <c r="B2986" s="3" t="s">
        <v>3223</v>
      </c>
      <c r="C2986" s="3" t="s">
        <v>3223</v>
      </c>
      <c r="D2986" s="3" t="s">
        <v>3018</v>
      </c>
      <c r="G2986" s="21">
        <v>8955</v>
      </c>
      <c r="H2986" s="21" t="s">
        <v>4612</v>
      </c>
    </row>
    <row r="2987" spans="1:8" x14ac:dyDescent="0.2">
      <c r="A2987" s="3">
        <v>6943</v>
      </c>
      <c r="B2987" s="3" t="s">
        <v>3224</v>
      </c>
      <c r="C2987" s="3" t="s">
        <v>3224</v>
      </c>
      <c r="D2987" s="3" t="s">
        <v>3018</v>
      </c>
      <c r="G2987" s="21">
        <v>8956</v>
      </c>
      <c r="H2987" s="21" t="s">
        <v>4612</v>
      </c>
    </row>
    <row r="2988" spans="1:8" x14ac:dyDescent="0.2">
      <c r="A2988" s="3">
        <v>6921</v>
      </c>
      <c r="B2988" s="3" t="s">
        <v>3225</v>
      </c>
      <c r="C2988" s="3" t="s">
        <v>3225</v>
      </c>
      <c r="D2988" s="3" t="s">
        <v>3018</v>
      </c>
      <c r="G2988" s="21">
        <v>8957</v>
      </c>
      <c r="H2988" s="21" t="s">
        <v>4612</v>
      </c>
    </row>
    <row r="2989" spans="1:8" x14ac:dyDescent="0.2">
      <c r="A2989" s="3">
        <v>6919</v>
      </c>
      <c r="B2989" s="3" t="s">
        <v>3226</v>
      </c>
      <c r="C2989" s="3" t="s">
        <v>3227</v>
      </c>
      <c r="D2989" s="3" t="s">
        <v>3018</v>
      </c>
      <c r="G2989" s="21">
        <v>8962</v>
      </c>
      <c r="H2989" s="21" t="s">
        <v>4613</v>
      </c>
    </row>
    <row r="2990" spans="1:8" x14ac:dyDescent="0.2">
      <c r="A2990" s="3">
        <v>6925</v>
      </c>
      <c r="B2990" s="3" t="s">
        <v>3228</v>
      </c>
      <c r="C2990" s="3" t="s">
        <v>3227</v>
      </c>
      <c r="D2990" s="3" t="s">
        <v>3018</v>
      </c>
      <c r="G2990" s="21">
        <v>8964</v>
      </c>
      <c r="H2990" s="21" t="s">
        <v>4613</v>
      </c>
    </row>
    <row r="2991" spans="1:8" x14ac:dyDescent="0.2">
      <c r="A2991" s="3">
        <v>6926</v>
      </c>
      <c r="B2991" s="3" t="s">
        <v>3229</v>
      </c>
      <c r="C2991" s="3" t="s">
        <v>3227</v>
      </c>
      <c r="D2991" s="3" t="s">
        <v>3018</v>
      </c>
      <c r="G2991" s="21">
        <v>8965</v>
      </c>
      <c r="H2991" s="21" t="s">
        <v>4611</v>
      </c>
    </row>
    <row r="2992" spans="1:8" x14ac:dyDescent="0.2">
      <c r="A2992" s="3">
        <v>6927</v>
      </c>
      <c r="B2992" s="3" t="s">
        <v>3230</v>
      </c>
      <c r="C2992" s="3" t="s">
        <v>3227</v>
      </c>
      <c r="D2992" s="3" t="s">
        <v>3018</v>
      </c>
      <c r="G2992" s="21">
        <v>8966</v>
      </c>
      <c r="H2992" s="21" t="s">
        <v>4613</v>
      </c>
    </row>
    <row r="2993" spans="1:8" x14ac:dyDescent="0.2">
      <c r="A2993" s="3">
        <v>6937</v>
      </c>
      <c r="B2993" s="3" t="s">
        <v>3231</v>
      </c>
      <c r="C2993" s="3" t="s">
        <v>3232</v>
      </c>
      <c r="D2993" s="3" t="s">
        <v>3018</v>
      </c>
      <c r="G2993" s="21">
        <v>8967</v>
      </c>
      <c r="H2993" s="21" t="s">
        <v>4613</v>
      </c>
    </row>
    <row r="2994" spans="1:8" x14ac:dyDescent="0.2">
      <c r="A2994" s="3">
        <v>6938</v>
      </c>
      <c r="B2994" s="3" t="s">
        <v>3233</v>
      </c>
      <c r="C2994" s="3" t="s">
        <v>3232</v>
      </c>
      <c r="D2994" s="3" t="s">
        <v>3018</v>
      </c>
      <c r="G2994" s="21">
        <v>9000</v>
      </c>
      <c r="H2994" s="21" t="s">
        <v>4630</v>
      </c>
    </row>
    <row r="2995" spans="1:8" x14ac:dyDescent="0.2">
      <c r="A2995" s="3">
        <v>6938</v>
      </c>
      <c r="B2995" s="3" t="s">
        <v>3234</v>
      </c>
      <c r="C2995" s="3" t="s">
        <v>3232</v>
      </c>
      <c r="D2995" s="3" t="s">
        <v>3018</v>
      </c>
      <c r="G2995" s="21">
        <v>9008</v>
      </c>
      <c r="H2995" s="21" t="s">
        <v>4630</v>
      </c>
    </row>
    <row r="2996" spans="1:8" x14ac:dyDescent="0.2">
      <c r="A2996" s="3">
        <v>6939</v>
      </c>
      <c r="B2996" s="3" t="s">
        <v>3235</v>
      </c>
      <c r="C2996" s="3" t="s">
        <v>3232</v>
      </c>
      <c r="D2996" s="3" t="s">
        <v>3018</v>
      </c>
      <c r="G2996" s="21">
        <v>9010</v>
      </c>
      <c r="H2996" s="21" t="s">
        <v>4630</v>
      </c>
    </row>
    <row r="2997" spans="1:8" x14ac:dyDescent="0.2">
      <c r="A2997" s="3">
        <v>6939</v>
      </c>
      <c r="B2997" s="3" t="s">
        <v>3236</v>
      </c>
      <c r="C2997" s="3" t="s">
        <v>3232</v>
      </c>
      <c r="D2997" s="3" t="s">
        <v>3018</v>
      </c>
      <c r="G2997" s="21">
        <v>9011</v>
      </c>
      <c r="H2997" s="21" t="s">
        <v>4630</v>
      </c>
    </row>
    <row r="2998" spans="1:8" x14ac:dyDescent="0.2">
      <c r="A2998" s="3">
        <v>6802</v>
      </c>
      <c r="B2998" s="3" t="s">
        <v>3237</v>
      </c>
      <c r="C2998" s="3" t="s">
        <v>3238</v>
      </c>
      <c r="D2998" s="3" t="s">
        <v>3018</v>
      </c>
      <c r="G2998" s="21">
        <v>9012</v>
      </c>
      <c r="H2998" s="21" t="s">
        <v>4630</v>
      </c>
    </row>
    <row r="2999" spans="1:8" x14ac:dyDescent="0.2">
      <c r="A2999" s="3">
        <v>6803</v>
      </c>
      <c r="B2999" s="3" t="s">
        <v>3239</v>
      </c>
      <c r="C2999" s="3" t="s">
        <v>3238</v>
      </c>
      <c r="D2999" s="3" t="s">
        <v>3018</v>
      </c>
      <c r="G2999" s="21">
        <v>9014</v>
      </c>
      <c r="H2999" s="21" t="s">
        <v>4630</v>
      </c>
    </row>
    <row r="3000" spans="1:8" x14ac:dyDescent="0.2">
      <c r="A3000" s="3">
        <v>6804</v>
      </c>
      <c r="B3000" s="3" t="s">
        <v>3240</v>
      </c>
      <c r="C3000" s="3" t="s">
        <v>3238</v>
      </c>
      <c r="D3000" s="3" t="s">
        <v>3018</v>
      </c>
      <c r="G3000" s="21">
        <v>9015</v>
      </c>
      <c r="H3000" s="21" t="s">
        <v>4630</v>
      </c>
    </row>
    <row r="3001" spans="1:8" x14ac:dyDescent="0.2">
      <c r="A3001" s="3">
        <v>6806</v>
      </c>
      <c r="B3001" s="3" t="s">
        <v>3241</v>
      </c>
      <c r="C3001" s="3" t="s">
        <v>3238</v>
      </c>
      <c r="D3001" s="3" t="s">
        <v>3018</v>
      </c>
      <c r="G3001" s="21">
        <v>9016</v>
      </c>
      <c r="H3001" s="21" t="s">
        <v>4630</v>
      </c>
    </row>
    <row r="3002" spans="1:8" x14ac:dyDescent="0.2">
      <c r="A3002" s="3">
        <v>6809</v>
      </c>
      <c r="B3002" s="3" t="s">
        <v>3242</v>
      </c>
      <c r="C3002" s="3" t="s">
        <v>3238</v>
      </c>
      <c r="D3002" s="3" t="s">
        <v>3018</v>
      </c>
      <c r="G3002" s="21">
        <v>9030</v>
      </c>
      <c r="H3002" s="21" t="s">
        <v>4630</v>
      </c>
    </row>
    <row r="3003" spans="1:8" x14ac:dyDescent="0.2">
      <c r="A3003" s="3">
        <v>6980</v>
      </c>
      <c r="B3003" s="3" t="s">
        <v>3243</v>
      </c>
      <c r="C3003" s="3" t="s">
        <v>3244</v>
      </c>
      <c r="D3003" s="3" t="s">
        <v>3018</v>
      </c>
      <c r="G3003" s="21">
        <v>9032</v>
      </c>
      <c r="H3003" s="21" t="s">
        <v>4630</v>
      </c>
    </row>
    <row r="3004" spans="1:8" x14ac:dyDescent="0.2">
      <c r="A3004" s="3">
        <v>6988</v>
      </c>
      <c r="B3004" s="3" t="s">
        <v>3245</v>
      </c>
      <c r="C3004" s="3" t="s">
        <v>3244</v>
      </c>
      <c r="D3004" s="3" t="s">
        <v>3018</v>
      </c>
      <c r="G3004" s="21">
        <v>9033</v>
      </c>
      <c r="H3004" s="21" t="s">
        <v>4630</v>
      </c>
    </row>
    <row r="3005" spans="1:8" x14ac:dyDescent="0.2">
      <c r="A3005" s="3">
        <v>6989</v>
      </c>
      <c r="B3005" s="3" t="s">
        <v>3246</v>
      </c>
      <c r="C3005" s="3" t="s">
        <v>3244</v>
      </c>
      <c r="D3005" s="3" t="s">
        <v>3018</v>
      </c>
      <c r="G3005" s="21">
        <v>9034</v>
      </c>
      <c r="H3005" s="21" t="s">
        <v>4630</v>
      </c>
    </row>
    <row r="3006" spans="1:8" x14ac:dyDescent="0.2">
      <c r="A3006" s="3">
        <v>6995</v>
      </c>
      <c r="B3006" s="3" t="s">
        <v>3247</v>
      </c>
      <c r="C3006" s="3" t="s">
        <v>3244</v>
      </c>
      <c r="D3006" s="3" t="s">
        <v>3018</v>
      </c>
      <c r="G3006" s="21">
        <v>9035</v>
      </c>
      <c r="H3006" s="21" t="s">
        <v>4630</v>
      </c>
    </row>
    <row r="3007" spans="1:8" x14ac:dyDescent="0.2">
      <c r="A3007" s="3">
        <v>6997</v>
      </c>
      <c r="B3007" s="3" t="s">
        <v>3248</v>
      </c>
      <c r="C3007" s="3" t="s">
        <v>3244</v>
      </c>
      <c r="D3007" s="3" t="s">
        <v>3018</v>
      </c>
      <c r="G3007" s="21">
        <v>9036</v>
      </c>
      <c r="H3007" s="21" t="s">
        <v>4630</v>
      </c>
    </row>
    <row r="3008" spans="1:8" x14ac:dyDescent="0.2">
      <c r="A3008" s="3">
        <v>6998</v>
      </c>
      <c r="B3008" s="3" t="s">
        <v>3249</v>
      </c>
      <c r="C3008" s="3" t="s">
        <v>3244</v>
      </c>
      <c r="D3008" s="3" t="s">
        <v>3018</v>
      </c>
      <c r="G3008" s="21">
        <v>9037</v>
      </c>
      <c r="H3008" s="21" t="s">
        <v>4630</v>
      </c>
    </row>
    <row r="3009" spans="1:8" x14ac:dyDescent="0.2">
      <c r="A3009" s="3">
        <v>6817</v>
      </c>
      <c r="B3009" s="3" t="s">
        <v>3250</v>
      </c>
      <c r="C3009" s="3" t="s">
        <v>3251</v>
      </c>
      <c r="D3009" s="3" t="s">
        <v>3018</v>
      </c>
      <c r="G3009" s="21">
        <v>9038</v>
      </c>
      <c r="H3009" s="21" t="s">
        <v>4630</v>
      </c>
    </row>
    <row r="3010" spans="1:8" x14ac:dyDescent="0.2">
      <c r="A3010" s="3">
        <v>6818</v>
      </c>
      <c r="B3010" s="3" t="s">
        <v>3252</v>
      </c>
      <c r="C3010" s="3" t="s">
        <v>3251</v>
      </c>
      <c r="D3010" s="3" t="s">
        <v>3018</v>
      </c>
      <c r="G3010" s="21">
        <v>9042</v>
      </c>
      <c r="H3010" s="21" t="s">
        <v>4630</v>
      </c>
    </row>
    <row r="3011" spans="1:8" x14ac:dyDescent="0.2">
      <c r="A3011" s="3">
        <v>6821</v>
      </c>
      <c r="B3011" s="3" t="s">
        <v>3253</v>
      </c>
      <c r="C3011" s="3" t="s">
        <v>3251</v>
      </c>
      <c r="D3011" s="3" t="s">
        <v>3018</v>
      </c>
      <c r="G3011" s="21">
        <v>9043</v>
      </c>
      <c r="H3011" s="21" t="s">
        <v>4630</v>
      </c>
    </row>
    <row r="3012" spans="1:8" x14ac:dyDescent="0.2">
      <c r="A3012" s="3">
        <v>6825</v>
      </c>
      <c r="B3012" s="3" t="s">
        <v>3254</v>
      </c>
      <c r="C3012" s="3" t="s">
        <v>3251</v>
      </c>
      <c r="D3012" s="3" t="s">
        <v>3018</v>
      </c>
      <c r="G3012" s="21">
        <v>9044</v>
      </c>
      <c r="H3012" s="21" t="s">
        <v>4630</v>
      </c>
    </row>
    <row r="3013" spans="1:8" x14ac:dyDescent="0.2">
      <c r="A3013" s="3">
        <v>6828</v>
      </c>
      <c r="B3013" s="3" t="s">
        <v>3255</v>
      </c>
      <c r="C3013" s="3" t="s">
        <v>3255</v>
      </c>
      <c r="D3013" s="3" t="s">
        <v>3018</v>
      </c>
      <c r="G3013" s="21">
        <v>9050</v>
      </c>
      <c r="H3013" s="21" t="s">
        <v>4630</v>
      </c>
    </row>
    <row r="3014" spans="1:8" x14ac:dyDescent="0.2">
      <c r="A3014" s="3">
        <v>6873</v>
      </c>
      <c r="B3014" s="3" t="s">
        <v>3256</v>
      </c>
      <c r="C3014" s="3" t="s">
        <v>3257</v>
      </c>
      <c r="D3014" s="3" t="s">
        <v>3018</v>
      </c>
      <c r="G3014" s="21">
        <v>9052</v>
      </c>
      <c r="H3014" s="21" t="s">
        <v>4630</v>
      </c>
    </row>
    <row r="3015" spans="1:8" x14ac:dyDescent="0.2">
      <c r="A3015" s="3">
        <v>6874</v>
      </c>
      <c r="B3015" s="3" t="s">
        <v>3257</v>
      </c>
      <c r="C3015" s="3" t="s">
        <v>3257</v>
      </c>
      <c r="D3015" s="3" t="s">
        <v>3018</v>
      </c>
      <c r="G3015" s="21">
        <v>9053</v>
      </c>
      <c r="H3015" s="21" t="s">
        <v>4630</v>
      </c>
    </row>
    <row r="3016" spans="1:8" x14ac:dyDescent="0.2">
      <c r="A3016" s="3">
        <v>6875</v>
      </c>
      <c r="B3016" s="3" t="s">
        <v>3258</v>
      </c>
      <c r="C3016" s="3" t="s">
        <v>3257</v>
      </c>
      <c r="D3016" s="3" t="s">
        <v>3018</v>
      </c>
      <c r="G3016" s="21">
        <v>9054</v>
      </c>
      <c r="H3016" s="21" t="s">
        <v>4630</v>
      </c>
    </row>
    <row r="3017" spans="1:8" x14ac:dyDescent="0.2">
      <c r="A3017" s="3">
        <v>6875</v>
      </c>
      <c r="B3017" s="3" t="s">
        <v>3259</v>
      </c>
      <c r="C3017" s="3" t="s">
        <v>3257</v>
      </c>
      <c r="D3017" s="3" t="s">
        <v>3018</v>
      </c>
      <c r="G3017" s="21">
        <v>9055</v>
      </c>
      <c r="H3017" s="21" t="s">
        <v>4630</v>
      </c>
    </row>
    <row r="3018" spans="1:8" x14ac:dyDescent="0.2">
      <c r="A3018" s="3">
        <v>6875</v>
      </c>
      <c r="B3018" s="3" t="s">
        <v>3260</v>
      </c>
      <c r="C3018" s="3" t="s">
        <v>3257</v>
      </c>
      <c r="D3018" s="3" t="s">
        <v>3018</v>
      </c>
      <c r="G3018" s="21">
        <v>9056</v>
      </c>
      <c r="H3018" s="21" t="s">
        <v>4630</v>
      </c>
    </row>
    <row r="3019" spans="1:8" x14ac:dyDescent="0.2">
      <c r="A3019" s="3">
        <v>6830</v>
      </c>
      <c r="B3019" s="3" t="s">
        <v>3261</v>
      </c>
      <c r="C3019" s="3" t="s">
        <v>3261</v>
      </c>
      <c r="D3019" s="3" t="s">
        <v>3018</v>
      </c>
      <c r="G3019" s="21">
        <v>9057</v>
      </c>
      <c r="H3019" s="21" t="s">
        <v>4630</v>
      </c>
    </row>
    <row r="3020" spans="1:8" x14ac:dyDescent="0.2">
      <c r="A3020" s="3">
        <v>6832</v>
      </c>
      <c r="B3020" s="3" t="s">
        <v>3262</v>
      </c>
      <c r="C3020" s="3" t="s">
        <v>3261</v>
      </c>
      <c r="D3020" s="3" t="s">
        <v>3018</v>
      </c>
      <c r="G3020" s="21">
        <v>9058</v>
      </c>
      <c r="H3020" s="21" t="s">
        <v>4630</v>
      </c>
    </row>
    <row r="3021" spans="1:8" x14ac:dyDescent="0.2">
      <c r="A3021" s="3">
        <v>6832</v>
      </c>
      <c r="B3021" s="3" t="s">
        <v>3263</v>
      </c>
      <c r="C3021" s="3" t="s">
        <v>3261</v>
      </c>
      <c r="D3021" s="3" t="s">
        <v>3018</v>
      </c>
      <c r="G3021" s="21">
        <v>9062</v>
      </c>
      <c r="H3021" s="21" t="s">
        <v>4630</v>
      </c>
    </row>
    <row r="3022" spans="1:8" x14ac:dyDescent="0.2">
      <c r="A3022" s="3">
        <v>6877</v>
      </c>
      <c r="B3022" s="3" t="s">
        <v>3264</v>
      </c>
      <c r="C3022" s="3" t="s">
        <v>3264</v>
      </c>
      <c r="D3022" s="3" t="s">
        <v>3018</v>
      </c>
      <c r="G3022" s="21">
        <v>9063</v>
      </c>
      <c r="H3022" s="21" t="s">
        <v>4630</v>
      </c>
    </row>
    <row r="3023" spans="1:8" x14ac:dyDescent="0.2">
      <c r="A3023" s="3">
        <v>6825</v>
      </c>
      <c r="B3023" s="3" t="s">
        <v>3254</v>
      </c>
      <c r="C3023" s="3" t="s">
        <v>3265</v>
      </c>
      <c r="D3023" s="3" t="s">
        <v>3018</v>
      </c>
      <c r="G3023" s="21">
        <v>9064</v>
      </c>
      <c r="H3023" s="21" t="s">
        <v>4630</v>
      </c>
    </row>
    <row r="3024" spans="1:8" x14ac:dyDescent="0.2">
      <c r="A3024" s="3">
        <v>6850</v>
      </c>
      <c r="B3024" s="3" t="s">
        <v>3265</v>
      </c>
      <c r="C3024" s="3" t="s">
        <v>3265</v>
      </c>
      <c r="D3024" s="3" t="s">
        <v>3018</v>
      </c>
      <c r="G3024" s="21">
        <v>9100</v>
      </c>
      <c r="H3024" s="21" t="s">
        <v>4630</v>
      </c>
    </row>
    <row r="3025" spans="1:8" x14ac:dyDescent="0.2">
      <c r="A3025" s="3">
        <v>6852</v>
      </c>
      <c r="B3025" s="3" t="s">
        <v>3266</v>
      </c>
      <c r="C3025" s="3" t="s">
        <v>3265</v>
      </c>
      <c r="D3025" s="3" t="s">
        <v>3018</v>
      </c>
      <c r="G3025" s="21">
        <v>9103</v>
      </c>
      <c r="H3025" s="21" t="s">
        <v>4630</v>
      </c>
    </row>
    <row r="3026" spans="1:8" x14ac:dyDescent="0.2">
      <c r="A3026" s="3">
        <v>6853</v>
      </c>
      <c r="B3026" s="3" t="s">
        <v>3267</v>
      </c>
      <c r="C3026" s="3" t="s">
        <v>3265</v>
      </c>
      <c r="D3026" s="3" t="s">
        <v>3018</v>
      </c>
      <c r="G3026" s="21">
        <v>9104</v>
      </c>
      <c r="H3026" s="21" t="s">
        <v>4630</v>
      </c>
    </row>
    <row r="3027" spans="1:8" x14ac:dyDescent="0.2">
      <c r="A3027" s="3">
        <v>6862</v>
      </c>
      <c r="B3027" s="3" t="s">
        <v>3268</v>
      </c>
      <c r="C3027" s="3" t="s">
        <v>3265</v>
      </c>
      <c r="D3027" s="3" t="s">
        <v>3018</v>
      </c>
      <c r="G3027" s="21">
        <v>9105</v>
      </c>
      <c r="H3027" s="21" t="s">
        <v>4630</v>
      </c>
    </row>
    <row r="3028" spans="1:8" x14ac:dyDescent="0.2">
      <c r="A3028" s="3">
        <v>6863</v>
      </c>
      <c r="B3028" s="3" t="s">
        <v>3269</v>
      </c>
      <c r="C3028" s="3" t="s">
        <v>3265</v>
      </c>
      <c r="D3028" s="3" t="s">
        <v>3018</v>
      </c>
      <c r="G3028" s="21">
        <v>9107</v>
      </c>
      <c r="H3028" s="21" t="s">
        <v>4630</v>
      </c>
    </row>
    <row r="3029" spans="1:8" x14ac:dyDescent="0.2">
      <c r="A3029" s="3">
        <v>6864</v>
      </c>
      <c r="B3029" s="3" t="s">
        <v>3270</v>
      </c>
      <c r="C3029" s="3" t="s">
        <v>3265</v>
      </c>
      <c r="D3029" s="3" t="s">
        <v>3018</v>
      </c>
      <c r="G3029" s="21">
        <v>9108</v>
      </c>
      <c r="H3029" s="21" t="s">
        <v>4630</v>
      </c>
    </row>
    <row r="3030" spans="1:8" x14ac:dyDescent="0.2">
      <c r="A3030" s="3">
        <v>6865</v>
      </c>
      <c r="B3030" s="3" t="s">
        <v>3271</v>
      </c>
      <c r="C3030" s="3" t="s">
        <v>3265</v>
      </c>
      <c r="D3030" s="3" t="s">
        <v>3018</v>
      </c>
      <c r="G3030" s="21">
        <v>9112</v>
      </c>
      <c r="H3030" s="21" t="s">
        <v>4630</v>
      </c>
    </row>
    <row r="3031" spans="1:8" x14ac:dyDescent="0.2">
      <c r="A3031" s="3">
        <v>6866</v>
      </c>
      <c r="B3031" s="3" t="s">
        <v>3272</v>
      </c>
      <c r="C3031" s="3" t="s">
        <v>3265</v>
      </c>
      <c r="D3031" s="3" t="s">
        <v>3018</v>
      </c>
      <c r="G3031" s="21">
        <v>9113</v>
      </c>
      <c r="H3031" s="21" t="s">
        <v>4630</v>
      </c>
    </row>
    <row r="3032" spans="1:8" x14ac:dyDescent="0.2">
      <c r="A3032" s="3">
        <v>6872</v>
      </c>
      <c r="B3032" s="3" t="s">
        <v>3273</v>
      </c>
      <c r="C3032" s="3" t="s">
        <v>3265</v>
      </c>
      <c r="D3032" s="3" t="s">
        <v>3018</v>
      </c>
      <c r="G3032" s="21">
        <v>9114</v>
      </c>
      <c r="H3032" s="21" t="s">
        <v>4630</v>
      </c>
    </row>
    <row r="3033" spans="1:8" x14ac:dyDescent="0.2">
      <c r="A3033" s="3">
        <v>6872</v>
      </c>
      <c r="B3033" s="3" t="s">
        <v>3274</v>
      </c>
      <c r="C3033" s="3" t="s">
        <v>3265</v>
      </c>
      <c r="D3033" s="3" t="s">
        <v>3018</v>
      </c>
      <c r="G3033" s="21">
        <v>9115</v>
      </c>
      <c r="H3033" s="21" t="s">
        <v>4630</v>
      </c>
    </row>
    <row r="3034" spans="1:8" x14ac:dyDescent="0.2">
      <c r="A3034" s="3">
        <v>6834</v>
      </c>
      <c r="B3034" s="3" t="s">
        <v>3275</v>
      </c>
      <c r="C3034" s="3" t="s">
        <v>3275</v>
      </c>
      <c r="D3034" s="3" t="s">
        <v>3018</v>
      </c>
      <c r="G3034" s="21">
        <v>9116</v>
      </c>
      <c r="H3034" s="21" t="s">
        <v>4630</v>
      </c>
    </row>
    <row r="3035" spans="1:8" x14ac:dyDescent="0.2">
      <c r="A3035" s="3">
        <v>6883</v>
      </c>
      <c r="B3035" s="3" t="s">
        <v>3276</v>
      </c>
      <c r="C3035" s="3" t="s">
        <v>3276</v>
      </c>
      <c r="D3035" s="3" t="s">
        <v>3018</v>
      </c>
      <c r="G3035" s="21">
        <v>9122</v>
      </c>
      <c r="H3035" s="21" t="s">
        <v>4630</v>
      </c>
    </row>
    <row r="3036" spans="1:8" x14ac:dyDescent="0.2">
      <c r="A3036" s="3">
        <v>6826</v>
      </c>
      <c r="B3036" s="3" t="s">
        <v>3277</v>
      </c>
      <c r="C3036" s="3" t="s">
        <v>3277</v>
      </c>
      <c r="D3036" s="3" t="s">
        <v>3018</v>
      </c>
      <c r="G3036" s="21">
        <v>9123</v>
      </c>
      <c r="H3036" s="21" t="s">
        <v>4630</v>
      </c>
    </row>
    <row r="3037" spans="1:8" x14ac:dyDescent="0.2">
      <c r="A3037" s="3">
        <v>6854</v>
      </c>
      <c r="B3037" s="3" t="s">
        <v>3278</v>
      </c>
      <c r="C3037" s="3" t="s">
        <v>3279</v>
      </c>
      <c r="D3037" s="3" t="s">
        <v>3018</v>
      </c>
      <c r="G3037" s="21">
        <v>9125</v>
      </c>
      <c r="H3037" s="21" t="s">
        <v>4630</v>
      </c>
    </row>
    <row r="3038" spans="1:8" x14ac:dyDescent="0.2">
      <c r="A3038" s="3">
        <v>6855</v>
      </c>
      <c r="B3038" s="3" t="s">
        <v>3279</v>
      </c>
      <c r="C3038" s="3" t="s">
        <v>3279</v>
      </c>
      <c r="D3038" s="3" t="s">
        <v>3018</v>
      </c>
      <c r="G3038" s="21">
        <v>9126</v>
      </c>
      <c r="H3038" s="21" t="s">
        <v>4630</v>
      </c>
    </row>
    <row r="3039" spans="1:8" x14ac:dyDescent="0.2">
      <c r="A3039" s="3">
        <v>6833</v>
      </c>
      <c r="B3039" s="3" t="s">
        <v>3280</v>
      </c>
      <c r="C3039" s="3" t="s">
        <v>3280</v>
      </c>
      <c r="D3039" s="3" t="s">
        <v>3018</v>
      </c>
      <c r="G3039" s="21">
        <v>9127</v>
      </c>
      <c r="H3039" s="21" t="s">
        <v>4630</v>
      </c>
    </row>
    <row r="3040" spans="1:8" x14ac:dyDescent="0.2">
      <c r="A3040" s="3">
        <v>6835</v>
      </c>
      <c r="B3040" s="3" t="s">
        <v>3281</v>
      </c>
      <c r="C3040" s="3" t="s">
        <v>3282</v>
      </c>
      <c r="D3040" s="3" t="s">
        <v>3018</v>
      </c>
      <c r="G3040" s="21">
        <v>9200</v>
      </c>
      <c r="H3040" s="21" t="s">
        <v>4630</v>
      </c>
    </row>
    <row r="3041" spans="1:8" x14ac:dyDescent="0.2">
      <c r="A3041" s="3">
        <v>6837</v>
      </c>
      <c r="B3041" s="3" t="s">
        <v>3283</v>
      </c>
      <c r="C3041" s="3" t="s">
        <v>3282</v>
      </c>
      <c r="D3041" s="3" t="s">
        <v>3018</v>
      </c>
      <c r="G3041" s="21">
        <v>9203</v>
      </c>
      <c r="H3041" s="21" t="s">
        <v>4629</v>
      </c>
    </row>
    <row r="3042" spans="1:8" x14ac:dyDescent="0.2">
      <c r="A3042" s="3">
        <v>6837</v>
      </c>
      <c r="B3042" s="3" t="s">
        <v>3284</v>
      </c>
      <c r="C3042" s="3" t="s">
        <v>3282</v>
      </c>
      <c r="D3042" s="3" t="s">
        <v>3018</v>
      </c>
      <c r="G3042" s="21">
        <v>9204</v>
      </c>
      <c r="H3042" s="21" t="s">
        <v>4630</v>
      </c>
    </row>
    <row r="3043" spans="1:8" x14ac:dyDescent="0.2">
      <c r="A3043" s="3">
        <v>6838</v>
      </c>
      <c r="B3043" s="3" t="s">
        <v>3285</v>
      </c>
      <c r="C3043" s="3" t="s">
        <v>3282</v>
      </c>
      <c r="D3043" s="3" t="s">
        <v>3018</v>
      </c>
      <c r="G3043" s="21">
        <v>9205</v>
      </c>
      <c r="H3043" s="21" t="s">
        <v>4629</v>
      </c>
    </row>
    <row r="3044" spans="1:8" x14ac:dyDescent="0.2">
      <c r="A3044" s="3">
        <v>6838</v>
      </c>
      <c r="B3044" s="3" t="s">
        <v>3286</v>
      </c>
      <c r="C3044" s="3" t="s">
        <v>3282</v>
      </c>
      <c r="D3044" s="3" t="s">
        <v>3018</v>
      </c>
      <c r="G3044" s="21">
        <v>9212</v>
      </c>
      <c r="H3044" s="21" t="s">
        <v>4630</v>
      </c>
    </row>
    <row r="3045" spans="1:8" x14ac:dyDescent="0.2">
      <c r="A3045" s="3">
        <v>6839</v>
      </c>
      <c r="B3045" s="3" t="s">
        <v>3287</v>
      </c>
      <c r="C3045" s="3" t="s">
        <v>3282</v>
      </c>
      <c r="D3045" s="3" t="s">
        <v>3018</v>
      </c>
      <c r="G3045" s="21">
        <v>9213</v>
      </c>
      <c r="H3045" s="21" t="s">
        <v>4629</v>
      </c>
    </row>
    <row r="3046" spans="1:8" x14ac:dyDescent="0.2">
      <c r="A3046" s="3">
        <v>6710</v>
      </c>
      <c r="B3046" s="3" t="s">
        <v>3288</v>
      </c>
      <c r="C3046" s="3" t="s">
        <v>3288</v>
      </c>
      <c r="D3046" s="3" t="s">
        <v>3018</v>
      </c>
      <c r="G3046" s="21">
        <v>9214</v>
      </c>
      <c r="H3046" s="21" t="s">
        <v>4629</v>
      </c>
    </row>
    <row r="3047" spans="1:8" x14ac:dyDescent="0.2">
      <c r="A3047" s="3">
        <v>6526</v>
      </c>
      <c r="B3047" s="3" t="s">
        <v>3289</v>
      </c>
      <c r="C3047" s="3" t="s">
        <v>3290</v>
      </c>
      <c r="D3047" s="3" t="s">
        <v>3018</v>
      </c>
      <c r="G3047" s="21">
        <v>9215</v>
      </c>
      <c r="H3047" s="21" t="s">
        <v>4629</v>
      </c>
    </row>
    <row r="3048" spans="1:8" x14ac:dyDescent="0.2">
      <c r="A3048" s="3">
        <v>6527</v>
      </c>
      <c r="B3048" s="3" t="s">
        <v>3291</v>
      </c>
      <c r="C3048" s="3" t="s">
        <v>3290</v>
      </c>
      <c r="D3048" s="3" t="s">
        <v>3018</v>
      </c>
      <c r="G3048" s="21">
        <v>9216</v>
      </c>
      <c r="H3048" s="21" t="s">
        <v>4629</v>
      </c>
    </row>
    <row r="3049" spans="1:8" x14ac:dyDescent="0.2">
      <c r="A3049" s="3">
        <v>6703</v>
      </c>
      <c r="B3049" s="3" t="s">
        <v>3292</v>
      </c>
      <c r="C3049" s="3" t="s">
        <v>3290</v>
      </c>
      <c r="D3049" s="3" t="s">
        <v>3018</v>
      </c>
      <c r="G3049" s="21">
        <v>9217</v>
      </c>
      <c r="H3049" s="21" t="s">
        <v>4629</v>
      </c>
    </row>
    <row r="3050" spans="1:8" x14ac:dyDescent="0.2">
      <c r="A3050" s="3">
        <v>6705</v>
      </c>
      <c r="B3050" s="3" t="s">
        <v>3293</v>
      </c>
      <c r="C3050" s="3" t="s">
        <v>3290</v>
      </c>
      <c r="D3050" s="3" t="s">
        <v>3018</v>
      </c>
      <c r="G3050" s="21">
        <v>9220</v>
      </c>
      <c r="H3050" s="21" t="s">
        <v>4629</v>
      </c>
    </row>
    <row r="3051" spans="1:8" x14ac:dyDescent="0.2">
      <c r="A3051" s="3">
        <v>6707</v>
      </c>
      <c r="B3051" s="3" t="s">
        <v>3294</v>
      </c>
      <c r="C3051" s="3" t="s">
        <v>3290</v>
      </c>
      <c r="D3051" s="3" t="s">
        <v>3018</v>
      </c>
      <c r="G3051" s="21">
        <v>9223</v>
      </c>
      <c r="H3051" s="21" t="s">
        <v>4629</v>
      </c>
    </row>
    <row r="3052" spans="1:8" x14ac:dyDescent="0.2">
      <c r="A3052" s="3">
        <v>6685</v>
      </c>
      <c r="B3052" s="3" t="s">
        <v>3295</v>
      </c>
      <c r="C3052" s="3" t="s">
        <v>3295</v>
      </c>
      <c r="D3052" s="3" t="s">
        <v>3018</v>
      </c>
      <c r="G3052" s="21">
        <v>9225</v>
      </c>
      <c r="H3052" s="21" t="s">
        <v>4629</v>
      </c>
    </row>
    <row r="3053" spans="1:8" x14ac:dyDescent="0.2">
      <c r="A3053" s="3">
        <v>6683</v>
      </c>
      <c r="B3053" s="3" t="s">
        <v>3296</v>
      </c>
      <c r="C3053" s="3" t="s">
        <v>3297</v>
      </c>
      <c r="D3053" s="3" t="s">
        <v>3018</v>
      </c>
      <c r="G3053" s="21">
        <v>9230</v>
      </c>
      <c r="H3053" s="21" t="s">
        <v>4629</v>
      </c>
    </row>
    <row r="3054" spans="1:8" x14ac:dyDescent="0.2">
      <c r="A3054" s="3">
        <v>6684</v>
      </c>
      <c r="B3054" s="3" t="s">
        <v>3297</v>
      </c>
      <c r="C3054" s="3" t="s">
        <v>3297</v>
      </c>
      <c r="D3054" s="3" t="s">
        <v>3018</v>
      </c>
      <c r="G3054" s="21">
        <v>9231</v>
      </c>
      <c r="H3054" s="21" t="s">
        <v>4630</v>
      </c>
    </row>
    <row r="3055" spans="1:8" x14ac:dyDescent="0.2">
      <c r="A3055" s="3">
        <v>6684</v>
      </c>
      <c r="B3055" s="3" t="s">
        <v>3298</v>
      </c>
      <c r="C3055" s="3" t="s">
        <v>3297</v>
      </c>
      <c r="D3055" s="3" t="s">
        <v>3018</v>
      </c>
      <c r="G3055" s="21">
        <v>9240</v>
      </c>
      <c r="H3055" s="21" t="s">
        <v>4629</v>
      </c>
    </row>
    <row r="3056" spans="1:8" x14ac:dyDescent="0.2">
      <c r="A3056" s="3">
        <v>6683</v>
      </c>
      <c r="B3056" s="3" t="s">
        <v>3299</v>
      </c>
      <c r="C3056" s="3" t="s">
        <v>3299</v>
      </c>
      <c r="D3056" s="3" t="s">
        <v>3018</v>
      </c>
      <c r="G3056" s="21">
        <v>9242</v>
      </c>
      <c r="H3056" s="21" t="s">
        <v>4629</v>
      </c>
    </row>
    <row r="3057" spans="1:8" x14ac:dyDescent="0.2">
      <c r="A3057" s="3">
        <v>6675</v>
      </c>
      <c r="B3057" s="3" t="s">
        <v>3300</v>
      </c>
      <c r="C3057" s="3" t="s">
        <v>3300</v>
      </c>
      <c r="D3057" s="3" t="s">
        <v>3018</v>
      </c>
      <c r="G3057" s="21">
        <v>9243</v>
      </c>
      <c r="H3057" s="21" t="s">
        <v>4629</v>
      </c>
    </row>
    <row r="3058" spans="1:8" x14ac:dyDescent="0.2">
      <c r="A3058" s="3">
        <v>6676</v>
      </c>
      <c r="B3058" s="3" t="s">
        <v>3301</v>
      </c>
      <c r="C3058" s="3" t="s">
        <v>3300</v>
      </c>
      <c r="D3058" s="3" t="s">
        <v>3018</v>
      </c>
      <c r="G3058" s="21">
        <v>9244</v>
      </c>
      <c r="H3058" s="21" t="s">
        <v>4629</v>
      </c>
    </row>
    <row r="3059" spans="1:8" x14ac:dyDescent="0.2">
      <c r="A3059" s="3">
        <v>6690</v>
      </c>
      <c r="B3059" s="3" t="s">
        <v>3302</v>
      </c>
      <c r="C3059" s="3" t="s">
        <v>3300</v>
      </c>
      <c r="D3059" s="3" t="s">
        <v>3018</v>
      </c>
      <c r="G3059" s="21">
        <v>9245</v>
      </c>
      <c r="H3059" s="21" t="s">
        <v>4629</v>
      </c>
    </row>
    <row r="3060" spans="1:8" x14ac:dyDescent="0.2">
      <c r="A3060" s="3">
        <v>6690</v>
      </c>
      <c r="B3060" s="3" t="s">
        <v>3303</v>
      </c>
      <c r="C3060" s="3" t="s">
        <v>3300</v>
      </c>
      <c r="D3060" s="3" t="s">
        <v>3018</v>
      </c>
      <c r="G3060" s="21">
        <v>9246</v>
      </c>
      <c r="H3060" s="21" t="s">
        <v>4629</v>
      </c>
    </row>
    <row r="3061" spans="1:8" x14ac:dyDescent="0.2">
      <c r="A3061" s="3">
        <v>6682</v>
      </c>
      <c r="B3061" s="3" t="s">
        <v>3304</v>
      </c>
      <c r="C3061" s="3" t="s">
        <v>3304</v>
      </c>
      <c r="D3061" s="3" t="s">
        <v>3018</v>
      </c>
      <c r="G3061" s="21">
        <v>9247</v>
      </c>
      <c r="H3061" s="21" t="s">
        <v>4629</v>
      </c>
    </row>
    <row r="3062" spans="1:8" x14ac:dyDescent="0.2">
      <c r="A3062" s="3">
        <v>6673</v>
      </c>
      <c r="B3062" s="3" t="s">
        <v>3305</v>
      </c>
      <c r="C3062" s="3" t="s">
        <v>3305</v>
      </c>
      <c r="D3062" s="3" t="s">
        <v>3018</v>
      </c>
      <c r="G3062" s="21">
        <v>9248</v>
      </c>
      <c r="H3062" s="21" t="s">
        <v>4629</v>
      </c>
    </row>
    <row r="3063" spans="1:8" x14ac:dyDescent="0.2">
      <c r="A3063" s="3">
        <v>6674</v>
      </c>
      <c r="B3063" s="3" t="s">
        <v>3306</v>
      </c>
      <c r="C3063" s="3" t="s">
        <v>3305</v>
      </c>
      <c r="D3063" s="3" t="s">
        <v>3018</v>
      </c>
      <c r="G3063" s="21">
        <v>9249</v>
      </c>
      <c r="H3063" s="21" t="s">
        <v>4629</v>
      </c>
    </row>
    <row r="3064" spans="1:8" x14ac:dyDescent="0.2">
      <c r="A3064" s="3">
        <v>6674</v>
      </c>
      <c r="B3064" s="3" t="s">
        <v>3307</v>
      </c>
      <c r="C3064" s="3" t="s">
        <v>3305</v>
      </c>
      <c r="D3064" s="3" t="s">
        <v>3018</v>
      </c>
      <c r="G3064" s="21">
        <v>9300</v>
      </c>
      <c r="H3064" s="21" t="s">
        <v>4630</v>
      </c>
    </row>
    <row r="3065" spans="1:8" x14ac:dyDescent="0.2">
      <c r="A3065" s="3">
        <v>6677</v>
      </c>
      <c r="B3065" s="3" t="s">
        <v>3308</v>
      </c>
      <c r="C3065" s="3" t="s">
        <v>3305</v>
      </c>
      <c r="D3065" s="3" t="s">
        <v>3018</v>
      </c>
      <c r="G3065" s="21">
        <v>9304</v>
      </c>
      <c r="H3065" s="21" t="s">
        <v>4630</v>
      </c>
    </row>
    <row r="3066" spans="1:8" x14ac:dyDescent="0.2">
      <c r="A3066" s="3">
        <v>6677</v>
      </c>
      <c r="B3066" s="3" t="s">
        <v>3309</v>
      </c>
      <c r="C3066" s="3" t="s">
        <v>3305</v>
      </c>
      <c r="D3066" s="3" t="s">
        <v>3018</v>
      </c>
      <c r="G3066" s="21">
        <v>9305</v>
      </c>
      <c r="H3066" s="21" t="s">
        <v>4630</v>
      </c>
    </row>
    <row r="3067" spans="1:8" x14ac:dyDescent="0.2">
      <c r="A3067" s="3">
        <v>6678</v>
      </c>
      <c r="B3067" s="3" t="s">
        <v>3310</v>
      </c>
      <c r="C3067" s="3" t="s">
        <v>3305</v>
      </c>
      <c r="D3067" s="3" t="s">
        <v>3018</v>
      </c>
      <c r="G3067" s="21">
        <v>9306</v>
      </c>
      <c r="H3067" s="21" t="s">
        <v>4630</v>
      </c>
    </row>
    <row r="3068" spans="1:8" x14ac:dyDescent="0.2">
      <c r="A3068" s="3">
        <v>6678</v>
      </c>
      <c r="B3068" s="3" t="s">
        <v>3311</v>
      </c>
      <c r="C3068" s="3" t="s">
        <v>3305</v>
      </c>
      <c r="D3068" s="3" t="s">
        <v>3018</v>
      </c>
      <c r="G3068" s="21">
        <v>9308</v>
      </c>
      <c r="H3068" s="21" t="s">
        <v>4629</v>
      </c>
    </row>
    <row r="3069" spans="1:8" x14ac:dyDescent="0.2">
      <c r="A3069" s="3">
        <v>6678</v>
      </c>
      <c r="B3069" s="3" t="s">
        <v>3312</v>
      </c>
      <c r="C3069" s="3" t="s">
        <v>3305</v>
      </c>
      <c r="D3069" s="3" t="s">
        <v>3018</v>
      </c>
      <c r="G3069" s="21">
        <v>9312</v>
      </c>
      <c r="H3069" s="21" t="s">
        <v>4629</v>
      </c>
    </row>
    <row r="3070" spans="1:8" x14ac:dyDescent="0.2">
      <c r="A3070" s="3">
        <v>6692</v>
      </c>
      <c r="B3070" s="3" t="s">
        <v>3313</v>
      </c>
      <c r="C3070" s="3" t="s">
        <v>3314</v>
      </c>
      <c r="D3070" s="3" t="s">
        <v>3018</v>
      </c>
      <c r="G3070" s="21">
        <v>9313</v>
      </c>
      <c r="H3070" s="21" t="s">
        <v>4629</v>
      </c>
    </row>
    <row r="3071" spans="1:8" x14ac:dyDescent="0.2">
      <c r="A3071" s="3">
        <v>6692</v>
      </c>
      <c r="B3071" s="3" t="s">
        <v>3315</v>
      </c>
      <c r="C3071" s="3" t="s">
        <v>3314</v>
      </c>
      <c r="D3071" s="3" t="s">
        <v>3018</v>
      </c>
      <c r="G3071" s="21">
        <v>9314</v>
      </c>
      <c r="H3071" s="21" t="s">
        <v>4629</v>
      </c>
    </row>
    <row r="3072" spans="1:8" x14ac:dyDescent="0.2">
      <c r="A3072" s="3">
        <v>6693</v>
      </c>
      <c r="B3072" s="3" t="s">
        <v>3316</v>
      </c>
      <c r="C3072" s="3" t="s">
        <v>3314</v>
      </c>
      <c r="D3072" s="3" t="s">
        <v>3018</v>
      </c>
      <c r="G3072" s="21">
        <v>9315</v>
      </c>
      <c r="H3072" s="21" t="s">
        <v>4629</v>
      </c>
    </row>
    <row r="3073" spans="1:8" x14ac:dyDescent="0.2">
      <c r="A3073" s="3">
        <v>6694</v>
      </c>
      <c r="B3073" s="3" t="s">
        <v>3317</v>
      </c>
      <c r="C3073" s="3" t="s">
        <v>3314</v>
      </c>
      <c r="D3073" s="3" t="s">
        <v>3018</v>
      </c>
      <c r="G3073" s="21">
        <v>9320</v>
      </c>
      <c r="H3073" s="21" t="s">
        <v>4629</v>
      </c>
    </row>
    <row r="3074" spans="1:8" x14ac:dyDescent="0.2">
      <c r="A3074" s="3">
        <v>6695</v>
      </c>
      <c r="B3074" s="3" t="s">
        <v>3318</v>
      </c>
      <c r="C3074" s="3" t="s">
        <v>3314</v>
      </c>
      <c r="D3074" s="3" t="s">
        <v>3018</v>
      </c>
      <c r="G3074" s="21">
        <v>9322</v>
      </c>
      <c r="H3074" s="21" t="s">
        <v>4629</v>
      </c>
    </row>
    <row r="3075" spans="1:8" x14ac:dyDescent="0.2">
      <c r="A3075" s="3">
        <v>6695</v>
      </c>
      <c r="B3075" s="3" t="s">
        <v>3319</v>
      </c>
      <c r="C3075" s="3" t="s">
        <v>3314</v>
      </c>
      <c r="D3075" s="3" t="s">
        <v>3018</v>
      </c>
      <c r="G3075" s="21">
        <v>9323</v>
      </c>
      <c r="H3075" s="21" t="s">
        <v>4630</v>
      </c>
    </row>
    <row r="3076" spans="1:8" x14ac:dyDescent="0.2">
      <c r="A3076" s="3">
        <v>6696</v>
      </c>
      <c r="B3076" s="3" t="s">
        <v>3320</v>
      </c>
      <c r="C3076" s="3" t="s">
        <v>3314</v>
      </c>
      <c r="D3076" s="3" t="s">
        <v>3018</v>
      </c>
      <c r="G3076" s="21">
        <v>9325</v>
      </c>
      <c r="H3076" s="21" t="s">
        <v>4629</v>
      </c>
    </row>
    <row r="3077" spans="1:8" x14ac:dyDescent="0.2">
      <c r="A3077" s="3">
        <v>6670</v>
      </c>
      <c r="B3077" s="3" t="s">
        <v>3321</v>
      </c>
      <c r="C3077" s="3" t="s">
        <v>3322</v>
      </c>
      <c r="D3077" s="3" t="s">
        <v>3018</v>
      </c>
      <c r="G3077" s="21">
        <v>9326</v>
      </c>
      <c r="H3077" s="21" t="s">
        <v>4630</v>
      </c>
    </row>
    <row r="3078" spans="1:8" x14ac:dyDescent="0.2">
      <c r="A3078" s="3">
        <v>6672</v>
      </c>
      <c r="B3078" s="3" t="s">
        <v>3323</v>
      </c>
      <c r="C3078" s="3" t="s">
        <v>3322</v>
      </c>
      <c r="D3078" s="3" t="s">
        <v>3018</v>
      </c>
      <c r="G3078" s="21">
        <v>9327</v>
      </c>
      <c r="H3078" s="21" t="s">
        <v>4630</v>
      </c>
    </row>
    <row r="3079" spans="1:8" x14ac:dyDescent="0.2">
      <c r="A3079" s="3">
        <v>6809</v>
      </c>
      <c r="B3079" s="3" t="s">
        <v>3242</v>
      </c>
      <c r="C3079" s="3" t="s">
        <v>3324</v>
      </c>
      <c r="D3079" s="3" t="s">
        <v>3018</v>
      </c>
      <c r="G3079" s="21">
        <v>9400</v>
      </c>
      <c r="H3079" s="21" t="s">
        <v>4630</v>
      </c>
    </row>
    <row r="3080" spans="1:8" x14ac:dyDescent="0.2">
      <c r="A3080" s="3">
        <v>6652</v>
      </c>
      <c r="B3080" s="3" t="s">
        <v>3325</v>
      </c>
      <c r="C3080" s="3" t="s">
        <v>3326</v>
      </c>
      <c r="D3080" s="3" t="s">
        <v>3018</v>
      </c>
      <c r="G3080" s="21">
        <v>9402</v>
      </c>
      <c r="H3080" s="21" t="s">
        <v>4630</v>
      </c>
    </row>
    <row r="3081" spans="1:8" x14ac:dyDescent="0.2">
      <c r="A3081" s="3">
        <v>6653</v>
      </c>
      <c r="B3081" s="3" t="s">
        <v>3327</v>
      </c>
      <c r="C3081" s="3" t="s">
        <v>3326</v>
      </c>
      <c r="D3081" s="3" t="s">
        <v>3018</v>
      </c>
      <c r="G3081" s="21">
        <v>9403</v>
      </c>
      <c r="H3081" s="21" t="s">
        <v>4630</v>
      </c>
    </row>
    <row r="3082" spans="1:8" x14ac:dyDescent="0.2">
      <c r="A3082" s="3">
        <v>6654</v>
      </c>
      <c r="B3082" s="3" t="s">
        <v>3328</v>
      </c>
      <c r="C3082" s="3" t="s">
        <v>3326</v>
      </c>
      <c r="D3082" s="3" t="s">
        <v>3018</v>
      </c>
      <c r="G3082" s="21">
        <v>9404</v>
      </c>
      <c r="H3082" s="21" t="s">
        <v>4630</v>
      </c>
    </row>
    <row r="3083" spans="1:8" x14ac:dyDescent="0.2">
      <c r="A3083" s="3">
        <v>6655</v>
      </c>
      <c r="B3083" s="3" t="s">
        <v>3329</v>
      </c>
      <c r="C3083" s="3" t="s">
        <v>3330</v>
      </c>
      <c r="D3083" s="3" t="s">
        <v>3018</v>
      </c>
      <c r="G3083" s="21">
        <v>9405</v>
      </c>
      <c r="H3083" s="21" t="s">
        <v>4630</v>
      </c>
    </row>
    <row r="3084" spans="1:8" x14ac:dyDescent="0.2">
      <c r="A3084" s="3">
        <v>6655</v>
      </c>
      <c r="B3084" s="3" t="s">
        <v>3331</v>
      </c>
      <c r="C3084" s="3" t="s">
        <v>3330</v>
      </c>
      <c r="D3084" s="3" t="s">
        <v>3018</v>
      </c>
      <c r="G3084" s="21">
        <v>9410</v>
      </c>
      <c r="H3084" s="21" t="s">
        <v>4630</v>
      </c>
    </row>
    <row r="3085" spans="1:8" x14ac:dyDescent="0.2">
      <c r="A3085" s="3">
        <v>6655</v>
      </c>
      <c r="B3085" s="3" t="s">
        <v>3332</v>
      </c>
      <c r="C3085" s="3" t="s">
        <v>3330</v>
      </c>
      <c r="D3085" s="3" t="s">
        <v>3018</v>
      </c>
      <c r="G3085" s="21">
        <v>9411</v>
      </c>
      <c r="H3085" s="21" t="s">
        <v>4630</v>
      </c>
    </row>
    <row r="3086" spans="1:8" x14ac:dyDescent="0.2">
      <c r="A3086" s="3">
        <v>6656</v>
      </c>
      <c r="B3086" s="3" t="s">
        <v>3333</v>
      </c>
      <c r="C3086" s="3" t="s">
        <v>3330</v>
      </c>
      <c r="D3086" s="3" t="s">
        <v>3018</v>
      </c>
      <c r="G3086" s="21">
        <v>9413</v>
      </c>
      <c r="H3086" s="21" t="s">
        <v>4630</v>
      </c>
    </row>
    <row r="3087" spans="1:8" x14ac:dyDescent="0.2">
      <c r="A3087" s="3">
        <v>6657</v>
      </c>
      <c r="B3087" s="3" t="s">
        <v>3334</v>
      </c>
      <c r="C3087" s="3" t="s">
        <v>3330</v>
      </c>
      <c r="D3087" s="3" t="s">
        <v>3018</v>
      </c>
      <c r="G3087" s="21">
        <v>9422</v>
      </c>
      <c r="H3087" s="21" t="s">
        <v>4630</v>
      </c>
    </row>
    <row r="3088" spans="1:8" x14ac:dyDescent="0.2">
      <c r="A3088" s="3">
        <v>6658</v>
      </c>
      <c r="B3088" s="3" t="s">
        <v>3335</v>
      </c>
      <c r="C3088" s="3" t="s">
        <v>3330</v>
      </c>
      <c r="D3088" s="3" t="s">
        <v>3018</v>
      </c>
      <c r="G3088" s="21">
        <v>9423</v>
      </c>
      <c r="H3088" s="21" t="s">
        <v>4630</v>
      </c>
    </row>
    <row r="3089" spans="1:8" x14ac:dyDescent="0.2">
      <c r="A3089" s="3">
        <v>6659</v>
      </c>
      <c r="B3089" s="3" t="s">
        <v>3336</v>
      </c>
      <c r="C3089" s="3" t="s">
        <v>3330</v>
      </c>
      <c r="D3089" s="3" t="s">
        <v>3018</v>
      </c>
      <c r="G3089" s="21">
        <v>9424</v>
      </c>
      <c r="H3089" s="21" t="s">
        <v>4630</v>
      </c>
    </row>
    <row r="3090" spans="1:8" x14ac:dyDescent="0.2">
      <c r="A3090" s="3">
        <v>6659</v>
      </c>
      <c r="B3090" s="3" t="s">
        <v>3337</v>
      </c>
      <c r="C3090" s="3" t="s">
        <v>3330</v>
      </c>
      <c r="D3090" s="3" t="s">
        <v>3018</v>
      </c>
      <c r="G3090" s="21">
        <v>9425</v>
      </c>
      <c r="H3090" s="21" t="s">
        <v>4630</v>
      </c>
    </row>
    <row r="3091" spans="1:8" x14ac:dyDescent="0.2">
      <c r="A3091" s="3">
        <v>6571</v>
      </c>
      <c r="B3091" s="3" t="s">
        <v>3338</v>
      </c>
      <c r="C3091" s="3" t="s">
        <v>3339</v>
      </c>
      <c r="D3091" s="3" t="s">
        <v>3018</v>
      </c>
      <c r="G3091" s="21">
        <v>9426</v>
      </c>
      <c r="H3091" s="21" t="s">
        <v>4630</v>
      </c>
    </row>
    <row r="3092" spans="1:8" x14ac:dyDescent="0.2">
      <c r="A3092" s="3">
        <v>6572</v>
      </c>
      <c r="B3092" s="3" t="s">
        <v>3340</v>
      </c>
      <c r="C3092" s="3" t="s">
        <v>3339</v>
      </c>
      <c r="D3092" s="3" t="s">
        <v>3018</v>
      </c>
      <c r="G3092" s="21">
        <v>9427</v>
      </c>
      <c r="H3092" s="21" t="s">
        <v>4630</v>
      </c>
    </row>
    <row r="3093" spans="1:8" x14ac:dyDescent="0.2">
      <c r="A3093" s="3">
        <v>6573</v>
      </c>
      <c r="B3093" s="3" t="s">
        <v>3341</v>
      </c>
      <c r="C3093" s="3" t="s">
        <v>3339</v>
      </c>
      <c r="D3093" s="3" t="s">
        <v>3018</v>
      </c>
      <c r="G3093" s="21">
        <v>9428</v>
      </c>
      <c r="H3093" s="21" t="s">
        <v>4630</v>
      </c>
    </row>
    <row r="3094" spans="1:8" x14ac:dyDescent="0.2">
      <c r="A3094" s="3">
        <v>6574</v>
      </c>
      <c r="B3094" s="3" t="s">
        <v>3342</v>
      </c>
      <c r="C3094" s="3" t="s">
        <v>3339</v>
      </c>
      <c r="D3094" s="3" t="s">
        <v>3018</v>
      </c>
      <c r="G3094" s="21">
        <v>9430</v>
      </c>
      <c r="H3094" s="21" t="s">
        <v>4630</v>
      </c>
    </row>
    <row r="3095" spans="1:8" x14ac:dyDescent="0.2">
      <c r="A3095" s="3">
        <v>6575</v>
      </c>
      <c r="B3095" s="3" t="s">
        <v>3343</v>
      </c>
      <c r="C3095" s="3" t="s">
        <v>3339</v>
      </c>
      <c r="D3095" s="3" t="s">
        <v>3018</v>
      </c>
      <c r="G3095" s="21">
        <v>9434</v>
      </c>
      <c r="H3095" s="21" t="s">
        <v>4630</v>
      </c>
    </row>
    <row r="3096" spans="1:8" x14ac:dyDescent="0.2">
      <c r="A3096" s="3">
        <v>6575</v>
      </c>
      <c r="B3096" s="3" t="s">
        <v>3344</v>
      </c>
      <c r="C3096" s="3" t="s">
        <v>3339</v>
      </c>
      <c r="D3096" s="3" t="s">
        <v>3018</v>
      </c>
      <c r="G3096" s="21">
        <v>9435</v>
      </c>
      <c r="H3096" s="21" t="s">
        <v>4630</v>
      </c>
    </row>
    <row r="3097" spans="1:8" x14ac:dyDescent="0.2">
      <c r="A3097" s="3">
        <v>6576</v>
      </c>
      <c r="B3097" s="3" t="s">
        <v>3345</v>
      </c>
      <c r="C3097" s="3" t="s">
        <v>3339</v>
      </c>
      <c r="D3097" s="3" t="s">
        <v>3018</v>
      </c>
      <c r="G3097" s="21">
        <v>9436</v>
      </c>
      <c r="H3097" s="21" t="s">
        <v>4630</v>
      </c>
    </row>
    <row r="3098" spans="1:8" x14ac:dyDescent="0.2">
      <c r="A3098" s="3">
        <v>6577</v>
      </c>
      <c r="B3098" s="3" t="s">
        <v>3346</v>
      </c>
      <c r="C3098" s="3" t="s">
        <v>3339</v>
      </c>
      <c r="D3098" s="3" t="s">
        <v>3018</v>
      </c>
      <c r="G3098" s="21">
        <v>9437</v>
      </c>
      <c r="H3098" s="21" t="s">
        <v>4630</v>
      </c>
    </row>
    <row r="3099" spans="1:8" x14ac:dyDescent="0.2">
      <c r="A3099" s="3">
        <v>6578</v>
      </c>
      <c r="B3099" s="3" t="s">
        <v>3347</v>
      </c>
      <c r="C3099" s="3" t="s">
        <v>3339</v>
      </c>
      <c r="D3099" s="3" t="s">
        <v>3018</v>
      </c>
      <c r="G3099" s="21">
        <v>9442</v>
      </c>
      <c r="H3099" s="21" t="s">
        <v>4630</v>
      </c>
    </row>
    <row r="3100" spans="1:8" x14ac:dyDescent="0.2">
      <c r="A3100" s="3">
        <v>6579</v>
      </c>
      <c r="B3100" s="3" t="s">
        <v>3348</v>
      </c>
      <c r="C3100" s="3" t="s">
        <v>3339</v>
      </c>
      <c r="D3100" s="3" t="s">
        <v>3018</v>
      </c>
      <c r="G3100" s="21">
        <v>9443</v>
      </c>
      <c r="H3100" s="21" t="s">
        <v>4630</v>
      </c>
    </row>
    <row r="3101" spans="1:8" x14ac:dyDescent="0.2">
      <c r="A3101" s="3">
        <v>6594</v>
      </c>
      <c r="B3101" s="3" t="s">
        <v>3349</v>
      </c>
      <c r="C3101" s="3" t="s">
        <v>3339</v>
      </c>
      <c r="D3101" s="3" t="s">
        <v>3018</v>
      </c>
      <c r="G3101" s="21">
        <v>9444</v>
      </c>
      <c r="H3101" s="21" t="s">
        <v>4630</v>
      </c>
    </row>
    <row r="3102" spans="1:8" x14ac:dyDescent="0.2">
      <c r="A3102" s="3">
        <v>6631</v>
      </c>
      <c r="B3102" s="3" t="s">
        <v>3350</v>
      </c>
      <c r="C3102" s="3" t="s">
        <v>3351</v>
      </c>
      <c r="D3102" s="3" t="s">
        <v>3018</v>
      </c>
      <c r="G3102" s="21">
        <v>9445</v>
      </c>
      <c r="H3102" s="21" t="s">
        <v>4630</v>
      </c>
    </row>
    <row r="3103" spans="1:8" x14ac:dyDescent="0.2">
      <c r="A3103" s="3">
        <v>6632</v>
      </c>
      <c r="B3103" s="3" t="s">
        <v>3352</v>
      </c>
      <c r="C3103" s="3" t="s">
        <v>3351</v>
      </c>
      <c r="D3103" s="3" t="s">
        <v>3018</v>
      </c>
      <c r="G3103" s="21">
        <v>9450</v>
      </c>
      <c r="H3103" s="21" t="s">
        <v>4630</v>
      </c>
    </row>
    <row r="3104" spans="1:8" x14ac:dyDescent="0.2">
      <c r="A3104" s="3">
        <v>6633</v>
      </c>
      <c r="B3104" s="3" t="s">
        <v>3101</v>
      </c>
      <c r="C3104" s="3" t="s">
        <v>3351</v>
      </c>
      <c r="D3104" s="3" t="s">
        <v>3018</v>
      </c>
      <c r="G3104" s="21">
        <v>9451</v>
      </c>
      <c r="H3104" s="21" t="s">
        <v>4630</v>
      </c>
    </row>
    <row r="3105" spans="1:8" x14ac:dyDescent="0.2">
      <c r="A3105" s="3">
        <v>6634</v>
      </c>
      <c r="B3105" s="3" t="s">
        <v>3353</v>
      </c>
      <c r="C3105" s="3" t="s">
        <v>3351</v>
      </c>
      <c r="D3105" s="3" t="s">
        <v>3018</v>
      </c>
      <c r="G3105" s="21">
        <v>9452</v>
      </c>
      <c r="H3105" s="21" t="s">
        <v>4630</v>
      </c>
    </row>
    <row r="3106" spans="1:8" x14ac:dyDescent="0.2">
      <c r="A3106" s="3">
        <v>6635</v>
      </c>
      <c r="B3106" s="3" t="s">
        <v>3354</v>
      </c>
      <c r="C3106" s="3" t="s">
        <v>3351</v>
      </c>
      <c r="D3106" s="3" t="s">
        <v>3018</v>
      </c>
      <c r="G3106" s="21">
        <v>9453</v>
      </c>
      <c r="H3106" s="21" t="s">
        <v>4630</v>
      </c>
    </row>
    <row r="3107" spans="1:8" x14ac:dyDescent="0.2">
      <c r="A3107" s="3">
        <v>6636</v>
      </c>
      <c r="B3107" s="3" t="s">
        <v>3355</v>
      </c>
      <c r="C3107" s="3" t="s">
        <v>3351</v>
      </c>
      <c r="D3107" s="3" t="s">
        <v>3018</v>
      </c>
      <c r="G3107" s="21">
        <v>9462</v>
      </c>
      <c r="H3107" s="21" t="s">
        <v>4623</v>
      </c>
    </row>
    <row r="3108" spans="1:8" x14ac:dyDescent="0.2">
      <c r="A3108" s="3">
        <v>6637</v>
      </c>
      <c r="B3108" s="3" t="s">
        <v>3356</v>
      </c>
      <c r="C3108" s="3" t="s">
        <v>3351</v>
      </c>
      <c r="D3108" s="3" t="s">
        <v>3018</v>
      </c>
      <c r="G3108" s="21">
        <v>9463</v>
      </c>
      <c r="H3108" s="21" t="s">
        <v>4623</v>
      </c>
    </row>
    <row r="3109" spans="1:8" x14ac:dyDescent="0.2">
      <c r="A3109" s="3">
        <v>1860</v>
      </c>
      <c r="B3109" s="3" t="s">
        <v>3357</v>
      </c>
      <c r="C3109" s="3" t="s">
        <v>3357</v>
      </c>
      <c r="D3109" s="3" t="s">
        <v>3358</v>
      </c>
      <c r="G3109" s="21">
        <v>9464</v>
      </c>
      <c r="H3109" s="21" t="s">
        <v>4623</v>
      </c>
    </row>
    <row r="3110" spans="1:8" x14ac:dyDescent="0.2">
      <c r="A3110" s="3">
        <v>1880</v>
      </c>
      <c r="B3110" s="3" t="s">
        <v>3359</v>
      </c>
      <c r="C3110" s="3" t="s">
        <v>3359</v>
      </c>
      <c r="D3110" s="3" t="s">
        <v>3358</v>
      </c>
      <c r="G3110" s="21">
        <v>9465</v>
      </c>
      <c r="H3110" s="21" t="s">
        <v>4623</v>
      </c>
    </row>
    <row r="3111" spans="1:8" x14ac:dyDescent="0.2">
      <c r="A3111" s="3">
        <v>1880</v>
      </c>
      <c r="B3111" s="3" t="s">
        <v>3360</v>
      </c>
      <c r="C3111" s="3" t="s">
        <v>3359</v>
      </c>
      <c r="D3111" s="3" t="s">
        <v>3358</v>
      </c>
      <c r="G3111" s="21">
        <v>9466</v>
      </c>
      <c r="H3111" s="21" t="s">
        <v>4623</v>
      </c>
    </row>
    <row r="3112" spans="1:8" x14ac:dyDescent="0.2">
      <c r="A3112" s="3">
        <v>1880</v>
      </c>
      <c r="B3112" s="3" t="s">
        <v>3361</v>
      </c>
      <c r="C3112" s="3" t="s">
        <v>3359</v>
      </c>
      <c r="D3112" s="3" t="s">
        <v>3358</v>
      </c>
      <c r="G3112" s="21">
        <v>9467</v>
      </c>
      <c r="H3112" s="21" t="s">
        <v>4623</v>
      </c>
    </row>
    <row r="3113" spans="1:8" x14ac:dyDescent="0.2">
      <c r="A3113" s="3">
        <v>1880</v>
      </c>
      <c r="B3113" s="3" t="s">
        <v>3362</v>
      </c>
      <c r="C3113" s="3" t="s">
        <v>3359</v>
      </c>
      <c r="D3113" s="3" t="s">
        <v>3358</v>
      </c>
      <c r="G3113" s="21">
        <v>9468</v>
      </c>
      <c r="H3113" s="21" t="s">
        <v>4623</v>
      </c>
    </row>
    <row r="3114" spans="1:8" x14ac:dyDescent="0.2">
      <c r="A3114" s="3">
        <v>1880</v>
      </c>
      <c r="B3114" s="3" t="s">
        <v>3363</v>
      </c>
      <c r="C3114" s="3" t="s">
        <v>3359</v>
      </c>
      <c r="D3114" s="3" t="s">
        <v>3358</v>
      </c>
      <c r="G3114" s="21">
        <v>9469</v>
      </c>
      <c r="H3114" s="21" t="s">
        <v>4623</v>
      </c>
    </row>
    <row r="3115" spans="1:8" x14ac:dyDescent="0.2">
      <c r="A3115" s="3">
        <v>1846</v>
      </c>
      <c r="B3115" s="3" t="s">
        <v>3364</v>
      </c>
      <c r="C3115" s="3" t="s">
        <v>3364</v>
      </c>
      <c r="D3115" s="3" t="s">
        <v>3358</v>
      </c>
      <c r="G3115" s="21">
        <v>9470</v>
      </c>
      <c r="H3115" s="21" t="s">
        <v>4623</v>
      </c>
    </row>
    <row r="3116" spans="1:8" x14ac:dyDescent="0.2">
      <c r="A3116" s="3">
        <v>1856</v>
      </c>
      <c r="B3116" s="3" t="s">
        <v>3365</v>
      </c>
      <c r="C3116" s="3" t="s">
        <v>3365</v>
      </c>
      <c r="D3116" s="3" t="s">
        <v>3358</v>
      </c>
      <c r="G3116" s="21">
        <v>9472</v>
      </c>
      <c r="H3116" s="21" t="s">
        <v>4623</v>
      </c>
    </row>
    <row r="3117" spans="1:8" x14ac:dyDescent="0.2">
      <c r="A3117" s="3">
        <v>1882</v>
      </c>
      <c r="B3117" s="3" t="s">
        <v>3366</v>
      </c>
      <c r="C3117" s="3" t="s">
        <v>3366</v>
      </c>
      <c r="D3117" s="3" t="s">
        <v>3358</v>
      </c>
      <c r="G3117" s="21">
        <v>9473</v>
      </c>
      <c r="H3117" s="21" t="s">
        <v>4623</v>
      </c>
    </row>
    <row r="3118" spans="1:8" x14ac:dyDescent="0.2">
      <c r="A3118" s="3">
        <v>1892</v>
      </c>
      <c r="B3118" s="3" t="s">
        <v>3367</v>
      </c>
      <c r="C3118" s="3" t="s">
        <v>3368</v>
      </c>
      <c r="D3118" s="3" t="s">
        <v>3358</v>
      </c>
      <c r="G3118" s="21">
        <v>9475</v>
      </c>
      <c r="H3118" s="21" t="s">
        <v>4623</v>
      </c>
    </row>
    <row r="3119" spans="1:8" x14ac:dyDescent="0.2">
      <c r="A3119" s="3">
        <v>1892</v>
      </c>
      <c r="B3119" s="3" t="s">
        <v>3369</v>
      </c>
      <c r="C3119" s="3" t="s">
        <v>3368</v>
      </c>
      <c r="D3119" s="3" t="s">
        <v>3358</v>
      </c>
      <c r="G3119" s="21">
        <v>9476</v>
      </c>
      <c r="H3119" s="21" t="s">
        <v>4623</v>
      </c>
    </row>
    <row r="3120" spans="1:8" x14ac:dyDescent="0.2">
      <c r="A3120" s="3">
        <v>1892</v>
      </c>
      <c r="B3120" s="3" t="s">
        <v>3370</v>
      </c>
      <c r="C3120" s="3" t="s">
        <v>3368</v>
      </c>
      <c r="D3120" s="3" t="s">
        <v>3358</v>
      </c>
      <c r="G3120" s="21">
        <v>9477</v>
      </c>
      <c r="H3120" s="21" t="s">
        <v>4623</v>
      </c>
    </row>
    <row r="3121" spans="1:8" x14ac:dyDescent="0.2">
      <c r="A3121" s="3">
        <v>1854</v>
      </c>
      <c r="B3121" s="3" t="s">
        <v>3371</v>
      </c>
      <c r="C3121" s="3" t="s">
        <v>3371</v>
      </c>
      <c r="D3121" s="3" t="s">
        <v>3358</v>
      </c>
      <c r="G3121" s="21">
        <v>9478</v>
      </c>
      <c r="H3121" s="21" t="s">
        <v>4623</v>
      </c>
    </row>
    <row r="3122" spans="1:8" x14ac:dyDescent="0.2">
      <c r="A3122" s="3">
        <v>1845</v>
      </c>
      <c r="B3122" s="3" t="s">
        <v>3372</v>
      </c>
      <c r="C3122" s="3" t="s">
        <v>3372</v>
      </c>
      <c r="D3122" s="3" t="s">
        <v>3358</v>
      </c>
      <c r="G3122" s="21">
        <v>9479</v>
      </c>
      <c r="H3122" s="21" t="s">
        <v>4623</v>
      </c>
    </row>
    <row r="3123" spans="1:8" x14ac:dyDescent="0.2">
      <c r="A3123" s="3">
        <v>1867</v>
      </c>
      <c r="B3123" s="3" t="s">
        <v>3373</v>
      </c>
      <c r="C3123" s="3" t="s">
        <v>3374</v>
      </c>
      <c r="D3123" s="3" t="s">
        <v>3358</v>
      </c>
      <c r="G3123" s="21">
        <v>9500</v>
      </c>
      <c r="H3123" s="21" t="s">
        <v>4629</v>
      </c>
    </row>
    <row r="3124" spans="1:8" x14ac:dyDescent="0.2">
      <c r="A3124" s="3">
        <v>1867</v>
      </c>
      <c r="B3124" s="3" t="s">
        <v>3375</v>
      </c>
      <c r="C3124" s="3" t="s">
        <v>3374</v>
      </c>
      <c r="D3124" s="3" t="s">
        <v>3358</v>
      </c>
      <c r="G3124" s="21">
        <v>9502</v>
      </c>
      <c r="H3124" s="21" t="s">
        <v>4629</v>
      </c>
    </row>
    <row r="3125" spans="1:8" x14ac:dyDescent="0.2">
      <c r="A3125" s="3">
        <v>1867</v>
      </c>
      <c r="B3125" s="3" t="s">
        <v>3376</v>
      </c>
      <c r="C3125" s="3" t="s">
        <v>3374</v>
      </c>
      <c r="D3125" s="3" t="s">
        <v>3358</v>
      </c>
      <c r="G3125" s="21">
        <v>9503</v>
      </c>
      <c r="H3125" s="21" t="s">
        <v>4629</v>
      </c>
    </row>
    <row r="3126" spans="1:8" x14ac:dyDescent="0.2">
      <c r="A3126" s="3">
        <v>1884</v>
      </c>
      <c r="B3126" s="3" t="s">
        <v>3377</v>
      </c>
      <c r="C3126" s="3" t="s">
        <v>3374</v>
      </c>
      <c r="D3126" s="3" t="s">
        <v>3358</v>
      </c>
      <c r="G3126" s="21">
        <v>9504</v>
      </c>
      <c r="H3126" s="21" t="s">
        <v>4629</v>
      </c>
    </row>
    <row r="3127" spans="1:8" x14ac:dyDescent="0.2">
      <c r="A3127" s="3">
        <v>1884</v>
      </c>
      <c r="B3127" s="3" t="s">
        <v>3378</v>
      </c>
      <c r="C3127" s="3" t="s">
        <v>3374</v>
      </c>
      <c r="D3127" s="3" t="s">
        <v>3358</v>
      </c>
      <c r="G3127" s="21">
        <v>9506</v>
      </c>
      <c r="H3127" s="21" t="s">
        <v>4629</v>
      </c>
    </row>
    <row r="3128" spans="1:8" x14ac:dyDescent="0.2">
      <c r="A3128" s="3">
        <v>1884</v>
      </c>
      <c r="B3128" s="3" t="s">
        <v>3379</v>
      </c>
      <c r="C3128" s="3" t="s">
        <v>3374</v>
      </c>
      <c r="D3128" s="3" t="s">
        <v>3358</v>
      </c>
      <c r="G3128" s="21">
        <v>9507</v>
      </c>
      <c r="H3128" s="21" t="s">
        <v>4629</v>
      </c>
    </row>
    <row r="3129" spans="1:8" x14ac:dyDescent="0.2">
      <c r="A3129" s="3">
        <v>1885</v>
      </c>
      <c r="B3129" s="3" t="s">
        <v>3380</v>
      </c>
      <c r="C3129" s="3" t="s">
        <v>3374</v>
      </c>
      <c r="D3129" s="3" t="s">
        <v>3358</v>
      </c>
      <c r="G3129" s="21">
        <v>9508</v>
      </c>
      <c r="H3129" s="21" t="s">
        <v>4629</v>
      </c>
    </row>
    <row r="3130" spans="1:8" x14ac:dyDescent="0.2">
      <c r="A3130" s="3">
        <v>1862</v>
      </c>
      <c r="B3130" s="3" t="s">
        <v>3381</v>
      </c>
      <c r="C3130" s="3" t="s">
        <v>3382</v>
      </c>
      <c r="D3130" s="3" t="s">
        <v>3358</v>
      </c>
      <c r="G3130" s="21">
        <v>9512</v>
      </c>
      <c r="H3130" s="21" t="s">
        <v>4629</v>
      </c>
    </row>
    <row r="3131" spans="1:8" x14ac:dyDescent="0.2">
      <c r="A3131" s="3">
        <v>1862</v>
      </c>
      <c r="B3131" s="3" t="s">
        <v>3383</v>
      </c>
      <c r="C3131" s="3" t="s">
        <v>3382</v>
      </c>
      <c r="D3131" s="3" t="s">
        <v>3358</v>
      </c>
      <c r="G3131" s="21">
        <v>9514</v>
      </c>
      <c r="H3131" s="21" t="s">
        <v>4629</v>
      </c>
    </row>
    <row r="3132" spans="1:8" x14ac:dyDescent="0.2">
      <c r="A3132" s="3">
        <v>1863</v>
      </c>
      <c r="B3132" s="3" t="s">
        <v>3384</v>
      </c>
      <c r="C3132" s="3" t="s">
        <v>3382</v>
      </c>
      <c r="D3132" s="3" t="s">
        <v>3358</v>
      </c>
      <c r="G3132" s="21">
        <v>9515</v>
      </c>
      <c r="H3132" s="21" t="s">
        <v>4629</v>
      </c>
    </row>
    <row r="3133" spans="1:8" x14ac:dyDescent="0.2">
      <c r="A3133" s="3">
        <v>1866</v>
      </c>
      <c r="B3133" s="3" t="s">
        <v>3385</v>
      </c>
      <c r="C3133" s="3" t="s">
        <v>3382</v>
      </c>
      <c r="D3133" s="3" t="s">
        <v>3358</v>
      </c>
      <c r="G3133" s="21">
        <v>9517</v>
      </c>
      <c r="H3133" s="21" t="s">
        <v>4629</v>
      </c>
    </row>
    <row r="3134" spans="1:8" x14ac:dyDescent="0.2">
      <c r="A3134" s="3">
        <v>1864</v>
      </c>
      <c r="B3134" s="3" t="s">
        <v>3386</v>
      </c>
      <c r="C3134" s="3" t="s">
        <v>3387</v>
      </c>
      <c r="D3134" s="3" t="s">
        <v>3358</v>
      </c>
      <c r="G3134" s="21">
        <v>9523</v>
      </c>
      <c r="H3134" s="21" t="s">
        <v>4629</v>
      </c>
    </row>
    <row r="3135" spans="1:8" x14ac:dyDescent="0.2">
      <c r="A3135" s="3">
        <v>1865</v>
      </c>
      <c r="B3135" s="3" t="s">
        <v>3388</v>
      </c>
      <c r="C3135" s="3" t="s">
        <v>3387</v>
      </c>
      <c r="D3135" s="3" t="s">
        <v>3358</v>
      </c>
      <c r="G3135" s="21">
        <v>9524</v>
      </c>
      <c r="H3135" s="21" t="s">
        <v>4629</v>
      </c>
    </row>
    <row r="3136" spans="1:8" x14ac:dyDescent="0.2">
      <c r="A3136" s="3">
        <v>1847</v>
      </c>
      <c r="B3136" s="3" t="s">
        <v>3389</v>
      </c>
      <c r="C3136" s="3" t="s">
        <v>3389</v>
      </c>
      <c r="D3136" s="3" t="s">
        <v>3358</v>
      </c>
      <c r="G3136" s="21">
        <v>9525</v>
      </c>
      <c r="H3136" s="21" t="s">
        <v>4629</v>
      </c>
    </row>
    <row r="3137" spans="1:8" x14ac:dyDescent="0.2">
      <c r="A3137" s="3">
        <v>1852</v>
      </c>
      <c r="B3137" s="3" t="s">
        <v>3390</v>
      </c>
      <c r="C3137" s="3" t="s">
        <v>3391</v>
      </c>
      <c r="D3137" s="3" t="s">
        <v>3358</v>
      </c>
      <c r="G3137" s="21">
        <v>9526</v>
      </c>
      <c r="H3137" s="21" t="s">
        <v>4629</v>
      </c>
    </row>
    <row r="3138" spans="1:8" x14ac:dyDescent="0.2">
      <c r="A3138" s="3">
        <v>1844</v>
      </c>
      <c r="B3138" s="3" t="s">
        <v>3392</v>
      </c>
      <c r="C3138" s="3" t="s">
        <v>3393</v>
      </c>
      <c r="D3138" s="3" t="s">
        <v>3358</v>
      </c>
      <c r="G3138" s="21">
        <v>9527</v>
      </c>
      <c r="H3138" s="21" t="s">
        <v>4629</v>
      </c>
    </row>
    <row r="3139" spans="1:8" x14ac:dyDescent="0.2">
      <c r="A3139" s="3">
        <v>1853</v>
      </c>
      <c r="B3139" s="3" t="s">
        <v>3394</v>
      </c>
      <c r="C3139" s="3" t="s">
        <v>3394</v>
      </c>
      <c r="D3139" s="3" t="s">
        <v>3358</v>
      </c>
      <c r="G3139" s="21">
        <v>9532</v>
      </c>
      <c r="H3139" s="21" t="s">
        <v>4629</v>
      </c>
    </row>
    <row r="3140" spans="1:8" x14ac:dyDescent="0.2">
      <c r="A3140" s="3">
        <v>1170</v>
      </c>
      <c r="B3140" s="3" t="s">
        <v>3395</v>
      </c>
      <c r="C3140" s="3" t="s">
        <v>3395</v>
      </c>
      <c r="D3140" s="3" t="s">
        <v>3358</v>
      </c>
      <c r="G3140" s="21">
        <v>9533</v>
      </c>
      <c r="H3140" s="21" t="s">
        <v>4629</v>
      </c>
    </row>
    <row r="3141" spans="1:8" x14ac:dyDescent="0.2">
      <c r="A3141" s="3">
        <v>1174</v>
      </c>
      <c r="B3141" s="3" t="s">
        <v>3396</v>
      </c>
      <c r="C3141" s="3" t="s">
        <v>3395</v>
      </c>
      <c r="D3141" s="3" t="s">
        <v>3358</v>
      </c>
      <c r="G3141" s="21">
        <v>9534</v>
      </c>
      <c r="H3141" s="21" t="s">
        <v>4629</v>
      </c>
    </row>
    <row r="3142" spans="1:8" x14ac:dyDescent="0.2">
      <c r="A3142" s="3">
        <v>1174</v>
      </c>
      <c r="B3142" s="3" t="s">
        <v>3397</v>
      </c>
      <c r="C3142" s="3" t="s">
        <v>3395</v>
      </c>
      <c r="D3142" s="3" t="s">
        <v>3358</v>
      </c>
      <c r="G3142" s="21">
        <v>9535</v>
      </c>
      <c r="H3142" s="21" t="s">
        <v>4629</v>
      </c>
    </row>
    <row r="3143" spans="1:8" x14ac:dyDescent="0.2">
      <c r="A3143" s="3">
        <v>1144</v>
      </c>
      <c r="B3143" s="3" t="s">
        <v>3398</v>
      </c>
      <c r="C3143" s="3" t="s">
        <v>3398</v>
      </c>
      <c r="D3143" s="3" t="s">
        <v>3358</v>
      </c>
      <c r="G3143" s="21">
        <v>9536</v>
      </c>
      <c r="H3143" s="21" t="s">
        <v>4629</v>
      </c>
    </row>
    <row r="3144" spans="1:8" x14ac:dyDescent="0.2">
      <c r="A3144" s="3">
        <v>1149</v>
      </c>
      <c r="B3144" s="3" t="s">
        <v>3399</v>
      </c>
      <c r="C3144" s="3" t="s">
        <v>3399</v>
      </c>
      <c r="D3144" s="3" t="s">
        <v>3358</v>
      </c>
      <c r="G3144" s="21">
        <v>9542</v>
      </c>
      <c r="H3144" s="21" t="s">
        <v>4629</v>
      </c>
    </row>
    <row r="3145" spans="1:8" x14ac:dyDescent="0.2">
      <c r="A3145" s="3">
        <v>1145</v>
      </c>
      <c r="B3145" s="3" t="s">
        <v>3400</v>
      </c>
      <c r="C3145" s="3" t="s">
        <v>3400</v>
      </c>
      <c r="D3145" s="3" t="s">
        <v>3358</v>
      </c>
      <c r="G3145" s="21">
        <v>9543</v>
      </c>
      <c r="H3145" s="21" t="s">
        <v>4629</v>
      </c>
    </row>
    <row r="3146" spans="1:8" x14ac:dyDescent="0.2">
      <c r="A3146" s="3">
        <v>1172</v>
      </c>
      <c r="B3146" s="3" t="s">
        <v>3401</v>
      </c>
      <c r="C3146" s="3" t="s">
        <v>3401</v>
      </c>
      <c r="D3146" s="3" t="s">
        <v>3358</v>
      </c>
      <c r="G3146" s="21">
        <v>9545</v>
      </c>
      <c r="H3146" s="21" t="s">
        <v>4629</v>
      </c>
    </row>
    <row r="3147" spans="1:8" x14ac:dyDescent="0.2">
      <c r="A3147" s="3">
        <v>1173</v>
      </c>
      <c r="B3147" s="3" t="s">
        <v>3402</v>
      </c>
      <c r="C3147" s="3" t="s">
        <v>3402</v>
      </c>
      <c r="D3147" s="3" t="s">
        <v>3358</v>
      </c>
      <c r="G3147" s="21">
        <v>9546</v>
      </c>
      <c r="H3147" s="21" t="s">
        <v>4629</v>
      </c>
    </row>
    <row r="3148" spans="1:8" x14ac:dyDescent="0.2">
      <c r="A3148" s="3">
        <v>1188</v>
      </c>
      <c r="B3148" s="3" t="s">
        <v>3403</v>
      </c>
      <c r="C3148" s="3" t="s">
        <v>3403</v>
      </c>
      <c r="D3148" s="3" t="s">
        <v>3358</v>
      </c>
      <c r="G3148" s="21">
        <v>9547</v>
      </c>
      <c r="H3148" s="21" t="s">
        <v>4612</v>
      </c>
    </row>
    <row r="3149" spans="1:8" x14ac:dyDescent="0.2">
      <c r="A3149" s="3">
        <v>1261</v>
      </c>
      <c r="B3149" s="3" t="s">
        <v>3404</v>
      </c>
      <c r="C3149" s="3" t="s">
        <v>3404</v>
      </c>
      <c r="D3149" s="3" t="s">
        <v>3358</v>
      </c>
      <c r="G3149" s="21">
        <v>9548</v>
      </c>
      <c r="H3149" s="21" t="s">
        <v>4629</v>
      </c>
    </row>
    <row r="3150" spans="1:8" x14ac:dyDescent="0.2">
      <c r="A3150" s="3">
        <v>1261</v>
      </c>
      <c r="B3150" s="3" t="s">
        <v>3405</v>
      </c>
      <c r="C3150" s="3" t="s">
        <v>3405</v>
      </c>
      <c r="D3150" s="3" t="s">
        <v>3358</v>
      </c>
      <c r="G3150" s="21">
        <v>9552</v>
      </c>
      <c r="H3150" s="21" t="s">
        <v>4629</v>
      </c>
    </row>
    <row r="3151" spans="1:8" x14ac:dyDescent="0.2">
      <c r="A3151" s="3">
        <v>1146</v>
      </c>
      <c r="B3151" s="3" t="s">
        <v>3406</v>
      </c>
      <c r="C3151" s="3" t="s">
        <v>3407</v>
      </c>
      <c r="D3151" s="3" t="s">
        <v>3358</v>
      </c>
      <c r="G3151" s="21">
        <v>9553</v>
      </c>
      <c r="H3151" s="21" t="s">
        <v>4629</v>
      </c>
    </row>
    <row r="3152" spans="1:8" x14ac:dyDescent="0.2">
      <c r="A3152" s="3">
        <v>1188</v>
      </c>
      <c r="B3152" s="3" t="s">
        <v>3408</v>
      </c>
      <c r="C3152" s="3" t="s">
        <v>3409</v>
      </c>
      <c r="D3152" s="3" t="s">
        <v>3358</v>
      </c>
      <c r="G3152" s="21">
        <v>9554</v>
      </c>
      <c r="H3152" s="21" t="s">
        <v>4629</v>
      </c>
    </row>
    <row r="3153" spans="1:8" x14ac:dyDescent="0.2">
      <c r="A3153" s="3">
        <v>1176</v>
      </c>
      <c r="B3153" s="3" t="s">
        <v>3410</v>
      </c>
      <c r="C3153" s="3" t="s">
        <v>3411</v>
      </c>
      <c r="D3153" s="3" t="s">
        <v>3358</v>
      </c>
      <c r="G3153" s="21">
        <v>9555</v>
      </c>
      <c r="H3153" s="21" t="s">
        <v>4629</v>
      </c>
    </row>
    <row r="3154" spans="1:8" x14ac:dyDescent="0.2">
      <c r="A3154" s="3">
        <v>1187</v>
      </c>
      <c r="B3154" s="3" t="s">
        <v>3412</v>
      </c>
      <c r="C3154" s="3" t="s">
        <v>3413</v>
      </c>
      <c r="D3154" s="3" t="s">
        <v>3358</v>
      </c>
      <c r="G3154" s="21">
        <v>9556</v>
      </c>
      <c r="H3154" s="21" t="s">
        <v>4629</v>
      </c>
    </row>
    <row r="3155" spans="1:8" x14ac:dyDescent="0.2">
      <c r="A3155" s="3">
        <v>1189</v>
      </c>
      <c r="B3155" s="3" t="s">
        <v>3414</v>
      </c>
      <c r="C3155" s="3" t="s">
        <v>3414</v>
      </c>
      <c r="D3155" s="3" t="s">
        <v>3358</v>
      </c>
      <c r="G3155" s="21">
        <v>9562</v>
      </c>
      <c r="H3155" s="21" t="s">
        <v>4629</v>
      </c>
    </row>
    <row r="3156" spans="1:8" x14ac:dyDescent="0.2">
      <c r="A3156" s="3">
        <v>1580</v>
      </c>
      <c r="B3156" s="3" t="s">
        <v>3415</v>
      </c>
      <c r="C3156" s="3" t="s">
        <v>3415</v>
      </c>
      <c r="D3156" s="3" t="s">
        <v>3358</v>
      </c>
      <c r="G3156" s="21">
        <v>9565</v>
      </c>
      <c r="H3156" s="21" t="s">
        <v>4629</v>
      </c>
    </row>
    <row r="3157" spans="1:8" x14ac:dyDescent="0.2">
      <c r="A3157" s="3">
        <v>1580</v>
      </c>
      <c r="B3157" s="3" t="s">
        <v>3416</v>
      </c>
      <c r="C3157" s="3" t="s">
        <v>3415</v>
      </c>
      <c r="D3157" s="3" t="s">
        <v>3358</v>
      </c>
      <c r="G3157" s="21">
        <v>9573</v>
      </c>
      <c r="H3157" s="21" t="s">
        <v>4629</v>
      </c>
    </row>
    <row r="3158" spans="1:8" x14ac:dyDescent="0.2">
      <c r="A3158" s="3">
        <v>1580</v>
      </c>
      <c r="B3158" s="3" t="s">
        <v>3417</v>
      </c>
      <c r="C3158" s="3" t="s">
        <v>3415</v>
      </c>
      <c r="D3158" s="3" t="s">
        <v>3358</v>
      </c>
      <c r="G3158" s="21">
        <v>9601</v>
      </c>
      <c r="H3158" s="21" t="s">
        <v>4629</v>
      </c>
    </row>
    <row r="3159" spans="1:8" x14ac:dyDescent="0.2">
      <c r="A3159" s="3">
        <v>1588</v>
      </c>
      <c r="B3159" s="3" t="s">
        <v>3418</v>
      </c>
      <c r="C3159" s="3" t="s">
        <v>3418</v>
      </c>
      <c r="D3159" s="3" t="s">
        <v>3358</v>
      </c>
      <c r="G3159" s="21">
        <v>9602</v>
      </c>
      <c r="H3159" s="21" t="s">
        <v>4629</v>
      </c>
    </row>
    <row r="3160" spans="1:8" x14ac:dyDescent="0.2">
      <c r="A3160" s="3">
        <v>1595</v>
      </c>
      <c r="B3160" s="3" t="s">
        <v>3419</v>
      </c>
      <c r="C3160" s="3" t="s">
        <v>3419</v>
      </c>
      <c r="D3160" s="3" t="s">
        <v>3358</v>
      </c>
      <c r="G3160" s="21">
        <v>9604</v>
      </c>
      <c r="H3160" s="21" t="s">
        <v>4629</v>
      </c>
    </row>
    <row r="3161" spans="1:8" x14ac:dyDescent="0.2">
      <c r="A3161" s="3">
        <v>1584</v>
      </c>
      <c r="B3161" s="3" t="s">
        <v>3420</v>
      </c>
      <c r="C3161" s="3" t="s">
        <v>3421</v>
      </c>
      <c r="D3161" s="3" t="s">
        <v>3358</v>
      </c>
      <c r="G3161" s="21">
        <v>9606</v>
      </c>
      <c r="H3161" s="21" t="s">
        <v>4630</v>
      </c>
    </row>
    <row r="3162" spans="1:8" x14ac:dyDescent="0.2">
      <c r="A3162" s="3">
        <v>1585</v>
      </c>
      <c r="B3162" s="3" t="s">
        <v>3422</v>
      </c>
      <c r="C3162" s="3" t="s">
        <v>3421</v>
      </c>
      <c r="D3162" s="3" t="s">
        <v>3358</v>
      </c>
      <c r="G3162" s="21">
        <v>9607</v>
      </c>
      <c r="H3162" s="21" t="s">
        <v>4630</v>
      </c>
    </row>
    <row r="3163" spans="1:8" x14ac:dyDescent="0.2">
      <c r="A3163" s="3">
        <v>1585</v>
      </c>
      <c r="B3163" s="3" t="s">
        <v>3423</v>
      </c>
      <c r="C3163" s="3" t="s">
        <v>3421</v>
      </c>
      <c r="D3163" s="3" t="s">
        <v>3358</v>
      </c>
      <c r="G3163" s="21">
        <v>9608</v>
      </c>
      <c r="H3163" s="21" t="s">
        <v>4629</v>
      </c>
    </row>
    <row r="3164" spans="1:8" x14ac:dyDescent="0.2">
      <c r="A3164" s="3">
        <v>1585</v>
      </c>
      <c r="B3164" s="3" t="s">
        <v>3424</v>
      </c>
      <c r="C3164" s="3" t="s">
        <v>3421</v>
      </c>
      <c r="D3164" s="3" t="s">
        <v>3358</v>
      </c>
      <c r="G3164" s="21">
        <v>9612</v>
      </c>
      <c r="H3164" s="21" t="s">
        <v>4630</v>
      </c>
    </row>
    <row r="3165" spans="1:8" x14ac:dyDescent="0.2">
      <c r="A3165" s="3">
        <v>1586</v>
      </c>
      <c r="B3165" s="3" t="s">
        <v>3425</v>
      </c>
      <c r="C3165" s="3" t="s">
        <v>3421</v>
      </c>
      <c r="D3165" s="3" t="s">
        <v>3358</v>
      </c>
      <c r="G3165" s="21">
        <v>9613</v>
      </c>
      <c r="H3165" s="21" t="s">
        <v>4613</v>
      </c>
    </row>
    <row r="3166" spans="1:8" x14ac:dyDescent="0.2">
      <c r="A3166" s="3">
        <v>1587</v>
      </c>
      <c r="B3166" s="3" t="s">
        <v>3426</v>
      </c>
      <c r="C3166" s="3" t="s">
        <v>3421</v>
      </c>
      <c r="D3166" s="3" t="s">
        <v>3358</v>
      </c>
      <c r="G3166" s="21">
        <v>9614</v>
      </c>
      <c r="H3166" s="21" t="s">
        <v>4630</v>
      </c>
    </row>
    <row r="3167" spans="1:8" x14ac:dyDescent="0.2">
      <c r="A3167" s="3">
        <v>1587</v>
      </c>
      <c r="B3167" s="3" t="s">
        <v>3427</v>
      </c>
      <c r="C3167" s="3" t="s">
        <v>3421</v>
      </c>
      <c r="D3167" s="3" t="s">
        <v>3358</v>
      </c>
      <c r="G3167" s="21">
        <v>9615</v>
      </c>
      <c r="H3167" s="21" t="s">
        <v>4630</v>
      </c>
    </row>
    <row r="3168" spans="1:8" x14ac:dyDescent="0.2">
      <c r="A3168" s="3">
        <v>1589</v>
      </c>
      <c r="B3168" s="3" t="s">
        <v>3428</v>
      </c>
      <c r="C3168" s="3" t="s">
        <v>3421</v>
      </c>
      <c r="D3168" s="3" t="s">
        <v>3358</v>
      </c>
      <c r="G3168" s="21">
        <v>9620</v>
      </c>
      <c r="H3168" s="21" t="s">
        <v>4630</v>
      </c>
    </row>
    <row r="3169" spans="1:8" x14ac:dyDescent="0.2">
      <c r="A3169" s="3">
        <v>1787</v>
      </c>
      <c r="B3169" s="3" t="s">
        <v>3429</v>
      </c>
      <c r="C3169" s="3" t="s">
        <v>3421</v>
      </c>
      <c r="D3169" s="3" t="s">
        <v>3358</v>
      </c>
      <c r="G3169" s="21">
        <v>9621</v>
      </c>
      <c r="H3169" s="21" t="s">
        <v>4630</v>
      </c>
    </row>
    <row r="3170" spans="1:8" x14ac:dyDescent="0.2">
      <c r="A3170" s="3">
        <v>1042</v>
      </c>
      <c r="B3170" s="3" t="s">
        <v>3430</v>
      </c>
      <c r="C3170" s="3" t="s">
        <v>3430</v>
      </c>
      <c r="D3170" s="3" t="s">
        <v>3358</v>
      </c>
      <c r="G3170" s="21">
        <v>9622</v>
      </c>
      <c r="H3170" s="21" t="s">
        <v>4630</v>
      </c>
    </row>
    <row r="3171" spans="1:8" x14ac:dyDescent="0.2">
      <c r="A3171" s="3">
        <v>1035</v>
      </c>
      <c r="B3171" s="3" t="s">
        <v>3431</v>
      </c>
      <c r="C3171" s="3" t="s">
        <v>3431</v>
      </c>
      <c r="D3171" s="3" t="s">
        <v>3358</v>
      </c>
      <c r="G3171" s="21">
        <v>9630</v>
      </c>
      <c r="H3171" s="21" t="s">
        <v>4630</v>
      </c>
    </row>
    <row r="3172" spans="1:8" x14ac:dyDescent="0.2">
      <c r="A3172" s="3">
        <v>1034</v>
      </c>
      <c r="B3172" s="3" t="s">
        <v>3432</v>
      </c>
      <c r="C3172" s="3" t="s">
        <v>3432</v>
      </c>
      <c r="D3172" s="3" t="s">
        <v>3358</v>
      </c>
      <c r="G3172" s="21">
        <v>9631</v>
      </c>
      <c r="H3172" s="21" t="s">
        <v>4630</v>
      </c>
    </row>
    <row r="3173" spans="1:8" x14ac:dyDescent="0.2">
      <c r="A3173" s="3">
        <v>1308</v>
      </c>
      <c r="B3173" s="3" t="s">
        <v>3433</v>
      </c>
      <c r="C3173" s="3" t="s">
        <v>3433</v>
      </c>
      <c r="D3173" s="3" t="s">
        <v>3358</v>
      </c>
      <c r="G3173" s="21">
        <v>9633</v>
      </c>
      <c r="H3173" s="21" t="s">
        <v>4630</v>
      </c>
    </row>
    <row r="3174" spans="1:8" x14ac:dyDescent="0.2">
      <c r="A3174" s="3">
        <v>1148</v>
      </c>
      <c r="B3174" s="3" t="s">
        <v>3434</v>
      </c>
      <c r="C3174" s="3" t="s">
        <v>3434</v>
      </c>
      <c r="D3174" s="3" t="s">
        <v>3358</v>
      </c>
      <c r="G3174" s="21">
        <v>9642</v>
      </c>
      <c r="H3174" s="21" t="s">
        <v>4630</v>
      </c>
    </row>
    <row r="3175" spans="1:8" x14ac:dyDescent="0.2">
      <c r="A3175" s="3">
        <v>1316</v>
      </c>
      <c r="B3175" s="3" t="s">
        <v>3435</v>
      </c>
      <c r="C3175" s="3" t="s">
        <v>3435</v>
      </c>
      <c r="D3175" s="3" t="s">
        <v>3358</v>
      </c>
      <c r="G3175" s="21">
        <v>9643</v>
      </c>
      <c r="H3175" s="21" t="s">
        <v>4624</v>
      </c>
    </row>
    <row r="3176" spans="1:8" x14ac:dyDescent="0.2">
      <c r="A3176" s="3">
        <v>1304</v>
      </c>
      <c r="B3176" s="3" t="s">
        <v>3436</v>
      </c>
      <c r="C3176" s="3" t="s">
        <v>3437</v>
      </c>
      <c r="D3176" s="3" t="s">
        <v>3358</v>
      </c>
      <c r="G3176" s="21">
        <v>9650</v>
      </c>
      <c r="H3176" s="21" t="s">
        <v>4624</v>
      </c>
    </row>
    <row r="3177" spans="1:8" x14ac:dyDescent="0.2">
      <c r="A3177" s="3">
        <v>1304</v>
      </c>
      <c r="B3177" s="3" t="s">
        <v>3438</v>
      </c>
      <c r="C3177" s="3" t="s">
        <v>3437</v>
      </c>
      <c r="D3177" s="3" t="s">
        <v>3358</v>
      </c>
      <c r="G3177" s="21">
        <v>9651</v>
      </c>
      <c r="H3177" s="21" t="s">
        <v>4630</v>
      </c>
    </row>
    <row r="3178" spans="1:8" x14ac:dyDescent="0.2">
      <c r="A3178" s="3">
        <v>1148</v>
      </c>
      <c r="B3178" s="3" t="s">
        <v>3439</v>
      </c>
      <c r="C3178" s="3" t="s">
        <v>3439</v>
      </c>
      <c r="D3178" s="3" t="s">
        <v>3358</v>
      </c>
      <c r="G3178" s="21">
        <v>9652</v>
      </c>
      <c r="H3178" s="21" t="s">
        <v>4624</v>
      </c>
    </row>
    <row r="3179" spans="1:8" x14ac:dyDescent="0.2">
      <c r="A3179" s="3">
        <v>1306</v>
      </c>
      <c r="B3179" s="3" t="s">
        <v>3440</v>
      </c>
      <c r="C3179" s="3" t="s">
        <v>3440</v>
      </c>
      <c r="D3179" s="3" t="s">
        <v>3358</v>
      </c>
      <c r="G3179" s="21">
        <v>9655</v>
      </c>
      <c r="H3179" s="21" t="s">
        <v>4624</v>
      </c>
    </row>
    <row r="3180" spans="1:8" x14ac:dyDescent="0.2">
      <c r="A3180" s="3">
        <v>1304</v>
      </c>
      <c r="B3180" s="3" t="s">
        <v>3441</v>
      </c>
      <c r="C3180" s="3" t="s">
        <v>3441</v>
      </c>
      <c r="D3180" s="3" t="s">
        <v>3358</v>
      </c>
      <c r="G3180" s="21">
        <v>9656</v>
      </c>
      <c r="H3180" s="21" t="s">
        <v>4624</v>
      </c>
    </row>
    <row r="3181" spans="1:8" x14ac:dyDescent="0.2">
      <c r="A3181" s="3">
        <v>1312</v>
      </c>
      <c r="B3181" s="3" t="s">
        <v>3442</v>
      </c>
      <c r="C3181" s="3" t="s">
        <v>3442</v>
      </c>
      <c r="D3181" s="3" t="s">
        <v>3358</v>
      </c>
      <c r="G3181" s="21">
        <v>9657</v>
      </c>
      <c r="H3181" s="21" t="s">
        <v>4623</v>
      </c>
    </row>
    <row r="3182" spans="1:8" x14ac:dyDescent="0.2">
      <c r="A3182" s="3">
        <v>1313</v>
      </c>
      <c r="B3182" s="3" t="s">
        <v>3443</v>
      </c>
      <c r="C3182" s="3" t="s">
        <v>3443</v>
      </c>
      <c r="D3182" s="3" t="s">
        <v>3358</v>
      </c>
      <c r="G3182" s="21">
        <v>9658</v>
      </c>
      <c r="H3182" s="21" t="s">
        <v>4623</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C7821882-869F-4F35-B247-1D05C24DB69F}"/>
</file>

<file path=customXml/itemProps3.xml><?xml version="1.0" encoding="utf-8"?>
<ds:datastoreItem xmlns:ds="http://schemas.openxmlformats.org/officeDocument/2006/customXml" ds:itemID="{B7F55066-76B3-49D3-A4B5-CFEFC753BAEB}"/>
</file>

<file path=customXml/itemProps4.xml><?xml version="1.0" encoding="utf-8"?>
<ds:datastoreItem xmlns:ds="http://schemas.openxmlformats.org/officeDocument/2006/customXml" ds:itemID="{EC7643A2-F0B9-4CA1-8975-FCAE5FA3E3CA}"/>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12</vt:i4>
      </vt:variant>
    </vt:vector>
  </HeadingPairs>
  <TitlesOfParts>
    <vt:vector size="17" baseType="lpstr">
      <vt:lpstr>Version</vt:lpstr>
      <vt:lpstr>A</vt:lpstr>
      <vt:lpstr>B</vt:lpstr>
      <vt:lpstr>Y</vt:lpstr>
      <vt:lpstr>Z</vt:lpstr>
      <vt:lpstr>categories_BO</vt:lpstr>
      <vt:lpstr>categories_EZ</vt:lpstr>
      <vt:lpstr>lang</vt:lpstr>
      <vt:lpstr>Lang_measure</vt:lpstr>
      <vt:lpstr>measure_id</vt:lpstr>
      <vt:lpstr>measure_lang</vt:lpstr>
      <vt:lpstr>measure_type</vt:lpstr>
      <vt:lpstr>measure_version</vt:lpstr>
      <vt:lpstr>method</vt:lpstr>
      <vt:lpstr>systems</vt:lpstr>
      <vt:lpstr>Trad</vt:lpstr>
      <vt:lpstr>A!Zone_d_impression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2025-11-21T20:26:39Z</cp:lastPrinted>
  <dcterms:created xsi:type="dcterms:W3CDTF">2015-06-05T18:19:34Z</dcterms:created>
  <dcterms:modified xsi:type="dcterms:W3CDTF">2025-11-27T10:37:48Z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